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embeddings/oleObject9.bin" ContentType="application/vnd.openxmlformats-officedocument.oleObject"/>
  <Override PartName="/xl/drawings/drawing13.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drawings/drawing18.xml" ContentType="application/vnd.openxmlformats-officedocument.drawing+xml"/>
  <Override PartName="/xl/comments7.xml" ContentType="application/vnd.openxmlformats-officedocument.spreadsheetml.comments+xml"/>
  <Override PartName="/xl/tables/table1.xml" ContentType="application/vnd.openxmlformats-officedocument.spreadsheetml.table+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omments10.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EstaPastaDeTrabalho" defaultThemeVersion="166925"/>
  <mc:AlternateContent xmlns:mc="http://schemas.openxmlformats.org/markup-compatibility/2006">
    <mc:Choice Requires="x15">
      <x15ac:absPath xmlns:x15ac="http://schemas.microsoft.com/office/spreadsheetml/2010/11/ac" url="Y:\Planejamento\5 - OUTROS\28 - 3R PETROLEUM\3 - ISOLAMENTO\"/>
    </mc:Choice>
  </mc:AlternateContent>
  <xr:revisionPtr revIDLastSave="0" documentId="13_ncr:1_{3F145316-46FB-499E-9A64-FE2DB13E61B9}" xr6:coauthVersionLast="47" xr6:coauthVersionMax="47" xr10:uidLastSave="{00000000-0000-0000-0000-000000000000}"/>
  <bookViews>
    <workbookView xWindow="28680" yWindow="-120" windowWidth="20730" windowHeight="11040" firstSheet="12" activeTab="14" xr2:uid="{00000000-000D-0000-FFFF-FFFF00000000}"/>
  </bookViews>
  <sheets>
    <sheet name="RESUMO_CAPA  " sheetId="15" state="hidden" r:id="rId1"/>
    <sheet name="AS" sheetId="14" state="hidden" r:id="rId2"/>
    <sheet name="INFO" sheetId="40" r:id="rId3"/>
    <sheet name="CAPA AS" sheetId="37" r:id="rId4"/>
    <sheet name="AS." sheetId="35" r:id="rId5"/>
    <sheet name="FOTOS" sheetId="9" state="hidden" r:id="rId6"/>
    <sheet name="LINHAS anterior" sheetId="1" state="hidden" r:id="rId7"/>
    <sheet name="RESUMO" sheetId="8" state="hidden" r:id="rId8"/>
    <sheet name="EQUIPAMENTOS " sheetId="2" state="hidden" r:id="rId9"/>
    <sheet name="CURVA" sheetId="16" state="hidden" r:id="rId10"/>
    <sheet name="MEM. xxxx" sheetId="3" state="hidden" r:id="rId11"/>
    <sheet name="HIS.REV" sheetId="41" r:id="rId12"/>
    <sheet name="TIMELINE" sheetId="38" r:id="rId13"/>
    <sheet name="PRÊMIO+MOB" sheetId="42" r:id="rId14"/>
    <sheet name="TUB." sheetId="22" r:id="rId15"/>
    <sheet name="EQUIP REFRA." sheetId="36" r:id="rId16"/>
    <sheet name="EQUIP ISOL." sheetId="34" r:id="rId17"/>
    <sheet name="Planilha2" sheetId="44" r:id="rId18"/>
    <sheet name="Planilha1" sheetId="43" r:id="rId19"/>
    <sheet name="PID" sheetId="4" state="hidden" r:id="rId20"/>
    <sheet name="base dados" sheetId="30" r:id="rId21"/>
    <sheet name="tabela isol quente" sheetId="5" state="hidden" r:id="rId22"/>
    <sheet name="tabela isol frio" sheetId="6" state="hidden" r:id="rId23"/>
    <sheet name="esp" sheetId="7" state="hidden" r:id="rId24"/>
    <sheet name="LINHAS - LEVANTAMENTO" sheetId="11" state="hidden" r:id="rId25"/>
    <sheet name="Cálc economia (cheio)" sheetId="17" state="hidden" r:id="rId26"/>
    <sheet name="Cálc economia (25%)" sheetId="18" state="hidden" r:id="rId27"/>
    <sheet name="calc. perda energ" sheetId="20"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DA">[1]FONTE!$B$41:$B$293</definedName>
    <definedName name="____________dd1" localSheetId="4" hidden="1">{#N/A,#N/A,FALSE,"ET-CAPA";#N/A,#N/A,FALSE,"ET-PAG1";#N/A,#N/A,FALSE,"ET-PAG2";#N/A,#N/A,FALSE,"ET-PAG3";#N/A,#N/A,FALSE,"ET-PAG4";#N/A,#N/A,FALSE,"ET-PAG5"}</definedName>
    <definedName name="____________dd1" localSheetId="20" hidden="1">{#N/A,#N/A,FALSE,"ET-CAPA";#N/A,#N/A,FALSE,"ET-PAG1";#N/A,#N/A,FALSE,"ET-PAG2";#N/A,#N/A,FALSE,"ET-PAG3";#N/A,#N/A,FALSE,"ET-PAG4";#N/A,#N/A,FALSE,"ET-PAG5"}</definedName>
    <definedName name="____________dd1" localSheetId="3" hidden="1">{#N/A,#N/A,FALSE,"ET-CAPA";#N/A,#N/A,FALSE,"ET-PAG1";#N/A,#N/A,FALSE,"ET-PAG2";#N/A,#N/A,FALSE,"ET-PAG3";#N/A,#N/A,FALSE,"ET-PAG4";#N/A,#N/A,FALSE,"ET-PAG5"}</definedName>
    <definedName name="____________dd1" localSheetId="16" hidden="1">{#N/A,#N/A,FALSE,"ET-CAPA";#N/A,#N/A,FALSE,"ET-PAG1";#N/A,#N/A,FALSE,"ET-PAG2";#N/A,#N/A,FALSE,"ET-PAG3";#N/A,#N/A,FALSE,"ET-PAG4";#N/A,#N/A,FALSE,"ET-PAG5"}</definedName>
    <definedName name="____________dd1" localSheetId="15" hidden="1">{#N/A,#N/A,FALSE,"ET-CAPA";#N/A,#N/A,FALSE,"ET-PAG1";#N/A,#N/A,FALSE,"ET-PAG2";#N/A,#N/A,FALSE,"ET-PAG3";#N/A,#N/A,FALSE,"ET-PAG4";#N/A,#N/A,FALSE,"ET-PAG5"}</definedName>
    <definedName name="____________dd1" localSheetId="11" hidden="1">{#N/A,#N/A,FALSE,"ET-CAPA";#N/A,#N/A,FALSE,"ET-PAG1";#N/A,#N/A,FALSE,"ET-PAG2";#N/A,#N/A,FALSE,"ET-PAG3";#N/A,#N/A,FALSE,"ET-PAG4";#N/A,#N/A,FALSE,"ET-PAG5"}</definedName>
    <definedName name="____________dd1" localSheetId="13" hidden="1">{#N/A,#N/A,FALSE,"ET-CAPA";#N/A,#N/A,FALSE,"ET-PAG1";#N/A,#N/A,FALSE,"ET-PAG2";#N/A,#N/A,FALSE,"ET-PAG3";#N/A,#N/A,FALSE,"ET-PAG4";#N/A,#N/A,FALSE,"ET-PAG5"}</definedName>
    <definedName name="____________dd1" localSheetId="12" hidden="1">{#N/A,#N/A,FALSE,"ET-CAPA";#N/A,#N/A,FALSE,"ET-PAG1";#N/A,#N/A,FALSE,"ET-PAG2";#N/A,#N/A,FALSE,"ET-PAG3";#N/A,#N/A,FALSE,"ET-PAG4";#N/A,#N/A,FALSE,"ET-PAG5"}</definedName>
    <definedName name="____________dd1" localSheetId="14" hidden="1">{#N/A,#N/A,FALSE,"ET-CAPA";#N/A,#N/A,FALSE,"ET-PAG1";#N/A,#N/A,FALSE,"ET-PAG2";#N/A,#N/A,FALSE,"ET-PAG3";#N/A,#N/A,FALSE,"ET-PAG4";#N/A,#N/A,FALSE,"ET-PAG5"}</definedName>
    <definedName name="____________dd1" hidden="1">{#N/A,#N/A,FALSE,"ET-CAPA";#N/A,#N/A,FALSE,"ET-PAG1";#N/A,#N/A,FALSE,"ET-PAG2";#N/A,#N/A,FALSE,"ET-PAG3";#N/A,#N/A,FALSE,"ET-PAG4";#N/A,#N/A,FALSE,"ET-PAG5"}</definedName>
    <definedName name="___________dd1" localSheetId="4" hidden="1">{#N/A,#N/A,FALSE,"ET-CAPA";#N/A,#N/A,FALSE,"ET-PAG1";#N/A,#N/A,FALSE,"ET-PAG2";#N/A,#N/A,FALSE,"ET-PAG3";#N/A,#N/A,FALSE,"ET-PAG4";#N/A,#N/A,FALSE,"ET-PAG5"}</definedName>
    <definedName name="___________dd1" localSheetId="20" hidden="1">{#N/A,#N/A,FALSE,"ET-CAPA";#N/A,#N/A,FALSE,"ET-PAG1";#N/A,#N/A,FALSE,"ET-PAG2";#N/A,#N/A,FALSE,"ET-PAG3";#N/A,#N/A,FALSE,"ET-PAG4";#N/A,#N/A,FALSE,"ET-PAG5"}</definedName>
    <definedName name="___________dd1" localSheetId="3" hidden="1">{#N/A,#N/A,FALSE,"ET-CAPA";#N/A,#N/A,FALSE,"ET-PAG1";#N/A,#N/A,FALSE,"ET-PAG2";#N/A,#N/A,FALSE,"ET-PAG3";#N/A,#N/A,FALSE,"ET-PAG4";#N/A,#N/A,FALSE,"ET-PAG5"}</definedName>
    <definedName name="___________dd1" localSheetId="16" hidden="1">{#N/A,#N/A,FALSE,"ET-CAPA";#N/A,#N/A,FALSE,"ET-PAG1";#N/A,#N/A,FALSE,"ET-PAG2";#N/A,#N/A,FALSE,"ET-PAG3";#N/A,#N/A,FALSE,"ET-PAG4";#N/A,#N/A,FALSE,"ET-PAG5"}</definedName>
    <definedName name="___________dd1" localSheetId="15" hidden="1">{#N/A,#N/A,FALSE,"ET-CAPA";#N/A,#N/A,FALSE,"ET-PAG1";#N/A,#N/A,FALSE,"ET-PAG2";#N/A,#N/A,FALSE,"ET-PAG3";#N/A,#N/A,FALSE,"ET-PAG4";#N/A,#N/A,FALSE,"ET-PAG5"}</definedName>
    <definedName name="___________dd1" localSheetId="11" hidden="1">{#N/A,#N/A,FALSE,"ET-CAPA";#N/A,#N/A,FALSE,"ET-PAG1";#N/A,#N/A,FALSE,"ET-PAG2";#N/A,#N/A,FALSE,"ET-PAG3";#N/A,#N/A,FALSE,"ET-PAG4";#N/A,#N/A,FALSE,"ET-PAG5"}</definedName>
    <definedName name="___________dd1" localSheetId="13" hidden="1">{#N/A,#N/A,FALSE,"ET-CAPA";#N/A,#N/A,FALSE,"ET-PAG1";#N/A,#N/A,FALSE,"ET-PAG2";#N/A,#N/A,FALSE,"ET-PAG3";#N/A,#N/A,FALSE,"ET-PAG4";#N/A,#N/A,FALSE,"ET-PAG5"}</definedName>
    <definedName name="___________dd1" localSheetId="12" hidden="1">{#N/A,#N/A,FALSE,"ET-CAPA";#N/A,#N/A,FALSE,"ET-PAG1";#N/A,#N/A,FALSE,"ET-PAG2";#N/A,#N/A,FALSE,"ET-PAG3";#N/A,#N/A,FALSE,"ET-PAG4";#N/A,#N/A,FALSE,"ET-PAG5"}</definedName>
    <definedName name="___________dd1" localSheetId="14" hidden="1">{#N/A,#N/A,FALSE,"ET-CAPA";#N/A,#N/A,FALSE,"ET-PAG1";#N/A,#N/A,FALSE,"ET-PAG2";#N/A,#N/A,FALSE,"ET-PAG3";#N/A,#N/A,FALSE,"ET-PAG4";#N/A,#N/A,FALSE,"ET-PAG5"}</definedName>
    <definedName name="___________dd1" hidden="1">{#N/A,#N/A,FALSE,"ET-CAPA";#N/A,#N/A,FALSE,"ET-PAG1";#N/A,#N/A,FALSE,"ET-PAG2";#N/A,#N/A,FALSE,"ET-PAG3";#N/A,#N/A,FALSE,"ET-PAG4";#N/A,#N/A,FALSE,"ET-PAG5"}</definedName>
    <definedName name="__________dd1" localSheetId="4" hidden="1">{#N/A,#N/A,FALSE,"ET-CAPA";#N/A,#N/A,FALSE,"ET-PAG1";#N/A,#N/A,FALSE,"ET-PAG2";#N/A,#N/A,FALSE,"ET-PAG3";#N/A,#N/A,FALSE,"ET-PAG4";#N/A,#N/A,FALSE,"ET-PAG5"}</definedName>
    <definedName name="__________dd1" localSheetId="20" hidden="1">{#N/A,#N/A,FALSE,"ET-CAPA";#N/A,#N/A,FALSE,"ET-PAG1";#N/A,#N/A,FALSE,"ET-PAG2";#N/A,#N/A,FALSE,"ET-PAG3";#N/A,#N/A,FALSE,"ET-PAG4";#N/A,#N/A,FALSE,"ET-PAG5"}</definedName>
    <definedName name="__________dd1" localSheetId="3" hidden="1">{#N/A,#N/A,FALSE,"ET-CAPA";#N/A,#N/A,FALSE,"ET-PAG1";#N/A,#N/A,FALSE,"ET-PAG2";#N/A,#N/A,FALSE,"ET-PAG3";#N/A,#N/A,FALSE,"ET-PAG4";#N/A,#N/A,FALSE,"ET-PAG5"}</definedName>
    <definedName name="__________dd1" localSheetId="16" hidden="1">{#N/A,#N/A,FALSE,"ET-CAPA";#N/A,#N/A,FALSE,"ET-PAG1";#N/A,#N/A,FALSE,"ET-PAG2";#N/A,#N/A,FALSE,"ET-PAG3";#N/A,#N/A,FALSE,"ET-PAG4";#N/A,#N/A,FALSE,"ET-PAG5"}</definedName>
    <definedName name="__________dd1" localSheetId="15" hidden="1">{#N/A,#N/A,FALSE,"ET-CAPA";#N/A,#N/A,FALSE,"ET-PAG1";#N/A,#N/A,FALSE,"ET-PAG2";#N/A,#N/A,FALSE,"ET-PAG3";#N/A,#N/A,FALSE,"ET-PAG4";#N/A,#N/A,FALSE,"ET-PAG5"}</definedName>
    <definedName name="__________dd1" localSheetId="11" hidden="1">{#N/A,#N/A,FALSE,"ET-CAPA";#N/A,#N/A,FALSE,"ET-PAG1";#N/A,#N/A,FALSE,"ET-PAG2";#N/A,#N/A,FALSE,"ET-PAG3";#N/A,#N/A,FALSE,"ET-PAG4";#N/A,#N/A,FALSE,"ET-PAG5"}</definedName>
    <definedName name="__________dd1" localSheetId="13" hidden="1">{#N/A,#N/A,FALSE,"ET-CAPA";#N/A,#N/A,FALSE,"ET-PAG1";#N/A,#N/A,FALSE,"ET-PAG2";#N/A,#N/A,FALSE,"ET-PAG3";#N/A,#N/A,FALSE,"ET-PAG4";#N/A,#N/A,FALSE,"ET-PAG5"}</definedName>
    <definedName name="__________dd1" localSheetId="12" hidden="1">{#N/A,#N/A,FALSE,"ET-CAPA";#N/A,#N/A,FALSE,"ET-PAG1";#N/A,#N/A,FALSE,"ET-PAG2";#N/A,#N/A,FALSE,"ET-PAG3";#N/A,#N/A,FALSE,"ET-PAG4";#N/A,#N/A,FALSE,"ET-PAG5"}</definedName>
    <definedName name="__________dd1" localSheetId="14" hidden="1">{#N/A,#N/A,FALSE,"ET-CAPA";#N/A,#N/A,FALSE,"ET-PAG1";#N/A,#N/A,FALSE,"ET-PAG2";#N/A,#N/A,FALSE,"ET-PAG3";#N/A,#N/A,FALSE,"ET-PAG4";#N/A,#N/A,FALSE,"ET-PAG5"}</definedName>
    <definedName name="__________dd1" hidden="1">{#N/A,#N/A,FALSE,"ET-CAPA";#N/A,#N/A,FALSE,"ET-PAG1";#N/A,#N/A,FALSE,"ET-PAG2";#N/A,#N/A,FALSE,"ET-PAG3";#N/A,#N/A,FALSE,"ET-PAG4";#N/A,#N/A,FALSE,"ET-PAG5"}</definedName>
    <definedName name="_________dd1" localSheetId="4" hidden="1">{#N/A,#N/A,FALSE,"ET-CAPA";#N/A,#N/A,FALSE,"ET-PAG1";#N/A,#N/A,FALSE,"ET-PAG2";#N/A,#N/A,FALSE,"ET-PAG3";#N/A,#N/A,FALSE,"ET-PAG4";#N/A,#N/A,FALSE,"ET-PAG5"}</definedName>
    <definedName name="_________dd1" localSheetId="20" hidden="1">{#N/A,#N/A,FALSE,"ET-CAPA";#N/A,#N/A,FALSE,"ET-PAG1";#N/A,#N/A,FALSE,"ET-PAG2";#N/A,#N/A,FALSE,"ET-PAG3";#N/A,#N/A,FALSE,"ET-PAG4";#N/A,#N/A,FALSE,"ET-PAG5"}</definedName>
    <definedName name="_________dd1" localSheetId="3" hidden="1">{#N/A,#N/A,FALSE,"ET-CAPA";#N/A,#N/A,FALSE,"ET-PAG1";#N/A,#N/A,FALSE,"ET-PAG2";#N/A,#N/A,FALSE,"ET-PAG3";#N/A,#N/A,FALSE,"ET-PAG4";#N/A,#N/A,FALSE,"ET-PAG5"}</definedName>
    <definedName name="_________dd1" localSheetId="16" hidden="1">{#N/A,#N/A,FALSE,"ET-CAPA";#N/A,#N/A,FALSE,"ET-PAG1";#N/A,#N/A,FALSE,"ET-PAG2";#N/A,#N/A,FALSE,"ET-PAG3";#N/A,#N/A,FALSE,"ET-PAG4";#N/A,#N/A,FALSE,"ET-PAG5"}</definedName>
    <definedName name="_________dd1" localSheetId="15" hidden="1">{#N/A,#N/A,FALSE,"ET-CAPA";#N/A,#N/A,FALSE,"ET-PAG1";#N/A,#N/A,FALSE,"ET-PAG2";#N/A,#N/A,FALSE,"ET-PAG3";#N/A,#N/A,FALSE,"ET-PAG4";#N/A,#N/A,FALSE,"ET-PAG5"}</definedName>
    <definedName name="_________dd1" localSheetId="11" hidden="1">{#N/A,#N/A,FALSE,"ET-CAPA";#N/A,#N/A,FALSE,"ET-PAG1";#N/A,#N/A,FALSE,"ET-PAG2";#N/A,#N/A,FALSE,"ET-PAG3";#N/A,#N/A,FALSE,"ET-PAG4";#N/A,#N/A,FALSE,"ET-PAG5"}</definedName>
    <definedName name="_________dd1" localSheetId="13" hidden="1">{#N/A,#N/A,FALSE,"ET-CAPA";#N/A,#N/A,FALSE,"ET-PAG1";#N/A,#N/A,FALSE,"ET-PAG2";#N/A,#N/A,FALSE,"ET-PAG3";#N/A,#N/A,FALSE,"ET-PAG4";#N/A,#N/A,FALSE,"ET-PAG5"}</definedName>
    <definedName name="_________dd1" localSheetId="12" hidden="1">{#N/A,#N/A,FALSE,"ET-CAPA";#N/A,#N/A,FALSE,"ET-PAG1";#N/A,#N/A,FALSE,"ET-PAG2";#N/A,#N/A,FALSE,"ET-PAG3";#N/A,#N/A,FALSE,"ET-PAG4";#N/A,#N/A,FALSE,"ET-PAG5"}</definedName>
    <definedName name="_________dd1" localSheetId="14" hidden="1">{#N/A,#N/A,FALSE,"ET-CAPA";#N/A,#N/A,FALSE,"ET-PAG1";#N/A,#N/A,FALSE,"ET-PAG2";#N/A,#N/A,FALSE,"ET-PAG3";#N/A,#N/A,FALSE,"ET-PAG4";#N/A,#N/A,FALSE,"ET-PAG5"}</definedName>
    <definedName name="_________dd1" hidden="1">{#N/A,#N/A,FALSE,"ET-CAPA";#N/A,#N/A,FALSE,"ET-PAG1";#N/A,#N/A,FALSE,"ET-PAG2";#N/A,#N/A,FALSE,"ET-PAG3";#N/A,#N/A,FALSE,"ET-PAG4";#N/A,#N/A,FALSE,"ET-PAG5"}</definedName>
    <definedName name="________aux1" localSheetId="16">[2]Resumo!#REF!</definedName>
    <definedName name="________aux1" localSheetId="15">[2]Resumo!#REF!</definedName>
    <definedName name="________aux1" localSheetId="12">[2]Resumo!#REF!</definedName>
    <definedName name="________aux1">[3]Resumo!#REF!</definedName>
    <definedName name="________aux2" localSheetId="16">[2]Resumo!#REF!</definedName>
    <definedName name="________aux2" localSheetId="15">[2]Resumo!#REF!</definedName>
    <definedName name="________aux2" localSheetId="12">[2]Resumo!#REF!</definedName>
    <definedName name="________aux2">[3]Resumo!#REF!</definedName>
    <definedName name="________aux5" localSheetId="16">[2]Resumo!#REF!</definedName>
    <definedName name="________aux5" localSheetId="15">[2]Resumo!#REF!</definedName>
    <definedName name="________aux5" localSheetId="12">[2]Resumo!#REF!</definedName>
    <definedName name="________aux5">[3]Resumo!#REF!</definedName>
    <definedName name="________aux6" localSheetId="16">[2]Resumo!#REF!</definedName>
    <definedName name="________aux6" localSheetId="15">[2]Resumo!#REF!</definedName>
    <definedName name="________aux6" localSheetId="12">[2]Resumo!#REF!</definedName>
    <definedName name="________aux6">[3]Resumo!#REF!</definedName>
    <definedName name="________cab1" localSheetId="4">#REF!</definedName>
    <definedName name="________cab1" localSheetId="3">#REF!</definedName>
    <definedName name="________cab1" localSheetId="16">#REF!</definedName>
    <definedName name="________cab1" localSheetId="15">#REF!</definedName>
    <definedName name="________cab1" localSheetId="11">#REF!</definedName>
    <definedName name="________cab1" localSheetId="13">#REF!</definedName>
    <definedName name="________cab1" localSheetId="12">#REF!</definedName>
    <definedName name="________cab1">#REF!</definedName>
    <definedName name="________cab3" localSheetId="16">[4]PFAB!$1:$12</definedName>
    <definedName name="________cab3" localSheetId="15">[4]PFAB!$1:$12</definedName>
    <definedName name="________cab3" localSheetId="12">[4]PFAB!$1:$12</definedName>
    <definedName name="________cab3">[5]PFAB!$1:$12</definedName>
    <definedName name="________cab4" localSheetId="16">[4]FERR!$1:$12</definedName>
    <definedName name="________cab4" localSheetId="15">[4]FERR!$1:$12</definedName>
    <definedName name="________cab4" localSheetId="12">[4]FERR!$1:$12</definedName>
    <definedName name="________cab4">[5]FERR!$1:$12</definedName>
    <definedName name="________cab5" localSheetId="16">[4]ISOL!$1:$12</definedName>
    <definedName name="________cab5" localSheetId="15">[4]ISOL!$1:$12</definedName>
    <definedName name="________cab5" localSheetId="12">[4]ISOL!$1:$12</definedName>
    <definedName name="________cab5">[5]ISOL!$1:$12</definedName>
    <definedName name="________cab6" localSheetId="16">[4]ISOL!$1:$12</definedName>
    <definedName name="________cab6" localSheetId="15">[4]ISOL!$1:$12</definedName>
    <definedName name="________cab6" localSheetId="12">[4]ISOL!$1:$12</definedName>
    <definedName name="________cab6">[5]ISOL!$1:$12</definedName>
    <definedName name="________cab7" localSheetId="4">#REF!</definedName>
    <definedName name="________cab7" localSheetId="3">#REF!</definedName>
    <definedName name="________cab7" localSheetId="16">#REF!</definedName>
    <definedName name="________cab7" localSheetId="15">#REF!</definedName>
    <definedName name="________cab7" localSheetId="11">#REF!</definedName>
    <definedName name="________cab7" localSheetId="13">#REF!</definedName>
    <definedName name="________cab7" localSheetId="12">#REF!</definedName>
    <definedName name="________cab7">#REF!</definedName>
    <definedName name="________DAT1" localSheetId="4">#REF!</definedName>
    <definedName name="________DAT1" localSheetId="3">#REF!</definedName>
    <definedName name="________DAT1" localSheetId="11">#REF!</definedName>
    <definedName name="________DAT1" localSheetId="13">#REF!</definedName>
    <definedName name="________DAT1" localSheetId="12">#REF!</definedName>
    <definedName name="________DAT1">#REF!</definedName>
    <definedName name="________DAT10" localSheetId="4">#REF!</definedName>
    <definedName name="________DAT10" localSheetId="3">#REF!</definedName>
    <definedName name="________DAT10" localSheetId="11">#REF!</definedName>
    <definedName name="________DAT10" localSheetId="13">#REF!</definedName>
    <definedName name="________DAT10" localSheetId="12">#REF!</definedName>
    <definedName name="________DAT10">#REF!</definedName>
    <definedName name="________DAT11" localSheetId="4">#REF!</definedName>
    <definedName name="________DAT11" localSheetId="3">#REF!</definedName>
    <definedName name="________DAT11" localSheetId="11">#REF!</definedName>
    <definedName name="________DAT11" localSheetId="13">#REF!</definedName>
    <definedName name="________DAT11" localSheetId="12">#REF!</definedName>
    <definedName name="________DAT11">#REF!</definedName>
    <definedName name="________DAT12" localSheetId="4">#REF!</definedName>
    <definedName name="________DAT12" localSheetId="3">#REF!</definedName>
    <definedName name="________DAT12" localSheetId="11">#REF!</definedName>
    <definedName name="________DAT12" localSheetId="13">#REF!</definedName>
    <definedName name="________DAT12" localSheetId="12">#REF!</definedName>
    <definedName name="________DAT12">#REF!</definedName>
    <definedName name="________DAT13" localSheetId="4">#REF!</definedName>
    <definedName name="________DAT13" localSheetId="3">#REF!</definedName>
    <definedName name="________DAT13" localSheetId="11">#REF!</definedName>
    <definedName name="________DAT13" localSheetId="13">#REF!</definedName>
    <definedName name="________DAT13" localSheetId="12">#REF!</definedName>
    <definedName name="________DAT13">#REF!</definedName>
    <definedName name="________DAT14" localSheetId="4">#REF!</definedName>
    <definedName name="________DAT14" localSheetId="3">#REF!</definedName>
    <definedName name="________DAT14" localSheetId="11">#REF!</definedName>
    <definedName name="________DAT14" localSheetId="13">#REF!</definedName>
    <definedName name="________DAT14" localSheetId="12">#REF!</definedName>
    <definedName name="________DAT14">#REF!</definedName>
    <definedName name="________DAT15" localSheetId="4">#REF!</definedName>
    <definedName name="________DAT15" localSheetId="3">#REF!</definedName>
    <definedName name="________DAT15" localSheetId="11">#REF!</definedName>
    <definedName name="________DAT15" localSheetId="13">#REF!</definedName>
    <definedName name="________DAT15" localSheetId="12">#REF!</definedName>
    <definedName name="________DAT15">#REF!</definedName>
    <definedName name="________DAT2" localSheetId="4">#REF!</definedName>
    <definedName name="________DAT2" localSheetId="3">#REF!</definedName>
    <definedName name="________DAT2" localSheetId="11">#REF!</definedName>
    <definedName name="________DAT2" localSheetId="13">#REF!</definedName>
    <definedName name="________DAT2" localSheetId="12">#REF!</definedName>
    <definedName name="________DAT2">#REF!</definedName>
    <definedName name="________DAT3" localSheetId="4">#REF!</definedName>
    <definedName name="________DAT3" localSheetId="3">#REF!</definedName>
    <definedName name="________DAT3" localSheetId="11">#REF!</definedName>
    <definedName name="________DAT3" localSheetId="13">#REF!</definedName>
    <definedName name="________DAT3" localSheetId="12">#REF!</definedName>
    <definedName name="________DAT3">#REF!</definedName>
    <definedName name="________DAT4" localSheetId="4">#REF!</definedName>
    <definedName name="________DAT4" localSheetId="3">#REF!</definedName>
    <definedName name="________DAT4" localSheetId="11">#REF!</definedName>
    <definedName name="________DAT4" localSheetId="13">#REF!</definedName>
    <definedName name="________DAT4" localSheetId="12">#REF!</definedName>
    <definedName name="________DAT4">#REF!</definedName>
    <definedName name="________DAT5" localSheetId="4">#REF!</definedName>
    <definedName name="________DAT5" localSheetId="3">#REF!</definedName>
    <definedName name="________DAT5" localSheetId="11">#REF!</definedName>
    <definedName name="________DAT5" localSheetId="13">#REF!</definedName>
    <definedName name="________DAT5" localSheetId="12">#REF!</definedName>
    <definedName name="________DAT5">#REF!</definedName>
    <definedName name="________DAT6" localSheetId="4">#REF!</definedName>
    <definedName name="________DAT6" localSheetId="3">#REF!</definedName>
    <definedName name="________DAT6" localSheetId="11">#REF!</definedName>
    <definedName name="________DAT6" localSheetId="13">#REF!</definedName>
    <definedName name="________DAT6" localSheetId="12">#REF!</definedName>
    <definedName name="________DAT6">#REF!</definedName>
    <definedName name="________DAT7" localSheetId="4">#REF!</definedName>
    <definedName name="________DAT7" localSheetId="3">#REF!</definedName>
    <definedName name="________DAT7" localSheetId="11">#REF!</definedName>
    <definedName name="________DAT7" localSheetId="13">#REF!</definedName>
    <definedName name="________DAT7" localSheetId="12">#REF!</definedName>
    <definedName name="________DAT7">#REF!</definedName>
    <definedName name="________DAT8" localSheetId="4">#REF!</definedName>
    <definedName name="________DAT8" localSheetId="3">#REF!</definedName>
    <definedName name="________DAT8" localSheetId="11">#REF!</definedName>
    <definedName name="________DAT8" localSheetId="13">#REF!</definedName>
    <definedName name="________DAT8" localSheetId="12">#REF!</definedName>
    <definedName name="________DAT8">#REF!</definedName>
    <definedName name="________DAT9" localSheetId="4">#REF!</definedName>
    <definedName name="________DAT9" localSheetId="3">#REF!</definedName>
    <definedName name="________DAT9" localSheetId="11">#REF!</definedName>
    <definedName name="________DAT9" localSheetId="13">#REF!</definedName>
    <definedName name="________DAT9" localSheetId="12">#REF!</definedName>
    <definedName name="________DAT9">#REF!</definedName>
    <definedName name="________dd1" localSheetId="4" hidden="1">{#N/A,#N/A,FALSE,"ET-CAPA";#N/A,#N/A,FALSE,"ET-PAG1";#N/A,#N/A,FALSE,"ET-PAG2";#N/A,#N/A,FALSE,"ET-PAG3";#N/A,#N/A,FALSE,"ET-PAG4";#N/A,#N/A,FALSE,"ET-PAG5"}</definedName>
    <definedName name="________dd1" localSheetId="20" hidden="1">{#N/A,#N/A,FALSE,"ET-CAPA";#N/A,#N/A,FALSE,"ET-PAG1";#N/A,#N/A,FALSE,"ET-PAG2";#N/A,#N/A,FALSE,"ET-PAG3";#N/A,#N/A,FALSE,"ET-PAG4";#N/A,#N/A,FALSE,"ET-PAG5"}</definedName>
    <definedName name="________dd1" localSheetId="3" hidden="1">{#N/A,#N/A,FALSE,"ET-CAPA";#N/A,#N/A,FALSE,"ET-PAG1";#N/A,#N/A,FALSE,"ET-PAG2";#N/A,#N/A,FALSE,"ET-PAG3";#N/A,#N/A,FALSE,"ET-PAG4";#N/A,#N/A,FALSE,"ET-PAG5"}</definedName>
    <definedName name="________dd1" localSheetId="16" hidden="1">{#N/A,#N/A,FALSE,"ET-CAPA";#N/A,#N/A,FALSE,"ET-PAG1";#N/A,#N/A,FALSE,"ET-PAG2";#N/A,#N/A,FALSE,"ET-PAG3";#N/A,#N/A,FALSE,"ET-PAG4";#N/A,#N/A,FALSE,"ET-PAG5"}</definedName>
    <definedName name="________dd1" localSheetId="15" hidden="1">{#N/A,#N/A,FALSE,"ET-CAPA";#N/A,#N/A,FALSE,"ET-PAG1";#N/A,#N/A,FALSE,"ET-PAG2";#N/A,#N/A,FALSE,"ET-PAG3";#N/A,#N/A,FALSE,"ET-PAG4";#N/A,#N/A,FALSE,"ET-PAG5"}</definedName>
    <definedName name="________dd1" localSheetId="11" hidden="1">{#N/A,#N/A,FALSE,"ET-CAPA";#N/A,#N/A,FALSE,"ET-PAG1";#N/A,#N/A,FALSE,"ET-PAG2";#N/A,#N/A,FALSE,"ET-PAG3";#N/A,#N/A,FALSE,"ET-PAG4";#N/A,#N/A,FALSE,"ET-PAG5"}</definedName>
    <definedName name="________dd1" localSheetId="13" hidden="1">{#N/A,#N/A,FALSE,"ET-CAPA";#N/A,#N/A,FALSE,"ET-PAG1";#N/A,#N/A,FALSE,"ET-PAG2";#N/A,#N/A,FALSE,"ET-PAG3";#N/A,#N/A,FALSE,"ET-PAG4";#N/A,#N/A,FALSE,"ET-PAG5"}</definedName>
    <definedName name="________dd1" localSheetId="12" hidden="1">{#N/A,#N/A,FALSE,"ET-CAPA";#N/A,#N/A,FALSE,"ET-PAG1";#N/A,#N/A,FALSE,"ET-PAG2";#N/A,#N/A,FALSE,"ET-PAG3";#N/A,#N/A,FALSE,"ET-PAG4";#N/A,#N/A,FALSE,"ET-PAG5"}</definedName>
    <definedName name="________dd1" localSheetId="14" hidden="1">{#N/A,#N/A,FALSE,"ET-CAPA";#N/A,#N/A,FALSE,"ET-PAG1";#N/A,#N/A,FALSE,"ET-PAG2";#N/A,#N/A,FALSE,"ET-PAG3";#N/A,#N/A,FALSE,"ET-PAG4";#N/A,#N/A,FALSE,"ET-PAG5"}</definedName>
    <definedName name="________dd1" hidden="1">{#N/A,#N/A,FALSE,"ET-CAPA";#N/A,#N/A,FALSE,"ET-PAG1";#N/A,#N/A,FALSE,"ET-PAG2";#N/A,#N/A,FALSE,"ET-PAG3";#N/A,#N/A,FALSE,"ET-PAG4";#N/A,#N/A,FALSE,"ET-PAG5"}</definedName>
    <definedName name="________iso1" localSheetId="16">[2]Resumo!#REF!</definedName>
    <definedName name="________iso1" localSheetId="15">[2]Resumo!#REF!</definedName>
    <definedName name="________iso1" localSheetId="12">[2]Resumo!#REF!</definedName>
    <definedName name="________iso1">[3]Resumo!#REF!</definedName>
    <definedName name="________iso11" localSheetId="16">[2]Resumo!#REF!</definedName>
    <definedName name="________iso11" localSheetId="15">[2]Resumo!#REF!</definedName>
    <definedName name="________iso11" localSheetId="12">[2]Resumo!#REF!</definedName>
    <definedName name="________iso11">[3]Resumo!#REF!</definedName>
    <definedName name="________iso2" localSheetId="16">[2]Resumo!#REF!</definedName>
    <definedName name="________iso2" localSheetId="15">[2]Resumo!#REF!</definedName>
    <definedName name="________iso2" localSheetId="12">[2]Resumo!#REF!</definedName>
    <definedName name="________iso2">[3]Resumo!#REF!</definedName>
    <definedName name="________iso5" localSheetId="16">[2]Resumo!#REF!</definedName>
    <definedName name="________iso5" localSheetId="15">[2]Resumo!#REF!</definedName>
    <definedName name="________iso5" localSheetId="12">[2]Resumo!#REF!</definedName>
    <definedName name="________iso5">[3]Resumo!#REF!</definedName>
    <definedName name="________iso6" localSheetId="16">[2]Resumo!#REF!</definedName>
    <definedName name="________iso6" localSheetId="15">[2]Resumo!#REF!</definedName>
    <definedName name="________iso6" localSheetId="12">[2]Resumo!#REF!</definedName>
    <definedName name="________iso6">[3]Resumo!#REF!</definedName>
    <definedName name="________iso8" localSheetId="16">[2]Resumo!#REF!</definedName>
    <definedName name="________iso8" localSheetId="15">[2]Resumo!#REF!</definedName>
    <definedName name="________iso8" localSheetId="12">[2]Resumo!#REF!</definedName>
    <definedName name="________iso8">[3]Resumo!#REF!</definedName>
    <definedName name="________mo2" localSheetId="16">[2]Resumo!$X$442</definedName>
    <definedName name="________mo2" localSheetId="15">[2]Resumo!$X$442</definedName>
    <definedName name="________mo2" localSheetId="12">[2]Resumo!$X$442</definedName>
    <definedName name="________mo2">[3]Resumo!$X$442</definedName>
    <definedName name="________mo3" localSheetId="16">[2]Resumo!$X$394</definedName>
    <definedName name="________mo3" localSheetId="15">[2]Resumo!$X$394</definedName>
    <definedName name="________mo3" localSheetId="12">[2]Resumo!$X$394</definedName>
    <definedName name="________mo3">[3]Resumo!$X$394</definedName>
    <definedName name="________mo5" localSheetId="16">[2]Resumo!$X$13</definedName>
    <definedName name="________mo5" localSheetId="15">[2]Resumo!$X$13</definedName>
    <definedName name="________mo5" localSheetId="12">[2]Resumo!$X$13</definedName>
    <definedName name="________mo5">[3]Resumo!$X$13</definedName>
    <definedName name="________mo6" localSheetId="16">[2]Resumo!$X$26</definedName>
    <definedName name="________mo6" localSheetId="15">[2]Resumo!$X$26</definedName>
    <definedName name="________mo6" localSheetId="12">[2]Resumo!$X$26</definedName>
    <definedName name="________mo6">[3]Resumo!$X$26</definedName>
    <definedName name="________mo7" localSheetId="16">[2]Resumo!$X$118</definedName>
    <definedName name="________mo7" localSheetId="15">[2]Resumo!$X$118</definedName>
    <definedName name="________mo7" localSheetId="12">[2]Resumo!$X$118</definedName>
    <definedName name="________mo7">[3]Resumo!$X$118</definedName>
    <definedName name="________mo9" localSheetId="16">[2]Resumo!$X$450</definedName>
    <definedName name="________mo9" localSheetId="15">[2]Resumo!$X$450</definedName>
    <definedName name="________mo9" localSheetId="12">[2]Resumo!$X$450</definedName>
    <definedName name="________mo9">[3]Resumo!$X$450</definedName>
    <definedName name="________rev1" localSheetId="4">[3]Resumo!#REF!</definedName>
    <definedName name="________rev1" localSheetId="3">[3]Resumo!#REF!</definedName>
    <definedName name="________rev1" localSheetId="16">[2]Resumo!#REF!</definedName>
    <definedName name="________rev1" localSheetId="15">[2]Resumo!#REF!</definedName>
    <definedName name="________rev1" localSheetId="11">[3]Resumo!#REF!</definedName>
    <definedName name="________rev1" localSheetId="13">[3]Resumo!#REF!</definedName>
    <definedName name="________rev1" localSheetId="12">[2]Resumo!#REF!</definedName>
    <definedName name="________rev1">[3]Resumo!#REF!</definedName>
    <definedName name="________rev11" localSheetId="4">[3]Resumo!#REF!</definedName>
    <definedName name="________rev11" localSheetId="3">[3]Resumo!#REF!</definedName>
    <definedName name="________rev11" localSheetId="16">[2]Resumo!#REF!</definedName>
    <definedName name="________rev11" localSheetId="15">[2]Resumo!#REF!</definedName>
    <definedName name="________rev11" localSheetId="11">[3]Resumo!#REF!</definedName>
    <definedName name="________rev11" localSheetId="13">[3]Resumo!#REF!</definedName>
    <definedName name="________rev11" localSheetId="12">[2]Resumo!#REF!</definedName>
    <definedName name="________rev11">[3]Resumo!#REF!</definedName>
    <definedName name="________rev2" localSheetId="4">[3]Resumo!#REF!</definedName>
    <definedName name="________rev2" localSheetId="3">[3]Resumo!#REF!</definedName>
    <definedName name="________rev2" localSheetId="16">[2]Resumo!#REF!</definedName>
    <definedName name="________rev2" localSheetId="15">[2]Resumo!#REF!</definedName>
    <definedName name="________rev2" localSheetId="11">[3]Resumo!#REF!</definedName>
    <definedName name="________rev2" localSheetId="13">[3]Resumo!#REF!</definedName>
    <definedName name="________rev2" localSheetId="12">[2]Resumo!#REF!</definedName>
    <definedName name="________rev2">[3]Resumo!#REF!</definedName>
    <definedName name="________rev5" localSheetId="4">[3]Resumo!#REF!</definedName>
    <definedName name="________rev5" localSheetId="3">[3]Resumo!#REF!</definedName>
    <definedName name="________rev5" localSheetId="16">[2]Resumo!#REF!</definedName>
    <definedName name="________rev5" localSheetId="15">[2]Resumo!#REF!</definedName>
    <definedName name="________rev5" localSheetId="11">[3]Resumo!#REF!</definedName>
    <definedName name="________rev5" localSheetId="13">[3]Resumo!#REF!</definedName>
    <definedName name="________rev5" localSheetId="12">[2]Resumo!#REF!</definedName>
    <definedName name="________rev5">[3]Resumo!#REF!</definedName>
    <definedName name="________rev6" localSheetId="16">[2]Resumo!#REF!</definedName>
    <definedName name="________rev6" localSheetId="15">[2]Resumo!#REF!</definedName>
    <definedName name="________rev6" localSheetId="12">[2]Resumo!#REF!</definedName>
    <definedName name="________rev6">[3]Resumo!#REF!</definedName>
    <definedName name="________rev8" localSheetId="16">[2]Resumo!#REF!</definedName>
    <definedName name="________rev8" localSheetId="15">[2]Resumo!#REF!</definedName>
    <definedName name="________rev8" localSheetId="12">[2]Resumo!#REF!</definedName>
    <definedName name="________rev8">[3]Resumo!#REF!</definedName>
    <definedName name="________TAB1" localSheetId="4">#REF!</definedName>
    <definedName name="________TAB1" localSheetId="3">#REF!</definedName>
    <definedName name="________TAB1" localSheetId="16">#REF!</definedName>
    <definedName name="________TAB1" localSheetId="15">#REF!</definedName>
    <definedName name="________TAB1" localSheetId="11">#REF!</definedName>
    <definedName name="________TAB1" localSheetId="13">#REF!</definedName>
    <definedName name="________TAB1" localSheetId="12">#REF!</definedName>
    <definedName name="________TAB1">#REF!</definedName>
    <definedName name="________TAB2" localSheetId="4">#REF!</definedName>
    <definedName name="________TAB2" localSheetId="3">#REF!</definedName>
    <definedName name="________TAB2" localSheetId="11">#REF!</definedName>
    <definedName name="________TAB2" localSheetId="13">#REF!</definedName>
    <definedName name="________TAB2" localSheetId="12">#REF!</definedName>
    <definedName name="________TAB2">#REF!</definedName>
    <definedName name="________TAB3" localSheetId="4">#REF!</definedName>
    <definedName name="________TAB3" localSheetId="3">#REF!</definedName>
    <definedName name="________TAB3" localSheetId="11">#REF!</definedName>
    <definedName name="________TAB3" localSheetId="13">#REF!</definedName>
    <definedName name="________TAB3" localSheetId="12">#REF!</definedName>
    <definedName name="________TAB3">#REF!</definedName>
    <definedName name="_______aux1" localSheetId="4">[3]Resumo!#REF!</definedName>
    <definedName name="_______aux1" localSheetId="3">[3]Resumo!#REF!</definedName>
    <definedName name="_______aux1" localSheetId="16">[2]Resumo!#REF!</definedName>
    <definedName name="_______aux1" localSheetId="15">[2]Resumo!#REF!</definedName>
    <definedName name="_______aux1" localSheetId="11">[3]Resumo!#REF!</definedName>
    <definedName name="_______aux1" localSheetId="13">[3]Resumo!#REF!</definedName>
    <definedName name="_______aux1" localSheetId="12">[2]Resumo!#REF!</definedName>
    <definedName name="_______aux1">[3]Resumo!#REF!</definedName>
    <definedName name="_______aux2" localSheetId="4">[3]Resumo!#REF!</definedName>
    <definedName name="_______aux2" localSheetId="3">[3]Resumo!#REF!</definedName>
    <definedName name="_______aux2" localSheetId="16">[2]Resumo!#REF!</definedName>
    <definedName name="_______aux2" localSheetId="15">[2]Resumo!#REF!</definedName>
    <definedName name="_______aux2" localSheetId="11">[3]Resumo!#REF!</definedName>
    <definedName name="_______aux2" localSheetId="13">[3]Resumo!#REF!</definedName>
    <definedName name="_______aux2" localSheetId="12">[2]Resumo!#REF!</definedName>
    <definedName name="_______aux2">[3]Resumo!#REF!</definedName>
    <definedName name="_______aux5" localSheetId="4">[3]Resumo!#REF!</definedName>
    <definedName name="_______aux5" localSheetId="3">[3]Resumo!#REF!</definedName>
    <definedName name="_______aux5" localSheetId="16">[2]Resumo!#REF!</definedName>
    <definedName name="_______aux5" localSheetId="15">[2]Resumo!#REF!</definedName>
    <definedName name="_______aux5" localSheetId="11">[3]Resumo!#REF!</definedName>
    <definedName name="_______aux5" localSheetId="13">[3]Resumo!#REF!</definedName>
    <definedName name="_______aux5" localSheetId="12">[2]Resumo!#REF!</definedName>
    <definedName name="_______aux5">[3]Resumo!#REF!</definedName>
    <definedName name="_______aux6" localSheetId="4">[3]Resumo!#REF!</definedName>
    <definedName name="_______aux6" localSheetId="3">[3]Resumo!#REF!</definedName>
    <definedName name="_______aux6" localSheetId="16">[2]Resumo!#REF!</definedName>
    <definedName name="_______aux6" localSheetId="15">[2]Resumo!#REF!</definedName>
    <definedName name="_______aux6" localSheetId="11">[3]Resumo!#REF!</definedName>
    <definedName name="_______aux6" localSheetId="13">[3]Resumo!#REF!</definedName>
    <definedName name="_______aux6" localSheetId="12">[2]Resumo!#REF!</definedName>
    <definedName name="_______aux6">[3]Resumo!#REF!</definedName>
    <definedName name="_______aux8" localSheetId="16">[2]Resumo!#REF!</definedName>
    <definedName name="_______aux8" localSheetId="15">[2]Resumo!#REF!</definedName>
    <definedName name="_______aux8" localSheetId="12">[2]Resumo!#REF!</definedName>
    <definedName name="_______aux8">[3]Resumo!#REF!</definedName>
    <definedName name="_______cab1" localSheetId="4">#REF!</definedName>
    <definedName name="_______cab1" localSheetId="3">#REF!</definedName>
    <definedName name="_______cab1" localSheetId="16">#REF!</definedName>
    <definedName name="_______cab1" localSheetId="15">#REF!</definedName>
    <definedName name="_______cab1" localSheetId="11">#REF!</definedName>
    <definedName name="_______cab1" localSheetId="13">#REF!</definedName>
    <definedName name="_______cab1" localSheetId="12">#REF!</definedName>
    <definedName name="_______cab1">#REF!</definedName>
    <definedName name="_______cab2" localSheetId="4">#REF!</definedName>
    <definedName name="_______cab2" localSheetId="3">#REF!</definedName>
    <definedName name="_______cab2" localSheetId="11">#REF!</definedName>
    <definedName name="_______cab2" localSheetId="13">#REF!</definedName>
    <definedName name="_______cab2" localSheetId="12">#REF!</definedName>
    <definedName name="_______cab2">#REF!</definedName>
    <definedName name="_______cab3" localSheetId="16">[4]PFAB!$1:$12</definedName>
    <definedName name="_______cab3" localSheetId="15">[4]PFAB!$1:$12</definedName>
    <definedName name="_______cab3" localSheetId="12">[4]PFAB!$1:$12</definedName>
    <definedName name="_______cab3">[5]PFAB!$1:$12</definedName>
    <definedName name="_______cab4" localSheetId="16">[4]FERR!$1:$12</definedName>
    <definedName name="_______cab4" localSheetId="15">[4]FERR!$1:$12</definedName>
    <definedName name="_______cab4" localSheetId="12">[4]FERR!$1:$12</definedName>
    <definedName name="_______cab4">[5]FERR!$1:$12</definedName>
    <definedName name="_______cab5" localSheetId="16">[4]ISOL!$1:$12</definedName>
    <definedName name="_______cab5" localSheetId="15">[4]ISOL!$1:$12</definedName>
    <definedName name="_______cab5" localSheetId="12">[4]ISOL!$1:$12</definedName>
    <definedName name="_______cab5">[5]ISOL!$1:$12</definedName>
    <definedName name="_______cab6" localSheetId="16">[4]ISOL!$1:$12</definedName>
    <definedName name="_______cab6" localSheetId="15">[4]ISOL!$1:$12</definedName>
    <definedName name="_______cab6" localSheetId="12">[4]ISOL!$1:$12</definedName>
    <definedName name="_______cab6">[5]ISOL!$1:$12</definedName>
    <definedName name="_______cab7" localSheetId="4">#REF!</definedName>
    <definedName name="_______cab7" localSheetId="3">#REF!</definedName>
    <definedName name="_______cab7" localSheetId="16">#REF!</definedName>
    <definedName name="_______cab7" localSheetId="15">#REF!</definedName>
    <definedName name="_______cab7" localSheetId="11">#REF!</definedName>
    <definedName name="_______cab7" localSheetId="13">#REF!</definedName>
    <definedName name="_______cab7" localSheetId="12">#REF!</definedName>
    <definedName name="_______cab7">#REF!</definedName>
    <definedName name="_______DAT1" localSheetId="4">#REF!</definedName>
    <definedName name="_______DAT1" localSheetId="3">#REF!</definedName>
    <definedName name="_______DAT1" localSheetId="11">#REF!</definedName>
    <definedName name="_______DAT1" localSheetId="13">#REF!</definedName>
    <definedName name="_______DAT1" localSheetId="12">#REF!</definedName>
    <definedName name="_______DAT1">#REF!</definedName>
    <definedName name="_______DAT10" localSheetId="4">#REF!</definedName>
    <definedName name="_______DAT10" localSheetId="3">#REF!</definedName>
    <definedName name="_______DAT10" localSheetId="11">#REF!</definedName>
    <definedName name="_______DAT10" localSheetId="13">#REF!</definedName>
    <definedName name="_______DAT10" localSheetId="12">#REF!</definedName>
    <definedName name="_______DAT10">#REF!</definedName>
    <definedName name="_______DAT11" localSheetId="4">#REF!</definedName>
    <definedName name="_______DAT11" localSheetId="3">#REF!</definedName>
    <definedName name="_______DAT11" localSheetId="11">#REF!</definedName>
    <definedName name="_______DAT11" localSheetId="13">#REF!</definedName>
    <definedName name="_______DAT11" localSheetId="12">#REF!</definedName>
    <definedName name="_______DAT11">#REF!</definedName>
    <definedName name="_______DAT12" localSheetId="4">#REF!</definedName>
    <definedName name="_______DAT12" localSheetId="3">#REF!</definedName>
    <definedName name="_______DAT12" localSheetId="11">#REF!</definedName>
    <definedName name="_______DAT12" localSheetId="13">#REF!</definedName>
    <definedName name="_______DAT12" localSheetId="12">#REF!</definedName>
    <definedName name="_______DAT12">#REF!</definedName>
    <definedName name="_______DAT13" localSheetId="4">#REF!</definedName>
    <definedName name="_______DAT13" localSheetId="3">#REF!</definedName>
    <definedName name="_______DAT13" localSheetId="11">#REF!</definedName>
    <definedName name="_______DAT13" localSheetId="13">#REF!</definedName>
    <definedName name="_______DAT13" localSheetId="12">#REF!</definedName>
    <definedName name="_______DAT13">#REF!</definedName>
    <definedName name="_______DAT14" localSheetId="4">#REF!</definedName>
    <definedName name="_______DAT14" localSheetId="3">#REF!</definedName>
    <definedName name="_______DAT14" localSheetId="11">#REF!</definedName>
    <definedName name="_______DAT14" localSheetId="13">#REF!</definedName>
    <definedName name="_______DAT14" localSheetId="12">#REF!</definedName>
    <definedName name="_______DAT14">#REF!</definedName>
    <definedName name="_______DAT15" localSheetId="4">#REF!</definedName>
    <definedName name="_______DAT15" localSheetId="3">#REF!</definedName>
    <definedName name="_______DAT15" localSheetId="11">#REF!</definedName>
    <definedName name="_______DAT15" localSheetId="13">#REF!</definedName>
    <definedName name="_______DAT15" localSheetId="12">#REF!</definedName>
    <definedName name="_______DAT15">#REF!</definedName>
    <definedName name="_______DAT2" localSheetId="4">#REF!</definedName>
    <definedName name="_______DAT2" localSheetId="3">#REF!</definedName>
    <definedName name="_______DAT2" localSheetId="11">#REF!</definedName>
    <definedName name="_______DAT2" localSheetId="13">#REF!</definedName>
    <definedName name="_______DAT2" localSheetId="12">#REF!</definedName>
    <definedName name="_______DAT2">#REF!</definedName>
    <definedName name="_______DAT3" localSheetId="4">#REF!</definedName>
    <definedName name="_______DAT3" localSheetId="3">#REF!</definedName>
    <definedName name="_______DAT3" localSheetId="11">#REF!</definedName>
    <definedName name="_______DAT3" localSheetId="13">#REF!</definedName>
    <definedName name="_______DAT3" localSheetId="12">#REF!</definedName>
    <definedName name="_______DAT3">#REF!</definedName>
    <definedName name="_______DAT4" localSheetId="4">#REF!</definedName>
    <definedName name="_______DAT4" localSheetId="3">#REF!</definedName>
    <definedName name="_______DAT4" localSheetId="11">#REF!</definedName>
    <definedName name="_______DAT4" localSheetId="13">#REF!</definedName>
    <definedName name="_______DAT4" localSheetId="12">#REF!</definedName>
    <definedName name="_______DAT4">#REF!</definedName>
    <definedName name="_______DAT5" localSheetId="4">#REF!</definedName>
    <definedName name="_______DAT5" localSheetId="3">#REF!</definedName>
    <definedName name="_______DAT5" localSheetId="11">#REF!</definedName>
    <definedName name="_______DAT5" localSheetId="13">#REF!</definedName>
    <definedName name="_______DAT5" localSheetId="12">#REF!</definedName>
    <definedName name="_______DAT5">#REF!</definedName>
    <definedName name="_______DAT6" localSheetId="4">#REF!</definedName>
    <definedName name="_______DAT6" localSheetId="3">#REF!</definedName>
    <definedName name="_______DAT6" localSheetId="11">#REF!</definedName>
    <definedName name="_______DAT6" localSheetId="13">#REF!</definedName>
    <definedName name="_______DAT6" localSheetId="12">#REF!</definedName>
    <definedName name="_______DAT6">#REF!</definedName>
    <definedName name="_______DAT7" localSheetId="4">#REF!</definedName>
    <definedName name="_______DAT7" localSheetId="3">#REF!</definedName>
    <definedName name="_______DAT7" localSheetId="11">#REF!</definedName>
    <definedName name="_______DAT7" localSheetId="13">#REF!</definedName>
    <definedName name="_______DAT7" localSheetId="12">#REF!</definedName>
    <definedName name="_______DAT7">#REF!</definedName>
    <definedName name="_______DAT8" localSheetId="4">#REF!</definedName>
    <definedName name="_______DAT8" localSheetId="3">#REF!</definedName>
    <definedName name="_______DAT8" localSheetId="11">#REF!</definedName>
    <definedName name="_______DAT8" localSheetId="13">#REF!</definedName>
    <definedName name="_______DAT8" localSheetId="12">#REF!</definedName>
    <definedName name="_______DAT8">#REF!</definedName>
    <definedName name="_______DAT9" localSheetId="4">#REF!</definedName>
    <definedName name="_______DAT9" localSheetId="3">#REF!</definedName>
    <definedName name="_______DAT9" localSheetId="11">#REF!</definedName>
    <definedName name="_______DAT9" localSheetId="13">#REF!</definedName>
    <definedName name="_______DAT9" localSheetId="12">#REF!</definedName>
    <definedName name="_______DAT9">#REF!</definedName>
    <definedName name="_______dd1" localSheetId="4" hidden="1">{#N/A,#N/A,FALSE,"ET-CAPA";#N/A,#N/A,FALSE,"ET-PAG1";#N/A,#N/A,FALSE,"ET-PAG2";#N/A,#N/A,FALSE,"ET-PAG3";#N/A,#N/A,FALSE,"ET-PAG4";#N/A,#N/A,FALSE,"ET-PAG5"}</definedName>
    <definedName name="_______dd1" localSheetId="20" hidden="1">{#N/A,#N/A,FALSE,"ET-CAPA";#N/A,#N/A,FALSE,"ET-PAG1";#N/A,#N/A,FALSE,"ET-PAG2";#N/A,#N/A,FALSE,"ET-PAG3";#N/A,#N/A,FALSE,"ET-PAG4";#N/A,#N/A,FALSE,"ET-PAG5"}</definedName>
    <definedName name="_______dd1" localSheetId="3" hidden="1">{#N/A,#N/A,FALSE,"ET-CAPA";#N/A,#N/A,FALSE,"ET-PAG1";#N/A,#N/A,FALSE,"ET-PAG2";#N/A,#N/A,FALSE,"ET-PAG3";#N/A,#N/A,FALSE,"ET-PAG4";#N/A,#N/A,FALSE,"ET-PAG5"}</definedName>
    <definedName name="_______dd1" localSheetId="16" hidden="1">{#N/A,#N/A,FALSE,"ET-CAPA";#N/A,#N/A,FALSE,"ET-PAG1";#N/A,#N/A,FALSE,"ET-PAG2";#N/A,#N/A,FALSE,"ET-PAG3";#N/A,#N/A,FALSE,"ET-PAG4";#N/A,#N/A,FALSE,"ET-PAG5"}</definedName>
    <definedName name="_______dd1" localSheetId="15" hidden="1">{#N/A,#N/A,FALSE,"ET-CAPA";#N/A,#N/A,FALSE,"ET-PAG1";#N/A,#N/A,FALSE,"ET-PAG2";#N/A,#N/A,FALSE,"ET-PAG3";#N/A,#N/A,FALSE,"ET-PAG4";#N/A,#N/A,FALSE,"ET-PAG5"}</definedName>
    <definedName name="_______dd1" localSheetId="11" hidden="1">{#N/A,#N/A,FALSE,"ET-CAPA";#N/A,#N/A,FALSE,"ET-PAG1";#N/A,#N/A,FALSE,"ET-PAG2";#N/A,#N/A,FALSE,"ET-PAG3";#N/A,#N/A,FALSE,"ET-PAG4";#N/A,#N/A,FALSE,"ET-PAG5"}</definedName>
    <definedName name="_______dd1" localSheetId="13" hidden="1">{#N/A,#N/A,FALSE,"ET-CAPA";#N/A,#N/A,FALSE,"ET-PAG1";#N/A,#N/A,FALSE,"ET-PAG2";#N/A,#N/A,FALSE,"ET-PAG3";#N/A,#N/A,FALSE,"ET-PAG4";#N/A,#N/A,FALSE,"ET-PAG5"}</definedName>
    <definedName name="_______dd1" localSheetId="12" hidden="1">{#N/A,#N/A,FALSE,"ET-CAPA";#N/A,#N/A,FALSE,"ET-PAG1";#N/A,#N/A,FALSE,"ET-PAG2";#N/A,#N/A,FALSE,"ET-PAG3";#N/A,#N/A,FALSE,"ET-PAG4";#N/A,#N/A,FALSE,"ET-PAG5"}</definedName>
    <definedName name="_______dd1" localSheetId="14" hidden="1">{#N/A,#N/A,FALSE,"ET-CAPA";#N/A,#N/A,FALSE,"ET-PAG1";#N/A,#N/A,FALSE,"ET-PAG2";#N/A,#N/A,FALSE,"ET-PAG3";#N/A,#N/A,FALSE,"ET-PAG4";#N/A,#N/A,FALSE,"ET-PAG5"}</definedName>
    <definedName name="_______dd1" hidden="1">{#N/A,#N/A,FALSE,"ET-CAPA";#N/A,#N/A,FALSE,"ET-PAG1";#N/A,#N/A,FALSE,"ET-PAG2";#N/A,#N/A,FALSE,"ET-PAG3";#N/A,#N/A,FALSE,"ET-PAG4";#N/A,#N/A,FALSE,"ET-PAG5"}</definedName>
    <definedName name="_______iso1" localSheetId="16">[2]Resumo!#REF!</definedName>
    <definedName name="_______iso1" localSheetId="15">[2]Resumo!#REF!</definedName>
    <definedName name="_______iso1" localSheetId="12">[2]Resumo!#REF!</definedName>
    <definedName name="_______iso1">[3]Resumo!#REF!</definedName>
    <definedName name="_______iso11" localSheetId="16">[2]Resumo!#REF!</definedName>
    <definedName name="_______iso11" localSheetId="15">[2]Resumo!#REF!</definedName>
    <definedName name="_______iso11" localSheetId="12">[2]Resumo!#REF!</definedName>
    <definedName name="_______iso11">[3]Resumo!#REF!</definedName>
    <definedName name="_______iso2" localSheetId="16">[2]Resumo!#REF!</definedName>
    <definedName name="_______iso2" localSheetId="15">[2]Resumo!#REF!</definedName>
    <definedName name="_______iso2" localSheetId="12">[2]Resumo!#REF!</definedName>
    <definedName name="_______iso2">[3]Resumo!#REF!</definedName>
    <definedName name="_______iso5" localSheetId="16">[2]Resumo!#REF!</definedName>
    <definedName name="_______iso5" localSheetId="15">[2]Resumo!#REF!</definedName>
    <definedName name="_______iso5" localSheetId="12">[2]Resumo!#REF!</definedName>
    <definedName name="_______iso5">[3]Resumo!#REF!</definedName>
    <definedName name="_______iso6" localSheetId="16">[2]Resumo!#REF!</definedName>
    <definedName name="_______iso6" localSheetId="15">[2]Resumo!#REF!</definedName>
    <definedName name="_______iso6" localSheetId="12">[2]Resumo!#REF!</definedName>
    <definedName name="_______iso6">[3]Resumo!#REF!</definedName>
    <definedName name="_______iso8" localSheetId="16">[2]Resumo!#REF!</definedName>
    <definedName name="_______iso8" localSheetId="15">[2]Resumo!#REF!</definedName>
    <definedName name="_______iso8" localSheetId="12">[2]Resumo!#REF!</definedName>
    <definedName name="_______iso8">[3]Resumo!#REF!</definedName>
    <definedName name="_______mo2" localSheetId="16">[2]Resumo!$X$442</definedName>
    <definedName name="_______mo2" localSheetId="15">[2]Resumo!$X$442</definedName>
    <definedName name="_______mo2" localSheetId="12">[2]Resumo!$X$442</definedName>
    <definedName name="_______mo2">[3]Resumo!$X$442</definedName>
    <definedName name="_______mo3" localSheetId="16">[2]Resumo!$X$394</definedName>
    <definedName name="_______mo3" localSheetId="15">[2]Resumo!$X$394</definedName>
    <definedName name="_______mo3" localSheetId="12">[2]Resumo!$X$394</definedName>
    <definedName name="_______mo3">[3]Resumo!$X$394</definedName>
    <definedName name="_______mo5" localSheetId="16">[2]Resumo!$X$13</definedName>
    <definedName name="_______mo5" localSheetId="15">[2]Resumo!$X$13</definedName>
    <definedName name="_______mo5" localSheetId="12">[2]Resumo!$X$13</definedName>
    <definedName name="_______mo5">[3]Resumo!$X$13</definedName>
    <definedName name="_______mo6" localSheetId="16">[2]Resumo!$X$26</definedName>
    <definedName name="_______mo6" localSheetId="15">[2]Resumo!$X$26</definedName>
    <definedName name="_______mo6" localSheetId="12">[2]Resumo!$X$26</definedName>
    <definedName name="_______mo6">[3]Resumo!$X$26</definedName>
    <definedName name="_______mo7" localSheetId="16">[2]Resumo!$X$118</definedName>
    <definedName name="_______mo7" localSheetId="15">[2]Resumo!$X$118</definedName>
    <definedName name="_______mo7" localSheetId="12">[2]Resumo!$X$118</definedName>
    <definedName name="_______mo7">[3]Resumo!$X$118</definedName>
    <definedName name="_______mo9" localSheetId="16">[2]Resumo!$X$450</definedName>
    <definedName name="_______mo9" localSheetId="15">[2]Resumo!$X$450</definedName>
    <definedName name="_______mo9" localSheetId="12">[2]Resumo!$X$450</definedName>
    <definedName name="_______mo9">[3]Resumo!$X$450</definedName>
    <definedName name="_______rev1" localSheetId="4">[3]Resumo!#REF!</definedName>
    <definedName name="_______rev1" localSheetId="3">[3]Resumo!#REF!</definedName>
    <definedName name="_______rev1" localSheetId="16">[2]Resumo!#REF!</definedName>
    <definedName name="_______rev1" localSheetId="15">[2]Resumo!#REF!</definedName>
    <definedName name="_______rev1" localSheetId="11">[3]Resumo!#REF!</definedName>
    <definedName name="_______rev1" localSheetId="13">[3]Resumo!#REF!</definedName>
    <definedName name="_______rev1" localSheetId="12">[2]Resumo!#REF!</definedName>
    <definedName name="_______rev1">[3]Resumo!#REF!</definedName>
    <definedName name="_______rev11" localSheetId="4">[3]Resumo!#REF!</definedName>
    <definedName name="_______rev11" localSheetId="3">[3]Resumo!#REF!</definedName>
    <definedName name="_______rev11" localSheetId="16">[2]Resumo!#REF!</definedName>
    <definedName name="_______rev11" localSheetId="15">[2]Resumo!#REF!</definedName>
    <definedName name="_______rev11" localSheetId="11">[3]Resumo!#REF!</definedName>
    <definedName name="_______rev11" localSheetId="13">[3]Resumo!#REF!</definedName>
    <definedName name="_______rev11" localSheetId="12">[2]Resumo!#REF!</definedName>
    <definedName name="_______rev11">[3]Resumo!#REF!</definedName>
    <definedName name="_______rev2" localSheetId="4">[3]Resumo!#REF!</definedName>
    <definedName name="_______rev2" localSheetId="3">[3]Resumo!#REF!</definedName>
    <definedName name="_______rev2" localSheetId="16">[2]Resumo!#REF!</definedName>
    <definedName name="_______rev2" localSheetId="15">[2]Resumo!#REF!</definedName>
    <definedName name="_______rev2" localSheetId="11">[3]Resumo!#REF!</definedName>
    <definedName name="_______rev2" localSheetId="13">[3]Resumo!#REF!</definedName>
    <definedName name="_______rev2" localSheetId="12">[2]Resumo!#REF!</definedName>
    <definedName name="_______rev2">[3]Resumo!#REF!</definedName>
    <definedName name="_______rev5" localSheetId="4">[3]Resumo!#REF!</definedName>
    <definedName name="_______rev5" localSheetId="3">[3]Resumo!#REF!</definedName>
    <definedName name="_______rev5" localSheetId="16">[2]Resumo!#REF!</definedName>
    <definedName name="_______rev5" localSheetId="15">[2]Resumo!#REF!</definedName>
    <definedName name="_______rev5" localSheetId="11">[3]Resumo!#REF!</definedName>
    <definedName name="_______rev5" localSheetId="13">[3]Resumo!#REF!</definedName>
    <definedName name="_______rev5" localSheetId="12">[2]Resumo!#REF!</definedName>
    <definedName name="_______rev5">[3]Resumo!#REF!</definedName>
    <definedName name="_______rev6" localSheetId="16">[2]Resumo!#REF!</definedName>
    <definedName name="_______rev6" localSheetId="15">[2]Resumo!#REF!</definedName>
    <definedName name="_______rev6" localSheetId="12">[2]Resumo!#REF!</definedName>
    <definedName name="_______rev6">[3]Resumo!#REF!</definedName>
    <definedName name="_______rev8" localSheetId="16">[2]Resumo!#REF!</definedName>
    <definedName name="_______rev8" localSheetId="15">[2]Resumo!#REF!</definedName>
    <definedName name="_______rev8" localSheetId="12">[2]Resumo!#REF!</definedName>
    <definedName name="_______rev8">[3]Resumo!#REF!</definedName>
    <definedName name="_______TAB1" localSheetId="4">#REF!</definedName>
    <definedName name="_______TAB1" localSheetId="3">#REF!</definedName>
    <definedName name="_______TAB1" localSheetId="16">#REF!</definedName>
    <definedName name="_______TAB1" localSheetId="15">#REF!</definedName>
    <definedName name="_______TAB1" localSheetId="11">#REF!</definedName>
    <definedName name="_______TAB1" localSheetId="13">#REF!</definedName>
    <definedName name="_______TAB1" localSheetId="12">#REF!</definedName>
    <definedName name="_______TAB1">#REF!</definedName>
    <definedName name="_______TAB2" localSheetId="4">#REF!</definedName>
    <definedName name="_______TAB2" localSheetId="3">#REF!</definedName>
    <definedName name="_______TAB2" localSheetId="11">#REF!</definedName>
    <definedName name="_______TAB2" localSheetId="13">#REF!</definedName>
    <definedName name="_______TAB2" localSheetId="12">#REF!</definedName>
    <definedName name="_______TAB2">#REF!</definedName>
    <definedName name="_______TAB3" localSheetId="4">#REF!</definedName>
    <definedName name="_______TAB3" localSheetId="3">#REF!</definedName>
    <definedName name="_______TAB3" localSheetId="11">#REF!</definedName>
    <definedName name="_______TAB3" localSheetId="13">#REF!</definedName>
    <definedName name="_______TAB3" localSheetId="12">#REF!</definedName>
    <definedName name="_______TAB3">#REF!</definedName>
    <definedName name="______aux1" localSheetId="1">[3]Resumo!#REF!</definedName>
    <definedName name="______aux1" localSheetId="4">[3]Resumo!#REF!</definedName>
    <definedName name="______aux1" localSheetId="20">[3]Resumo!#REF!</definedName>
    <definedName name="______aux1" localSheetId="3">[3]Resumo!#REF!</definedName>
    <definedName name="______aux1" localSheetId="16">[2]Resumo!#REF!</definedName>
    <definedName name="______aux1" localSheetId="15">[2]Resumo!#REF!</definedName>
    <definedName name="______aux1" localSheetId="11">[3]Resumo!#REF!</definedName>
    <definedName name="______aux1" localSheetId="13">[3]Resumo!#REF!</definedName>
    <definedName name="______aux1" localSheetId="0">[3]Resumo!#REF!</definedName>
    <definedName name="______aux1" localSheetId="12">[2]Resumo!#REF!</definedName>
    <definedName name="______aux1">[3]Resumo!#REF!</definedName>
    <definedName name="______aux2" localSheetId="1">[3]Resumo!#REF!</definedName>
    <definedName name="______aux2" localSheetId="4">[3]Resumo!#REF!</definedName>
    <definedName name="______aux2" localSheetId="20">[3]Resumo!#REF!</definedName>
    <definedName name="______aux2" localSheetId="3">[3]Resumo!#REF!</definedName>
    <definedName name="______aux2" localSheetId="16">[2]Resumo!#REF!</definedName>
    <definedName name="______aux2" localSheetId="15">[2]Resumo!#REF!</definedName>
    <definedName name="______aux2" localSheetId="11">[3]Resumo!#REF!</definedName>
    <definedName name="______aux2" localSheetId="13">[3]Resumo!#REF!</definedName>
    <definedName name="______aux2" localSheetId="0">[3]Resumo!#REF!</definedName>
    <definedName name="______aux2" localSheetId="12">[2]Resumo!#REF!</definedName>
    <definedName name="______aux2">[3]Resumo!#REF!</definedName>
    <definedName name="______aux5" localSheetId="16">[2]Resumo!#REF!</definedName>
    <definedName name="______aux5" localSheetId="15">[2]Resumo!#REF!</definedName>
    <definedName name="______aux5" localSheetId="0">[3]Resumo!#REF!</definedName>
    <definedName name="______aux5" localSheetId="12">[2]Resumo!#REF!</definedName>
    <definedName name="______aux5">[3]Resumo!#REF!</definedName>
    <definedName name="______aux6" localSheetId="16">[2]Resumo!#REF!</definedName>
    <definedName name="______aux6" localSheetId="15">[2]Resumo!#REF!</definedName>
    <definedName name="______aux6" localSheetId="0">[3]Resumo!#REF!</definedName>
    <definedName name="______aux6" localSheetId="12">[2]Resumo!#REF!</definedName>
    <definedName name="______aux6">[3]Resumo!#REF!</definedName>
    <definedName name="______aux8" localSheetId="16">[2]Resumo!#REF!</definedName>
    <definedName name="______aux8" localSheetId="15">[2]Resumo!#REF!</definedName>
    <definedName name="______aux8" localSheetId="12">[2]Resumo!#REF!</definedName>
    <definedName name="______aux8">[3]Resumo!#REF!</definedName>
    <definedName name="______cab1" localSheetId="1">#REF!</definedName>
    <definedName name="______cab1" localSheetId="4">#REF!</definedName>
    <definedName name="______cab1" localSheetId="20">#REF!</definedName>
    <definedName name="______cab1" localSheetId="3">#REF!</definedName>
    <definedName name="______cab1" localSheetId="16">#REF!</definedName>
    <definedName name="______cab1" localSheetId="15">#REF!</definedName>
    <definedName name="______cab1" localSheetId="11">#REF!</definedName>
    <definedName name="______cab1" localSheetId="13">#REF!</definedName>
    <definedName name="______cab1" localSheetId="0">#REF!</definedName>
    <definedName name="______cab1" localSheetId="12">#REF!</definedName>
    <definedName name="______cab1">#REF!</definedName>
    <definedName name="______cab2" localSheetId="4">#REF!</definedName>
    <definedName name="______cab2" localSheetId="20">#REF!</definedName>
    <definedName name="______cab2" localSheetId="3">#REF!</definedName>
    <definedName name="______cab2" localSheetId="11">#REF!</definedName>
    <definedName name="______cab2" localSheetId="13">#REF!</definedName>
    <definedName name="______cab2" localSheetId="12">#REF!</definedName>
    <definedName name="______cab2">#REF!</definedName>
    <definedName name="______cab3" localSheetId="16">[4]PFAB!$1:$12</definedName>
    <definedName name="______cab3" localSheetId="15">[4]PFAB!$1:$12</definedName>
    <definedName name="______cab3" localSheetId="12">[4]PFAB!$1:$12</definedName>
    <definedName name="______cab3">[5]PFAB!$1:$12</definedName>
    <definedName name="______cab4" localSheetId="16">[4]FERR!$1:$12</definedName>
    <definedName name="______cab4" localSheetId="15">[4]FERR!$1:$12</definedName>
    <definedName name="______cab4" localSheetId="12">[4]FERR!$1:$12</definedName>
    <definedName name="______cab4">[5]FERR!$1:$12</definedName>
    <definedName name="______cab5" localSheetId="16">[4]ISOL!$1:$12</definedName>
    <definedName name="______cab5" localSheetId="15">[4]ISOL!$1:$12</definedName>
    <definedName name="______cab5" localSheetId="12">[4]ISOL!$1:$12</definedName>
    <definedName name="______cab5">[5]ISOL!$1:$12</definedName>
    <definedName name="______cab6" localSheetId="16">[4]ISOL!$1:$12</definedName>
    <definedName name="______cab6" localSheetId="15">[4]ISOL!$1:$12</definedName>
    <definedName name="______cab6" localSheetId="12">[4]ISOL!$1:$12</definedName>
    <definedName name="______cab6">[5]ISOL!$1:$12</definedName>
    <definedName name="______cab7" localSheetId="1">#REF!</definedName>
    <definedName name="______cab7" localSheetId="4">#REF!</definedName>
    <definedName name="______cab7" localSheetId="20">#REF!</definedName>
    <definedName name="______cab7" localSheetId="3">#REF!</definedName>
    <definedName name="______cab7" localSheetId="11">#REF!</definedName>
    <definedName name="______cab7" localSheetId="13">#REF!</definedName>
    <definedName name="______cab7" localSheetId="0">#REF!</definedName>
    <definedName name="______cab7" localSheetId="12">#REF!</definedName>
    <definedName name="______cab7">#REF!</definedName>
    <definedName name="______DAT1" localSheetId="1">#REF!</definedName>
    <definedName name="______DAT1" localSheetId="4">#REF!</definedName>
    <definedName name="______DAT1" localSheetId="3">#REF!</definedName>
    <definedName name="______DAT1" localSheetId="11">#REF!</definedName>
    <definedName name="______DAT1" localSheetId="13">#REF!</definedName>
    <definedName name="______DAT1" localSheetId="0">#REF!</definedName>
    <definedName name="______DAT1" localSheetId="12">#REF!</definedName>
    <definedName name="______DAT1">#REF!</definedName>
    <definedName name="______DAT10" localSheetId="1">#REF!</definedName>
    <definedName name="______DAT10" localSheetId="4">#REF!</definedName>
    <definedName name="______DAT10" localSheetId="3">#REF!</definedName>
    <definedName name="______DAT10" localSheetId="11">#REF!</definedName>
    <definedName name="______DAT10" localSheetId="13">#REF!</definedName>
    <definedName name="______DAT10" localSheetId="0">#REF!</definedName>
    <definedName name="______DAT10" localSheetId="12">#REF!</definedName>
    <definedName name="______DAT10">#REF!</definedName>
    <definedName name="______DAT11" localSheetId="1">#REF!</definedName>
    <definedName name="______DAT11" localSheetId="4">#REF!</definedName>
    <definedName name="______DAT11" localSheetId="3">#REF!</definedName>
    <definedName name="______DAT11" localSheetId="11">#REF!</definedName>
    <definedName name="______DAT11" localSheetId="13">#REF!</definedName>
    <definedName name="______DAT11" localSheetId="0">#REF!</definedName>
    <definedName name="______DAT11" localSheetId="12">#REF!</definedName>
    <definedName name="______DAT11">#REF!</definedName>
    <definedName name="______DAT12" localSheetId="1">#REF!</definedName>
    <definedName name="______DAT12" localSheetId="4">#REF!</definedName>
    <definedName name="______DAT12" localSheetId="3">#REF!</definedName>
    <definedName name="______DAT12" localSheetId="11">#REF!</definedName>
    <definedName name="______DAT12" localSheetId="13">#REF!</definedName>
    <definedName name="______DAT12" localSheetId="0">#REF!</definedName>
    <definedName name="______DAT12" localSheetId="12">#REF!</definedName>
    <definedName name="______DAT12">#REF!</definedName>
    <definedName name="______DAT13" localSheetId="1">#REF!</definedName>
    <definedName name="______DAT13" localSheetId="4">#REF!</definedName>
    <definedName name="______DAT13" localSheetId="3">#REF!</definedName>
    <definedName name="______DAT13" localSheetId="11">#REF!</definedName>
    <definedName name="______DAT13" localSheetId="13">#REF!</definedName>
    <definedName name="______DAT13" localSheetId="0">#REF!</definedName>
    <definedName name="______DAT13" localSheetId="12">#REF!</definedName>
    <definedName name="______DAT13">#REF!</definedName>
    <definedName name="______DAT14" localSheetId="1">#REF!</definedName>
    <definedName name="______DAT14" localSheetId="4">#REF!</definedName>
    <definedName name="______DAT14" localSheetId="3">#REF!</definedName>
    <definedName name="______DAT14" localSheetId="11">#REF!</definedName>
    <definedName name="______DAT14" localSheetId="13">#REF!</definedName>
    <definedName name="______DAT14" localSheetId="0">#REF!</definedName>
    <definedName name="______DAT14" localSheetId="12">#REF!</definedName>
    <definedName name="______DAT14">#REF!</definedName>
    <definedName name="______DAT15" localSheetId="1">#REF!</definedName>
    <definedName name="______DAT15" localSheetId="4">#REF!</definedName>
    <definedName name="______DAT15" localSheetId="3">#REF!</definedName>
    <definedName name="______DAT15" localSheetId="11">#REF!</definedName>
    <definedName name="______DAT15" localSheetId="13">#REF!</definedName>
    <definedName name="______DAT15" localSheetId="0">#REF!</definedName>
    <definedName name="______DAT15" localSheetId="12">#REF!</definedName>
    <definedName name="______DAT15">#REF!</definedName>
    <definedName name="______DAT2" localSheetId="1">#REF!</definedName>
    <definedName name="______DAT2" localSheetId="4">#REF!</definedName>
    <definedName name="______DAT2" localSheetId="3">#REF!</definedName>
    <definedName name="______DAT2" localSheetId="11">#REF!</definedName>
    <definedName name="______DAT2" localSheetId="13">#REF!</definedName>
    <definedName name="______DAT2" localSheetId="0">#REF!</definedName>
    <definedName name="______DAT2" localSheetId="12">#REF!</definedName>
    <definedName name="______DAT2">#REF!</definedName>
    <definedName name="______DAT3" localSheetId="1">#REF!</definedName>
    <definedName name="______DAT3" localSheetId="4">#REF!</definedName>
    <definedName name="______DAT3" localSheetId="3">#REF!</definedName>
    <definedName name="______DAT3" localSheetId="11">#REF!</definedName>
    <definedName name="______DAT3" localSheetId="13">#REF!</definedName>
    <definedName name="______DAT3" localSheetId="0">#REF!</definedName>
    <definedName name="______DAT3" localSheetId="12">#REF!</definedName>
    <definedName name="______DAT3">#REF!</definedName>
    <definedName name="______DAT4" localSheetId="1">#REF!</definedName>
    <definedName name="______DAT4" localSheetId="4">#REF!</definedName>
    <definedName name="______DAT4" localSheetId="3">#REF!</definedName>
    <definedName name="______DAT4" localSheetId="11">#REF!</definedName>
    <definedName name="______DAT4" localSheetId="13">#REF!</definedName>
    <definedName name="______DAT4" localSheetId="0">#REF!</definedName>
    <definedName name="______DAT4" localSheetId="12">#REF!</definedName>
    <definedName name="______DAT4">#REF!</definedName>
    <definedName name="______DAT5" localSheetId="1">#REF!</definedName>
    <definedName name="______DAT5" localSheetId="4">#REF!</definedName>
    <definedName name="______DAT5" localSheetId="3">#REF!</definedName>
    <definedName name="______DAT5" localSheetId="11">#REF!</definedName>
    <definedName name="______DAT5" localSheetId="13">#REF!</definedName>
    <definedName name="______DAT5" localSheetId="0">#REF!</definedName>
    <definedName name="______DAT5" localSheetId="12">#REF!</definedName>
    <definedName name="______DAT5">#REF!</definedName>
    <definedName name="______DAT6" localSheetId="1">#REF!</definedName>
    <definedName name="______DAT6" localSheetId="4">#REF!</definedName>
    <definedName name="______DAT6" localSheetId="3">#REF!</definedName>
    <definedName name="______DAT6" localSheetId="11">#REF!</definedName>
    <definedName name="______DAT6" localSheetId="13">#REF!</definedName>
    <definedName name="______DAT6" localSheetId="0">#REF!</definedName>
    <definedName name="______DAT6" localSheetId="12">#REF!</definedName>
    <definedName name="______DAT6">#REF!</definedName>
    <definedName name="______DAT7" localSheetId="1">#REF!</definedName>
    <definedName name="______DAT7" localSheetId="4">#REF!</definedName>
    <definedName name="______DAT7" localSheetId="3">#REF!</definedName>
    <definedName name="______DAT7" localSheetId="11">#REF!</definedName>
    <definedName name="______DAT7" localSheetId="13">#REF!</definedName>
    <definedName name="______DAT7" localSheetId="0">#REF!</definedName>
    <definedName name="______DAT7" localSheetId="12">#REF!</definedName>
    <definedName name="______DAT7">#REF!</definedName>
    <definedName name="______DAT8" localSheetId="1">#REF!</definedName>
    <definedName name="______DAT8" localSheetId="4">#REF!</definedName>
    <definedName name="______DAT8" localSheetId="3">#REF!</definedName>
    <definedName name="______DAT8" localSheetId="11">#REF!</definedName>
    <definedName name="______DAT8" localSheetId="13">#REF!</definedName>
    <definedName name="______DAT8" localSheetId="0">#REF!</definedName>
    <definedName name="______DAT8" localSheetId="12">#REF!</definedName>
    <definedName name="______DAT8">#REF!</definedName>
    <definedName name="______DAT9" localSheetId="1">#REF!</definedName>
    <definedName name="______DAT9" localSheetId="4">#REF!</definedName>
    <definedName name="______DAT9" localSheetId="3">#REF!</definedName>
    <definedName name="______DAT9" localSheetId="11">#REF!</definedName>
    <definedName name="______DAT9" localSheetId="13">#REF!</definedName>
    <definedName name="______DAT9" localSheetId="0">#REF!</definedName>
    <definedName name="______DAT9" localSheetId="12">#REF!</definedName>
    <definedName name="______DAT9">#REF!</definedName>
    <definedName name="______dd1" localSheetId="4" hidden="1">{#N/A,#N/A,FALSE,"ET-CAPA";#N/A,#N/A,FALSE,"ET-PAG1";#N/A,#N/A,FALSE,"ET-PAG2";#N/A,#N/A,FALSE,"ET-PAG3";#N/A,#N/A,FALSE,"ET-PAG4";#N/A,#N/A,FALSE,"ET-PAG5"}</definedName>
    <definedName name="______dd1" localSheetId="20" hidden="1">{#N/A,#N/A,FALSE,"ET-CAPA";#N/A,#N/A,FALSE,"ET-PAG1";#N/A,#N/A,FALSE,"ET-PAG2";#N/A,#N/A,FALSE,"ET-PAG3";#N/A,#N/A,FALSE,"ET-PAG4";#N/A,#N/A,FALSE,"ET-PAG5"}</definedName>
    <definedName name="______dd1" localSheetId="3" hidden="1">{#N/A,#N/A,FALSE,"ET-CAPA";#N/A,#N/A,FALSE,"ET-PAG1";#N/A,#N/A,FALSE,"ET-PAG2";#N/A,#N/A,FALSE,"ET-PAG3";#N/A,#N/A,FALSE,"ET-PAG4";#N/A,#N/A,FALSE,"ET-PAG5"}</definedName>
    <definedName name="______dd1" localSheetId="16" hidden="1">{#N/A,#N/A,FALSE,"ET-CAPA";#N/A,#N/A,FALSE,"ET-PAG1";#N/A,#N/A,FALSE,"ET-PAG2";#N/A,#N/A,FALSE,"ET-PAG3";#N/A,#N/A,FALSE,"ET-PAG4";#N/A,#N/A,FALSE,"ET-PAG5"}</definedName>
    <definedName name="______dd1" localSheetId="15" hidden="1">{#N/A,#N/A,FALSE,"ET-CAPA";#N/A,#N/A,FALSE,"ET-PAG1";#N/A,#N/A,FALSE,"ET-PAG2";#N/A,#N/A,FALSE,"ET-PAG3";#N/A,#N/A,FALSE,"ET-PAG4";#N/A,#N/A,FALSE,"ET-PAG5"}</definedName>
    <definedName name="______dd1" localSheetId="11" hidden="1">{#N/A,#N/A,FALSE,"ET-CAPA";#N/A,#N/A,FALSE,"ET-PAG1";#N/A,#N/A,FALSE,"ET-PAG2";#N/A,#N/A,FALSE,"ET-PAG3";#N/A,#N/A,FALSE,"ET-PAG4";#N/A,#N/A,FALSE,"ET-PAG5"}</definedName>
    <definedName name="______dd1" localSheetId="13" hidden="1">{#N/A,#N/A,FALSE,"ET-CAPA";#N/A,#N/A,FALSE,"ET-PAG1";#N/A,#N/A,FALSE,"ET-PAG2";#N/A,#N/A,FALSE,"ET-PAG3";#N/A,#N/A,FALSE,"ET-PAG4";#N/A,#N/A,FALSE,"ET-PAG5"}</definedName>
    <definedName name="______dd1" localSheetId="12" hidden="1">{#N/A,#N/A,FALSE,"ET-CAPA";#N/A,#N/A,FALSE,"ET-PAG1";#N/A,#N/A,FALSE,"ET-PAG2";#N/A,#N/A,FALSE,"ET-PAG3";#N/A,#N/A,FALSE,"ET-PAG4";#N/A,#N/A,FALSE,"ET-PAG5"}</definedName>
    <definedName name="______dd1" localSheetId="14" hidden="1">{#N/A,#N/A,FALSE,"ET-CAPA";#N/A,#N/A,FALSE,"ET-PAG1";#N/A,#N/A,FALSE,"ET-PAG2";#N/A,#N/A,FALSE,"ET-PAG3";#N/A,#N/A,FALSE,"ET-PAG4";#N/A,#N/A,FALSE,"ET-PAG5"}</definedName>
    <definedName name="______dd1" hidden="1">{#N/A,#N/A,FALSE,"ET-CAPA";#N/A,#N/A,FALSE,"ET-PAG1";#N/A,#N/A,FALSE,"ET-PAG2";#N/A,#N/A,FALSE,"ET-PAG3";#N/A,#N/A,FALSE,"ET-PAG4";#N/A,#N/A,FALSE,"ET-PAG5"}</definedName>
    <definedName name="______iso1" localSheetId="1">[3]Resumo!#REF!</definedName>
    <definedName name="______iso1" localSheetId="16">[2]Resumo!#REF!</definedName>
    <definedName name="______iso1" localSheetId="15">[2]Resumo!#REF!</definedName>
    <definedName name="______iso1" localSheetId="0">[3]Resumo!#REF!</definedName>
    <definedName name="______iso1" localSheetId="12">[2]Resumo!#REF!</definedName>
    <definedName name="______iso1">[3]Resumo!#REF!</definedName>
    <definedName name="______iso11" localSheetId="1">[3]Resumo!#REF!</definedName>
    <definedName name="______iso11" localSheetId="16">[2]Resumo!#REF!</definedName>
    <definedName name="______iso11" localSheetId="15">[2]Resumo!#REF!</definedName>
    <definedName name="______iso11" localSheetId="0">[3]Resumo!#REF!</definedName>
    <definedName name="______iso11" localSheetId="12">[2]Resumo!#REF!</definedName>
    <definedName name="______iso11">[3]Resumo!#REF!</definedName>
    <definedName name="______iso2" localSheetId="1">[3]Resumo!#REF!</definedName>
    <definedName name="______iso2" localSheetId="16">[2]Resumo!#REF!</definedName>
    <definedName name="______iso2" localSheetId="15">[2]Resumo!#REF!</definedName>
    <definedName name="______iso2" localSheetId="0">[3]Resumo!#REF!</definedName>
    <definedName name="______iso2" localSheetId="12">[2]Resumo!#REF!</definedName>
    <definedName name="______iso2">[3]Resumo!#REF!</definedName>
    <definedName name="______iso5" localSheetId="1">[3]Resumo!#REF!</definedName>
    <definedName name="______iso5" localSheetId="16">[2]Resumo!#REF!</definedName>
    <definedName name="______iso5" localSheetId="15">[2]Resumo!#REF!</definedName>
    <definedName name="______iso5" localSheetId="0">[3]Resumo!#REF!</definedName>
    <definedName name="______iso5" localSheetId="12">[2]Resumo!#REF!</definedName>
    <definedName name="______iso5">[3]Resumo!#REF!</definedName>
    <definedName name="______iso6" localSheetId="16">[2]Resumo!#REF!</definedName>
    <definedName name="______iso6" localSheetId="15">[2]Resumo!#REF!</definedName>
    <definedName name="______iso6" localSheetId="12">[2]Resumo!#REF!</definedName>
    <definedName name="______iso6">[3]Resumo!#REF!</definedName>
    <definedName name="______iso8" localSheetId="16">[2]Resumo!#REF!</definedName>
    <definedName name="______iso8" localSheetId="15">[2]Resumo!#REF!</definedName>
    <definedName name="______iso8" localSheetId="12">[2]Resumo!#REF!</definedName>
    <definedName name="______iso8">[3]Resumo!#REF!</definedName>
    <definedName name="______mo2" localSheetId="16">[2]Resumo!$X$442</definedName>
    <definedName name="______mo2" localSheetId="15">[2]Resumo!$X$442</definedName>
    <definedName name="______mo2" localSheetId="12">[2]Resumo!$X$442</definedName>
    <definedName name="______mo2">[3]Resumo!$X$442</definedName>
    <definedName name="______mo3" localSheetId="16">[2]Resumo!$X$394</definedName>
    <definedName name="______mo3" localSheetId="15">[2]Resumo!$X$394</definedName>
    <definedName name="______mo3" localSheetId="12">[2]Resumo!$X$394</definedName>
    <definedName name="______mo3">[3]Resumo!$X$394</definedName>
    <definedName name="______mo5" localSheetId="16">[2]Resumo!$X$13</definedName>
    <definedName name="______mo5" localSheetId="15">[2]Resumo!$X$13</definedName>
    <definedName name="______mo5" localSheetId="12">[2]Resumo!$X$13</definedName>
    <definedName name="______mo5">[3]Resumo!$X$13</definedName>
    <definedName name="______mo6" localSheetId="16">[2]Resumo!$X$26</definedName>
    <definedName name="______mo6" localSheetId="15">[2]Resumo!$X$26</definedName>
    <definedName name="______mo6" localSheetId="12">[2]Resumo!$X$26</definedName>
    <definedName name="______mo6">[3]Resumo!$X$26</definedName>
    <definedName name="______mo7" localSheetId="16">[2]Resumo!$X$118</definedName>
    <definedName name="______mo7" localSheetId="15">[2]Resumo!$X$118</definedName>
    <definedName name="______mo7" localSheetId="12">[2]Resumo!$X$118</definedName>
    <definedName name="______mo7">[3]Resumo!$X$118</definedName>
    <definedName name="______mo9" localSheetId="16">[2]Resumo!$X$450</definedName>
    <definedName name="______mo9" localSheetId="15">[2]Resumo!$X$450</definedName>
    <definedName name="______mo9" localSheetId="12">[2]Resumo!$X$450</definedName>
    <definedName name="______mo9">[3]Resumo!$X$450</definedName>
    <definedName name="______rev1" localSheetId="1">[3]Resumo!#REF!</definedName>
    <definedName name="______rev1" localSheetId="4">[3]Resumo!#REF!</definedName>
    <definedName name="______rev1" localSheetId="20">[3]Resumo!#REF!</definedName>
    <definedName name="______rev1" localSheetId="3">[3]Resumo!#REF!</definedName>
    <definedName name="______rev1" localSheetId="16">[2]Resumo!#REF!</definedName>
    <definedName name="______rev1" localSheetId="15">[2]Resumo!#REF!</definedName>
    <definedName name="______rev1" localSheetId="11">[3]Resumo!#REF!</definedName>
    <definedName name="______rev1" localSheetId="13">[3]Resumo!#REF!</definedName>
    <definedName name="______rev1" localSheetId="0">[3]Resumo!#REF!</definedName>
    <definedName name="______rev1" localSheetId="12">[2]Resumo!#REF!</definedName>
    <definedName name="______rev1">[3]Resumo!#REF!</definedName>
    <definedName name="______rev11" localSheetId="1">[3]Resumo!#REF!</definedName>
    <definedName name="______rev11" localSheetId="4">[3]Resumo!#REF!</definedName>
    <definedName name="______rev11" localSheetId="20">[3]Resumo!#REF!</definedName>
    <definedName name="______rev11" localSheetId="3">[3]Resumo!#REF!</definedName>
    <definedName name="______rev11" localSheetId="16">[2]Resumo!#REF!</definedName>
    <definedName name="______rev11" localSheetId="15">[2]Resumo!#REF!</definedName>
    <definedName name="______rev11" localSheetId="11">[3]Resumo!#REF!</definedName>
    <definedName name="______rev11" localSheetId="13">[3]Resumo!#REF!</definedName>
    <definedName name="______rev11" localSheetId="0">[3]Resumo!#REF!</definedName>
    <definedName name="______rev11" localSheetId="12">[2]Resumo!#REF!</definedName>
    <definedName name="______rev11">[3]Resumo!#REF!</definedName>
    <definedName name="______rev2" localSheetId="1">[3]Resumo!#REF!</definedName>
    <definedName name="______rev2" localSheetId="16">[2]Resumo!#REF!</definedName>
    <definedName name="______rev2" localSheetId="15">[2]Resumo!#REF!</definedName>
    <definedName name="______rev2" localSheetId="0">[3]Resumo!#REF!</definedName>
    <definedName name="______rev2" localSheetId="12">[2]Resumo!#REF!</definedName>
    <definedName name="______rev2">[3]Resumo!#REF!</definedName>
    <definedName name="______rev5" localSheetId="1">[3]Resumo!#REF!</definedName>
    <definedName name="______rev5" localSheetId="16">[2]Resumo!#REF!</definedName>
    <definedName name="______rev5" localSheetId="15">[2]Resumo!#REF!</definedName>
    <definedName name="______rev5" localSheetId="0">[3]Resumo!#REF!</definedName>
    <definedName name="______rev5" localSheetId="12">[2]Resumo!#REF!</definedName>
    <definedName name="______rev5">[3]Resumo!#REF!</definedName>
    <definedName name="______rev6" localSheetId="16">[2]Resumo!#REF!</definedName>
    <definedName name="______rev6" localSheetId="15">[2]Resumo!#REF!</definedName>
    <definedName name="______rev6" localSheetId="12">[2]Resumo!#REF!</definedName>
    <definedName name="______rev6">[3]Resumo!#REF!</definedName>
    <definedName name="______rev8" localSheetId="16">[2]Resumo!#REF!</definedName>
    <definedName name="______rev8" localSheetId="15">[2]Resumo!#REF!</definedName>
    <definedName name="______rev8" localSheetId="12">[2]Resumo!#REF!</definedName>
    <definedName name="______rev8">[3]Resumo!#REF!</definedName>
    <definedName name="______TAB1" localSheetId="1">#REF!</definedName>
    <definedName name="______TAB1" localSheetId="4">#REF!</definedName>
    <definedName name="______TAB1" localSheetId="20">#REF!</definedName>
    <definedName name="______TAB1" localSheetId="3">#REF!</definedName>
    <definedName name="______TAB1" localSheetId="16">#REF!</definedName>
    <definedName name="______TAB1" localSheetId="15">#REF!</definedName>
    <definedName name="______TAB1" localSheetId="11">#REF!</definedName>
    <definedName name="______TAB1" localSheetId="13">#REF!</definedName>
    <definedName name="______TAB1" localSheetId="0">#REF!</definedName>
    <definedName name="______TAB1" localSheetId="12">#REF!</definedName>
    <definedName name="______TAB1">#REF!</definedName>
    <definedName name="______TAB2" localSheetId="1">#REF!</definedName>
    <definedName name="______TAB2" localSheetId="4">#REF!</definedName>
    <definedName name="______TAB2" localSheetId="3">#REF!</definedName>
    <definedName name="______TAB2" localSheetId="11">#REF!</definedName>
    <definedName name="______TAB2" localSheetId="13">#REF!</definedName>
    <definedName name="______TAB2" localSheetId="0">#REF!</definedName>
    <definedName name="______TAB2" localSheetId="12">#REF!</definedName>
    <definedName name="______TAB2">#REF!</definedName>
    <definedName name="______TAB3" localSheetId="1">#REF!</definedName>
    <definedName name="______TAB3" localSheetId="4">#REF!</definedName>
    <definedName name="______TAB3" localSheetId="3">#REF!</definedName>
    <definedName name="______TAB3" localSheetId="11">#REF!</definedName>
    <definedName name="______TAB3" localSheetId="13">#REF!</definedName>
    <definedName name="______TAB3" localSheetId="0">#REF!</definedName>
    <definedName name="______TAB3" localSheetId="12">#REF!</definedName>
    <definedName name="______TAB3">#REF!</definedName>
    <definedName name="_____aux1" localSheetId="1">[3]Resumo!#REF!</definedName>
    <definedName name="_____aux1" localSheetId="4">[3]Resumo!#REF!</definedName>
    <definedName name="_____aux1" localSheetId="20">[3]Resumo!#REF!</definedName>
    <definedName name="_____aux1" localSheetId="3">[3]Resumo!#REF!</definedName>
    <definedName name="_____aux1" localSheetId="9">[2]Resumo!#REF!</definedName>
    <definedName name="_____aux1" localSheetId="16">[2]Resumo!#REF!</definedName>
    <definedName name="_____aux1" localSheetId="15">[2]Resumo!#REF!</definedName>
    <definedName name="_____aux1" localSheetId="11">[3]Resumo!#REF!</definedName>
    <definedName name="_____aux1" localSheetId="13">[3]Resumo!#REF!</definedName>
    <definedName name="_____aux1" localSheetId="0">[3]Resumo!#REF!</definedName>
    <definedName name="_____aux1" localSheetId="12">[2]Resumo!#REF!</definedName>
    <definedName name="_____aux1">[3]Resumo!#REF!</definedName>
    <definedName name="_____aux2" localSheetId="1">[3]Resumo!#REF!</definedName>
    <definedName name="_____aux2" localSheetId="4">[3]Resumo!#REF!</definedName>
    <definedName name="_____aux2" localSheetId="20">[3]Resumo!#REF!</definedName>
    <definedName name="_____aux2" localSheetId="3">[3]Resumo!#REF!</definedName>
    <definedName name="_____aux2" localSheetId="9">[2]Resumo!#REF!</definedName>
    <definedName name="_____aux2" localSheetId="16">[2]Resumo!#REF!</definedName>
    <definedName name="_____aux2" localSheetId="15">[2]Resumo!#REF!</definedName>
    <definedName name="_____aux2" localSheetId="11">[3]Resumo!#REF!</definedName>
    <definedName name="_____aux2" localSheetId="13">[3]Resumo!#REF!</definedName>
    <definedName name="_____aux2" localSheetId="12">[2]Resumo!#REF!</definedName>
    <definedName name="_____aux2">[3]Resumo!#REF!</definedName>
    <definedName name="_____aux5" localSheetId="4">[3]Resumo!#REF!</definedName>
    <definedName name="_____aux5" localSheetId="20">[3]Resumo!#REF!</definedName>
    <definedName name="_____aux5" localSheetId="3">[3]Resumo!#REF!</definedName>
    <definedName name="_____aux5" localSheetId="9">[2]Resumo!#REF!</definedName>
    <definedName name="_____aux5" localSheetId="16">[2]Resumo!#REF!</definedName>
    <definedName name="_____aux5" localSheetId="15">[2]Resumo!#REF!</definedName>
    <definedName name="_____aux5" localSheetId="11">[3]Resumo!#REF!</definedName>
    <definedName name="_____aux5" localSheetId="13">[3]Resumo!#REF!</definedName>
    <definedName name="_____aux5" localSheetId="12">[2]Resumo!#REF!</definedName>
    <definedName name="_____aux5">[3]Resumo!#REF!</definedName>
    <definedName name="_____aux6" localSheetId="4">[3]Resumo!#REF!</definedName>
    <definedName name="_____aux6" localSheetId="20">[3]Resumo!#REF!</definedName>
    <definedName name="_____aux6" localSheetId="3">[3]Resumo!#REF!</definedName>
    <definedName name="_____aux6" localSheetId="9">[2]Resumo!#REF!</definedName>
    <definedName name="_____aux6" localSheetId="16">[2]Resumo!#REF!</definedName>
    <definedName name="_____aux6" localSheetId="15">[2]Resumo!#REF!</definedName>
    <definedName name="_____aux6" localSheetId="11">[3]Resumo!#REF!</definedName>
    <definedName name="_____aux6" localSheetId="13">[3]Resumo!#REF!</definedName>
    <definedName name="_____aux6" localSheetId="12">[2]Resumo!#REF!</definedName>
    <definedName name="_____aux6">[3]Resumo!#REF!</definedName>
    <definedName name="_____aux8" localSheetId="16">[2]Resumo!#REF!</definedName>
    <definedName name="_____aux8" localSheetId="15">[2]Resumo!#REF!</definedName>
    <definedName name="_____aux8" localSheetId="12">[2]Resumo!#REF!</definedName>
    <definedName name="_____aux8">[3]Resumo!#REF!</definedName>
    <definedName name="_____cab1" localSheetId="1">#REF!</definedName>
    <definedName name="_____cab1" localSheetId="4">#REF!</definedName>
    <definedName name="_____cab1" localSheetId="20">#REF!</definedName>
    <definedName name="_____cab1" localSheetId="3">#REF!</definedName>
    <definedName name="_____cab1" localSheetId="9">#REF!</definedName>
    <definedName name="_____cab1" localSheetId="11">#REF!</definedName>
    <definedName name="_____cab1" localSheetId="13">#REF!</definedName>
    <definedName name="_____cab1" localSheetId="0">#REF!</definedName>
    <definedName name="_____cab1" localSheetId="12">#REF!</definedName>
    <definedName name="_____cab1">#REF!</definedName>
    <definedName name="_____cab2" localSheetId="1">#REF!</definedName>
    <definedName name="_____cab2" localSheetId="4">#REF!</definedName>
    <definedName name="_____cab2" localSheetId="3">#REF!</definedName>
    <definedName name="_____cab2" localSheetId="11">#REF!</definedName>
    <definedName name="_____cab2" localSheetId="13">#REF!</definedName>
    <definedName name="_____cab2" localSheetId="0">#REF!</definedName>
    <definedName name="_____cab2" localSheetId="12">#REF!</definedName>
    <definedName name="_____cab2">#REF!</definedName>
    <definedName name="_____cab3" localSheetId="9">[4]PFAB!$1:$12</definedName>
    <definedName name="_____cab3" localSheetId="16">[4]PFAB!$1:$12</definedName>
    <definedName name="_____cab3" localSheetId="15">[4]PFAB!$1:$12</definedName>
    <definedName name="_____cab3" localSheetId="12">[4]PFAB!$1:$12</definedName>
    <definedName name="_____cab3">[5]PFAB!$1:$12</definedName>
    <definedName name="_____cab4" localSheetId="9">[4]FERR!$1:$12</definedName>
    <definedName name="_____cab4" localSheetId="16">[4]FERR!$1:$12</definedName>
    <definedName name="_____cab4" localSheetId="15">[4]FERR!$1:$12</definedName>
    <definedName name="_____cab4" localSheetId="12">[4]FERR!$1:$12</definedName>
    <definedName name="_____cab4">[5]FERR!$1:$12</definedName>
    <definedName name="_____cab5" localSheetId="9">[4]ISOL!$1:$12</definedName>
    <definedName name="_____cab5" localSheetId="16">[4]ISOL!$1:$12</definedName>
    <definedName name="_____cab5" localSheetId="15">[4]ISOL!$1:$12</definedName>
    <definedName name="_____cab5" localSheetId="12">[4]ISOL!$1:$12</definedName>
    <definedName name="_____cab5">[5]ISOL!$1:$12</definedName>
    <definedName name="_____cab6" localSheetId="9">[4]ISOL!$1:$12</definedName>
    <definedName name="_____cab6" localSheetId="16">[4]ISOL!$1:$12</definedName>
    <definedName name="_____cab6" localSheetId="15">[4]ISOL!$1:$12</definedName>
    <definedName name="_____cab6" localSheetId="12">[4]ISOL!$1:$12</definedName>
    <definedName name="_____cab6">[5]ISOL!$1:$12</definedName>
    <definedName name="_____cab7" localSheetId="1">#REF!</definedName>
    <definedName name="_____cab7" localSheetId="4">#REF!</definedName>
    <definedName name="_____cab7" localSheetId="20">#REF!</definedName>
    <definedName name="_____cab7" localSheetId="3">#REF!</definedName>
    <definedName name="_____cab7" localSheetId="9">#REF!</definedName>
    <definedName name="_____cab7" localSheetId="11">#REF!</definedName>
    <definedName name="_____cab7" localSheetId="13">#REF!</definedName>
    <definedName name="_____cab7" localSheetId="0">#REF!</definedName>
    <definedName name="_____cab7" localSheetId="12">#REF!</definedName>
    <definedName name="_____cab7">#REF!</definedName>
    <definedName name="_____DAT1" localSheetId="1">#REF!</definedName>
    <definedName name="_____DAT1" localSheetId="4">#REF!</definedName>
    <definedName name="_____DAT1" localSheetId="3">#REF!</definedName>
    <definedName name="_____DAT1" localSheetId="11">#REF!</definedName>
    <definedName name="_____DAT1" localSheetId="13">#REF!</definedName>
    <definedName name="_____DAT1" localSheetId="0">#REF!</definedName>
    <definedName name="_____DAT1" localSheetId="12">#REF!</definedName>
    <definedName name="_____DAT1">#REF!</definedName>
    <definedName name="_____DAT10" localSheetId="1">#REF!</definedName>
    <definedName name="_____DAT10" localSheetId="4">#REF!</definedName>
    <definedName name="_____DAT10" localSheetId="3">#REF!</definedName>
    <definedName name="_____DAT10" localSheetId="11">#REF!</definedName>
    <definedName name="_____DAT10" localSheetId="13">#REF!</definedName>
    <definedName name="_____DAT10" localSheetId="0">#REF!</definedName>
    <definedName name="_____DAT10" localSheetId="12">#REF!</definedName>
    <definedName name="_____DAT10">#REF!</definedName>
    <definedName name="_____DAT11" localSheetId="1">#REF!</definedName>
    <definedName name="_____DAT11" localSheetId="4">#REF!</definedName>
    <definedName name="_____DAT11" localSheetId="3">#REF!</definedName>
    <definedName name="_____DAT11" localSheetId="11">#REF!</definedName>
    <definedName name="_____DAT11" localSheetId="13">#REF!</definedName>
    <definedName name="_____DAT11" localSheetId="0">#REF!</definedName>
    <definedName name="_____DAT11" localSheetId="12">#REF!</definedName>
    <definedName name="_____DAT11">#REF!</definedName>
    <definedName name="_____DAT12" localSheetId="1">#REF!</definedName>
    <definedName name="_____DAT12" localSheetId="4">#REF!</definedName>
    <definedName name="_____DAT12" localSheetId="3">#REF!</definedName>
    <definedName name="_____DAT12" localSheetId="11">#REF!</definedName>
    <definedName name="_____DAT12" localSheetId="13">#REF!</definedName>
    <definedName name="_____DAT12" localSheetId="0">#REF!</definedName>
    <definedName name="_____DAT12" localSheetId="12">#REF!</definedName>
    <definedName name="_____DAT12">#REF!</definedName>
    <definedName name="_____DAT13" localSheetId="1">#REF!</definedName>
    <definedName name="_____DAT13" localSheetId="4">#REF!</definedName>
    <definedName name="_____DAT13" localSheetId="3">#REF!</definedName>
    <definedName name="_____DAT13" localSheetId="11">#REF!</definedName>
    <definedName name="_____DAT13" localSheetId="13">#REF!</definedName>
    <definedName name="_____DAT13" localSheetId="0">#REF!</definedName>
    <definedName name="_____DAT13" localSheetId="12">#REF!</definedName>
    <definedName name="_____DAT13">#REF!</definedName>
    <definedName name="_____DAT14" localSheetId="1">#REF!</definedName>
    <definedName name="_____DAT14" localSheetId="4">#REF!</definedName>
    <definedName name="_____DAT14" localSheetId="3">#REF!</definedName>
    <definedName name="_____DAT14" localSheetId="11">#REF!</definedName>
    <definedName name="_____DAT14" localSheetId="13">#REF!</definedName>
    <definedName name="_____DAT14" localSheetId="0">#REF!</definedName>
    <definedName name="_____DAT14" localSheetId="12">#REF!</definedName>
    <definedName name="_____DAT14">#REF!</definedName>
    <definedName name="_____DAT15" localSheetId="1">#REF!</definedName>
    <definedName name="_____DAT15" localSheetId="4">#REF!</definedName>
    <definedName name="_____DAT15" localSheetId="3">#REF!</definedName>
    <definedName name="_____DAT15" localSheetId="11">#REF!</definedName>
    <definedName name="_____DAT15" localSheetId="13">#REF!</definedName>
    <definedName name="_____DAT15" localSheetId="0">#REF!</definedName>
    <definedName name="_____DAT15" localSheetId="12">#REF!</definedName>
    <definedName name="_____DAT15">#REF!</definedName>
    <definedName name="_____DAT2" localSheetId="1">#REF!</definedName>
    <definedName name="_____DAT2" localSheetId="4">#REF!</definedName>
    <definedName name="_____DAT2" localSheetId="3">#REF!</definedName>
    <definedName name="_____DAT2" localSheetId="11">#REF!</definedName>
    <definedName name="_____DAT2" localSheetId="13">#REF!</definedName>
    <definedName name="_____DAT2" localSheetId="0">#REF!</definedName>
    <definedName name="_____DAT2" localSheetId="12">#REF!</definedName>
    <definedName name="_____DAT2">#REF!</definedName>
    <definedName name="_____DAT3" localSheetId="1">#REF!</definedName>
    <definedName name="_____DAT3" localSheetId="4">#REF!</definedName>
    <definedName name="_____DAT3" localSheetId="3">#REF!</definedName>
    <definedName name="_____DAT3" localSheetId="11">#REF!</definedName>
    <definedName name="_____DAT3" localSheetId="13">#REF!</definedName>
    <definedName name="_____DAT3" localSheetId="0">#REF!</definedName>
    <definedName name="_____DAT3" localSheetId="12">#REF!</definedName>
    <definedName name="_____DAT3">#REF!</definedName>
    <definedName name="_____DAT4" localSheetId="1">#REF!</definedName>
    <definedName name="_____DAT4" localSheetId="4">#REF!</definedName>
    <definedName name="_____DAT4" localSheetId="3">#REF!</definedName>
    <definedName name="_____DAT4" localSheetId="11">#REF!</definedName>
    <definedName name="_____DAT4" localSheetId="13">#REF!</definedName>
    <definedName name="_____DAT4" localSheetId="0">#REF!</definedName>
    <definedName name="_____DAT4" localSheetId="12">#REF!</definedName>
    <definedName name="_____DAT4">#REF!</definedName>
    <definedName name="_____DAT5" localSheetId="1">#REF!</definedName>
    <definedName name="_____DAT5" localSheetId="4">#REF!</definedName>
    <definedName name="_____DAT5" localSheetId="3">#REF!</definedName>
    <definedName name="_____DAT5" localSheetId="11">#REF!</definedName>
    <definedName name="_____DAT5" localSheetId="13">#REF!</definedName>
    <definedName name="_____DAT5" localSheetId="0">#REF!</definedName>
    <definedName name="_____DAT5" localSheetId="12">#REF!</definedName>
    <definedName name="_____DAT5">#REF!</definedName>
    <definedName name="_____DAT6" localSheetId="1">#REF!</definedName>
    <definedName name="_____DAT6" localSheetId="4">#REF!</definedName>
    <definedName name="_____DAT6" localSheetId="3">#REF!</definedName>
    <definedName name="_____DAT6" localSheetId="11">#REF!</definedName>
    <definedName name="_____DAT6" localSheetId="13">#REF!</definedName>
    <definedName name="_____DAT6" localSheetId="0">#REF!</definedName>
    <definedName name="_____DAT6" localSheetId="12">#REF!</definedName>
    <definedName name="_____DAT6">#REF!</definedName>
    <definedName name="_____DAT7" localSheetId="1">#REF!</definedName>
    <definedName name="_____DAT7" localSheetId="4">#REF!</definedName>
    <definedName name="_____DAT7" localSheetId="3">#REF!</definedName>
    <definedName name="_____DAT7" localSheetId="11">#REF!</definedName>
    <definedName name="_____DAT7" localSheetId="13">#REF!</definedName>
    <definedName name="_____DAT7" localSheetId="0">#REF!</definedName>
    <definedName name="_____DAT7" localSheetId="12">#REF!</definedName>
    <definedName name="_____DAT7">#REF!</definedName>
    <definedName name="_____DAT8" localSheetId="1">#REF!</definedName>
    <definedName name="_____DAT8" localSheetId="4">#REF!</definedName>
    <definedName name="_____DAT8" localSheetId="3">#REF!</definedName>
    <definedName name="_____DAT8" localSheetId="11">#REF!</definedName>
    <definedName name="_____DAT8" localSheetId="13">#REF!</definedName>
    <definedName name="_____DAT8" localSheetId="0">#REF!</definedName>
    <definedName name="_____DAT8" localSheetId="12">#REF!</definedName>
    <definedName name="_____DAT8">#REF!</definedName>
    <definedName name="_____DAT9" localSheetId="1">#REF!</definedName>
    <definedName name="_____DAT9" localSheetId="4">#REF!</definedName>
    <definedName name="_____DAT9" localSheetId="3">#REF!</definedName>
    <definedName name="_____DAT9" localSheetId="11">#REF!</definedName>
    <definedName name="_____DAT9" localSheetId="13">#REF!</definedName>
    <definedName name="_____DAT9" localSheetId="0">#REF!</definedName>
    <definedName name="_____DAT9" localSheetId="12">#REF!</definedName>
    <definedName name="_____DAT9">#REF!</definedName>
    <definedName name="_____dd1" localSheetId="4" hidden="1">{#N/A,#N/A,FALSE,"ET-CAPA";#N/A,#N/A,FALSE,"ET-PAG1";#N/A,#N/A,FALSE,"ET-PAG2";#N/A,#N/A,FALSE,"ET-PAG3";#N/A,#N/A,FALSE,"ET-PAG4";#N/A,#N/A,FALSE,"ET-PAG5"}</definedName>
    <definedName name="_____dd1" localSheetId="20" hidden="1">{#N/A,#N/A,FALSE,"ET-CAPA";#N/A,#N/A,FALSE,"ET-PAG1";#N/A,#N/A,FALSE,"ET-PAG2";#N/A,#N/A,FALSE,"ET-PAG3";#N/A,#N/A,FALSE,"ET-PAG4";#N/A,#N/A,FALSE,"ET-PAG5"}</definedName>
    <definedName name="_____dd1" localSheetId="3" hidden="1">{#N/A,#N/A,FALSE,"ET-CAPA";#N/A,#N/A,FALSE,"ET-PAG1";#N/A,#N/A,FALSE,"ET-PAG2";#N/A,#N/A,FALSE,"ET-PAG3";#N/A,#N/A,FALSE,"ET-PAG4";#N/A,#N/A,FALSE,"ET-PAG5"}</definedName>
    <definedName name="_____dd1" localSheetId="16" hidden="1">{#N/A,#N/A,FALSE,"ET-CAPA";#N/A,#N/A,FALSE,"ET-PAG1";#N/A,#N/A,FALSE,"ET-PAG2";#N/A,#N/A,FALSE,"ET-PAG3";#N/A,#N/A,FALSE,"ET-PAG4";#N/A,#N/A,FALSE,"ET-PAG5"}</definedName>
    <definedName name="_____dd1" localSheetId="15" hidden="1">{#N/A,#N/A,FALSE,"ET-CAPA";#N/A,#N/A,FALSE,"ET-PAG1";#N/A,#N/A,FALSE,"ET-PAG2";#N/A,#N/A,FALSE,"ET-PAG3";#N/A,#N/A,FALSE,"ET-PAG4";#N/A,#N/A,FALSE,"ET-PAG5"}</definedName>
    <definedName name="_____dd1" localSheetId="11" hidden="1">{#N/A,#N/A,FALSE,"ET-CAPA";#N/A,#N/A,FALSE,"ET-PAG1";#N/A,#N/A,FALSE,"ET-PAG2";#N/A,#N/A,FALSE,"ET-PAG3";#N/A,#N/A,FALSE,"ET-PAG4";#N/A,#N/A,FALSE,"ET-PAG5"}</definedName>
    <definedName name="_____dd1" localSheetId="13" hidden="1">{#N/A,#N/A,FALSE,"ET-CAPA";#N/A,#N/A,FALSE,"ET-PAG1";#N/A,#N/A,FALSE,"ET-PAG2";#N/A,#N/A,FALSE,"ET-PAG3";#N/A,#N/A,FALSE,"ET-PAG4";#N/A,#N/A,FALSE,"ET-PAG5"}</definedName>
    <definedName name="_____dd1" localSheetId="12" hidden="1">{#N/A,#N/A,FALSE,"ET-CAPA";#N/A,#N/A,FALSE,"ET-PAG1";#N/A,#N/A,FALSE,"ET-PAG2";#N/A,#N/A,FALSE,"ET-PAG3";#N/A,#N/A,FALSE,"ET-PAG4";#N/A,#N/A,FALSE,"ET-PAG5"}</definedName>
    <definedName name="_____dd1" localSheetId="14" hidden="1">{#N/A,#N/A,FALSE,"ET-CAPA";#N/A,#N/A,FALSE,"ET-PAG1";#N/A,#N/A,FALSE,"ET-PAG2";#N/A,#N/A,FALSE,"ET-PAG3";#N/A,#N/A,FALSE,"ET-PAG4";#N/A,#N/A,FALSE,"ET-PAG5"}</definedName>
    <definedName name="_____dd1" hidden="1">{#N/A,#N/A,FALSE,"ET-CAPA";#N/A,#N/A,FALSE,"ET-PAG1";#N/A,#N/A,FALSE,"ET-PAG2";#N/A,#N/A,FALSE,"ET-PAG3";#N/A,#N/A,FALSE,"ET-PAG4";#N/A,#N/A,FALSE,"ET-PAG5"}</definedName>
    <definedName name="_____ep1" localSheetId="4" hidden="1">{#N/A,#N/A,FALSE,"CONTROLE"}</definedName>
    <definedName name="_____ep1" localSheetId="20" hidden="1">{#N/A,#N/A,FALSE,"CONTROLE"}</definedName>
    <definedName name="_____ep1" localSheetId="3" hidden="1">{#N/A,#N/A,FALSE,"CONTROLE"}</definedName>
    <definedName name="_____ep1" localSheetId="16" hidden="1">{#N/A,#N/A,FALSE,"CONTROLE"}</definedName>
    <definedName name="_____ep1" localSheetId="15" hidden="1">{#N/A,#N/A,FALSE,"CONTROLE"}</definedName>
    <definedName name="_____ep1" localSheetId="11" hidden="1">{#N/A,#N/A,FALSE,"CONTROLE"}</definedName>
    <definedName name="_____ep1" localSheetId="13" hidden="1">{#N/A,#N/A,FALSE,"CONTROLE"}</definedName>
    <definedName name="_____ep1" localSheetId="12" hidden="1">{#N/A,#N/A,FALSE,"CONTROLE"}</definedName>
    <definedName name="_____ep1" localSheetId="14" hidden="1">{#N/A,#N/A,FALSE,"CONTROLE"}</definedName>
    <definedName name="_____ep1" hidden="1">{#N/A,#N/A,FALSE,"CONTROLE"}</definedName>
    <definedName name="_____iso1" localSheetId="9">[2]Resumo!#REF!</definedName>
    <definedName name="_____iso1" localSheetId="16">[2]Resumo!#REF!</definedName>
    <definedName name="_____iso1" localSheetId="15">[2]Resumo!#REF!</definedName>
    <definedName name="_____iso1" localSheetId="0">[3]Resumo!#REF!</definedName>
    <definedName name="_____iso1" localSheetId="12">[2]Resumo!#REF!</definedName>
    <definedName name="_____iso1">[3]Resumo!#REF!</definedName>
    <definedName name="_____iso11" localSheetId="9">[2]Resumo!#REF!</definedName>
    <definedName name="_____iso11" localSheetId="16">[2]Resumo!#REF!</definedName>
    <definedName name="_____iso11" localSheetId="15">[2]Resumo!#REF!</definedName>
    <definedName name="_____iso11" localSheetId="0">[3]Resumo!#REF!</definedName>
    <definedName name="_____iso11" localSheetId="12">[2]Resumo!#REF!</definedName>
    <definedName name="_____iso11">[3]Resumo!#REF!</definedName>
    <definedName name="_____iso2" localSheetId="9">[2]Resumo!#REF!</definedName>
    <definedName name="_____iso2" localSheetId="16">[2]Resumo!#REF!</definedName>
    <definedName name="_____iso2" localSheetId="15">[2]Resumo!#REF!</definedName>
    <definedName name="_____iso2" localSheetId="0">[3]Resumo!#REF!</definedName>
    <definedName name="_____iso2" localSheetId="12">[2]Resumo!#REF!</definedName>
    <definedName name="_____iso2">[3]Resumo!#REF!</definedName>
    <definedName name="_____iso5" localSheetId="9">[2]Resumo!#REF!</definedName>
    <definedName name="_____iso5" localSheetId="16">[2]Resumo!#REF!</definedName>
    <definedName name="_____iso5" localSheetId="15">[2]Resumo!#REF!</definedName>
    <definedName name="_____iso5" localSheetId="0">[3]Resumo!#REF!</definedName>
    <definedName name="_____iso5" localSheetId="12">[2]Resumo!#REF!</definedName>
    <definedName name="_____iso5">[3]Resumo!#REF!</definedName>
    <definedName name="_____iso6" localSheetId="9">[2]Resumo!#REF!</definedName>
    <definedName name="_____iso6" localSheetId="16">[2]Resumo!#REF!</definedName>
    <definedName name="_____iso6" localSheetId="15">[2]Resumo!#REF!</definedName>
    <definedName name="_____iso6" localSheetId="12">[2]Resumo!#REF!</definedName>
    <definedName name="_____iso6">[3]Resumo!#REF!</definedName>
    <definedName name="_____iso8" localSheetId="9">[2]Resumo!#REF!</definedName>
    <definedName name="_____iso8" localSheetId="16">[2]Resumo!#REF!</definedName>
    <definedName name="_____iso8" localSheetId="15">[2]Resumo!#REF!</definedName>
    <definedName name="_____iso8" localSheetId="12">[2]Resumo!#REF!</definedName>
    <definedName name="_____iso8">[3]Resumo!#REF!</definedName>
    <definedName name="_____mo2" localSheetId="9">[2]Resumo!$X$442</definedName>
    <definedName name="_____mo2" localSheetId="16">[2]Resumo!$X$442</definedName>
    <definedName name="_____mo2" localSheetId="15">[2]Resumo!$X$442</definedName>
    <definedName name="_____mo2" localSheetId="12">[2]Resumo!$X$442</definedName>
    <definedName name="_____mo2">[3]Resumo!$X$442</definedName>
    <definedName name="_____mo3" localSheetId="9">[2]Resumo!$X$394</definedName>
    <definedName name="_____mo3" localSheetId="16">[2]Resumo!$X$394</definedName>
    <definedName name="_____mo3" localSheetId="15">[2]Resumo!$X$394</definedName>
    <definedName name="_____mo3" localSheetId="12">[2]Resumo!$X$394</definedName>
    <definedName name="_____mo3">[3]Resumo!$X$394</definedName>
    <definedName name="_____mo5" localSheetId="9">[2]Resumo!$X$13</definedName>
    <definedName name="_____mo5" localSheetId="16">[2]Resumo!$X$13</definedName>
    <definedName name="_____mo5" localSheetId="15">[2]Resumo!$X$13</definedName>
    <definedName name="_____mo5" localSheetId="12">[2]Resumo!$X$13</definedName>
    <definedName name="_____mo5">[3]Resumo!$X$13</definedName>
    <definedName name="_____mo6" localSheetId="9">[2]Resumo!$X$26</definedName>
    <definedName name="_____mo6" localSheetId="16">[2]Resumo!$X$26</definedName>
    <definedName name="_____mo6" localSheetId="15">[2]Resumo!$X$26</definedName>
    <definedName name="_____mo6" localSheetId="12">[2]Resumo!$X$26</definedName>
    <definedName name="_____mo6">[3]Resumo!$X$26</definedName>
    <definedName name="_____mo7" localSheetId="9">[2]Resumo!$X$118</definedName>
    <definedName name="_____mo7" localSheetId="16">[2]Resumo!$X$118</definedName>
    <definedName name="_____mo7" localSheetId="15">[2]Resumo!$X$118</definedName>
    <definedName name="_____mo7" localSheetId="12">[2]Resumo!$X$118</definedName>
    <definedName name="_____mo7">[3]Resumo!$X$118</definedName>
    <definedName name="_____mo9" localSheetId="9">[2]Resumo!$X$450</definedName>
    <definedName name="_____mo9" localSheetId="16">[2]Resumo!$X$450</definedName>
    <definedName name="_____mo9" localSheetId="15">[2]Resumo!$X$450</definedName>
    <definedName name="_____mo9" localSheetId="12">[2]Resumo!$X$450</definedName>
    <definedName name="_____mo9">[3]Resumo!$X$450</definedName>
    <definedName name="_____rev1" localSheetId="1">[3]Resumo!#REF!</definedName>
    <definedName name="_____rev1" localSheetId="4">[3]Resumo!#REF!</definedName>
    <definedName name="_____rev1" localSheetId="20">[3]Resumo!#REF!</definedName>
    <definedName name="_____rev1" localSheetId="3">[3]Resumo!#REF!</definedName>
    <definedName name="_____rev1" localSheetId="9">[2]Resumo!#REF!</definedName>
    <definedName name="_____rev1" localSheetId="16">[2]Resumo!#REF!</definedName>
    <definedName name="_____rev1" localSheetId="15">[2]Resumo!#REF!</definedName>
    <definedName name="_____rev1" localSheetId="11">[3]Resumo!#REF!</definedName>
    <definedName name="_____rev1" localSheetId="13">[3]Resumo!#REF!</definedName>
    <definedName name="_____rev1" localSheetId="0">[3]Resumo!#REF!</definedName>
    <definedName name="_____rev1" localSheetId="12">[2]Resumo!#REF!</definedName>
    <definedName name="_____rev1">[3]Resumo!#REF!</definedName>
    <definedName name="_____rev11" localSheetId="1">[3]Resumo!#REF!</definedName>
    <definedName name="_____rev11" localSheetId="4">[3]Resumo!#REF!</definedName>
    <definedName name="_____rev11" localSheetId="20">[3]Resumo!#REF!</definedName>
    <definedName name="_____rev11" localSheetId="3">[3]Resumo!#REF!</definedName>
    <definedName name="_____rev11" localSheetId="9">[2]Resumo!#REF!</definedName>
    <definedName name="_____rev11" localSheetId="16">[2]Resumo!#REF!</definedName>
    <definedName name="_____rev11" localSheetId="15">[2]Resumo!#REF!</definedName>
    <definedName name="_____rev11" localSheetId="11">[3]Resumo!#REF!</definedName>
    <definedName name="_____rev11" localSheetId="13">[3]Resumo!#REF!</definedName>
    <definedName name="_____rev11" localSheetId="0">[3]Resumo!#REF!</definedName>
    <definedName name="_____rev11" localSheetId="12">[2]Resumo!#REF!</definedName>
    <definedName name="_____rev11">[3]Resumo!#REF!</definedName>
    <definedName name="_____rev2" localSheetId="4">[3]Resumo!#REF!</definedName>
    <definedName name="_____rev2" localSheetId="20">[3]Resumo!#REF!</definedName>
    <definedName name="_____rev2" localSheetId="3">[3]Resumo!#REF!</definedName>
    <definedName name="_____rev2" localSheetId="9">[2]Resumo!#REF!</definedName>
    <definedName name="_____rev2" localSheetId="16">[2]Resumo!#REF!</definedName>
    <definedName name="_____rev2" localSheetId="15">[2]Resumo!#REF!</definedName>
    <definedName name="_____rev2" localSheetId="11">[3]Resumo!#REF!</definedName>
    <definedName name="_____rev2" localSheetId="13">[3]Resumo!#REF!</definedName>
    <definedName name="_____rev2" localSheetId="0">[3]Resumo!#REF!</definedName>
    <definedName name="_____rev2" localSheetId="12">[2]Resumo!#REF!</definedName>
    <definedName name="_____rev2">[3]Resumo!#REF!</definedName>
    <definedName name="_____rev5" localSheetId="4">[3]Resumo!#REF!</definedName>
    <definedName name="_____rev5" localSheetId="20">[3]Resumo!#REF!</definedName>
    <definedName name="_____rev5" localSheetId="3">[3]Resumo!#REF!</definedName>
    <definedName name="_____rev5" localSheetId="9">[2]Resumo!#REF!</definedName>
    <definedName name="_____rev5" localSheetId="16">[2]Resumo!#REF!</definedName>
    <definedName name="_____rev5" localSheetId="15">[2]Resumo!#REF!</definedName>
    <definedName name="_____rev5" localSheetId="11">[3]Resumo!#REF!</definedName>
    <definedName name="_____rev5" localSheetId="13">[3]Resumo!#REF!</definedName>
    <definedName name="_____rev5" localSheetId="0">[3]Resumo!#REF!</definedName>
    <definedName name="_____rev5" localSheetId="12">[2]Resumo!#REF!</definedName>
    <definedName name="_____rev5">[3]Resumo!#REF!</definedName>
    <definedName name="_____rev6" localSheetId="9">[2]Resumo!#REF!</definedName>
    <definedName name="_____rev6" localSheetId="16">[2]Resumo!#REF!</definedName>
    <definedName name="_____rev6" localSheetId="15">[2]Resumo!#REF!</definedName>
    <definedName name="_____rev6" localSheetId="12">[2]Resumo!#REF!</definedName>
    <definedName name="_____rev6">[3]Resumo!#REF!</definedName>
    <definedName name="_____rev8" localSheetId="9">[2]Resumo!#REF!</definedName>
    <definedName name="_____rev8" localSheetId="16">[2]Resumo!#REF!</definedName>
    <definedName name="_____rev8" localSheetId="15">[2]Resumo!#REF!</definedName>
    <definedName name="_____rev8" localSheetId="12">[2]Resumo!#REF!</definedName>
    <definedName name="_____rev8">[3]Resumo!#REF!</definedName>
    <definedName name="_____TAB1" localSheetId="1">#REF!</definedName>
    <definedName name="_____TAB1" localSheetId="4">#REF!</definedName>
    <definedName name="_____TAB1" localSheetId="20">#REF!</definedName>
    <definedName name="_____TAB1" localSheetId="3">#REF!</definedName>
    <definedName name="_____TAB1" localSheetId="9">#REF!</definedName>
    <definedName name="_____TAB1" localSheetId="11">#REF!</definedName>
    <definedName name="_____TAB1" localSheetId="13">#REF!</definedName>
    <definedName name="_____TAB1" localSheetId="0">#REF!</definedName>
    <definedName name="_____TAB1" localSheetId="12">#REF!</definedName>
    <definedName name="_____TAB1">#REF!</definedName>
    <definedName name="_____TAB2" localSheetId="1">#REF!</definedName>
    <definedName name="_____TAB2" localSheetId="4">#REF!</definedName>
    <definedName name="_____TAB2" localSheetId="3">#REF!</definedName>
    <definedName name="_____TAB2" localSheetId="11">#REF!</definedName>
    <definedName name="_____TAB2" localSheetId="13">#REF!</definedName>
    <definedName name="_____TAB2" localSheetId="0">#REF!</definedName>
    <definedName name="_____TAB2" localSheetId="12">#REF!</definedName>
    <definedName name="_____TAB2">#REF!</definedName>
    <definedName name="_____TAB3" localSheetId="1">#REF!</definedName>
    <definedName name="_____TAB3" localSheetId="4">#REF!</definedName>
    <definedName name="_____TAB3" localSheetId="3">#REF!</definedName>
    <definedName name="_____TAB3" localSheetId="11">#REF!</definedName>
    <definedName name="_____TAB3" localSheetId="13">#REF!</definedName>
    <definedName name="_____TAB3" localSheetId="0">#REF!</definedName>
    <definedName name="_____TAB3" localSheetId="12">#REF!</definedName>
    <definedName name="_____TAB3">#REF!</definedName>
    <definedName name="____aux1" localSheetId="1">[3]Resumo!#REF!</definedName>
    <definedName name="____aux1" localSheetId="4">[3]Resumo!#REF!</definedName>
    <definedName name="____aux1" localSheetId="20">[3]Resumo!#REF!</definedName>
    <definedName name="____aux1" localSheetId="3">[3]Resumo!#REF!</definedName>
    <definedName name="____aux1" localSheetId="9">[2]Resumo!#REF!</definedName>
    <definedName name="____aux1" localSheetId="16">[2]Resumo!#REF!</definedName>
    <definedName name="____aux1" localSheetId="15">[2]Resumo!#REF!</definedName>
    <definedName name="____aux1" localSheetId="11">[3]Resumo!#REF!</definedName>
    <definedName name="____aux1" localSheetId="13">[3]Resumo!#REF!</definedName>
    <definedName name="____aux1" localSheetId="0">[3]Resumo!#REF!</definedName>
    <definedName name="____aux1" localSheetId="12">[2]Resumo!#REF!</definedName>
    <definedName name="____aux1">[3]Resumo!#REF!</definedName>
    <definedName name="____aux2" localSheetId="4">[3]Resumo!#REF!</definedName>
    <definedName name="____aux2" localSheetId="20">[3]Resumo!#REF!</definedName>
    <definedName name="____aux2" localSheetId="3">[3]Resumo!#REF!</definedName>
    <definedName name="____aux2" localSheetId="9">[2]Resumo!#REF!</definedName>
    <definedName name="____aux2" localSheetId="16">[2]Resumo!#REF!</definedName>
    <definedName name="____aux2" localSheetId="15">[2]Resumo!#REF!</definedName>
    <definedName name="____aux2" localSheetId="11">[3]Resumo!#REF!</definedName>
    <definedName name="____aux2" localSheetId="13">[3]Resumo!#REF!</definedName>
    <definedName name="____aux2" localSheetId="0">[3]Resumo!#REF!</definedName>
    <definedName name="____aux2" localSheetId="12">[2]Resumo!#REF!</definedName>
    <definedName name="____aux2">[3]Resumo!#REF!</definedName>
    <definedName name="____aux5" localSheetId="4">[3]Resumo!#REF!</definedName>
    <definedName name="____aux5" localSheetId="20">[3]Resumo!#REF!</definedName>
    <definedName name="____aux5" localSheetId="3">[3]Resumo!#REF!</definedName>
    <definedName name="____aux5" localSheetId="9">[2]Resumo!#REF!</definedName>
    <definedName name="____aux5" localSheetId="16">[2]Resumo!#REF!</definedName>
    <definedName name="____aux5" localSheetId="15">[2]Resumo!#REF!</definedName>
    <definedName name="____aux5" localSheetId="11">[3]Resumo!#REF!</definedName>
    <definedName name="____aux5" localSheetId="13">[3]Resumo!#REF!</definedName>
    <definedName name="____aux5" localSheetId="12">[2]Resumo!#REF!</definedName>
    <definedName name="____aux5">[3]Resumo!#REF!</definedName>
    <definedName name="____aux6" localSheetId="9">[2]Resumo!#REF!</definedName>
    <definedName name="____aux6" localSheetId="16">[2]Resumo!#REF!</definedName>
    <definedName name="____aux6" localSheetId="15">[2]Resumo!#REF!</definedName>
    <definedName name="____aux6" localSheetId="12">[2]Resumo!#REF!</definedName>
    <definedName name="____aux6">[3]Resumo!#REF!</definedName>
    <definedName name="____aux8" localSheetId="9">[2]Resumo!#REF!</definedName>
    <definedName name="____aux8" localSheetId="16">[2]Resumo!#REF!</definedName>
    <definedName name="____aux8" localSheetId="15">[2]Resumo!#REF!</definedName>
    <definedName name="____aux8" localSheetId="12">[2]Resumo!#REF!</definedName>
    <definedName name="____aux8">[3]Resumo!#REF!</definedName>
    <definedName name="____cab1" localSheetId="1">#REF!</definedName>
    <definedName name="____cab1" localSheetId="4">#REF!</definedName>
    <definedName name="____cab1" localSheetId="20">#REF!</definedName>
    <definedName name="____cab1" localSheetId="3">#REF!</definedName>
    <definedName name="____cab1" localSheetId="9">#REF!</definedName>
    <definedName name="____cab1" localSheetId="11">#REF!</definedName>
    <definedName name="____cab1" localSheetId="13">#REF!</definedName>
    <definedName name="____cab1" localSheetId="0">#REF!</definedName>
    <definedName name="____cab1" localSheetId="12">#REF!</definedName>
    <definedName name="____cab1">#REF!</definedName>
    <definedName name="____cab2" localSheetId="1">#REF!</definedName>
    <definedName name="____cab2" localSheetId="4">#REF!</definedName>
    <definedName name="____cab2" localSheetId="3">#REF!</definedName>
    <definedName name="____cab2" localSheetId="11">#REF!</definedName>
    <definedName name="____cab2" localSheetId="13">#REF!</definedName>
    <definedName name="____cab2" localSheetId="0">#REF!</definedName>
    <definedName name="____cab2" localSheetId="12">#REF!</definedName>
    <definedName name="____cab2">#REF!</definedName>
    <definedName name="____cab3" localSheetId="9">[4]PFAB!$1:$12</definedName>
    <definedName name="____cab3" localSheetId="16">[4]PFAB!$1:$12</definedName>
    <definedName name="____cab3" localSheetId="15">[4]PFAB!$1:$12</definedName>
    <definedName name="____cab3" localSheetId="12">[4]PFAB!$1:$12</definedName>
    <definedName name="____cab3">[5]PFAB!$1:$12</definedName>
    <definedName name="____cab4" localSheetId="9">[4]FERR!$1:$12</definedName>
    <definedName name="____cab4" localSheetId="16">[4]FERR!$1:$12</definedName>
    <definedName name="____cab4" localSheetId="15">[4]FERR!$1:$12</definedName>
    <definedName name="____cab4" localSheetId="12">[4]FERR!$1:$12</definedName>
    <definedName name="____cab4">[5]FERR!$1:$12</definedName>
    <definedName name="____cab5" localSheetId="9">[4]ISOL!$1:$12</definedName>
    <definedName name="____cab5" localSheetId="16">[4]ISOL!$1:$12</definedName>
    <definedName name="____cab5" localSheetId="15">[4]ISOL!$1:$12</definedName>
    <definedName name="____cab5" localSheetId="12">[4]ISOL!$1:$12</definedName>
    <definedName name="____cab5">[5]ISOL!$1:$12</definedName>
    <definedName name="____cab6" localSheetId="9">[4]ISOL!$1:$12</definedName>
    <definedName name="____cab6" localSheetId="16">[4]ISOL!$1:$12</definedName>
    <definedName name="____cab6" localSheetId="15">[4]ISOL!$1:$12</definedName>
    <definedName name="____cab6" localSheetId="12">[4]ISOL!$1:$12</definedName>
    <definedName name="____cab6">[5]ISOL!$1:$12</definedName>
    <definedName name="____cab7" localSheetId="1">#REF!</definedName>
    <definedName name="____cab7" localSheetId="4">#REF!</definedName>
    <definedName name="____cab7" localSheetId="20">#REF!</definedName>
    <definedName name="____cab7" localSheetId="3">#REF!</definedName>
    <definedName name="____cab7" localSheetId="9">#REF!</definedName>
    <definedName name="____cab7" localSheetId="11">#REF!</definedName>
    <definedName name="____cab7" localSheetId="13">#REF!</definedName>
    <definedName name="____cab7" localSheetId="0">#REF!</definedName>
    <definedName name="____cab7" localSheetId="12">#REF!</definedName>
    <definedName name="____cab7">#REF!</definedName>
    <definedName name="____DAT1" localSheetId="1">#REF!</definedName>
    <definedName name="____DAT1" localSheetId="4">#REF!</definedName>
    <definedName name="____DAT1" localSheetId="3">#REF!</definedName>
    <definedName name="____DAT1" localSheetId="9">#REF!</definedName>
    <definedName name="____DAT1" localSheetId="11">#REF!</definedName>
    <definedName name="____DAT1" localSheetId="13">#REF!</definedName>
    <definedName name="____DAT1" localSheetId="0">#REF!</definedName>
    <definedName name="____DAT1" localSheetId="12">#REF!</definedName>
    <definedName name="____DAT1">#REF!</definedName>
    <definedName name="____DAT10" localSheetId="1">#REF!</definedName>
    <definedName name="____DAT10" localSheetId="4">#REF!</definedName>
    <definedName name="____DAT10" localSheetId="3">#REF!</definedName>
    <definedName name="____DAT10" localSheetId="9">#REF!</definedName>
    <definedName name="____DAT10" localSheetId="11">#REF!</definedName>
    <definedName name="____DAT10" localSheetId="13">#REF!</definedName>
    <definedName name="____DAT10" localSheetId="0">#REF!</definedName>
    <definedName name="____DAT10" localSheetId="12">#REF!</definedName>
    <definedName name="____DAT10">#REF!</definedName>
    <definedName name="____DAT11" localSheetId="1">#REF!</definedName>
    <definedName name="____DAT11" localSheetId="4">#REF!</definedName>
    <definedName name="____DAT11" localSheetId="3">#REF!</definedName>
    <definedName name="____DAT11" localSheetId="11">#REF!</definedName>
    <definedName name="____DAT11" localSheetId="13">#REF!</definedName>
    <definedName name="____DAT11" localSheetId="0">#REF!</definedName>
    <definedName name="____DAT11" localSheetId="12">#REF!</definedName>
    <definedName name="____DAT11">#REF!</definedName>
    <definedName name="____DAT12" localSheetId="1">#REF!</definedName>
    <definedName name="____DAT12" localSheetId="4">#REF!</definedName>
    <definedName name="____DAT12" localSheetId="3">#REF!</definedName>
    <definedName name="____DAT12" localSheetId="11">#REF!</definedName>
    <definedName name="____DAT12" localSheetId="13">#REF!</definedName>
    <definedName name="____DAT12" localSheetId="0">#REF!</definedName>
    <definedName name="____DAT12" localSheetId="12">#REF!</definedName>
    <definedName name="____DAT12">#REF!</definedName>
    <definedName name="____DAT13" localSheetId="1">#REF!</definedName>
    <definedName name="____DAT13" localSheetId="4">#REF!</definedName>
    <definedName name="____DAT13" localSheetId="3">#REF!</definedName>
    <definedName name="____DAT13" localSheetId="11">#REF!</definedName>
    <definedName name="____DAT13" localSheetId="13">#REF!</definedName>
    <definedName name="____DAT13" localSheetId="0">#REF!</definedName>
    <definedName name="____DAT13" localSheetId="12">#REF!</definedName>
    <definedName name="____DAT13">#REF!</definedName>
    <definedName name="____DAT14" localSheetId="1">#REF!</definedName>
    <definedName name="____DAT14" localSheetId="4">#REF!</definedName>
    <definedName name="____DAT14" localSheetId="3">#REF!</definedName>
    <definedName name="____DAT14" localSheetId="11">#REF!</definedName>
    <definedName name="____DAT14" localSheetId="13">#REF!</definedName>
    <definedName name="____DAT14" localSheetId="0">#REF!</definedName>
    <definedName name="____DAT14" localSheetId="12">#REF!</definedName>
    <definedName name="____DAT14">#REF!</definedName>
    <definedName name="____DAT15" localSheetId="1">#REF!</definedName>
    <definedName name="____DAT15" localSheetId="4">#REF!</definedName>
    <definedName name="____DAT15" localSheetId="3">#REF!</definedName>
    <definedName name="____DAT15" localSheetId="11">#REF!</definedName>
    <definedName name="____DAT15" localSheetId="13">#REF!</definedName>
    <definedName name="____DAT15" localSheetId="0">#REF!</definedName>
    <definedName name="____DAT15" localSheetId="12">#REF!</definedName>
    <definedName name="____DAT15">#REF!</definedName>
    <definedName name="____DAT2" localSheetId="1">#REF!</definedName>
    <definedName name="____DAT2" localSheetId="4">#REF!</definedName>
    <definedName name="____DAT2" localSheetId="3">#REF!</definedName>
    <definedName name="____DAT2" localSheetId="11">#REF!</definedName>
    <definedName name="____DAT2" localSheetId="13">#REF!</definedName>
    <definedName name="____DAT2" localSheetId="0">#REF!</definedName>
    <definedName name="____DAT2" localSheetId="12">#REF!</definedName>
    <definedName name="____DAT2">#REF!</definedName>
    <definedName name="____DAT3" localSheetId="1">#REF!</definedName>
    <definedName name="____DAT3" localSheetId="4">#REF!</definedName>
    <definedName name="____DAT3" localSheetId="3">#REF!</definedName>
    <definedName name="____DAT3" localSheetId="11">#REF!</definedName>
    <definedName name="____DAT3" localSheetId="13">#REF!</definedName>
    <definedName name="____DAT3" localSheetId="0">#REF!</definedName>
    <definedName name="____DAT3" localSheetId="12">#REF!</definedName>
    <definedName name="____DAT3">#REF!</definedName>
    <definedName name="____DAT4" localSheetId="1">#REF!</definedName>
    <definedName name="____DAT4" localSheetId="4">#REF!</definedName>
    <definedName name="____DAT4" localSheetId="3">#REF!</definedName>
    <definedName name="____DAT4" localSheetId="11">#REF!</definedName>
    <definedName name="____DAT4" localSheetId="13">#REF!</definedName>
    <definedName name="____DAT4" localSheetId="0">#REF!</definedName>
    <definedName name="____DAT4" localSheetId="12">#REF!</definedName>
    <definedName name="____DAT4">#REF!</definedName>
    <definedName name="____DAT5" localSheetId="1">#REF!</definedName>
    <definedName name="____DAT5" localSheetId="4">#REF!</definedName>
    <definedName name="____DAT5" localSheetId="3">#REF!</definedName>
    <definedName name="____DAT5" localSheetId="11">#REF!</definedName>
    <definedName name="____DAT5" localSheetId="13">#REF!</definedName>
    <definedName name="____DAT5" localSheetId="0">#REF!</definedName>
    <definedName name="____DAT5" localSheetId="12">#REF!</definedName>
    <definedName name="____DAT5">#REF!</definedName>
    <definedName name="____DAT6" localSheetId="1">#REF!</definedName>
    <definedName name="____DAT6" localSheetId="4">#REF!</definedName>
    <definedName name="____DAT6" localSheetId="3">#REF!</definedName>
    <definedName name="____DAT6" localSheetId="11">#REF!</definedName>
    <definedName name="____DAT6" localSheetId="13">#REF!</definedName>
    <definedName name="____DAT6" localSheetId="0">#REF!</definedName>
    <definedName name="____DAT6" localSheetId="12">#REF!</definedName>
    <definedName name="____DAT6">#REF!</definedName>
    <definedName name="____DAT7" localSheetId="1">#REF!</definedName>
    <definedName name="____DAT7" localSheetId="4">#REF!</definedName>
    <definedName name="____DAT7" localSheetId="3">#REF!</definedName>
    <definedName name="____DAT7" localSheetId="11">#REF!</definedName>
    <definedName name="____DAT7" localSheetId="13">#REF!</definedName>
    <definedName name="____DAT7" localSheetId="0">#REF!</definedName>
    <definedName name="____DAT7" localSheetId="12">#REF!</definedName>
    <definedName name="____DAT7">#REF!</definedName>
    <definedName name="____DAT8" localSheetId="1">#REF!</definedName>
    <definedName name="____DAT8" localSheetId="4">#REF!</definedName>
    <definedName name="____DAT8" localSheetId="3">#REF!</definedName>
    <definedName name="____DAT8" localSheetId="11">#REF!</definedName>
    <definedName name="____DAT8" localSheetId="13">#REF!</definedName>
    <definedName name="____DAT8" localSheetId="0">#REF!</definedName>
    <definedName name="____DAT8" localSheetId="12">#REF!</definedName>
    <definedName name="____DAT8">#REF!</definedName>
    <definedName name="____DAT9" localSheetId="1">#REF!</definedName>
    <definedName name="____DAT9" localSheetId="4">#REF!</definedName>
    <definedName name="____DAT9" localSheetId="3">#REF!</definedName>
    <definedName name="____DAT9" localSheetId="11">#REF!</definedName>
    <definedName name="____DAT9" localSheetId="13">#REF!</definedName>
    <definedName name="____DAT9" localSheetId="0">#REF!</definedName>
    <definedName name="____DAT9" localSheetId="12">#REF!</definedName>
    <definedName name="____DAT9">#REF!</definedName>
    <definedName name="____dd1" localSheetId="4" hidden="1">{#N/A,#N/A,FALSE,"ET-CAPA";#N/A,#N/A,FALSE,"ET-PAG1";#N/A,#N/A,FALSE,"ET-PAG2";#N/A,#N/A,FALSE,"ET-PAG3";#N/A,#N/A,FALSE,"ET-PAG4";#N/A,#N/A,FALSE,"ET-PAG5"}</definedName>
    <definedName name="____dd1" localSheetId="20" hidden="1">{#N/A,#N/A,FALSE,"ET-CAPA";#N/A,#N/A,FALSE,"ET-PAG1";#N/A,#N/A,FALSE,"ET-PAG2";#N/A,#N/A,FALSE,"ET-PAG3";#N/A,#N/A,FALSE,"ET-PAG4";#N/A,#N/A,FALSE,"ET-PAG5"}</definedName>
    <definedName name="____dd1" localSheetId="3" hidden="1">{#N/A,#N/A,FALSE,"ET-CAPA";#N/A,#N/A,FALSE,"ET-PAG1";#N/A,#N/A,FALSE,"ET-PAG2";#N/A,#N/A,FALSE,"ET-PAG3";#N/A,#N/A,FALSE,"ET-PAG4";#N/A,#N/A,FALSE,"ET-PAG5"}</definedName>
    <definedName name="____dd1" localSheetId="16" hidden="1">{#N/A,#N/A,FALSE,"ET-CAPA";#N/A,#N/A,FALSE,"ET-PAG1";#N/A,#N/A,FALSE,"ET-PAG2";#N/A,#N/A,FALSE,"ET-PAG3";#N/A,#N/A,FALSE,"ET-PAG4";#N/A,#N/A,FALSE,"ET-PAG5"}</definedName>
    <definedName name="____dd1" localSheetId="15" hidden="1">{#N/A,#N/A,FALSE,"ET-CAPA";#N/A,#N/A,FALSE,"ET-PAG1";#N/A,#N/A,FALSE,"ET-PAG2";#N/A,#N/A,FALSE,"ET-PAG3";#N/A,#N/A,FALSE,"ET-PAG4";#N/A,#N/A,FALSE,"ET-PAG5"}</definedName>
    <definedName name="____dd1" localSheetId="11" hidden="1">{#N/A,#N/A,FALSE,"ET-CAPA";#N/A,#N/A,FALSE,"ET-PAG1";#N/A,#N/A,FALSE,"ET-PAG2";#N/A,#N/A,FALSE,"ET-PAG3";#N/A,#N/A,FALSE,"ET-PAG4";#N/A,#N/A,FALSE,"ET-PAG5"}</definedName>
    <definedName name="____dd1" localSheetId="13" hidden="1">{#N/A,#N/A,FALSE,"ET-CAPA";#N/A,#N/A,FALSE,"ET-PAG1";#N/A,#N/A,FALSE,"ET-PAG2";#N/A,#N/A,FALSE,"ET-PAG3";#N/A,#N/A,FALSE,"ET-PAG4";#N/A,#N/A,FALSE,"ET-PAG5"}</definedName>
    <definedName name="____dd1" localSheetId="12" hidden="1">{#N/A,#N/A,FALSE,"ET-CAPA";#N/A,#N/A,FALSE,"ET-PAG1";#N/A,#N/A,FALSE,"ET-PAG2";#N/A,#N/A,FALSE,"ET-PAG3";#N/A,#N/A,FALSE,"ET-PAG4";#N/A,#N/A,FALSE,"ET-PAG5"}</definedName>
    <definedName name="____dd1" localSheetId="14" hidden="1">{#N/A,#N/A,FALSE,"ET-CAPA";#N/A,#N/A,FALSE,"ET-PAG1";#N/A,#N/A,FALSE,"ET-PAG2";#N/A,#N/A,FALSE,"ET-PAG3";#N/A,#N/A,FALSE,"ET-PAG4";#N/A,#N/A,FALSE,"ET-PAG5"}</definedName>
    <definedName name="____dd1" hidden="1">{#N/A,#N/A,FALSE,"ET-CAPA";#N/A,#N/A,FALSE,"ET-PAG1";#N/A,#N/A,FALSE,"ET-PAG2";#N/A,#N/A,FALSE,"ET-PAG3";#N/A,#N/A,FALSE,"ET-PAG4";#N/A,#N/A,FALSE,"ET-PAG5"}</definedName>
    <definedName name="____iso1" localSheetId="9">[2]Resumo!#REF!</definedName>
    <definedName name="____iso1" localSheetId="16">[2]Resumo!#REF!</definedName>
    <definedName name="____iso1" localSheetId="15">[2]Resumo!#REF!</definedName>
    <definedName name="____iso1" localSheetId="0">[3]Resumo!#REF!</definedName>
    <definedName name="____iso1" localSheetId="12">[2]Resumo!#REF!</definedName>
    <definedName name="____iso1">[3]Resumo!#REF!</definedName>
    <definedName name="____iso11" localSheetId="9">[2]Resumo!#REF!</definedName>
    <definedName name="____iso11" localSheetId="16">[2]Resumo!#REF!</definedName>
    <definedName name="____iso11" localSheetId="15">[2]Resumo!#REF!</definedName>
    <definedName name="____iso11" localSheetId="0">[3]Resumo!#REF!</definedName>
    <definedName name="____iso11" localSheetId="12">[2]Resumo!#REF!</definedName>
    <definedName name="____iso11">[3]Resumo!#REF!</definedName>
    <definedName name="____iso2" localSheetId="9">[2]Resumo!#REF!</definedName>
    <definedName name="____iso2" localSheetId="16">[2]Resumo!#REF!</definedName>
    <definedName name="____iso2" localSheetId="15">[2]Resumo!#REF!</definedName>
    <definedName name="____iso2" localSheetId="0">[3]Resumo!#REF!</definedName>
    <definedName name="____iso2" localSheetId="12">[2]Resumo!#REF!</definedName>
    <definedName name="____iso2">[3]Resumo!#REF!</definedName>
    <definedName name="____iso5" localSheetId="9">[2]Resumo!#REF!</definedName>
    <definedName name="____iso5" localSheetId="16">[2]Resumo!#REF!</definedName>
    <definedName name="____iso5" localSheetId="15">[2]Resumo!#REF!</definedName>
    <definedName name="____iso5" localSheetId="0">[3]Resumo!#REF!</definedName>
    <definedName name="____iso5" localSheetId="12">[2]Resumo!#REF!</definedName>
    <definedName name="____iso5">[3]Resumo!#REF!</definedName>
    <definedName name="____iso6" localSheetId="9">[2]Resumo!#REF!</definedName>
    <definedName name="____iso6" localSheetId="16">[2]Resumo!#REF!</definedName>
    <definedName name="____iso6" localSheetId="15">[2]Resumo!#REF!</definedName>
    <definedName name="____iso6" localSheetId="12">[2]Resumo!#REF!</definedName>
    <definedName name="____iso6">[3]Resumo!#REF!</definedName>
    <definedName name="____iso8" localSheetId="9">[2]Resumo!#REF!</definedName>
    <definedName name="____iso8" localSheetId="16">[2]Resumo!#REF!</definedName>
    <definedName name="____iso8" localSheetId="15">[2]Resumo!#REF!</definedName>
    <definedName name="____iso8" localSheetId="12">[2]Resumo!#REF!</definedName>
    <definedName name="____iso8">[3]Resumo!#REF!</definedName>
    <definedName name="____mo2" localSheetId="9">[2]Resumo!$X$442</definedName>
    <definedName name="____mo2" localSheetId="16">[2]Resumo!$X$442</definedName>
    <definedName name="____mo2" localSheetId="15">[2]Resumo!$X$442</definedName>
    <definedName name="____mo2" localSheetId="12">[2]Resumo!$X$442</definedName>
    <definedName name="____mo2">[3]Resumo!$X$442</definedName>
    <definedName name="____mo3" localSheetId="9">[2]Resumo!$X$394</definedName>
    <definedName name="____mo3" localSheetId="16">[2]Resumo!$X$394</definedName>
    <definedName name="____mo3" localSheetId="15">[2]Resumo!$X$394</definedName>
    <definedName name="____mo3" localSheetId="12">[2]Resumo!$X$394</definedName>
    <definedName name="____mo3">[3]Resumo!$X$394</definedName>
    <definedName name="____mo5" localSheetId="9">[2]Resumo!$X$13</definedName>
    <definedName name="____mo5" localSheetId="16">[2]Resumo!$X$13</definedName>
    <definedName name="____mo5" localSheetId="15">[2]Resumo!$X$13</definedName>
    <definedName name="____mo5" localSheetId="12">[2]Resumo!$X$13</definedName>
    <definedName name="____mo5">[3]Resumo!$X$13</definedName>
    <definedName name="____mo6" localSheetId="9">[2]Resumo!$X$26</definedName>
    <definedName name="____mo6" localSheetId="16">[2]Resumo!$X$26</definedName>
    <definedName name="____mo6" localSheetId="15">[2]Resumo!$X$26</definedName>
    <definedName name="____mo6" localSheetId="12">[2]Resumo!$X$26</definedName>
    <definedName name="____mo6">[3]Resumo!$X$26</definedName>
    <definedName name="____mo7" localSheetId="9">[2]Resumo!$X$118</definedName>
    <definedName name="____mo7" localSheetId="16">[2]Resumo!$X$118</definedName>
    <definedName name="____mo7" localSheetId="15">[2]Resumo!$X$118</definedName>
    <definedName name="____mo7" localSheetId="12">[2]Resumo!$X$118</definedName>
    <definedName name="____mo7">[3]Resumo!$X$118</definedName>
    <definedName name="____mo9" localSheetId="9">[2]Resumo!$X$450</definedName>
    <definedName name="____mo9" localSheetId="16">[2]Resumo!$X$450</definedName>
    <definedName name="____mo9" localSheetId="15">[2]Resumo!$X$450</definedName>
    <definedName name="____mo9" localSheetId="12">[2]Resumo!$X$450</definedName>
    <definedName name="____mo9">[3]Resumo!$X$450</definedName>
    <definedName name="____rev1" localSheetId="1">[3]Resumo!#REF!</definedName>
    <definedName name="____rev1" localSheetId="4">[3]Resumo!#REF!</definedName>
    <definedName name="____rev1" localSheetId="20">[3]Resumo!#REF!</definedName>
    <definedName name="____rev1" localSheetId="3">[3]Resumo!#REF!</definedName>
    <definedName name="____rev1" localSheetId="9">[2]Resumo!#REF!</definedName>
    <definedName name="____rev1" localSheetId="16">[2]Resumo!#REF!</definedName>
    <definedName name="____rev1" localSheetId="15">[2]Resumo!#REF!</definedName>
    <definedName name="____rev1" localSheetId="11">[3]Resumo!#REF!</definedName>
    <definedName name="____rev1" localSheetId="13">[3]Resumo!#REF!</definedName>
    <definedName name="____rev1" localSheetId="0">[3]Resumo!#REF!</definedName>
    <definedName name="____rev1" localSheetId="12">[2]Resumo!#REF!</definedName>
    <definedName name="____rev1">[3]Resumo!#REF!</definedName>
    <definedName name="____rev11" localSheetId="4">[3]Resumo!#REF!</definedName>
    <definedName name="____rev11" localSheetId="20">[3]Resumo!#REF!</definedName>
    <definedName name="____rev11" localSheetId="3">[3]Resumo!#REF!</definedName>
    <definedName name="____rev11" localSheetId="9">[2]Resumo!#REF!</definedName>
    <definedName name="____rev11" localSheetId="16">[2]Resumo!#REF!</definedName>
    <definedName name="____rev11" localSheetId="15">[2]Resumo!#REF!</definedName>
    <definedName name="____rev11" localSheetId="11">[3]Resumo!#REF!</definedName>
    <definedName name="____rev11" localSheetId="13">[3]Resumo!#REF!</definedName>
    <definedName name="____rev11" localSheetId="0">[3]Resumo!#REF!</definedName>
    <definedName name="____rev11" localSheetId="12">[2]Resumo!#REF!</definedName>
    <definedName name="____rev11">[3]Resumo!#REF!</definedName>
    <definedName name="____rev2" localSheetId="4">[3]Resumo!#REF!</definedName>
    <definedName name="____rev2" localSheetId="20">[3]Resumo!#REF!</definedName>
    <definedName name="____rev2" localSheetId="3">[3]Resumo!#REF!</definedName>
    <definedName name="____rev2" localSheetId="9">[2]Resumo!#REF!</definedName>
    <definedName name="____rev2" localSheetId="16">[2]Resumo!#REF!</definedName>
    <definedName name="____rev2" localSheetId="15">[2]Resumo!#REF!</definedName>
    <definedName name="____rev2" localSheetId="11">[3]Resumo!#REF!</definedName>
    <definedName name="____rev2" localSheetId="13">[3]Resumo!#REF!</definedName>
    <definedName name="____rev2" localSheetId="0">[3]Resumo!#REF!</definedName>
    <definedName name="____rev2" localSheetId="12">[2]Resumo!#REF!</definedName>
    <definedName name="____rev2">[3]Resumo!#REF!</definedName>
    <definedName name="____rev5" localSheetId="4">[3]Resumo!#REF!</definedName>
    <definedName name="____rev5" localSheetId="20">[3]Resumo!#REF!</definedName>
    <definedName name="____rev5" localSheetId="3">[3]Resumo!#REF!</definedName>
    <definedName name="____rev5" localSheetId="9">[2]Resumo!#REF!</definedName>
    <definedName name="____rev5" localSheetId="16">[2]Resumo!#REF!</definedName>
    <definedName name="____rev5" localSheetId="15">[2]Resumo!#REF!</definedName>
    <definedName name="____rev5" localSheetId="11">[3]Resumo!#REF!</definedName>
    <definedName name="____rev5" localSheetId="13">[3]Resumo!#REF!</definedName>
    <definedName name="____rev5" localSheetId="0">[3]Resumo!#REF!</definedName>
    <definedName name="____rev5" localSheetId="12">[2]Resumo!#REF!</definedName>
    <definedName name="____rev5">[3]Resumo!#REF!</definedName>
    <definedName name="____rev6" localSheetId="9">[2]Resumo!#REF!</definedName>
    <definedName name="____rev6" localSheetId="16">[2]Resumo!#REF!</definedName>
    <definedName name="____rev6" localSheetId="15">[2]Resumo!#REF!</definedName>
    <definedName name="____rev6" localSheetId="12">[2]Resumo!#REF!</definedName>
    <definedName name="____rev6">[3]Resumo!#REF!</definedName>
    <definedName name="____rev8" localSheetId="9">[2]Resumo!#REF!</definedName>
    <definedName name="____rev8" localSheetId="16">[2]Resumo!#REF!</definedName>
    <definedName name="____rev8" localSheetId="15">[2]Resumo!#REF!</definedName>
    <definedName name="____rev8" localSheetId="12">[2]Resumo!#REF!</definedName>
    <definedName name="____rev8">[3]Resumo!#REF!</definedName>
    <definedName name="____TAB1" localSheetId="1">#REF!</definedName>
    <definedName name="____TAB1" localSheetId="4">#REF!</definedName>
    <definedName name="____TAB1" localSheetId="20">#REF!</definedName>
    <definedName name="____TAB1" localSheetId="3">#REF!</definedName>
    <definedName name="____TAB1" localSheetId="9">#REF!</definedName>
    <definedName name="____TAB1" localSheetId="11">#REF!</definedName>
    <definedName name="____TAB1" localSheetId="13">#REF!</definedName>
    <definedName name="____TAB1" localSheetId="0">#REF!</definedName>
    <definedName name="____TAB1" localSheetId="12">#REF!</definedName>
    <definedName name="____TAB1">#REF!</definedName>
    <definedName name="____TAB2" localSheetId="1">#REF!</definedName>
    <definedName name="____TAB2" localSheetId="4">#REF!</definedName>
    <definedName name="____TAB2" localSheetId="3">#REF!</definedName>
    <definedName name="____TAB2" localSheetId="9">#REF!</definedName>
    <definedName name="____TAB2" localSheetId="11">#REF!</definedName>
    <definedName name="____TAB2" localSheetId="13">#REF!</definedName>
    <definedName name="____TAB2" localSheetId="0">#REF!</definedName>
    <definedName name="____TAB2" localSheetId="12">#REF!</definedName>
    <definedName name="____TAB2">#REF!</definedName>
    <definedName name="____TAB3" localSheetId="1">#REF!</definedName>
    <definedName name="____TAB3" localSheetId="4">#REF!</definedName>
    <definedName name="____TAB3" localSheetId="3">#REF!</definedName>
    <definedName name="____TAB3" localSheetId="9">#REF!</definedName>
    <definedName name="____TAB3" localSheetId="11">#REF!</definedName>
    <definedName name="____TAB3" localSheetId="13">#REF!</definedName>
    <definedName name="____TAB3" localSheetId="0">#REF!</definedName>
    <definedName name="____TAB3" localSheetId="12">#REF!</definedName>
    <definedName name="____TAB3">#REF!</definedName>
    <definedName name="___aux1" localSheetId="1">[3]Resumo!#REF!</definedName>
    <definedName name="___aux1" localSheetId="4">[3]Resumo!#REF!</definedName>
    <definedName name="___aux1" localSheetId="20">[3]Resumo!#REF!</definedName>
    <definedName name="___aux1" localSheetId="3">[3]Resumo!#REF!</definedName>
    <definedName name="___aux1" localSheetId="9">[2]Resumo!#REF!</definedName>
    <definedName name="___aux1" localSheetId="16">[2]Resumo!#REF!</definedName>
    <definedName name="___aux1" localSheetId="15">[2]Resumo!#REF!</definedName>
    <definedName name="___aux1" localSheetId="11">[3]Resumo!#REF!</definedName>
    <definedName name="___aux1" localSheetId="13">[3]Resumo!#REF!</definedName>
    <definedName name="___aux1" localSheetId="0">[3]Resumo!#REF!</definedName>
    <definedName name="___aux1" localSheetId="12">[2]Resumo!#REF!</definedName>
    <definedName name="___aux1">[3]Resumo!#REF!</definedName>
    <definedName name="___aux2" localSheetId="4">[3]Resumo!#REF!</definedName>
    <definedName name="___aux2" localSheetId="20">[3]Resumo!#REF!</definedName>
    <definedName name="___aux2" localSheetId="3">[3]Resumo!#REF!</definedName>
    <definedName name="___aux2" localSheetId="9">[2]Resumo!#REF!</definedName>
    <definedName name="___aux2" localSheetId="16">[2]Resumo!#REF!</definedName>
    <definedName name="___aux2" localSheetId="15">[2]Resumo!#REF!</definedName>
    <definedName name="___aux2" localSheetId="11">[3]Resumo!#REF!</definedName>
    <definedName name="___aux2" localSheetId="13">[3]Resumo!#REF!</definedName>
    <definedName name="___aux2" localSheetId="0">[3]Resumo!#REF!</definedName>
    <definedName name="___aux2" localSheetId="12">[2]Resumo!#REF!</definedName>
    <definedName name="___aux2">[3]Resumo!#REF!</definedName>
    <definedName name="___aux5" localSheetId="4">[3]Resumo!#REF!</definedName>
    <definedName name="___aux5" localSheetId="20">[3]Resumo!#REF!</definedName>
    <definedName name="___aux5" localSheetId="3">[3]Resumo!#REF!</definedName>
    <definedName name="___aux5" localSheetId="9">[2]Resumo!#REF!</definedName>
    <definedName name="___aux5" localSheetId="16">[2]Resumo!#REF!</definedName>
    <definedName name="___aux5" localSheetId="15">[2]Resumo!#REF!</definedName>
    <definedName name="___aux5" localSheetId="11">[3]Resumo!#REF!</definedName>
    <definedName name="___aux5" localSheetId="13">[3]Resumo!#REF!</definedName>
    <definedName name="___aux5" localSheetId="12">[2]Resumo!#REF!</definedName>
    <definedName name="___aux5">[3]Resumo!#REF!</definedName>
    <definedName name="___aux6" localSheetId="9">[2]Resumo!#REF!</definedName>
    <definedName name="___aux6" localSheetId="16">[2]Resumo!#REF!</definedName>
    <definedName name="___aux6" localSheetId="15">[2]Resumo!#REF!</definedName>
    <definedName name="___aux6" localSheetId="12">[2]Resumo!#REF!</definedName>
    <definedName name="___aux6">[3]Resumo!#REF!</definedName>
    <definedName name="___aux8" localSheetId="9">[2]Resumo!#REF!</definedName>
    <definedName name="___aux8" localSheetId="16">[2]Resumo!#REF!</definedName>
    <definedName name="___aux8" localSheetId="15">[2]Resumo!#REF!</definedName>
    <definedName name="___aux8" localSheetId="12">[2]Resumo!#REF!</definedName>
    <definedName name="___aux8">[3]Resumo!#REF!</definedName>
    <definedName name="___cab1" localSheetId="1">#REF!</definedName>
    <definedName name="___cab1" localSheetId="4">#REF!</definedName>
    <definedName name="___cab1" localSheetId="20">#REF!</definedName>
    <definedName name="___cab1" localSheetId="3">#REF!</definedName>
    <definedName name="___cab1" localSheetId="9">#REF!</definedName>
    <definedName name="___cab1" localSheetId="11">#REF!</definedName>
    <definedName name="___cab1" localSheetId="13">#REF!</definedName>
    <definedName name="___cab1" localSheetId="0">#REF!</definedName>
    <definedName name="___cab1" localSheetId="12">#REF!</definedName>
    <definedName name="___cab1">#REF!</definedName>
    <definedName name="___cab2" localSheetId="1">#REF!</definedName>
    <definedName name="___cab2" localSheetId="4">#REF!</definedName>
    <definedName name="___cab2" localSheetId="3">#REF!</definedName>
    <definedName name="___cab2" localSheetId="9">#REF!</definedName>
    <definedName name="___cab2" localSheetId="11">#REF!</definedName>
    <definedName name="___cab2" localSheetId="13">#REF!</definedName>
    <definedName name="___cab2" localSheetId="0">#REF!</definedName>
    <definedName name="___cab2" localSheetId="12">#REF!</definedName>
    <definedName name="___cab2">#REF!</definedName>
    <definedName name="___cab3" localSheetId="9">[4]PFAB!$1:$12</definedName>
    <definedName name="___cab3" localSheetId="16">[4]PFAB!$1:$12</definedName>
    <definedName name="___cab3" localSheetId="15">[4]PFAB!$1:$12</definedName>
    <definedName name="___cab3" localSheetId="12">[4]PFAB!$1:$12</definedName>
    <definedName name="___cab3">[5]PFAB!$1:$12</definedName>
    <definedName name="___cab4" localSheetId="9">[4]FERR!$1:$12</definedName>
    <definedName name="___cab4" localSheetId="16">[4]FERR!$1:$12</definedName>
    <definedName name="___cab4" localSheetId="15">[4]FERR!$1:$12</definedName>
    <definedName name="___cab4" localSheetId="12">[4]FERR!$1:$12</definedName>
    <definedName name="___cab4">[5]FERR!$1:$12</definedName>
    <definedName name="___cab5" localSheetId="9">[4]ISOL!$1:$12</definedName>
    <definedName name="___cab5" localSheetId="16">[4]ISOL!$1:$12</definedName>
    <definedName name="___cab5" localSheetId="15">[4]ISOL!$1:$12</definedName>
    <definedName name="___cab5" localSheetId="12">[4]ISOL!$1:$12</definedName>
    <definedName name="___cab5">[5]ISOL!$1:$12</definedName>
    <definedName name="___cab6" localSheetId="9">[4]ISOL!$1:$12</definedName>
    <definedName name="___cab6" localSheetId="16">[4]ISOL!$1:$12</definedName>
    <definedName name="___cab6" localSheetId="15">[4]ISOL!$1:$12</definedName>
    <definedName name="___cab6" localSheetId="12">[4]ISOL!$1:$12</definedName>
    <definedName name="___cab6">[5]ISOL!$1:$12</definedName>
    <definedName name="___cab7" localSheetId="1">#REF!</definedName>
    <definedName name="___cab7" localSheetId="4">#REF!</definedName>
    <definedName name="___cab7" localSheetId="20">#REF!</definedName>
    <definedName name="___cab7" localSheetId="3">#REF!</definedName>
    <definedName name="___cab7" localSheetId="9">#REF!</definedName>
    <definedName name="___cab7" localSheetId="11">#REF!</definedName>
    <definedName name="___cab7" localSheetId="13">#REF!</definedName>
    <definedName name="___cab7" localSheetId="0">#REF!</definedName>
    <definedName name="___cab7" localSheetId="12">#REF!</definedName>
    <definedName name="___cab7">#REF!</definedName>
    <definedName name="___DAT1" localSheetId="1">#REF!</definedName>
    <definedName name="___DAT1" localSheetId="4">#REF!</definedName>
    <definedName name="___DAT1" localSheetId="3">#REF!</definedName>
    <definedName name="___DAT1" localSheetId="9">#REF!</definedName>
    <definedName name="___DAT1" localSheetId="11">#REF!</definedName>
    <definedName name="___DAT1" localSheetId="13">#REF!</definedName>
    <definedName name="___DAT1" localSheetId="0">#REF!</definedName>
    <definedName name="___DAT1" localSheetId="12">#REF!</definedName>
    <definedName name="___DAT1">#REF!</definedName>
    <definedName name="___DAT10" localSheetId="1">#REF!</definedName>
    <definedName name="___DAT10" localSheetId="4">#REF!</definedName>
    <definedName name="___DAT10" localSheetId="3">#REF!</definedName>
    <definedName name="___DAT10" localSheetId="9">#REF!</definedName>
    <definedName name="___DAT10" localSheetId="11">#REF!</definedName>
    <definedName name="___DAT10" localSheetId="13">#REF!</definedName>
    <definedName name="___DAT10" localSheetId="0">#REF!</definedName>
    <definedName name="___DAT10" localSheetId="12">#REF!</definedName>
    <definedName name="___DAT10">#REF!</definedName>
    <definedName name="___DAT11" localSheetId="1">#REF!</definedName>
    <definedName name="___DAT11" localSheetId="4">#REF!</definedName>
    <definedName name="___DAT11" localSheetId="3">#REF!</definedName>
    <definedName name="___DAT11" localSheetId="11">#REF!</definedName>
    <definedName name="___DAT11" localSheetId="13">#REF!</definedName>
    <definedName name="___DAT11" localSheetId="0">#REF!</definedName>
    <definedName name="___DAT11" localSheetId="12">#REF!</definedName>
    <definedName name="___DAT11">#REF!</definedName>
    <definedName name="___DAT12" localSheetId="1">#REF!</definedName>
    <definedName name="___DAT12" localSheetId="4">#REF!</definedName>
    <definedName name="___DAT12" localSheetId="3">#REF!</definedName>
    <definedName name="___DAT12" localSheetId="11">#REF!</definedName>
    <definedName name="___DAT12" localSheetId="13">#REF!</definedName>
    <definedName name="___DAT12" localSheetId="0">#REF!</definedName>
    <definedName name="___DAT12" localSheetId="12">#REF!</definedName>
    <definedName name="___DAT12">#REF!</definedName>
    <definedName name="___DAT13" localSheetId="1">#REF!</definedName>
    <definedName name="___DAT13" localSheetId="4">#REF!</definedName>
    <definedName name="___DAT13" localSheetId="3">#REF!</definedName>
    <definedName name="___DAT13" localSheetId="11">#REF!</definedName>
    <definedName name="___DAT13" localSheetId="13">#REF!</definedName>
    <definedName name="___DAT13" localSheetId="0">#REF!</definedName>
    <definedName name="___DAT13" localSheetId="12">#REF!</definedName>
    <definedName name="___DAT13">#REF!</definedName>
    <definedName name="___DAT14" localSheetId="1">#REF!</definedName>
    <definedName name="___DAT14" localSheetId="4">#REF!</definedName>
    <definedName name="___DAT14" localSheetId="3">#REF!</definedName>
    <definedName name="___DAT14" localSheetId="11">#REF!</definedName>
    <definedName name="___DAT14" localSheetId="13">#REF!</definedName>
    <definedName name="___DAT14" localSheetId="0">#REF!</definedName>
    <definedName name="___DAT14" localSheetId="12">#REF!</definedName>
    <definedName name="___DAT14">#REF!</definedName>
    <definedName name="___DAT15" localSheetId="1">#REF!</definedName>
    <definedName name="___DAT15" localSheetId="4">#REF!</definedName>
    <definedName name="___DAT15" localSheetId="3">#REF!</definedName>
    <definedName name="___DAT15" localSheetId="11">#REF!</definedName>
    <definedName name="___DAT15" localSheetId="13">#REF!</definedName>
    <definedName name="___DAT15" localSheetId="0">#REF!</definedName>
    <definedName name="___DAT15" localSheetId="12">#REF!</definedName>
    <definedName name="___DAT15">#REF!</definedName>
    <definedName name="___DAT2" localSheetId="1">#REF!</definedName>
    <definedName name="___DAT2" localSheetId="4">#REF!</definedName>
    <definedName name="___DAT2" localSheetId="3">#REF!</definedName>
    <definedName name="___DAT2" localSheetId="11">#REF!</definedName>
    <definedName name="___DAT2" localSheetId="13">#REF!</definedName>
    <definedName name="___DAT2" localSheetId="0">#REF!</definedName>
    <definedName name="___DAT2" localSheetId="12">#REF!</definedName>
    <definedName name="___DAT2">#REF!</definedName>
    <definedName name="___DAT3" localSheetId="1">#REF!</definedName>
    <definedName name="___DAT3" localSheetId="4">#REF!</definedName>
    <definedName name="___DAT3" localSheetId="3">#REF!</definedName>
    <definedName name="___DAT3" localSheetId="11">#REF!</definedName>
    <definedName name="___DAT3" localSheetId="13">#REF!</definedName>
    <definedName name="___DAT3" localSheetId="0">#REF!</definedName>
    <definedName name="___DAT3" localSheetId="12">#REF!</definedName>
    <definedName name="___DAT3">#REF!</definedName>
    <definedName name="___DAT4" localSheetId="1">#REF!</definedName>
    <definedName name="___DAT4" localSheetId="4">#REF!</definedName>
    <definedName name="___DAT4" localSheetId="3">#REF!</definedName>
    <definedName name="___DAT4" localSheetId="11">#REF!</definedName>
    <definedName name="___DAT4" localSheetId="13">#REF!</definedName>
    <definedName name="___DAT4" localSheetId="0">#REF!</definedName>
    <definedName name="___DAT4" localSheetId="12">#REF!</definedName>
    <definedName name="___DAT4">#REF!</definedName>
    <definedName name="___DAT5" localSheetId="1">#REF!</definedName>
    <definedName name="___DAT5" localSheetId="4">#REF!</definedName>
    <definedName name="___DAT5" localSheetId="3">#REF!</definedName>
    <definedName name="___DAT5" localSheetId="11">#REF!</definedName>
    <definedName name="___DAT5" localSheetId="13">#REF!</definedName>
    <definedName name="___DAT5" localSheetId="0">#REF!</definedName>
    <definedName name="___DAT5" localSheetId="12">#REF!</definedName>
    <definedName name="___DAT5">#REF!</definedName>
    <definedName name="___DAT6" localSheetId="1">#REF!</definedName>
    <definedName name="___DAT6" localSheetId="4">#REF!</definedName>
    <definedName name="___DAT6" localSheetId="3">#REF!</definedName>
    <definedName name="___DAT6" localSheetId="11">#REF!</definedName>
    <definedName name="___DAT6" localSheetId="13">#REF!</definedName>
    <definedName name="___DAT6" localSheetId="0">#REF!</definedName>
    <definedName name="___DAT6" localSheetId="12">#REF!</definedName>
    <definedName name="___DAT6">#REF!</definedName>
    <definedName name="___DAT7" localSheetId="1">#REF!</definedName>
    <definedName name="___DAT7" localSheetId="4">#REF!</definedName>
    <definedName name="___DAT7" localSheetId="3">#REF!</definedName>
    <definedName name="___DAT7" localSheetId="11">#REF!</definedName>
    <definedName name="___DAT7" localSheetId="13">#REF!</definedName>
    <definedName name="___DAT7" localSheetId="0">#REF!</definedName>
    <definedName name="___DAT7" localSheetId="12">#REF!</definedName>
    <definedName name="___DAT7">#REF!</definedName>
    <definedName name="___DAT8" localSheetId="1">#REF!</definedName>
    <definedName name="___DAT8" localSheetId="4">#REF!</definedName>
    <definedName name="___DAT8" localSheetId="3">#REF!</definedName>
    <definedName name="___DAT8" localSheetId="11">#REF!</definedName>
    <definedName name="___DAT8" localSheetId="13">#REF!</definedName>
    <definedName name="___DAT8" localSheetId="0">#REF!</definedName>
    <definedName name="___DAT8" localSheetId="12">#REF!</definedName>
    <definedName name="___DAT8">#REF!</definedName>
    <definedName name="___DAT9" localSheetId="1">#REF!</definedName>
    <definedName name="___DAT9" localSheetId="4">#REF!</definedName>
    <definedName name="___DAT9" localSheetId="3">#REF!</definedName>
    <definedName name="___DAT9" localSheetId="11">#REF!</definedName>
    <definedName name="___DAT9" localSheetId="13">#REF!</definedName>
    <definedName name="___DAT9" localSheetId="0">#REF!</definedName>
    <definedName name="___DAT9" localSheetId="12">#REF!</definedName>
    <definedName name="___DAT9">#REF!</definedName>
    <definedName name="___dd1" localSheetId="4" hidden="1">{#N/A,#N/A,FALSE,"ET-CAPA";#N/A,#N/A,FALSE,"ET-PAG1";#N/A,#N/A,FALSE,"ET-PAG2";#N/A,#N/A,FALSE,"ET-PAG3";#N/A,#N/A,FALSE,"ET-PAG4";#N/A,#N/A,FALSE,"ET-PAG5"}</definedName>
    <definedName name="___dd1" localSheetId="20" hidden="1">{#N/A,#N/A,FALSE,"ET-CAPA";#N/A,#N/A,FALSE,"ET-PAG1";#N/A,#N/A,FALSE,"ET-PAG2";#N/A,#N/A,FALSE,"ET-PAG3";#N/A,#N/A,FALSE,"ET-PAG4";#N/A,#N/A,FALSE,"ET-PAG5"}</definedName>
    <definedName name="___dd1" localSheetId="3" hidden="1">{#N/A,#N/A,FALSE,"ET-CAPA";#N/A,#N/A,FALSE,"ET-PAG1";#N/A,#N/A,FALSE,"ET-PAG2";#N/A,#N/A,FALSE,"ET-PAG3";#N/A,#N/A,FALSE,"ET-PAG4";#N/A,#N/A,FALSE,"ET-PAG5"}</definedName>
    <definedName name="___dd1" localSheetId="16" hidden="1">{#N/A,#N/A,FALSE,"ET-CAPA";#N/A,#N/A,FALSE,"ET-PAG1";#N/A,#N/A,FALSE,"ET-PAG2";#N/A,#N/A,FALSE,"ET-PAG3";#N/A,#N/A,FALSE,"ET-PAG4";#N/A,#N/A,FALSE,"ET-PAG5"}</definedName>
    <definedName name="___dd1" localSheetId="15" hidden="1">{#N/A,#N/A,FALSE,"ET-CAPA";#N/A,#N/A,FALSE,"ET-PAG1";#N/A,#N/A,FALSE,"ET-PAG2";#N/A,#N/A,FALSE,"ET-PAG3";#N/A,#N/A,FALSE,"ET-PAG4";#N/A,#N/A,FALSE,"ET-PAG5"}</definedName>
    <definedName name="___dd1" localSheetId="11" hidden="1">{#N/A,#N/A,FALSE,"ET-CAPA";#N/A,#N/A,FALSE,"ET-PAG1";#N/A,#N/A,FALSE,"ET-PAG2";#N/A,#N/A,FALSE,"ET-PAG3";#N/A,#N/A,FALSE,"ET-PAG4";#N/A,#N/A,FALSE,"ET-PAG5"}</definedName>
    <definedName name="___dd1" localSheetId="13" hidden="1">{#N/A,#N/A,FALSE,"ET-CAPA";#N/A,#N/A,FALSE,"ET-PAG1";#N/A,#N/A,FALSE,"ET-PAG2";#N/A,#N/A,FALSE,"ET-PAG3";#N/A,#N/A,FALSE,"ET-PAG4";#N/A,#N/A,FALSE,"ET-PAG5"}</definedName>
    <definedName name="___dd1" localSheetId="12" hidden="1">{#N/A,#N/A,FALSE,"ET-CAPA";#N/A,#N/A,FALSE,"ET-PAG1";#N/A,#N/A,FALSE,"ET-PAG2";#N/A,#N/A,FALSE,"ET-PAG3";#N/A,#N/A,FALSE,"ET-PAG4";#N/A,#N/A,FALSE,"ET-PAG5"}</definedName>
    <definedName name="___dd1" localSheetId="14" hidden="1">{#N/A,#N/A,FALSE,"ET-CAPA";#N/A,#N/A,FALSE,"ET-PAG1";#N/A,#N/A,FALSE,"ET-PAG2";#N/A,#N/A,FALSE,"ET-PAG3";#N/A,#N/A,FALSE,"ET-PAG4";#N/A,#N/A,FALSE,"ET-PAG5"}</definedName>
    <definedName name="___dd1" hidden="1">{#N/A,#N/A,FALSE,"ET-CAPA";#N/A,#N/A,FALSE,"ET-PAG1";#N/A,#N/A,FALSE,"ET-PAG2";#N/A,#N/A,FALSE,"ET-PAG3";#N/A,#N/A,FALSE,"ET-PAG4";#N/A,#N/A,FALSE,"ET-PAG5"}</definedName>
    <definedName name="___iso1" localSheetId="9">[2]Resumo!#REF!</definedName>
    <definedName name="___iso1" localSheetId="16">[2]Resumo!#REF!</definedName>
    <definedName name="___iso1" localSheetId="15">[2]Resumo!#REF!</definedName>
    <definedName name="___iso1" localSheetId="0">[3]Resumo!#REF!</definedName>
    <definedName name="___iso1" localSheetId="12">[2]Resumo!#REF!</definedName>
    <definedName name="___iso1">[3]Resumo!#REF!</definedName>
    <definedName name="___iso11" localSheetId="9">[2]Resumo!#REF!</definedName>
    <definedName name="___iso11" localSheetId="16">[2]Resumo!#REF!</definedName>
    <definedName name="___iso11" localSheetId="15">[2]Resumo!#REF!</definedName>
    <definedName name="___iso11" localSheetId="0">[3]Resumo!#REF!</definedName>
    <definedName name="___iso11" localSheetId="12">[2]Resumo!#REF!</definedName>
    <definedName name="___iso11">[3]Resumo!#REF!</definedName>
    <definedName name="___iso2" localSheetId="9">[2]Resumo!#REF!</definedName>
    <definedName name="___iso2" localSheetId="16">[2]Resumo!#REF!</definedName>
    <definedName name="___iso2" localSheetId="15">[2]Resumo!#REF!</definedName>
    <definedName name="___iso2" localSheetId="0">[3]Resumo!#REF!</definedName>
    <definedName name="___iso2" localSheetId="12">[2]Resumo!#REF!</definedName>
    <definedName name="___iso2">[3]Resumo!#REF!</definedName>
    <definedName name="___iso5" localSheetId="9">[2]Resumo!#REF!</definedName>
    <definedName name="___iso5" localSheetId="16">[2]Resumo!#REF!</definedName>
    <definedName name="___iso5" localSheetId="15">[2]Resumo!#REF!</definedName>
    <definedName name="___iso5" localSheetId="0">[3]Resumo!#REF!</definedName>
    <definedName name="___iso5" localSheetId="12">[2]Resumo!#REF!</definedName>
    <definedName name="___iso5">[3]Resumo!#REF!</definedName>
    <definedName name="___iso6" localSheetId="9">[2]Resumo!#REF!</definedName>
    <definedName name="___iso6" localSheetId="16">[2]Resumo!#REF!</definedName>
    <definedName name="___iso6" localSheetId="15">[2]Resumo!#REF!</definedName>
    <definedName name="___iso6" localSheetId="12">[2]Resumo!#REF!</definedName>
    <definedName name="___iso6">[3]Resumo!#REF!</definedName>
    <definedName name="___iso8" localSheetId="9">[2]Resumo!#REF!</definedName>
    <definedName name="___iso8" localSheetId="16">[2]Resumo!#REF!</definedName>
    <definedName name="___iso8" localSheetId="15">[2]Resumo!#REF!</definedName>
    <definedName name="___iso8" localSheetId="12">[2]Resumo!#REF!</definedName>
    <definedName name="___iso8">[3]Resumo!#REF!</definedName>
    <definedName name="___mo2" localSheetId="9">[2]Resumo!$X$442</definedName>
    <definedName name="___mo2" localSheetId="16">[2]Resumo!$X$442</definedName>
    <definedName name="___mo2" localSheetId="15">[2]Resumo!$X$442</definedName>
    <definedName name="___mo2" localSheetId="12">[2]Resumo!$X$442</definedName>
    <definedName name="___mo2">[3]Resumo!$X$442</definedName>
    <definedName name="___mo3" localSheetId="9">[2]Resumo!$X$394</definedName>
    <definedName name="___mo3" localSheetId="16">[2]Resumo!$X$394</definedName>
    <definedName name="___mo3" localSheetId="15">[2]Resumo!$X$394</definedName>
    <definedName name="___mo3" localSheetId="12">[2]Resumo!$X$394</definedName>
    <definedName name="___mo3">[3]Resumo!$X$394</definedName>
    <definedName name="___mo5" localSheetId="9">[2]Resumo!$X$13</definedName>
    <definedName name="___mo5" localSheetId="16">[2]Resumo!$X$13</definedName>
    <definedName name="___mo5" localSheetId="15">[2]Resumo!$X$13</definedName>
    <definedName name="___mo5" localSheetId="12">[2]Resumo!$X$13</definedName>
    <definedName name="___mo5">[3]Resumo!$X$13</definedName>
    <definedName name="___mo6" localSheetId="9">[2]Resumo!$X$26</definedName>
    <definedName name="___mo6" localSheetId="16">[2]Resumo!$X$26</definedName>
    <definedName name="___mo6" localSheetId="15">[2]Resumo!$X$26</definedName>
    <definedName name="___mo6" localSheetId="12">[2]Resumo!$X$26</definedName>
    <definedName name="___mo6">[3]Resumo!$X$26</definedName>
    <definedName name="___mo7" localSheetId="9">[2]Resumo!$X$118</definedName>
    <definedName name="___mo7" localSheetId="16">[2]Resumo!$X$118</definedName>
    <definedName name="___mo7" localSheetId="15">[2]Resumo!$X$118</definedName>
    <definedName name="___mo7" localSheetId="12">[2]Resumo!$X$118</definedName>
    <definedName name="___mo7">[3]Resumo!$X$118</definedName>
    <definedName name="___mo9" localSheetId="9">[2]Resumo!$X$450</definedName>
    <definedName name="___mo9" localSheetId="16">[2]Resumo!$X$450</definedName>
    <definedName name="___mo9" localSheetId="15">[2]Resumo!$X$450</definedName>
    <definedName name="___mo9" localSheetId="12">[2]Resumo!$X$450</definedName>
    <definedName name="___mo9">[3]Resumo!$X$450</definedName>
    <definedName name="___rev1" localSheetId="1">[3]Resumo!#REF!</definedName>
    <definedName name="___rev1" localSheetId="4">[3]Resumo!#REF!</definedName>
    <definedName name="___rev1" localSheetId="20">[3]Resumo!#REF!</definedName>
    <definedName name="___rev1" localSheetId="3">[3]Resumo!#REF!</definedName>
    <definedName name="___rev1" localSheetId="9">[2]Resumo!#REF!</definedName>
    <definedName name="___rev1" localSheetId="16">[2]Resumo!#REF!</definedName>
    <definedName name="___rev1" localSheetId="15">[2]Resumo!#REF!</definedName>
    <definedName name="___rev1" localSheetId="11">[3]Resumo!#REF!</definedName>
    <definedName name="___rev1" localSheetId="13">[3]Resumo!#REF!</definedName>
    <definedName name="___rev1" localSheetId="0">[3]Resumo!#REF!</definedName>
    <definedName name="___rev1" localSheetId="12">[2]Resumo!#REF!</definedName>
    <definedName name="___rev1">[3]Resumo!#REF!</definedName>
    <definedName name="___rev11" localSheetId="4">[3]Resumo!#REF!</definedName>
    <definedName name="___rev11" localSheetId="20">[3]Resumo!#REF!</definedName>
    <definedName name="___rev11" localSheetId="3">[3]Resumo!#REF!</definedName>
    <definedName name="___rev11" localSheetId="9">[2]Resumo!#REF!</definedName>
    <definedName name="___rev11" localSheetId="16">[2]Resumo!#REF!</definedName>
    <definedName name="___rev11" localSheetId="15">[2]Resumo!#REF!</definedName>
    <definedName name="___rev11" localSheetId="11">[3]Resumo!#REF!</definedName>
    <definedName name="___rev11" localSheetId="13">[3]Resumo!#REF!</definedName>
    <definedName name="___rev11" localSheetId="0">[3]Resumo!#REF!</definedName>
    <definedName name="___rev11" localSheetId="12">[2]Resumo!#REF!</definedName>
    <definedName name="___rev11">[3]Resumo!#REF!</definedName>
    <definedName name="___rev2" localSheetId="4">[3]Resumo!#REF!</definedName>
    <definedName name="___rev2" localSheetId="20">[3]Resumo!#REF!</definedName>
    <definedName name="___rev2" localSheetId="3">[3]Resumo!#REF!</definedName>
    <definedName name="___rev2" localSheetId="9">[2]Resumo!#REF!</definedName>
    <definedName name="___rev2" localSheetId="16">[2]Resumo!#REF!</definedName>
    <definedName name="___rev2" localSheetId="15">[2]Resumo!#REF!</definedName>
    <definedName name="___rev2" localSheetId="11">[3]Resumo!#REF!</definedName>
    <definedName name="___rev2" localSheetId="13">[3]Resumo!#REF!</definedName>
    <definedName name="___rev2" localSheetId="0">[3]Resumo!#REF!</definedName>
    <definedName name="___rev2" localSheetId="12">[2]Resumo!#REF!</definedName>
    <definedName name="___rev2">[3]Resumo!#REF!</definedName>
    <definedName name="___rev5" localSheetId="4">[3]Resumo!#REF!</definedName>
    <definedName name="___rev5" localSheetId="20">[3]Resumo!#REF!</definedName>
    <definedName name="___rev5" localSheetId="3">[3]Resumo!#REF!</definedName>
    <definedName name="___rev5" localSheetId="9">[2]Resumo!#REF!</definedName>
    <definedName name="___rev5" localSheetId="16">[2]Resumo!#REF!</definedName>
    <definedName name="___rev5" localSheetId="15">[2]Resumo!#REF!</definedName>
    <definedName name="___rev5" localSheetId="11">[3]Resumo!#REF!</definedName>
    <definedName name="___rev5" localSheetId="13">[3]Resumo!#REF!</definedName>
    <definedName name="___rev5" localSheetId="0">[3]Resumo!#REF!</definedName>
    <definedName name="___rev5" localSheetId="12">[2]Resumo!#REF!</definedName>
    <definedName name="___rev5">[3]Resumo!#REF!</definedName>
    <definedName name="___rev6" localSheetId="9">[2]Resumo!#REF!</definedName>
    <definedName name="___rev6" localSheetId="16">[2]Resumo!#REF!</definedName>
    <definedName name="___rev6" localSheetId="15">[2]Resumo!#REF!</definedName>
    <definedName name="___rev6" localSheetId="12">[2]Resumo!#REF!</definedName>
    <definedName name="___rev6">[3]Resumo!#REF!</definedName>
    <definedName name="___rev8" localSheetId="9">[2]Resumo!#REF!</definedName>
    <definedName name="___rev8" localSheetId="16">[2]Resumo!#REF!</definedName>
    <definedName name="___rev8" localSheetId="15">[2]Resumo!#REF!</definedName>
    <definedName name="___rev8" localSheetId="12">[2]Resumo!#REF!</definedName>
    <definedName name="___rev8">[3]Resumo!#REF!</definedName>
    <definedName name="___TAB1" localSheetId="1">#REF!</definedName>
    <definedName name="___TAB1" localSheetId="4">#REF!</definedName>
    <definedName name="___TAB1" localSheetId="20">#REF!</definedName>
    <definedName name="___TAB1" localSheetId="3">#REF!</definedName>
    <definedName name="___TAB1" localSheetId="9">#REF!</definedName>
    <definedName name="___TAB1" localSheetId="11">#REF!</definedName>
    <definedName name="___TAB1" localSheetId="13">#REF!</definedName>
    <definedName name="___TAB1" localSheetId="0">#REF!</definedName>
    <definedName name="___TAB1" localSheetId="12">#REF!</definedName>
    <definedName name="___TAB1">#REF!</definedName>
    <definedName name="___TAB2" localSheetId="1">#REF!</definedName>
    <definedName name="___TAB2" localSheetId="4">#REF!</definedName>
    <definedName name="___TAB2" localSheetId="3">#REF!</definedName>
    <definedName name="___TAB2" localSheetId="9">#REF!</definedName>
    <definedName name="___TAB2" localSheetId="11">#REF!</definedName>
    <definedName name="___TAB2" localSheetId="13">#REF!</definedName>
    <definedName name="___TAB2" localSheetId="0">#REF!</definedName>
    <definedName name="___TAB2" localSheetId="12">#REF!</definedName>
    <definedName name="___TAB2">#REF!</definedName>
    <definedName name="___TAB3" localSheetId="1">#REF!</definedName>
    <definedName name="___TAB3" localSheetId="4">#REF!</definedName>
    <definedName name="___TAB3" localSheetId="3">#REF!</definedName>
    <definedName name="___TAB3" localSheetId="9">#REF!</definedName>
    <definedName name="___TAB3" localSheetId="11">#REF!</definedName>
    <definedName name="___TAB3" localSheetId="13">#REF!</definedName>
    <definedName name="___TAB3" localSheetId="0">#REF!</definedName>
    <definedName name="___TAB3" localSheetId="12">#REF!</definedName>
    <definedName name="___TAB3">#REF!</definedName>
    <definedName name="__123Graph_A" localSheetId="4" hidden="1">[6]DADOS!#REF!</definedName>
    <definedName name="__123Graph_A" localSheetId="3" hidden="1">[6]DADOS!#REF!</definedName>
    <definedName name="__123Graph_A" localSheetId="16" hidden="1">[7]DADOS!#REF!</definedName>
    <definedName name="__123Graph_A" localSheetId="15" hidden="1">[7]DADOS!#REF!</definedName>
    <definedName name="__123Graph_A" localSheetId="11" hidden="1">[6]DADOS!#REF!</definedName>
    <definedName name="__123Graph_A" localSheetId="13" hidden="1">[6]DADOS!#REF!</definedName>
    <definedName name="__123Graph_A" localSheetId="12" hidden="1">[7]DADOS!#REF!</definedName>
    <definedName name="__123Graph_A" hidden="1">[6]DADOS!#REF!</definedName>
    <definedName name="__123Graph_AACOLEUM" localSheetId="4" hidden="1">[6]DADOS!#REF!</definedName>
    <definedName name="__123Graph_AACOLEUM" localSheetId="3" hidden="1">[6]DADOS!#REF!</definedName>
    <definedName name="__123Graph_AACOLEUM" localSheetId="16" hidden="1">[7]DADOS!#REF!</definedName>
    <definedName name="__123Graph_AACOLEUM" localSheetId="15" hidden="1">[7]DADOS!#REF!</definedName>
    <definedName name="__123Graph_AACOLEUM" localSheetId="11" hidden="1">[6]DADOS!#REF!</definedName>
    <definedName name="__123Graph_AACOLEUM" localSheetId="13" hidden="1">[6]DADOS!#REF!</definedName>
    <definedName name="__123Graph_AACOLEUM" localSheetId="12" hidden="1">[7]DADOS!#REF!</definedName>
    <definedName name="__123Graph_AACOLEUM" hidden="1">[6]DADOS!#REF!</definedName>
    <definedName name="__123Graph_AAMONIA" localSheetId="4" hidden="1">[6]DADOS!#REF!</definedName>
    <definedName name="__123Graph_AAMONIA" localSheetId="3" hidden="1">[6]DADOS!#REF!</definedName>
    <definedName name="__123Graph_AAMONIA" localSheetId="16" hidden="1">[7]DADOS!#REF!</definedName>
    <definedName name="__123Graph_AAMONIA" localSheetId="15" hidden="1">[7]DADOS!#REF!</definedName>
    <definedName name="__123Graph_AAMONIA" localSheetId="11" hidden="1">[6]DADOS!#REF!</definedName>
    <definedName name="__123Graph_AAMONIA" localSheetId="13" hidden="1">[6]DADOS!#REF!</definedName>
    <definedName name="__123Graph_AAMONIA" localSheetId="12" hidden="1">[7]DADOS!#REF!</definedName>
    <definedName name="__123Graph_AAMONIA" hidden="1">[6]DADOS!#REF!</definedName>
    <definedName name="__123Graph_ABENZENO" localSheetId="4" hidden="1">[6]DADOS!#REF!</definedName>
    <definedName name="__123Graph_ABENZENO" localSheetId="3" hidden="1">[6]DADOS!#REF!</definedName>
    <definedName name="__123Graph_ABENZENO" localSheetId="16" hidden="1">[7]DADOS!#REF!</definedName>
    <definedName name="__123Graph_ABENZENO" localSheetId="15" hidden="1">[7]DADOS!#REF!</definedName>
    <definedName name="__123Graph_ABENZENO" localSheetId="11" hidden="1">[6]DADOS!#REF!</definedName>
    <definedName name="__123Graph_ABENZENO" localSheetId="13" hidden="1">[6]DADOS!#REF!</definedName>
    <definedName name="__123Graph_ABENZENO" localSheetId="12" hidden="1">[7]DADOS!#REF!</definedName>
    <definedName name="__123Graph_ABENZENO" hidden="1">[6]DADOS!#REF!</definedName>
    <definedName name="__123Graph_ACHEXANONA" localSheetId="16" hidden="1">[7]DADOS!#REF!</definedName>
    <definedName name="__123Graph_ACHEXANONA" localSheetId="15" hidden="1">[7]DADOS!#REF!</definedName>
    <definedName name="__123Graph_ACHEXANONA" localSheetId="12" hidden="1">[7]DADOS!#REF!</definedName>
    <definedName name="__123Graph_ACHEXANONA" hidden="1">[6]DADOS!#REF!</definedName>
    <definedName name="__123Graph_AHIDROGENIO" localSheetId="16" hidden="1">[7]DADOS!#REF!</definedName>
    <definedName name="__123Graph_AHIDROGENIO" localSheetId="15" hidden="1">[7]DADOS!#REF!</definedName>
    <definedName name="__123Graph_AHIDROGENIO" localSheetId="12" hidden="1">[7]DADOS!#REF!</definedName>
    <definedName name="__123Graph_AHIDROGENIO" hidden="1">[6]DADOS!#REF!</definedName>
    <definedName name="__123Graph_BACOLEUM" localSheetId="16" hidden="1">[7]DADOS!#REF!</definedName>
    <definedName name="__123Graph_BACOLEUM" localSheetId="15" hidden="1">[7]DADOS!#REF!</definedName>
    <definedName name="__123Graph_BACOLEUM" localSheetId="12" hidden="1">[7]DADOS!#REF!</definedName>
    <definedName name="__123Graph_BACOLEUM" hidden="1">[6]DADOS!#REF!</definedName>
    <definedName name="__123Graph_BAMONIA" localSheetId="16" hidden="1">[7]DADOS!#REF!</definedName>
    <definedName name="__123Graph_BAMONIA" localSheetId="15" hidden="1">[7]DADOS!#REF!</definedName>
    <definedName name="__123Graph_BAMONIA" localSheetId="12" hidden="1">[7]DADOS!#REF!</definedName>
    <definedName name="__123Graph_BAMONIA" hidden="1">[6]DADOS!#REF!</definedName>
    <definedName name="__123Graph_BCHEXANONA" localSheetId="16" hidden="1">[7]DADOS!#REF!</definedName>
    <definedName name="__123Graph_BCHEXANONA" localSheetId="15" hidden="1">[7]DADOS!#REF!</definedName>
    <definedName name="__123Graph_BCHEXANONA" localSheetId="12" hidden="1">[7]DADOS!#REF!</definedName>
    <definedName name="__123Graph_BCHEXANONA" hidden="1">[6]DADOS!#REF!</definedName>
    <definedName name="__123Graph_DAMONIA" localSheetId="16" hidden="1">[7]DADOS!#REF!</definedName>
    <definedName name="__123Graph_DAMONIA" localSheetId="15" hidden="1">[7]DADOS!#REF!</definedName>
    <definedName name="__123Graph_DAMONIA" localSheetId="12" hidden="1">[7]DADOS!#REF!</definedName>
    <definedName name="__123Graph_DAMONIA" hidden="1">[6]DADOS!#REF!</definedName>
    <definedName name="__aux1" localSheetId="1">[3]Resumo!#REF!</definedName>
    <definedName name="__aux1" localSheetId="9">[2]Resumo!#REF!</definedName>
    <definedName name="__aux1" localSheetId="16">[2]Resumo!#REF!</definedName>
    <definedName name="__aux1" localSheetId="15">[2]Resumo!#REF!</definedName>
    <definedName name="__aux1" localSheetId="0">[3]Resumo!#REF!</definedName>
    <definedName name="__aux1" localSheetId="12">[2]Resumo!#REF!</definedName>
    <definedName name="__aux1">[3]Resumo!#REF!</definedName>
    <definedName name="__aux2" localSheetId="1">[3]Resumo!#REF!</definedName>
    <definedName name="__aux2" localSheetId="9">[2]Resumo!#REF!</definedName>
    <definedName name="__aux2" localSheetId="16">[2]Resumo!#REF!</definedName>
    <definedName name="__aux2" localSheetId="15">[2]Resumo!#REF!</definedName>
    <definedName name="__aux2" localSheetId="0">[3]Resumo!#REF!</definedName>
    <definedName name="__aux2" localSheetId="12">[2]Resumo!#REF!</definedName>
    <definedName name="__aux2">[3]Resumo!#REF!</definedName>
    <definedName name="__aux5" localSheetId="1">[3]Resumo!#REF!</definedName>
    <definedName name="__aux5" localSheetId="9">[2]Resumo!#REF!</definedName>
    <definedName name="__aux5" localSheetId="16">[2]Resumo!#REF!</definedName>
    <definedName name="__aux5" localSheetId="15">[2]Resumo!#REF!</definedName>
    <definedName name="__aux5" localSheetId="0">[3]Resumo!#REF!</definedName>
    <definedName name="__aux5" localSheetId="12">[2]Resumo!#REF!</definedName>
    <definedName name="__aux5">[3]Resumo!#REF!</definedName>
    <definedName name="__aux6" localSheetId="1">[3]Resumo!#REF!</definedName>
    <definedName name="__aux6" localSheetId="9">[2]Resumo!#REF!</definedName>
    <definedName name="__aux6" localSheetId="16">[2]Resumo!#REF!</definedName>
    <definedName name="__aux6" localSheetId="15">[2]Resumo!#REF!</definedName>
    <definedName name="__aux6" localSheetId="0">[3]Resumo!#REF!</definedName>
    <definedName name="__aux6" localSheetId="12">[2]Resumo!#REF!</definedName>
    <definedName name="__aux6">[3]Resumo!#REF!</definedName>
    <definedName name="__aux8" localSheetId="9">[2]Resumo!#REF!</definedName>
    <definedName name="__aux8" localSheetId="16">[2]Resumo!#REF!</definedName>
    <definedName name="__aux8" localSheetId="15">[2]Resumo!#REF!</definedName>
    <definedName name="__aux8" localSheetId="12">[2]Resumo!#REF!</definedName>
    <definedName name="__aux8">[3]Resumo!#REF!</definedName>
    <definedName name="__cab1" localSheetId="1">#REF!</definedName>
    <definedName name="__cab1" localSheetId="4">#REF!</definedName>
    <definedName name="__cab1" localSheetId="20">#REF!</definedName>
    <definedName name="__cab1" localSheetId="3">#REF!</definedName>
    <definedName name="__cab1" localSheetId="9">#REF!</definedName>
    <definedName name="__cab1" localSheetId="11">#REF!</definedName>
    <definedName name="__cab1" localSheetId="13">#REF!</definedName>
    <definedName name="__cab1" localSheetId="0">#REF!</definedName>
    <definedName name="__cab1" localSheetId="12">#REF!</definedName>
    <definedName name="__cab1">#REF!</definedName>
    <definedName name="__cab2" localSheetId="1">#REF!</definedName>
    <definedName name="__cab2" localSheetId="4">#REF!</definedName>
    <definedName name="__cab2" localSheetId="3">#REF!</definedName>
    <definedName name="__cab2" localSheetId="9">#REF!</definedName>
    <definedName name="__cab2" localSheetId="11">#REF!</definedName>
    <definedName name="__cab2" localSheetId="13">#REF!</definedName>
    <definedName name="__cab2" localSheetId="0">#REF!</definedName>
    <definedName name="__cab2" localSheetId="12">#REF!</definedName>
    <definedName name="__cab2">#REF!</definedName>
    <definedName name="__cab3" localSheetId="1">[5]PFAB!$1:$12</definedName>
    <definedName name="__cab3" localSheetId="9">[4]PFAB!$1:$12</definedName>
    <definedName name="__cab3" localSheetId="16">[4]PFAB!$1:$12</definedName>
    <definedName name="__cab3" localSheetId="15">[4]PFAB!$1:$12</definedName>
    <definedName name="__cab3" localSheetId="0">[5]PFAB!$1:$12</definedName>
    <definedName name="__cab3" localSheetId="12">[4]PFAB!$1:$12</definedName>
    <definedName name="__cab3">[5]PFAB!$1:$12</definedName>
    <definedName name="__cab4" localSheetId="1">[5]FERR!$1:$12</definedName>
    <definedName name="__cab4" localSheetId="9">[4]FERR!$1:$12</definedName>
    <definedName name="__cab4" localSheetId="16">[4]FERR!$1:$12</definedName>
    <definedName name="__cab4" localSheetId="15">[4]FERR!$1:$12</definedName>
    <definedName name="__cab4" localSheetId="0">[5]FERR!$1:$12</definedName>
    <definedName name="__cab4" localSheetId="12">[4]FERR!$1:$12</definedName>
    <definedName name="__cab4">[5]FERR!$1:$12</definedName>
    <definedName name="__cab5" localSheetId="1">[5]ISOL!$1:$12</definedName>
    <definedName name="__cab5" localSheetId="9">[4]ISOL!$1:$12</definedName>
    <definedName name="__cab5" localSheetId="16">[4]ISOL!$1:$12</definedName>
    <definedName name="__cab5" localSheetId="15">[4]ISOL!$1:$12</definedName>
    <definedName name="__cab5" localSheetId="0">[5]ISOL!$1:$12</definedName>
    <definedName name="__cab5" localSheetId="12">[4]ISOL!$1:$12</definedName>
    <definedName name="__cab5">[5]ISOL!$1:$12</definedName>
    <definedName name="__cab6" localSheetId="1">[5]ISOL!$1:$12</definedName>
    <definedName name="__cab6" localSheetId="9">[4]ISOL!$1:$12</definedName>
    <definedName name="__cab6" localSheetId="16">[4]ISOL!$1:$12</definedName>
    <definedName name="__cab6" localSheetId="15">[4]ISOL!$1:$12</definedName>
    <definedName name="__cab6" localSheetId="0">[5]ISOL!$1:$12</definedName>
    <definedName name="__cab6" localSheetId="12">[4]ISOL!$1:$12</definedName>
    <definedName name="__cab6">[5]ISOL!$1:$12</definedName>
    <definedName name="__cab7" localSheetId="1">#REF!</definedName>
    <definedName name="__cab7" localSheetId="4">#REF!</definedName>
    <definedName name="__cab7" localSheetId="20">#REF!</definedName>
    <definedName name="__cab7" localSheetId="3">#REF!</definedName>
    <definedName name="__cab7" localSheetId="9">#REF!</definedName>
    <definedName name="__cab7" localSheetId="11">#REF!</definedName>
    <definedName name="__cab7" localSheetId="13">#REF!</definedName>
    <definedName name="__cab7" localSheetId="0">#REF!</definedName>
    <definedName name="__cab7" localSheetId="12">#REF!</definedName>
    <definedName name="__cab7">#REF!</definedName>
    <definedName name="__DAT1" localSheetId="1">#REF!</definedName>
    <definedName name="__DAT1" localSheetId="4">#REF!</definedName>
    <definedName name="__DAT1" localSheetId="3">#REF!</definedName>
    <definedName name="__DAT1" localSheetId="9">#REF!</definedName>
    <definedName name="__DAT1" localSheetId="11">#REF!</definedName>
    <definedName name="__DAT1" localSheetId="13">#REF!</definedName>
    <definedName name="__DAT1" localSheetId="0">#REF!</definedName>
    <definedName name="__DAT1" localSheetId="12">#REF!</definedName>
    <definedName name="__DAT1">#REF!</definedName>
    <definedName name="__DAT10" localSheetId="1">#REF!</definedName>
    <definedName name="__DAT10" localSheetId="4">#REF!</definedName>
    <definedName name="__DAT10" localSheetId="3">#REF!</definedName>
    <definedName name="__DAT10" localSheetId="9">#REF!</definedName>
    <definedName name="__DAT10" localSheetId="11">#REF!</definedName>
    <definedName name="__DAT10" localSheetId="13">#REF!</definedName>
    <definedName name="__DAT10" localSheetId="0">#REF!</definedName>
    <definedName name="__DAT10" localSheetId="12">#REF!</definedName>
    <definedName name="__DAT10">#REF!</definedName>
    <definedName name="__DAT11" localSheetId="1">#REF!</definedName>
    <definedName name="__DAT11" localSheetId="4">#REF!</definedName>
    <definedName name="__DAT11" localSheetId="3">#REF!</definedName>
    <definedName name="__DAT11" localSheetId="11">#REF!</definedName>
    <definedName name="__DAT11" localSheetId="13">#REF!</definedName>
    <definedName name="__DAT11" localSheetId="0">#REF!</definedName>
    <definedName name="__DAT11" localSheetId="12">#REF!</definedName>
    <definedName name="__DAT11">#REF!</definedName>
    <definedName name="__DAT12" localSheetId="1">#REF!</definedName>
    <definedName name="__DAT12" localSheetId="4">#REF!</definedName>
    <definedName name="__DAT12" localSheetId="3">#REF!</definedName>
    <definedName name="__DAT12" localSheetId="11">#REF!</definedName>
    <definedName name="__DAT12" localSheetId="13">#REF!</definedName>
    <definedName name="__DAT12" localSheetId="0">#REF!</definedName>
    <definedName name="__DAT12" localSheetId="12">#REF!</definedName>
    <definedName name="__DAT12">#REF!</definedName>
    <definedName name="__DAT13" localSheetId="1">#REF!</definedName>
    <definedName name="__DAT13" localSheetId="4">#REF!</definedName>
    <definedName name="__DAT13" localSheetId="3">#REF!</definedName>
    <definedName name="__DAT13" localSheetId="11">#REF!</definedName>
    <definedName name="__DAT13" localSheetId="13">#REF!</definedName>
    <definedName name="__DAT13" localSheetId="0">#REF!</definedName>
    <definedName name="__DAT13" localSheetId="12">#REF!</definedName>
    <definedName name="__DAT13">#REF!</definedName>
    <definedName name="__DAT14" localSheetId="1">#REF!</definedName>
    <definedName name="__DAT14" localSheetId="4">#REF!</definedName>
    <definedName name="__DAT14" localSheetId="3">#REF!</definedName>
    <definedName name="__DAT14" localSheetId="11">#REF!</definedName>
    <definedName name="__DAT14" localSheetId="13">#REF!</definedName>
    <definedName name="__DAT14" localSheetId="0">#REF!</definedName>
    <definedName name="__DAT14" localSheetId="12">#REF!</definedName>
    <definedName name="__DAT14">#REF!</definedName>
    <definedName name="__DAT15" localSheetId="1">#REF!</definedName>
    <definedName name="__DAT15" localSheetId="4">#REF!</definedName>
    <definedName name="__DAT15" localSheetId="3">#REF!</definedName>
    <definedName name="__DAT15" localSheetId="11">#REF!</definedName>
    <definedName name="__DAT15" localSheetId="13">#REF!</definedName>
    <definedName name="__DAT15" localSheetId="0">#REF!</definedName>
    <definedName name="__DAT15" localSheetId="12">#REF!</definedName>
    <definedName name="__DAT15">#REF!</definedName>
    <definedName name="__DAT2" localSheetId="1">#REF!</definedName>
    <definedName name="__DAT2" localSheetId="4">#REF!</definedName>
    <definedName name="__DAT2" localSheetId="3">#REF!</definedName>
    <definedName name="__DAT2" localSheetId="11">#REF!</definedName>
    <definedName name="__DAT2" localSheetId="13">#REF!</definedName>
    <definedName name="__DAT2" localSheetId="0">#REF!</definedName>
    <definedName name="__DAT2" localSheetId="12">#REF!</definedName>
    <definedName name="__DAT2">#REF!</definedName>
    <definedName name="__DAT3" localSheetId="1">#REF!</definedName>
    <definedName name="__DAT3" localSheetId="4">#REF!</definedName>
    <definedName name="__DAT3" localSheetId="3">#REF!</definedName>
    <definedName name="__DAT3" localSheetId="11">#REF!</definedName>
    <definedName name="__DAT3" localSheetId="13">#REF!</definedName>
    <definedName name="__DAT3" localSheetId="0">#REF!</definedName>
    <definedName name="__DAT3" localSheetId="12">#REF!</definedName>
    <definedName name="__DAT3">#REF!</definedName>
    <definedName name="__DAT4" localSheetId="1">#REF!</definedName>
    <definedName name="__DAT4" localSheetId="4">#REF!</definedName>
    <definedName name="__DAT4" localSheetId="3">#REF!</definedName>
    <definedName name="__DAT4" localSheetId="11">#REF!</definedName>
    <definedName name="__DAT4" localSheetId="13">#REF!</definedName>
    <definedName name="__DAT4" localSheetId="0">#REF!</definedName>
    <definedName name="__DAT4" localSheetId="12">#REF!</definedName>
    <definedName name="__DAT4">#REF!</definedName>
    <definedName name="__DAT5" localSheetId="1">#REF!</definedName>
    <definedName name="__DAT5" localSheetId="4">#REF!</definedName>
    <definedName name="__DAT5" localSheetId="3">#REF!</definedName>
    <definedName name="__DAT5" localSheetId="11">#REF!</definedName>
    <definedName name="__DAT5" localSheetId="13">#REF!</definedName>
    <definedName name="__DAT5" localSheetId="0">#REF!</definedName>
    <definedName name="__DAT5" localSheetId="12">#REF!</definedName>
    <definedName name="__DAT5">#REF!</definedName>
    <definedName name="__DAT6" localSheetId="1">#REF!</definedName>
    <definedName name="__DAT6" localSheetId="4">#REF!</definedName>
    <definedName name="__DAT6" localSheetId="3">#REF!</definedName>
    <definedName name="__DAT6" localSheetId="11">#REF!</definedName>
    <definedName name="__DAT6" localSheetId="13">#REF!</definedName>
    <definedName name="__DAT6" localSheetId="0">#REF!</definedName>
    <definedName name="__DAT6" localSheetId="12">#REF!</definedName>
    <definedName name="__DAT6">#REF!</definedName>
    <definedName name="__DAT7" localSheetId="1">#REF!</definedName>
    <definedName name="__DAT7" localSheetId="4">#REF!</definedName>
    <definedName name="__DAT7" localSheetId="3">#REF!</definedName>
    <definedName name="__DAT7" localSheetId="11">#REF!</definedName>
    <definedName name="__DAT7" localSheetId="13">#REF!</definedName>
    <definedName name="__DAT7" localSheetId="0">#REF!</definedName>
    <definedName name="__DAT7" localSheetId="12">#REF!</definedName>
    <definedName name="__DAT7">#REF!</definedName>
    <definedName name="__DAT8" localSheetId="1">#REF!</definedName>
    <definedName name="__DAT8" localSheetId="4">#REF!</definedName>
    <definedName name="__DAT8" localSheetId="3">#REF!</definedName>
    <definedName name="__DAT8" localSheetId="11">#REF!</definedName>
    <definedName name="__DAT8" localSheetId="13">#REF!</definedName>
    <definedName name="__DAT8" localSheetId="0">#REF!</definedName>
    <definedName name="__DAT8" localSheetId="12">#REF!</definedName>
    <definedName name="__DAT8">#REF!</definedName>
    <definedName name="__DAT9" localSheetId="1">#REF!</definedName>
    <definedName name="__DAT9" localSheetId="4">#REF!</definedName>
    <definedName name="__DAT9" localSheetId="3">#REF!</definedName>
    <definedName name="__DAT9" localSheetId="11">#REF!</definedName>
    <definedName name="__DAT9" localSheetId="13">#REF!</definedName>
    <definedName name="__DAT9" localSheetId="0">#REF!</definedName>
    <definedName name="__DAT9" localSheetId="12">#REF!</definedName>
    <definedName name="__DAT9">#REF!</definedName>
    <definedName name="__dd1" localSheetId="4" hidden="1">{#N/A,#N/A,FALSE,"ET-CAPA";#N/A,#N/A,FALSE,"ET-PAG1";#N/A,#N/A,FALSE,"ET-PAG2";#N/A,#N/A,FALSE,"ET-PAG3";#N/A,#N/A,FALSE,"ET-PAG4";#N/A,#N/A,FALSE,"ET-PAG5"}</definedName>
    <definedName name="__dd1" localSheetId="20" hidden="1">{#N/A,#N/A,FALSE,"ET-CAPA";#N/A,#N/A,FALSE,"ET-PAG1";#N/A,#N/A,FALSE,"ET-PAG2";#N/A,#N/A,FALSE,"ET-PAG3";#N/A,#N/A,FALSE,"ET-PAG4";#N/A,#N/A,FALSE,"ET-PAG5"}</definedName>
    <definedName name="__dd1" localSheetId="3" hidden="1">{#N/A,#N/A,FALSE,"ET-CAPA";#N/A,#N/A,FALSE,"ET-PAG1";#N/A,#N/A,FALSE,"ET-PAG2";#N/A,#N/A,FALSE,"ET-PAG3";#N/A,#N/A,FALSE,"ET-PAG4";#N/A,#N/A,FALSE,"ET-PAG5"}</definedName>
    <definedName name="__dd1" localSheetId="16" hidden="1">{#N/A,#N/A,FALSE,"ET-CAPA";#N/A,#N/A,FALSE,"ET-PAG1";#N/A,#N/A,FALSE,"ET-PAG2";#N/A,#N/A,FALSE,"ET-PAG3";#N/A,#N/A,FALSE,"ET-PAG4";#N/A,#N/A,FALSE,"ET-PAG5"}</definedName>
    <definedName name="__dd1" localSheetId="15" hidden="1">{#N/A,#N/A,FALSE,"ET-CAPA";#N/A,#N/A,FALSE,"ET-PAG1";#N/A,#N/A,FALSE,"ET-PAG2";#N/A,#N/A,FALSE,"ET-PAG3";#N/A,#N/A,FALSE,"ET-PAG4";#N/A,#N/A,FALSE,"ET-PAG5"}</definedName>
    <definedName name="__dd1" localSheetId="11" hidden="1">{#N/A,#N/A,FALSE,"ET-CAPA";#N/A,#N/A,FALSE,"ET-PAG1";#N/A,#N/A,FALSE,"ET-PAG2";#N/A,#N/A,FALSE,"ET-PAG3";#N/A,#N/A,FALSE,"ET-PAG4";#N/A,#N/A,FALSE,"ET-PAG5"}</definedName>
    <definedName name="__dd1" localSheetId="13" hidden="1">{#N/A,#N/A,FALSE,"ET-CAPA";#N/A,#N/A,FALSE,"ET-PAG1";#N/A,#N/A,FALSE,"ET-PAG2";#N/A,#N/A,FALSE,"ET-PAG3";#N/A,#N/A,FALSE,"ET-PAG4";#N/A,#N/A,FALSE,"ET-PAG5"}</definedName>
    <definedName name="__dd1" localSheetId="12" hidden="1">{#N/A,#N/A,FALSE,"ET-CAPA";#N/A,#N/A,FALSE,"ET-PAG1";#N/A,#N/A,FALSE,"ET-PAG2";#N/A,#N/A,FALSE,"ET-PAG3";#N/A,#N/A,FALSE,"ET-PAG4";#N/A,#N/A,FALSE,"ET-PAG5"}</definedName>
    <definedName name="__dd1" localSheetId="14" hidden="1">{#N/A,#N/A,FALSE,"ET-CAPA";#N/A,#N/A,FALSE,"ET-PAG1";#N/A,#N/A,FALSE,"ET-PAG2";#N/A,#N/A,FALSE,"ET-PAG3";#N/A,#N/A,FALSE,"ET-PAG4";#N/A,#N/A,FALSE,"ET-PAG5"}</definedName>
    <definedName name="__dd1" hidden="1">{#N/A,#N/A,FALSE,"ET-CAPA";#N/A,#N/A,FALSE,"ET-PAG1";#N/A,#N/A,FALSE,"ET-PAG2";#N/A,#N/A,FALSE,"ET-PAG3";#N/A,#N/A,FALSE,"ET-PAG4";#N/A,#N/A,FALSE,"ET-PAG5"}</definedName>
    <definedName name="__ep1" localSheetId="4" hidden="1">{#N/A,#N/A,FALSE,"CONTROLE"}</definedName>
    <definedName name="__ep1" localSheetId="20" hidden="1">{#N/A,#N/A,FALSE,"CONTROLE"}</definedName>
    <definedName name="__ep1" localSheetId="3" hidden="1">{#N/A,#N/A,FALSE,"CONTROLE"}</definedName>
    <definedName name="__ep1" localSheetId="16" hidden="1">{#N/A,#N/A,FALSE,"CONTROLE"}</definedName>
    <definedName name="__ep1" localSheetId="15" hidden="1">{#N/A,#N/A,FALSE,"CONTROLE"}</definedName>
    <definedName name="__ep1" localSheetId="11" hidden="1">{#N/A,#N/A,FALSE,"CONTROLE"}</definedName>
    <definedName name="__ep1" localSheetId="13" hidden="1">{#N/A,#N/A,FALSE,"CONTROLE"}</definedName>
    <definedName name="__ep1" localSheetId="12" hidden="1">{#N/A,#N/A,FALSE,"CONTROLE"}</definedName>
    <definedName name="__ep1" localSheetId="14" hidden="1">{#N/A,#N/A,FALSE,"CONTROLE"}</definedName>
    <definedName name="__ep1" hidden="1">{#N/A,#N/A,FALSE,"CONTROLE"}</definedName>
    <definedName name="__FT08" hidden="1">"3OYHDJRF05V1IN1D1R6C32J5E"</definedName>
    <definedName name="__iso1" localSheetId="1">[3]Resumo!#REF!</definedName>
    <definedName name="__iso1" localSheetId="4">[3]Resumo!#REF!</definedName>
    <definedName name="__iso1" localSheetId="20">[3]Resumo!#REF!</definedName>
    <definedName name="__iso1" localSheetId="3">[3]Resumo!#REF!</definedName>
    <definedName name="__iso1" localSheetId="9">[2]Resumo!#REF!</definedName>
    <definedName name="__iso1" localSheetId="16">[2]Resumo!#REF!</definedName>
    <definedName name="__iso1" localSheetId="15">[2]Resumo!#REF!</definedName>
    <definedName name="__iso1" localSheetId="11">[3]Resumo!#REF!</definedName>
    <definedName name="__iso1" localSheetId="13">[3]Resumo!#REF!</definedName>
    <definedName name="__iso1" localSheetId="0">[3]Resumo!#REF!</definedName>
    <definedName name="__iso1" localSheetId="12">[2]Resumo!#REF!</definedName>
    <definedName name="__iso1">[3]Resumo!#REF!</definedName>
    <definedName name="__iso11" localSheetId="1">[3]Resumo!#REF!</definedName>
    <definedName name="__iso11" localSheetId="4">[3]Resumo!#REF!</definedName>
    <definedName name="__iso11" localSheetId="20">[3]Resumo!#REF!</definedName>
    <definedName name="__iso11" localSheetId="3">[3]Resumo!#REF!</definedName>
    <definedName name="__iso11" localSheetId="9">[2]Resumo!#REF!</definedName>
    <definedName name="__iso11" localSheetId="16">[2]Resumo!#REF!</definedName>
    <definedName name="__iso11" localSheetId="15">[2]Resumo!#REF!</definedName>
    <definedName name="__iso11" localSheetId="11">[3]Resumo!#REF!</definedName>
    <definedName name="__iso11" localSheetId="13">[3]Resumo!#REF!</definedName>
    <definedName name="__iso11" localSheetId="0">[3]Resumo!#REF!</definedName>
    <definedName name="__iso11" localSheetId="12">[2]Resumo!#REF!</definedName>
    <definedName name="__iso11">[3]Resumo!#REF!</definedName>
    <definedName name="__iso2" localSheetId="1">[3]Resumo!#REF!</definedName>
    <definedName name="__iso2" localSheetId="9">[2]Resumo!#REF!</definedName>
    <definedName name="__iso2" localSheetId="16">[2]Resumo!#REF!</definedName>
    <definedName name="__iso2" localSheetId="15">[2]Resumo!#REF!</definedName>
    <definedName name="__iso2" localSheetId="0">[3]Resumo!#REF!</definedName>
    <definedName name="__iso2" localSheetId="12">[2]Resumo!#REF!</definedName>
    <definedName name="__iso2">[3]Resumo!#REF!</definedName>
    <definedName name="__iso5" localSheetId="1">[3]Resumo!#REF!</definedName>
    <definedName name="__iso5" localSheetId="9">[2]Resumo!#REF!</definedName>
    <definedName name="__iso5" localSheetId="16">[2]Resumo!#REF!</definedName>
    <definedName name="__iso5" localSheetId="15">[2]Resumo!#REF!</definedName>
    <definedName name="__iso5" localSheetId="0">[3]Resumo!#REF!</definedName>
    <definedName name="__iso5" localSheetId="12">[2]Resumo!#REF!</definedName>
    <definedName name="__iso5">[3]Resumo!#REF!</definedName>
    <definedName name="__iso6" localSheetId="1">[3]Resumo!#REF!</definedName>
    <definedName name="__iso6" localSheetId="9">[2]Resumo!#REF!</definedName>
    <definedName name="__iso6" localSheetId="16">[2]Resumo!#REF!</definedName>
    <definedName name="__iso6" localSheetId="15">[2]Resumo!#REF!</definedName>
    <definedName name="__iso6" localSheetId="0">[3]Resumo!#REF!</definedName>
    <definedName name="__iso6" localSheetId="12">[2]Resumo!#REF!</definedName>
    <definedName name="__iso6">[3]Resumo!#REF!</definedName>
    <definedName name="__iso8" localSheetId="1">[3]Resumo!#REF!</definedName>
    <definedName name="__iso8" localSheetId="9">[2]Resumo!#REF!</definedName>
    <definedName name="__iso8" localSheetId="16">[2]Resumo!#REF!</definedName>
    <definedName name="__iso8" localSheetId="15">[2]Resumo!#REF!</definedName>
    <definedName name="__iso8" localSheetId="0">[3]Resumo!#REF!</definedName>
    <definedName name="__iso8" localSheetId="12">[2]Resumo!#REF!</definedName>
    <definedName name="__iso8">[3]Resumo!#REF!</definedName>
    <definedName name="__mo2" localSheetId="1">[3]Resumo!$X$442</definedName>
    <definedName name="__mo2" localSheetId="9">[2]Resumo!$X$442</definedName>
    <definedName name="__mo2" localSheetId="16">[2]Resumo!$X$442</definedName>
    <definedName name="__mo2" localSheetId="15">[2]Resumo!$X$442</definedName>
    <definedName name="__mo2" localSheetId="0">[3]Resumo!$X$442</definedName>
    <definedName name="__mo2" localSheetId="12">[2]Resumo!$X$442</definedName>
    <definedName name="__mo2">[3]Resumo!$X$442</definedName>
    <definedName name="__mo3" localSheetId="1">[3]Resumo!$X$394</definedName>
    <definedName name="__mo3" localSheetId="9">[2]Resumo!$X$394</definedName>
    <definedName name="__mo3" localSheetId="16">[2]Resumo!$X$394</definedName>
    <definedName name="__mo3" localSheetId="15">[2]Resumo!$X$394</definedName>
    <definedName name="__mo3" localSheetId="0">[3]Resumo!$X$394</definedName>
    <definedName name="__mo3" localSheetId="12">[2]Resumo!$X$394</definedName>
    <definedName name="__mo3">[3]Resumo!$X$394</definedName>
    <definedName name="__mo5" localSheetId="1">[3]Resumo!$X$13</definedName>
    <definedName name="__mo5" localSheetId="9">[2]Resumo!$X$13</definedName>
    <definedName name="__mo5" localSheetId="16">[2]Resumo!$X$13</definedName>
    <definedName name="__mo5" localSheetId="15">[2]Resumo!$X$13</definedName>
    <definedName name="__mo5" localSheetId="0">[3]Resumo!$X$13</definedName>
    <definedName name="__mo5" localSheetId="12">[2]Resumo!$X$13</definedName>
    <definedName name="__mo5">[3]Resumo!$X$13</definedName>
    <definedName name="__mo6" localSheetId="1">[3]Resumo!$X$26</definedName>
    <definedName name="__mo6" localSheetId="9">[2]Resumo!$X$26</definedName>
    <definedName name="__mo6" localSheetId="16">[2]Resumo!$X$26</definedName>
    <definedName name="__mo6" localSheetId="15">[2]Resumo!$X$26</definedName>
    <definedName name="__mo6" localSheetId="0">[3]Resumo!$X$26</definedName>
    <definedName name="__mo6" localSheetId="12">[2]Resumo!$X$26</definedName>
    <definedName name="__mo6">[3]Resumo!$X$26</definedName>
    <definedName name="__mo7" localSheetId="1">[3]Resumo!$X$118</definedName>
    <definedName name="__mo7" localSheetId="9">[2]Resumo!$X$118</definedName>
    <definedName name="__mo7" localSheetId="16">[2]Resumo!$X$118</definedName>
    <definedName name="__mo7" localSheetId="15">[2]Resumo!$X$118</definedName>
    <definedName name="__mo7" localSheetId="0">[3]Resumo!$X$118</definedName>
    <definedName name="__mo7" localSheetId="12">[2]Resumo!$X$118</definedName>
    <definedName name="__mo7">[3]Resumo!$X$118</definedName>
    <definedName name="__mo9" localSheetId="1">[3]Resumo!$X$450</definedName>
    <definedName name="__mo9" localSheetId="9">[2]Resumo!$X$450</definedName>
    <definedName name="__mo9" localSheetId="16">[2]Resumo!$X$450</definedName>
    <definedName name="__mo9" localSheetId="15">[2]Resumo!$X$450</definedName>
    <definedName name="__mo9" localSheetId="0">[3]Resumo!$X$450</definedName>
    <definedName name="__mo9" localSheetId="12">[2]Resumo!$X$450</definedName>
    <definedName name="__mo9">[3]Resumo!$X$450</definedName>
    <definedName name="__rev1" localSheetId="1">[3]Resumo!#REF!</definedName>
    <definedName name="__rev1" localSheetId="4">[3]Resumo!#REF!</definedName>
    <definedName name="__rev1" localSheetId="20">[3]Resumo!#REF!</definedName>
    <definedName name="__rev1" localSheetId="3">[3]Resumo!#REF!</definedName>
    <definedName name="__rev1" localSheetId="9">[2]Resumo!#REF!</definedName>
    <definedName name="__rev1" localSheetId="16">[2]Resumo!#REF!</definedName>
    <definedName name="__rev1" localSheetId="15">[2]Resumo!#REF!</definedName>
    <definedName name="__rev1" localSheetId="11">[3]Resumo!#REF!</definedName>
    <definedName name="__rev1" localSheetId="13">[3]Resumo!#REF!</definedName>
    <definedName name="__rev1" localSheetId="0">[3]Resumo!#REF!</definedName>
    <definedName name="__rev1" localSheetId="12">[2]Resumo!#REF!</definedName>
    <definedName name="__rev1">[3]Resumo!#REF!</definedName>
    <definedName name="__rev11" localSheetId="1">[3]Resumo!#REF!</definedName>
    <definedName name="__rev11" localSheetId="4">[3]Resumo!#REF!</definedName>
    <definedName name="__rev11" localSheetId="20">[3]Resumo!#REF!</definedName>
    <definedName name="__rev11" localSheetId="3">[3]Resumo!#REF!</definedName>
    <definedName name="__rev11" localSheetId="9">[2]Resumo!#REF!</definedName>
    <definedName name="__rev11" localSheetId="16">[2]Resumo!#REF!</definedName>
    <definedName name="__rev11" localSheetId="15">[2]Resumo!#REF!</definedName>
    <definedName name="__rev11" localSheetId="11">[3]Resumo!#REF!</definedName>
    <definedName name="__rev11" localSheetId="13">[3]Resumo!#REF!</definedName>
    <definedName name="__rev11" localSheetId="0">[3]Resumo!#REF!</definedName>
    <definedName name="__rev11" localSheetId="12">[2]Resumo!#REF!</definedName>
    <definedName name="__rev11">[3]Resumo!#REF!</definedName>
    <definedName name="__rev2" localSheetId="1">[3]Resumo!#REF!</definedName>
    <definedName name="__rev2" localSheetId="4">[3]Resumo!#REF!</definedName>
    <definedName name="__rev2" localSheetId="20">[3]Resumo!#REF!</definedName>
    <definedName name="__rev2" localSheetId="3">[3]Resumo!#REF!</definedName>
    <definedName name="__rev2" localSheetId="9">[2]Resumo!#REF!</definedName>
    <definedName name="__rev2" localSheetId="16">[2]Resumo!#REF!</definedName>
    <definedName name="__rev2" localSheetId="15">[2]Resumo!#REF!</definedName>
    <definedName name="__rev2" localSheetId="11">[3]Resumo!#REF!</definedName>
    <definedName name="__rev2" localSheetId="13">[3]Resumo!#REF!</definedName>
    <definedName name="__rev2" localSheetId="0">[3]Resumo!#REF!</definedName>
    <definedName name="__rev2" localSheetId="12">[2]Resumo!#REF!</definedName>
    <definedName name="__rev2">[3]Resumo!#REF!</definedName>
    <definedName name="__rev5" localSheetId="1">[3]Resumo!#REF!</definedName>
    <definedName name="__rev5" localSheetId="4">[3]Resumo!#REF!</definedName>
    <definedName name="__rev5" localSheetId="20">[3]Resumo!#REF!</definedName>
    <definedName name="__rev5" localSheetId="3">[3]Resumo!#REF!</definedName>
    <definedName name="__rev5" localSheetId="9">[2]Resumo!#REF!</definedName>
    <definedName name="__rev5" localSheetId="16">[2]Resumo!#REF!</definedName>
    <definedName name="__rev5" localSheetId="15">[2]Resumo!#REF!</definedName>
    <definedName name="__rev5" localSheetId="11">[3]Resumo!#REF!</definedName>
    <definedName name="__rev5" localSheetId="13">[3]Resumo!#REF!</definedName>
    <definedName name="__rev5" localSheetId="0">[3]Resumo!#REF!</definedName>
    <definedName name="__rev5" localSheetId="12">[2]Resumo!#REF!</definedName>
    <definedName name="__rev5">[3]Resumo!#REF!</definedName>
    <definedName name="__rev6" localSheetId="1">[3]Resumo!#REF!</definedName>
    <definedName name="__rev6" localSheetId="9">[2]Resumo!#REF!</definedName>
    <definedName name="__rev6" localSheetId="16">[2]Resumo!#REF!</definedName>
    <definedName name="__rev6" localSheetId="15">[2]Resumo!#REF!</definedName>
    <definedName name="__rev6" localSheetId="0">[3]Resumo!#REF!</definedName>
    <definedName name="__rev6" localSheetId="12">[2]Resumo!#REF!</definedName>
    <definedName name="__rev6">[3]Resumo!#REF!</definedName>
    <definedName name="__rev8" localSheetId="1">[3]Resumo!#REF!</definedName>
    <definedName name="__rev8" localSheetId="9">[2]Resumo!#REF!</definedName>
    <definedName name="__rev8" localSheetId="16">[2]Resumo!#REF!</definedName>
    <definedName name="__rev8" localSheetId="15">[2]Resumo!#REF!</definedName>
    <definedName name="__rev8" localSheetId="0">[3]Resumo!#REF!</definedName>
    <definedName name="__rev8" localSheetId="12">[2]Resumo!#REF!</definedName>
    <definedName name="__rev8">[3]Resumo!#REF!</definedName>
    <definedName name="__TAB1" localSheetId="1">#REF!</definedName>
    <definedName name="__TAB1" localSheetId="4">#REF!</definedName>
    <definedName name="__TAB1" localSheetId="20">#REF!</definedName>
    <definedName name="__TAB1" localSheetId="3">#REF!</definedName>
    <definedName name="__TAB1" localSheetId="9">#REF!</definedName>
    <definedName name="__TAB1" localSheetId="11">#REF!</definedName>
    <definedName name="__TAB1" localSheetId="13">#REF!</definedName>
    <definedName name="__TAB1" localSheetId="0">#REF!</definedName>
    <definedName name="__TAB1" localSheetId="12">#REF!</definedName>
    <definedName name="__TAB1">#REF!</definedName>
    <definedName name="__TAB2" localSheetId="1">#REF!</definedName>
    <definedName name="__TAB2" localSheetId="4">#REF!</definedName>
    <definedName name="__TAB2" localSheetId="3">#REF!</definedName>
    <definedName name="__TAB2" localSheetId="9">#REF!</definedName>
    <definedName name="__TAB2" localSheetId="11">#REF!</definedName>
    <definedName name="__TAB2" localSheetId="13">#REF!</definedName>
    <definedName name="__TAB2" localSheetId="0">#REF!</definedName>
    <definedName name="__TAB2" localSheetId="12">#REF!</definedName>
    <definedName name="__TAB2">#REF!</definedName>
    <definedName name="__TAB3" localSheetId="1">#REF!</definedName>
    <definedName name="__TAB3" localSheetId="4">#REF!</definedName>
    <definedName name="__TAB3" localSheetId="3">#REF!</definedName>
    <definedName name="__TAB3" localSheetId="9">#REF!</definedName>
    <definedName name="__TAB3" localSheetId="11">#REF!</definedName>
    <definedName name="__TAB3" localSheetId="13">#REF!</definedName>
    <definedName name="__TAB3" localSheetId="0">#REF!</definedName>
    <definedName name="__TAB3" localSheetId="12">#REF!</definedName>
    <definedName name="__TAB3">#REF!</definedName>
    <definedName name="_aux1" localSheetId="1">[3]Resumo!#REF!</definedName>
    <definedName name="_aux1" localSheetId="4">[3]Resumo!#REF!</definedName>
    <definedName name="_aux1" localSheetId="20">[3]Resumo!#REF!</definedName>
    <definedName name="_aux1" localSheetId="3">[3]Resumo!#REF!</definedName>
    <definedName name="_aux1" localSheetId="9">[2]Resumo!#REF!</definedName>
    <definedName name="_aux1" localSheetId="16">[2]Resumo!#REF!</definedName>
    <definedName name="_aux1" localSheetId="15">[2]Resumo!#REF!</definedName>
    <definedName name="_aux1" localSheetId="11">[3]Resumo!#REF!</definedName>
    <definedName name="_aux1" localSheetId="13">[3]Resumo!#REF!</definedName>
    <definedName name="_aux1" localSheetId="0">[3]Resumo!#REF!</definedName>
    <definedName name="_aux1" localSheetId="12">[2]Resumo!#REF!</definedName>
    <definedName name="_aux1">[3]Resumo!#REF!</definedName>
    <definedName name="_aux2" localSheetId="1">[3]Resumo!#REF!</definedName>
    <definedName name="_aux2" localSheetId="4">[3]Resumo!#REF!</definedName>
    <definedName name="_aux2" localSheetId="20">[3]Resumo!#REF!</definedName>
    <definedName name="_aux2" localSheetId="3">[3]Resumo!#REF!</definedName>
    <definedName name="_aux2" localSheetId="9">[2]Resumo!#REF!</definedName>
    <definedName name="_aux2" localSheetId="16">[2]Resumo!#REF!</definedName>
    <definedName name="_aux2" localSheetId="15">[2]Resumo!#REF!</definedName>
    <definedName name="_aux2" localSheetId="11">[3]Resumo!#REF!</definedName>
    <definedName name="_aux2" localSheetId="13">[3]Resumo!#REF!</definedName>
    <definedName name="_aux2" localSheetId="0">[3]Resumo!#REF!</definedName>
    <definedName name="_aux2" localSheetId="12">[2]Resumo!#REF!</definedName>
    <definedName name="_aux2">[3]Resumo!#REF!</definedName>
    <definedName name="_aux5" localSheetId="1">[3]Resumo!#REF!</definedName>
    <definedName name="_aux5" localSheetId="4">[3]Resumo!#REF!</definedName>
    <definedName name="_aux5" localSheetId="20">[3]Resumo!#REF!</definedName>
    <definedName name="_aux5" localSheetId="3">[3]Resumo!#REF!</definedName>
    <definedName name="_aux5" localSheetId="9">[2]Resumo!#REF!</definedName>
    <definedName name="_aux5" localSheetId="16">[2]Resumo!#REF!</definedName>
    <definedName name="_aux5" localSheetId="15">[2]Resumo!#REF!</definedName>
    <definedName name="_aux5" localSheetId="11">[3]Resumo!#REF!</definedName>
    <definedName name="_aux5" localSheetId="13">[3]Resumo!#REF!</definedName>
    <definedName name="_aux5" localSheetId="0">[3]Resumo!#REF!</definedName>
    <definedName name="_aux5" localSheetId="12">[2]Resumo!#REF!</definedName>
    <definedName name="_aux5">[3]Resumo!#REF!</definedName>
    <definedName name="_aux6" localSheetId="1">[3]Resumo!#REF!</definedName>
    <definedName name="_aux6" localSheetId="4">[3]Resumo!#REF!</definedName>
    <definedName name="_aux6" localSheetId="20">[3]Resumo!#REF!</definedName>
    <definedName name="_aux6" localSheetId="3">[3]Resumo!#REF!</definedName>
    <definedName name="_aux6" localSheetId="9">[2]Resumo!#REF!</definedName>
    <definedName name="_aux6" localSheetId="16">[2]Resumo!#REF!</definedName>
    <definedName name="_aux6" localSheetId="15">[2]Resumo!#REF!</definedName>
    <definedName name="_aux6" localSheetId="11">[3]Resumo!#REF!</definedName>
    <definedName name="_aux6" localSheetId="13">[3]Resumo!#REF!</definedName>
    <definedName name="_aux6" localSheetId="0">[3]Resumo!#REF!</definedName>
    <definedName name="_aux6" localSheetId="12">[2]Resumo!#REF!</definedName>
    <definedName name="_aux6">[3]Resumo!#REF!</definedName>
    <definedName name="_aux8" localSheetId="1">[3]Resumo!#REF!</definedName>
    <definedName name="_aux8" localSheetId="9">[2]Resumo!#REF!</definedName>
    <definedName name="_aux8" localSheetId="16">[2]Resumo!#REF!</definedName>
    <definedName name="_aux8" localSheetId="15">[2]Resumo!#REF!</definedName>
    <definedName name="_aux8" localSheetId="0">[3]Resumo!#REF!</definedName>
    <definedName name="_aux8" localSheetId="12">[2]Resumo!#REF!</definedName>
    <definedName name="_aux8">[3]Resumo!#REF!</definedName>
    <definedName name="_cab1" localSheetId="1">#REF!</definedName>
    <definedName name="_cab1" localSheetId="4">#REF!</definedName>
    <definedName name="_cab1" localSheetId="20">#REF!</definedName>
    <definedName name="_cab1" localSheetId="3">#REF!</definedName>
    <definedName name="_cab1" localSheetId="9">#REF!</definedName>
    <definedName name="_cab1" localSheetId="11">#REF!</definedName>
    <definedName name="_cab1" localSheetId="13">#REF!</definedName>
    <definedName name="_cab1" localSheetId="0">#REF!</definedName>
    <definedName name="_cab1" localSheetId="12">#REF!</definedName>
    <definedName name="_cab1">#REF!</definedName>
    <definedName name="_cab2" localSheetId="1">#REF!</definedName>
    <definedName name="_cab2" localSheetId="4">#REF!</definedName>
    <definedName name="_cab2" localSheetId="3">#REF!</definedName>
    <definedName name="_cab2" localSheetId="9">#REF!</definedName>
    <definedName name="_cab2" localSheetId="11">#REF!</definedName>
    <definedName name="_cab2" localSheetId="13">#REF!</definedName>
    <definedName name="_cab2" localSheetId="0">#REF!</definedName>
    <definedName name="_cab2" localSheetId="12">#REF!</definedName>
    <definedName name="_cab2">#REF!</definedName>
    <definedName name="_cab3" localSheetId="1">[5]PFAB!$1:$12</definedName>
    <definedName name="_cab3" localSheetId="9">[4]PFAB!$1:$12</definedName>
    <definedName name="_cab3" localSheetId="16">[4]PFAB!$1:$12</definedName>
    <definedName name="_cab3" localSheetId="15">[4]PFAB!$1:$12</definedName>
    <definedName name="_cab3" localSheetId="0">[5]PFAB!$1:$12</definedName>
    <definedName name="_cab3" localSheetId="12">[4]PFAB!$1:$12</definedName>
    <definedName name="_cab3">[5]PFAB!$1:$12</definedName>
    <definedName name="_cab4" localSheetId="1">[5]FERR!$1:$12</definedName>
    <definedName name="_cab4" localSheetId="9">[4]FERR!$1:$12</definedName>
    <definedName name="_cab4" localSheetId="16">[4]FERR!$1:$12</definedName>
    <definedName name="_cab4" localSheetId="15">[4]FERR!$1:$12</definedName>
    <definedName name="_cab4" localSheetId="0">[5]FERR!$1:$12</definedName>
    <definedName name="_cab4" localSheetId="12">[4]FERR!$1:$12</definedName>
    <definedName name="_cab4">[5]FERR!$1:$12</definedName>
    <definedName name="_cab5" localSheetId="1">[5]ISOL!$1:$12</definedName>
    <definedName name="_cab5" localSheetId="9">[4]ISOL!$1:$12</definedName>
    <definedName name="_cab5" localSheetId="16">[4]ISOL!$1:$12</definedName>
    <definedName name="_cab5" localSheetId="15">[4]ISOL!$1:$12</definedName>
    <definedName name="_cab5" localSheetId="0">[5]ISOL!$1:$12</definedName>
    <definedName name="_cab5" localSheetId="12">[4]ISOL!$1:$12</definedName>
    <definedName name="_cab5">[5]ISOL!$1:$12</definedName>
    <definedName name="_cab6" localSheetId="1">[5]ISOL!$1:$12</definedName>
    <definedName name="_cab6" localSheetId="9">[4]ISOL!$1:$12</definedName>
    <definedName name="_cab6" localSheetId="16">[4]ISOL!$1:$12</definedName>
    <definedName name="_cab6" localSheetId="15">[4]ISOL!$1:$12</definedName>
    <definedName name="_cab6" localSheetId="0">[5]ISOL!$1:$12</definedName>
    <definedName name="_cab6" localSheetId="12">[4]ISOL!$1:$12</definedName>
    <definedName name="_cab6">[5]ISOL!$1:$12</definedName>
    <definedName name="_cab7" localSheetId="1">#REF!</definedName>
    <definedName name="_cab7" localSheetId="4">#REF!</definedName>
    <definedName name="_cab7" localSheetId="20">#REF!</definedName>
    <definedName name="_cab7" localSheetId="3">#REF!</definedName>
    <definedName name="_cab7" localSheetId="9">#REF!</definedName>
    <definedName name="_cab7" localSheetId="11">#REF!</definedName>
    <definedName name="_cab7" localSheetId="13">#REF!</definedName>
    <definedName name="_cab7" localSheetId="0">#REF!</definedName>
    <definedName name="_cab7" localSheetId="12">#REF!</definedName>
    <definedName name="_cab7">#REF!</definedName>
    <definedName name="_D258" localSheetId="4" hidden="1">{"Presentation",#N/A,FALSE,"Feb96 - ALL"}</definedName>
    <definedName name="_D258" localSheetId="20" hidden="1">{"Presentation",#N/A,FALSE,"Feb96 - ALL"}</definedName>
    <definedName name="_D258" localSheetId="3" hidden="1">{"Presentation",#N/A,FALSE,"Feb96 - ALL"}</definedName>
    <definedName name="_D258" localSheetId="16" hidden="1">{"Presentation",#N/A,FALSE,"Feb96 - ALL"}</definedName>
    <definedName name="_D258" localSheetId="15" hidden="1">{"Presentation",#N/A,FALSE,"Feb96 - ALL"}</definedName>
    <definedName name="_D258" localSheetId="11" hidden="1">{"Presentation",#N/A,FALSE,"Feb96 - ALL"}</definedName>
    <definedName name="_D258" localSheetId="13" hidden="1">{"Presentation",#N/A,FALSE,"Feb96 - ALL"}</definedName>
    <definedName name="_D258" localSheetId="12" hidden="1">{"Presentation",#N/A,FALSE,"Feb96 - ALL"}</definedName>
    <definedName name="_D258" localSheetId="14" hidden="1">{"Presentation",#N/A,FALSE,"Feb96 - ALL"}</definedName>
    <definedName name="_D258" hidden="1">{"Presentation",#N/A,FALSE,"Feb96 - ALL"}</definedName>
    <definedName name="_DAT1" localSheetId="1">#REF!</definedName>
    <definedName name="_DAT1" localSheetId="4">#REF!</definedName>
    <definedName name="_DAT1" localSheetId="20">#REF!</definedName>
    <definedName name="_DAT1" localSheetId="3">#REF!</definedName>
    <definedName name="_DAT1" localSheetId="9">#REF!</definedName>
    <definedName name="_DAT1" localSheetId="11">#REF!</definedName>
    <definedName name="_DAT1" localSheetId="13">#REF!</definedName>
    <definedName name="_DAT1" localSheetId="0">#REF!</definedName>
    <definedName name="_DAT1" localSheetId="12">#REF!</definedName>
    <definedName name="_DAT1">#REF!</definedName>
    <definedName name="_DAT10" localSheetId="1">#REF!</definedName>
    <definedName name="_DAT10" localSheetId="4">#REF!</definedName>
    <definedName name="_DAT10" localSheetId="3">#REF!</definedName>
    <definedName name="_DAT10" localSheetId="9">#REF!</definedName>
    <definedName name="_DAT10" localSheetId="11">#REF!</definedName>
    <definedName name="_DAT10" localSheetId="13">#REF!</definedName>
    <definedName name="_DAT10" localSheetId="0">#REF!</definedName>
    <definedName name="_DAT10" localSheetId="12">#REF!</definedName>
    <definedName name="_DAT10">#REF!</definedName>
    <definedName name="_DAT11" localSheetId="1">#REF!</definedName>
    <definedName name="_DAT11" localSheetId="4">#REF!</definedName>
    <definedName name="_DAT11" localSheetId="3">#REF!</definedName>
    <definedName name="_DAT11" localSheetId="11">#REF!</definedName>
    <definedName name="_DAT11" localSheetId="13">#REF!</definedName>
    <definedName name="_DAT11" localSheetId="0">#REF!</definedName>
    <definedName name="_DAT11" localSheetId="12">#REF!</definedName>
    <definedName name="_DAT11">#REF!</definedName>
    <definedName name="_DAT12" localSheetId="1">#REF!</definedName>
    <definedName name="_DAT12" localSheetId="4">#REF!</definedName>
    <definedName name="_DAT12" localSheetId="3">#REF!</definedName>
    <definedName name="_DAT12" localSheetId="11">#REF!</definedName>
    <definedName name="_DAT12" localSheetId="13">#REF!</definedName>
    <definedName name="_DAT12" localSheetId="0">#REF!</definedName>
    <definedName name="_DAT12" localSheetId="12">#REF!</definedName>
    <definedName name="_DAT12">#REF!</definedName>
    <definedName name="_DAT13" localSheetId="1">#REF!</definedName>
    <definedName name="_DAT13" localSheetId="4">#REF!</definedName>
    <definedName name="_DAT13" localSheetId="3">#REF!</definedName>
    <definedName name="_DAT13" localSheetId="11">#REF!</definedName>
    <definedName name="_DAT13" localSheetId="13">#REF!</definedName>
    <definedName name="_DAT13" localSheetId="0">#REF!</definedName>
    <definedName name="_DAT13" localSheetId="12">#REF!</definedName>
    <definedName name="_DAT13">#REF!</definedName>
    <definedName name="_DAT14" localSheetId="1">#REF!</definedName>
    <definedName name="_DAT14" localSheetId="4">#REF!</definedName>
    <definedName name="_DAT14" localSheetId="3">#REF!</definedName>
    <definedName name="_DAT14" localSheetId="11">#REF!</definedName>
    <definedName name="_DAT14" localSheetId="13">#REF!</definedName>
    <definedName name="_DAT14" localSheetId="0">#REF!</definedName>
    <definedName name="_DAT14" localSheetId="12">#REF!</definedName>
    <definedName name="_DAT14">#REF!</definedName>
    <definedName name="_DAT15" localSheetId="1">#REF!</definedName>
    <definedName name="_DAT15" localSheetId="4">#REF!</definedName>
    <definedName name="_DAT15" localSheetId="3">#REF!</definedName>
    <definedName name="_DAT15" localSheetId="11">#REF!</definedName>
    <definedName name="_DAT15" localSheetId="13">#REF!</definedName>
    <definedName name="_DAT15" localSheetId="0">#REF!</definedName>
    <definedName name="_DAT15" localSheetId="12">#REF!</definedName>
    <definedName name="_DAT15">#REF!</definedName>
    <definedName name="_DAT2" localSheetId="1">#REF!</definedName>
    <definedName name="_DAT2" localSheetId="4">#REF!</definedName>
    <definedName name="_DAT2" localSheetId="3">#REF!</definedName>
    <definedName name="_DAT2" localSheetId="11">#REF!</definedName>
    <definedName name="_DAT2" localSheetId="13">#REF!</definedName>
    <definedName name="_DAT2" localSheetId="0">#REF!</definedName>
    <definedName name="_DAT2" localSheetId="12">#REF!</definedName>
    <definedName name="_DAT2">#REF!</definedName>
    <definedName name="_DAT3" localSheetId="1">#REF!</definedName>
    <definedName name="_DAT3" localSheetId="4">#REF!</definedName>
    <definedName name="_DAT3" localSheetId="3">#REF!</definedName>
    <definedName name="_DAT3" localSheetId="11">#REF!</definedName>
    <definedName name="_DAT3" localSheetId="13">#REF!</definedName>
    <definedName name="_DAT3" localSheetId="0">#REF!</definedName>
    <definedName name="_DAT3" localSheetId="12">#REF!</definedName>
    <definedName name="_DAT3">#REF!</definedName>
    <definedName name="_DAT4" localSheetId="1">#REF!</definedName>
    <definedName name="_DAT4" localSheetId="4">#REF!</definedName>
    <definedName name="_DAT4" localSheetId="3">#REF!</definedName>
    <definedName name="_DAT4" localSheetId="11">#REF!</definedName>
    <definedName name="_DAT4" localSheetId="13">#REF!</definedName>
    <definedName name="_DAT4" localSheetId="0">#REF!</definedName>
    <definedName name="_DAT4" localSheetId="12">#REF!</definedName>
    <definedName name="_DAT4">#REF!</definedName>
    <definedName name="_DAT5" localSheetId="1">#REF!</definedName>
    <definedName name="_DAT5" localSheetId="4">#REF!</definedName>
    <definedName name="_DAT5" localSheetId="3">#REF!</definedName>
    <definedName name="_DAT5" localSheetId="11">#REF!</definedName>
    <definedName name="_DAT5" localSheetId="13">#REF!</definedName>
    <definedName name="_DAT5" localSheetId="0">#REF!</definedName>
    <definedName name="_DAT5" localSheetId="12">#REF!</definedName>
    <definedName name="_DAT5">#REF!</definedName>
    <definedName name="_DAT6" localSheetId="1">#REF!</definedName>
    <definedName name="_DAT6" localSheetId="4">#REF!</definedName>
    <definedName name="_DAT6" localSheetId="3">#REF!</definedName>
    <definedName name="_DAT6" localSheetId="11">#REF!</definedName>
    <definedName name="_DAT6" localSheetId="13">#REF!</definedName>
    <definedName name="_DAT6" localSheetId="0">#REF!</definedName>
    <definedName name="_DAT6" localSheetId="12">#REF!</definedName>
    <definedName name="_DAT6">#REF!</definedName>
    <definedName name="_DAT7" localSheetId="1">#REF!</definedName>
    <definedName name="_DAT7" localSheetId="4">#REF!</definedName>
    <definedName name="_DAT7" localSheetId="3">#REF!</definedName>
    <definedName name="_DAT7" localSheetId="11">#REF!</definedName>
    <definedName name="_DAT7" localSheetId="13">#REF!</definedName>
    <definedName name="_DAT7" localSheetId="0">#REF!</definedName>
    <definedName name="_DAT7" localSheetId="12">#REF!</definedName>
    <definedName name="_DAT7">#REF!</definedName>
    <definedName name="_DAT8" localSheetId="1">#REF!</definedName>
    <definedName name="_DAT8" localSheetId="4">#REF!</definedName>
    <definedName name="_DAT8" localSheetId="3">#REF!</definedName>
    <definedName name="_DAT8" localSheetId="11">#REF!</definedName>
    <definedName name="_DAT8" localSheetId="13">#REF!</definedName>
    <definedName name="_DAT8" localSheetId="0">#REF!</definedName>
    <definedName name="_DAT8" localSheetId="12">#REF!</definedName>
    <definedName name="_DAT8">#REF!</definedName>
    <definedName name="_DAT9" localSheetId="1">#REF!</definedName>
    <definedName name="_DAT9" localSheetId="4">#REF!</definedName>
    <definedName name="_DAT9" localSheetId="3">#REF!</definedName>
    <definedName name="_DAT9" localSheetId="11">#REF!</definedName>
    <definedName name="_DAT9" localSheetId="13">#REF!</definedName>
    <definedName name="_DAT9" localSheetId="0">#REF!</definedName>
    <definedName name="_DAT9" localSheetId="12">#REF!</definedName>
    <definedName name="_DAT9">#REF!</definedName>
    <definedName name="_dc1" localSheetId="4" hidden="1">{#N/A,#N/A,FALSE,"Chart";#N/A,#N/A,FALSE,"Overview";#N/A,#N/A,FALSE,"Overview_Acty";#N/A,#N/A,FALSE,"Inc97D";#N/A,#N/A,FALSE,"Rel_Inc97TD";#N/A,#N/A,FALSE,"Rel_Inc_97_NTD";#N/A,#N/A,FALSE,"Marketing";#N/A,#N/A,FALSE,"Pot_97"}</definedName>
    <definedName name="_dc1" localSheetId="20" hidden="1">{#N/A,#N/A,FALSE,"Chart";#N/A,#N/A,FALSE,"Overview";#N/A,#N/A,FALSE,"Overview_Acty";#N/A,#N/A,FALSE,"Inc97D";#N/A,#N/A,FALSE,"Rel_Inc97TD";#N/A,#N/A,FALSE,"Rel_Inc_97_NTD";#N/A,#N/A,FALSE,"Marketing";#N/A,#N/A,FALSE,"Pot_97"}</definedName>
    <definedName name="_dc1" localSheetId="3" hidden="1">{#N/A,#N/A,FALSE,"Chart";#N/A,#N/A,FALSE,"Overview";#N/A,#N/A,FALSE,"Overview_Acty";#N/A,#N/A,FALSE,"Inc97D";#N/A,#N/A,FALSE,"Rel_Inc97TD";#N/A,#N/A,FALSE,"Rel_Inc_97_NTD";#N/A,#N/A,FALSE,"Marketing";#N/A,#N/A,FALSE,"Pot_97"}</definedName>
    <definedName name="_dc1" localSheetId="16" hidden="1">{#N/A,#N/A,FALSE,"Chart";#N/A,#N/A,FALSE,"Overview";#N/A,#N/A,FALSE,"Overview_Acty";#N/A,#N/A,FALSE,"Inc97D";#N/A,#N/A,FALSE,"Rel_Inc97TD";#N/A,#N/A,FALSE,"Rel_Inc_97_NTD";#N/A,#N/A,FALSE,"Marketing";#N/A,#N/A,FALSE,"Pot_97"}</definedName>
    <definedName name="_dc1" localSheetId="15" hidden="1">{#N/A,#N/A,FALSE,"Chart";#N/A,#N/A,FALSE,"Overview";#N/A,#N/A,FALSE,"Overview_Acty";#N/A,#N/A,FALSE,"Inc97D";#N/A,#N/A,FALSE,"Rel_Inc97TD";#N/A,#N/A,FALSE,"Rel_Inc_97_NTD";#N/A,#N/A,FALSE,"Marketing";#N/A,#N/A,FALSE,"Pot_97"}</definedName>
    <definedName name="_dc1" localSheetId="11" hidden="1">{#N/A,#N/A,FALSE,"Chart";#N/A,#N/A,FALSE,"Overview";#N/A,#N/A,FALSE,"Overview_Acty";#N/A,#N/A,FALSE,"Inc97D";#N/A,#N/A,FALSE,"Rel_Inc97TD";#N/A,#N/A,FALSE,"Rel_Inc_97_NTD";#N/A,#N/A,FALSE,"Marketing";#N/A,#N/A,FALSE,"Pot_97"}</definedName>
    <definedName name="_dc1" localSheetId="13" hidden="1">{#N/A,#N/A,FALSE,"Chart";#N/A,#N/A,FALSE,"Overview";#N/A,#N/A,FALSE,"Overview_Acty";#N/A,#N/A,FALSE,"Inc97D";#N/A,#N/A,FALSE,"Rel_Inc97TD";#N/A,#N/A,FALSE,"Rel_Inc_97_NTD";#N/A,#N/A,FALSE,"Marketing";#N/A,#N/A,FALSE,"Pot_97"}</definedName>
    <definedName name="_dc1" localSheetId="12" hidden="1">{#N/A,#N/A,FALSE,"Chart";#N/A,#N/A,FALSE,"Overview";#N/A,#N/A,FALSE,"Overview_Acty";#N/A,#N/A,FALSE,"Inc97D";#N/A,#N/A,FALSE,"Rel_Inc97TD";#N/A,#N/A,FALSE,"Rel_Inc_97_NTD";#N/A,#N/A,FALSE,"Marketing";#N/A,#N/A,FALSE,"Pot_97"}</definedName>
    <definedName name="_dc1" localSheetId="14" hidden="1">{#N/A,#N/A,FALSE,"Chart";#N/A,#N/A,FALSE,"Overview";#N/A,#N/A,FALSE,"Overview_Acty";#N/A,#N/A,FALSE,"Inc97D";#N/A,#N/A,FALSE,"Rel_Inc97TD";#N/A,#N/A,FALSE,"Rel_Inc_97_NTD";#N/A,#N/A,FALSE,"Marketing";#N/A,#N/A,FALSE,"Pot_97"}</definedName>
    <definedName name="_dc1" hidden="1">{#N/A,#N/A,FALSE,"Chart";#N/A,#N/A,FALSE,"Overview";#N/A,#N/A,FALSE,"Overview_Acty";#N/A,#N/A,FALSE,"Inc97D";#N/A,#N/A,FALSE,"Rel_Inc97TD";#N/A,#N/A,FALSE,"Rel_Inc_97_NTD";#N/A,#N/A,FALSE,"Marketing";#N/A,#N/A,FALSE,"Pot_97"}</definedName>
    <definedName name="_dd1" localSheetId="4" hidden="1">{#N/A,#N/A,FALSE,"ET-CAPA";#N/A,#N/A,FALSE,"ET-PAG1";#N/A,#N/A,FALSE,"ET-PAG2";#N/A,#N/A,FALSE,"ET-PAG3";#N/A,#N/A,FALSE,"ET-PAG4";#N/A,#N/A,FALSE,"ET-PAG5"}</definedName>
    <definedName name="_dd1" localSheetId="20" hidden="1">{#N/A,#N/A,FALSE,"ET-CAPA";#N/A,#N/A,FALSE,"ET-PAG1";#N/A,#N/A,FALSE,"ET-PAG2";#N/A,#N/A,FALSE,"ET-PAG3";#N/A,#N/A,FALSE,"ET-PAG4";#N/A,#N/A,FALSE,"ET-PAG5"}</definedName>
    <definedName name="_dd1" localSheetId="3" hidden="1">{#N/A,#N/A,FALSE,"ET-CAPA";#N/A,#N/A,FALSE,"ET-PAG1";#N/A,#N/A,FALSE,"ET-PAG2";#N/A,#N/A,FALSE,"ET-PAG3";#N/A,#N/A,FALSE,"ET-PAG4";#N/A,#N/A,FALSE,"ET-PAG5"}</definedName>
    <definedName name="_dd1" localSheetId="16" hidden="1">{#N/A,#N/A,FALSE,"ET-CAPA";#N/A,#N/A,FALSE,"ET-PAG1";#N/A,#N/A,FALSE,"ET-PAG2";#N/A,#N/A,FALSE,"ET-PAG3";#N/A,#N/A,FALSE,"ET-PAG4";#N/A,#N/A,FALSE,"ET-PAG5"}</definedName>
    <definedName name="_dd1" localSheetId="15" hidden="1">{#N/A,#N/A,FALSE,"ET-CAPA";#N/A,#N/A,FALSE,"ET-PAG1";#N/A,#N/A,FALSE,"ET-PAG2";#N/A,#N/A,FALSE,"ET-PAG3";#N/A,#N/A,FALSE,"ET-PAG4";#N/A,#N/A,FALSE,"ET-PAG5"}</definedName>
    <definedName name="_dd1" localSheetId="11" hidden="1">{#N/A,#N/A,FALSE,"ET-CAPA";#N/A,#N/A,FALSE,"ET-PAG1";#N/A,#N/A,FALSE,"ET-PAG2";#N/A,#N/A,FALSE,"ET-PAG3";#N/A,#N/A,FALSE,"ET-PAG4";#N/A,#N/A,FALSE,"ET-PAG5"}</definedName>
    <definedName name="_dd1" localSheetId="13" hidden="1">{#N/A,#N/A,FALSE,"ET-CAPA";#N/A,#N/A,FALSE,"ET-PAG1";#N/A,#N/A,FALSE,"ET-PAG2";#N/A,#N/A,FALSE,"ET-PAG3";#N/A,#N/A,FALSE,"ET-PAG4";#N/A,#N/A,FALSE,"ET-PAG5"}</definedName>
    <definedName name="_dd1" localSheetId="12" hidden="1">{#N/A,#N/A,FALSE,"ET-CAPA";#N/A,#N/A,FALSE,"ET-PAG1";#N/A,#N/A,FALSE,"ET-PAG2";#N/A,#N/A,FALSE,"ET-PAG3";#N/A,#N/A,FALSE,"ET-PAG4";#N/A,#N/A,FALSE,"ET-PAG5"}</definedName>
    <definedName name="_dd1" localSheetId="14" hidden="1">{#N/A,#N/A,FALSE,"ET-CAPA";#N/A,#N/A,FALSE,"ET-PAG1";#N/A,#N/A,FALSE,"ET-PAG2";#N/A,#N/A,FALSE,"ET-PAG3";#N/A,#N/A,FALSE,"ET-PAG4";#N/A,#N/A,FALSE,"ET-PAG5"}</definedName>
    <definedName name="_dd1" hidden="1">{#N/A,#N/A,FALSE,"ET-CAPA";#N/A,#N/A,FALSE,"ET-PAG1";#N/A,#N/A,FALSE,"ET-PAG2";#N/A,#N/A,FALSE,"ET-PAG3";#N/A,#N/A,FALSE,"ET-PAG4";#N/A,#N/A,FALSE,"ET-PAG5"}</definedName>
    <definedName name="_Fill" localSheetId="1" hidden="1">#REF!</definedName>
    <definedName name="_Fill" localSheetId="4" hidden="1">#REF!</definedName>
    <definedName name="_Fill" localSheetId="20" hidden="1">#REF!</definedName>
    <definedName name="_Fill" localSheetId="3" hidden="1">#REF!</definedName>
    <definedName name="_Fill" localSheetId="9" hidden="1">#REF!</definedName>
    <definedName name="_Fill" localSheetId="11" hidden="1">#REF!</definedName>
    <definedName name="_Fill" localSheetId="13" hidden="1">#REF!</definedName>
    <definedName name="_Fill" localSheetId="0" hidden="1">#REF!</definedName>
    <definedName name="_Fill" localSheetId="12" hidden="1">#REF!</definedName>
    <definedName name="_Fill" hidden="1">#REF!</definedName>
    <definedName name="_xlnm._FilterDatabase" localSheetId="4" hidden="1">AS.!$A$18:$H$64</definedName>
    <definedName name="_xlnm._FilterDatabase" localSheetId="20" hidden="1">'base dados'!$A$1:$P$48</definedName>
    <definedName name="_xlnm._FilterDatabase" localSheetId="9" hidden="1">CURVA!$A$6:$EY$36</definedName>
    <definedName name="_xlnm._FilterDatabase" localSheetId="16" hidden="1">'EQUIP ISOL.'!$C$10:$BZ$502</definedName>
    <definedName name="_xlnm._FilterDatabase" localSheetId="15" hidden="1">'EQUIP REFRA.'!$A$10:$BC$502</definedName>
    <definedName name="_xlnm._FilterDatabase" localSheetId="8" hidden="1">'EQUIPAMENTOS '!$A$3:$N$15</definedName>
    <definedName name="_xlnm._FilterDatabase" localSheetId="24" hidden="1">'LINHAS - LEVANTAMENTO'!$A$7:$Y$74</definedName>
    <definedName name="_xlnm._FilterDatabase" localSheetId="6" hidden="1">'LINHAS anterior'!$A$6:$X$48</definedName>
    <definedName name="_xlnm._FilterDatabase" localSheetId="12" hidden="1">TIMELINE!$A$7:$FC$35</definedName>
    <definedName name="_xlnm._FilterDatabase" localSheetId="14" hidden="1">TUB.!$A$8:$WWP$17</definedName>
    <definedName name="_FT08" hidden="1">"3OYHDJRF05V1IN1D1R6C32J5E"</definedName>
    <definedName name="_iso1" localSheetId="1">[3]Resumo!#REF!</definedName>
    <definedName name="_iso1" localSheetId="4">[3]Resumo!#REF!</definedName>
    <definedName name="_iso1" localSheetId="20">[3]Resumo!#REF!</definedName>
    <definedName name="_iso1" localSheetId="3">[3]Resumo!#REF!</definedName>
    <definedName name="_iso1" localSheetId="9">[2]Resumo!#REF!</definedName>
    <definedName name="_iso1" localSheetId="16">[2]Resumo!#REF!</definedName>
    <definedName name="_iso1" localSheetId="15">[2]Resumo!#REF!</definedName>
    <definedName name="_iso1" localSheetId="11">[3]Resumo!#REF!</definedName>
    <definedName name="_iso1" localSheetId="13">[3]Resumo!#REF!</definedName>
    <definedName name="_iso1" localSheetId="0">[3]Resumo!#REF!</definedName>
    <definedName name="_iso1" localSheetId="12">[2]Resumo!#REF!</definedName>
    <definedName name="_iso1">[3]Resumo!#REF!</definedName>
    <definedName name="_iso11" localSheetId="1">[3]Resumo!#REF!</definedName>
    <definedName name="_iso11" localSheetId="4">[3]Resumo!#REF!</definedName>
    <definedName name="_iso11" localSheetId="20">[3]Resumo!#REF!</definedName>
    <definedName name="_iso11" localSheetId="3">[3]Resumo!#REF!</definedName>
    <definedName name="_iso11" localSheetId="9">[2]Resumo!#REF!</definedName>
    <definedName name="_iso11" localSheetId="16">[2]Resumo!#REF!</definedName>
    <definedName name="_iso11" localSheetId="15">[2]Resumo!#REF!</definedName>
    <definedName name="_iso11" localSheetId="11">[3]Resumo!#REF!</definedName>
    <definedName name="_iso11" localSheetId="13">[3]Resumo!#REF!</definedName>
    <definedName name="_iso11" localSheetId="0">[3]Resumo!#REF!</definedName>
    <definedName name="_iso11" localSheetId="12">[2]Resumo!#REF!</definedName>
    <definedName name="_iso11">[3]Resumo!#REF!</definedName>
    <definedName name="_iso2" localSheetId="1">[3]Resumo!#REF!</definedName>
    <definedName name="_iso2" localSheetId="9">[2]Resumo!#REF!</definedName>
    <definedName name="_iso2" localSheetId="16">[2]Resumo!#REF!</definedName>
    <definedName name="_iso2" localSheetId="15">[2]Resumo!#REF!</definedName>
    <definedName name="_iso2" localSheetId="0">[3]Resumo!#REF!</definedName>
    <definedName name="_iso2" localSheetId="12">[2]Resumo!#REF!</definedName>
    <definedName name="_iso2">[3]Resumo!#REF!</definedName>
    <definedName name="_iso5" localSheetId="1">[3]Resumo!#REF!</definedName>
    <definedName name="_iso5" localSheetId="9">[2]Resumo!#REF!</definedName>
    <definedName name="_iso5" localSheetId="16">[2]Resumo!#REF!</definedName>
    <definedName name="_iso5" localSheetId="15">[2]Resumo!#REF!</definedName>
    <definedName name="_iso5" localSheetId="0">[3]Resumo!#REF!</definedName>
    <definedName name="_iso5" localSheetId="12">[2]Resumo!#REF!</definedName>
    <definedName name="_iso5">[3]Resumo!#REF!</definedName>
    <definedName name="_iso6" localSheetId="1">[3]Resumo!#REF!</definedName>
    <definedName name="_iso6" localSheetId="9">[2]Resumo!#REF!</definedName>
    <definedName name="_iso6" localSheetId="16">[2]Resumo!#REF!</definedName>
    <definedName name="_iso6" localSheetId="15">[2]Resumo!#REF!</definedName>
    <definedName name="_iso6" localSheetId="0">[3]Resumo!#REF!</definedName>
    <definedName name="_iso6" localSheetId="12">[2]Resumo!#REF!</definedName>
    <definedName name="_iso6">[3]Resumo!#REF!</definedName>
    <definedName name="_iso8" localSheetId="1">[3]Resumo!#REF!</definedName>
    <definedName name="_iso8" localSheetId="9">[2]Resumo!#REF!</definedName>
    <definedName name="_iso8" localSheetId="16">[2]Resumo!#REF!</definedName>
    <definedName name="_iso8" localSheetId="15">[2]Resumo!#REF!</definedName>
    <definedName name="_iso8" localSheetId="0">[3]Resumo!#REF!</definedName>
    <definedName name="_iso8" localSheetId="12">[2]Resumo!#REF!</definedName>
    <definedName name="_iso8">[3]Resumo!#REF!</definedName>
    <definedName name="_Key1" localSheetId="16" hidden="1">'[8]HPS Slit Coil (Centralia)'!#REF!</definedName>
    <definedName name="_Key1" localSheetId="15" hidden="1">'[8]HPS Slit Coil (Centralia)'!#REF!</definedName>
    <definedName name="_Key1" localSheetId="12" hidden="1">'[8]HPS Slit Coil (Centralia)'!#REF!</definedName>
    <definedName name="_Key1" hidden="1">'[9]HPS Slit Coil (Centralia)'!#REF!</definedName>
    <definedName name="_Key2" localSheetId="16" hidden="1">'[8]HPS Slit Coil (Centralia)'!#REF!</definedName>
    <definedName name="_Key2" localSheetId="15" hidden="1">'[8]HPS Slit Coil (Centralia)'!#REF!</definedName>
    <definedName name="_Key2" localSheetId="12" hidden="1">'[8]HPS Slit Coil (Centralia)'!#REF!</definedName>
    <definedName name="_Key2" hidden="1">'[9]HPS Slit Coil (Centralia)'!#REF!</definedName>
    <definedName name="_mo2" localSheetId="1">[3]Resumo!$X$442</definedName>
    <definedName name="_mo2" localSheetId="9">[2]Resumo!$X$442</definedName>
    <definedName name="_mo2" localSheetId="16">[2]Resumo!$X$442</definedName>
    <definedName name="_mo2" localSheetId="15">[2]Resumo!$X$442</definedName>
    <definedName name="_mo2" localSheetId="0">[3]Resumo!$X$442</definedName>
    <definedName name="_mo2" localSheetId="12">[2]Resumo!$X$442</definedName>
    <definedName name="_mo2">[3]Resumo!$X$442</definedName>
    <definedName name="_mo3" localSheetId="1">[3]Resumo!$X$394</definedName>
    <definedName name="_mo3" localSheetId="9">[2]Resumo!$X$394</definedName>
    <definedName name="_mo3" localSheetId="16">[2]Resumo!$X$394</definedName>
    <definedName name="_mo3" localSheetId="15">[2]Resumo!$X$394</definedName>
    <definedName name="_mo3" localSheetId="0">[3]Resumo!$X$394</definedName>
    <definedName name="_mo3" localSheetId="12">[2]Resumo!$X$394</definedName>
    <definedName name="_mo3">[3]Resumo!$X$394</definedName>
    <definedName name="_mo5" localSheetId="1">[3]Resumo!$X$13</definedName>
    <definedName name="_mo5" localSheetId="9">[2]Resumo!$X$13</definedName>
    <definedName name="_mo5" localSheetId="16">[2]Resumo!$X$13</definedName>
    <definedName name="_mo5" localSheetId="15">[2]Resumo!$X$13</definedName>
    <definedName name="_mo5" localSheetId="0">[3]Resumo!$X$13</definedName>
    <definedName name="_mo5" localSheetId="12">[2]Resumo!$X$13</definedName>
    <definedName name="_mo5">[3]Resumo!$X$13</definedName>
    <definedName name="_mo6" localSheetId="1">[3]Resumo!$X$26</definedName>
    <definedName name="_mo6" localSheetId="9">[2]Resumo!$X$26</definedName>
    <definedName name="_mo6" localSheetId="16">[2]Resumo!$X$26</definedName>
    <definedName name="_mo6" localSheetId="15">[2]Resumo!$X$26</definedName>
    <definedName name="_mo6" localSheetId="0">[3]Resumo!$X$26</definedName>
    <definedName name="_mo6" localSheetId="12">[2]Resumo!$X$26</definedName>
    <definedName name="_mo6">[3]Resumo!$X$26</definedName>
    <definedName name="_mo7" localSheetId="1">[3]Resumo!$X$118</definedName>
    <definedName name="_mo7" localSheetId="9">[2]Resumo!$X$118</definedName>
    <definedName name="_mo7" localSheetId="16">[2]Resumo!$X$118</definedName>
    <definedName name="_mo7" localSheetId="15">[2]Resumo!$X$118</definedName>
    <definedName name="_mo7" localSheetId="0">[3]Resumo!$X$118</definedName>
    <definedName name="_mo7" localSheetId="12">[2]Resumo!$X$118</definedName>
    <definedName name="_mo7">[3]Resumo!$X$118</definedName>
    <definedName name="_mo9" localSheetId="1">[3]Resumo!$X$450</definedName>
    <definedName name="_mo9" localSheetId="9">[2]Resumo!$X$450</definedName>
    <definedName name="_mo9" localSheetId="16">[2]Resumo!$X$450</definedName>
    <definedName name="_mo9" localSheetId="15">[2]Resumo!$X$450</definedName>
    <definedName name="_mo9" localSheetId="0">[3]Resumo!$X$450</definedName>
    <definedName name="_mo9" localSheetId="12">[2]Resumo!$X$450</definedName>
    <definedName name="_mo9">[3]Resumo!$X$450</definedName>
    <definedName name="_Order1" hidden="1">255</definedName>
    <definedName name="_Order2" hidden="1">255</definedName>
    <definedName name="_Parse_Out" localSheetId="4" hidden="1">'[9]HPS Slit Coil (Centralia)'!#REF!</definedName>
    <definedName name="_Parse_Out" localSheetId="3" hidden="1">'[9]HPS Slit Coil (Centralia)'!#REF!</definedName>
    <definedName name="_Parse_Out" localSheetId="16" hidden="1">'[8]HPS Slit Coil (Centralia)'!#REF!</definedName>
    <definedName name="_Parse_Out" localSheetId="15" hidden="1">'[8]HPS Slit Coil (Centralia)'!#REF!</definedName>
    <definedName name="_Parse_Out" localSheetId="11" hidden="1">'[9]HPS Slit Coil (Centralia)'!#REF!</definedName>
    <definedName name="_Parse_Out" localSheetId="13" hidden="1">'[9]HPS Slit Coil (Centralia)'!#REF!</definedName>
    <definedName name="_Parse_Out" localSheetId="12" hidden="1">'[8]HPS Slit Coil (Centralia)'!#REF!</definedName>
    <definedName name="_Parse_Out" hidden="1">'[9]HPS Slit Coil (Centralia)'!#REF!</definedName>
    <definedName name="_PE3" localSheetId="4" hidden="1">[6]DADOS!#REF!</definedName>
    <definedName name="_PE3" localSheetId="3" hidden="1">[6]DADOS!#REF!</definedName>
    <definedName name="_PE3" localSheetId="16" hidden="1">[7]DADOS!#REF!</definedName>
    <definedName name="_PE3" localSheetId="15" hidden="1">[7]DADOS!#REF!</definedName>
    <definedName name="_PE3" localSheetId="11" hidden="1">[6]DADOS!#REF!</definedName>
    <definedName name="_PE3" localSheetId="13" hidden="1">[6]DADOS!#REF!</definedName>
    <definedName name="_PE3" localSheetId="12" hidden="1">[7]DADOS!#REF!</definedName>
    <definedName name="_PE3" hidden="1">[6]DADOS!#REF!</definedName>
    <definedName name="_rev1" localSheetId="1">[3]Resumo!#REF!</definedName>
    <definedName name="_rev1" localSheetId="4">[3]Resumo!#REF!</definedName>
    <definedName name="_rev1" localSheetId="20">[3]Resumo!#REF!</definedName>
    <definedName name="_rev1" localSheetId="3">[3]Resumo!#REF!</definedName>
    <definedName name="_rev1" localSheetId="9">[2]Resumo!#REF!</definedName>
    <definedName name="_rev1" localSheetId="16">[2]Resumo!#REF!</definedName>
    <definedName name="_rev1" localSheetId="15">[2]Resumo!#REF!</definedName>
    <definedName name="_rev1" localSheetId="11">[3]Resumo!#REF!</definedName>
    <definedName name="_rev1" localSheetId="13">[3]Resumo!#REF!</definedName>
    <definedName name="_rev1" localSheetId="0">[3]Resumo!#REF!</definedName>
    <definedName name="_rev1" localSheetId="12">[2]Resumo!#REF!</definedName>
    <definedName name="_rev1">[3]Resumo!#REF!</definedName>
    <definedName name="_rev11" localSheetId="1">[3]Resumo!#REF!</definedName>
    <definedName name="_rev11" localSheetId="4">[3]Resumo!#REF!</definedName>
    <definedName name="_rev11" localSheetId="20">[3]Resumo!#REF!</definedName>
    <definedName name="_rev11" localSheetId="3">[3]Resumo!#REF!</definedName>
    <definedName name="_rev11" localSheetId="9">[2]Resumo!#REF!</definedName>
    <definedName name="_rev11" localSheetId="16">[2]Resumo!#REF!</definedName>
    <definedName name="_rev11" localSheetId="15">[2]Resumo!#REF!</definedName>
    <definedName name="_rev11" localSheetId="11">[3]Resumo!#REF!</definedName>
    <definedName name="_rev11" localSheetId="13">[3]Resumo!#REF!</definedName>
    <definedName name="_rev11" localSheetId="0">[3]Resumo!#REF!</definedName>
    <definedName name="_rev11" localSheetId="12">[2]Resumo!#REF!</definedName>
    <definedName name="_rev11">[3]Resumo!#REF!</definedName>
    <definedName name="_rev2" localSheetId="1">[3]Resumo!#REF!</definedName>
    <definedName name="_rev2" localSheetId="9">[2]Resumo!#REF!</definedName>
    <definedName name="_rev2" localSheetId="16">[2]Resumo!#REF!</definedName>
    <definedName name="_rev2" localSheetId="15">[2]Resumo!#REF!</definedName>
    <definedName name="_rev2" localSheetId="0">[3]Resumo!#REF!</definedName>
    <definedName name="_rev2" localSheetId="12">[2]Resumo!#REF!</definedName>
    <definedName name="_rev2">[3]Resumo!#REF!</definedName>
    <definedName name="_rev5" localSheetId="1">[3]Resumo!#REF!</definedName>
    <definedName name="_rev5" localSheetId="9">[2]Resumo!#REF!</definedName>
    <definedName name="_rev5" localSheetId="16">[2]Resumo!#REF!</definedName>
    <definedName name="_rev5" localSheetId="15">[2]Resumo!#REF!</definedName>
    <definedName name="_rev5" localSheetId="0">[3]Resumo!#REF!</definedName>
    <definedName name="_rev5" localSheetId="12">[2]Resumo!#REF!</definedName>
    <definedName name="_rev5">[3]Resumo!#REF!</definedName>
    <definedName name="_rev6" localSheetId="1">[3]Resumo!#REF!</definedName>
    <definedName name="_rev6" localSheetId="9">[2]Resumo!#REF!</definedName>
    <definedName name="_rev6" localSheetId="16">[2]Resumo!#REF!</definedName>
    <definedName name="_rev6" localSheetId="15">[2]Resumo!#REF!</definedName>
    <definedName name="_rev6" localSheetId="0">[3]Resumo!#REF!</definedName>
    <definedName name="_rev6" localSheetId="12">[2]Resumo!#REF!</definedName>
    <definedName name="_rev6">[3]Resumo!#REF!</definedName>
    <definedName name="_rev8" localSheetId="1">[3]Resumo!#REF!</definedName>
    <definedName name="_rev8" localSheetId="9">[2]Resumo!#REF!</definedName>
    <definedName name="_rev8" localSheetId="16">[2]Resumo!#REF!</definedName>
    <definedName name="_rev8" localSheetId="15">[2]Resumo!#REF!</definedName>
    <definedName name="_rev8" localSheetId="0">[3]Resumo!#REF!</definedName>
    <definedName name="_rev8" localSheetId="12">[2]Resumo!#REF!</definedName>
    <definedName name="_rev8">[3]Resumo!#REF!</definedName>
    <definedName name="_Sort" localSheetId="16" hidden="1">'[8]HPS Slit Coil (Centralia)'!#REF!</definedName>
    <definedName name="_Sort" localSheetId="15" hidden="1">'[8]HPS Slit Coil (Centralia)'!#REF!</definedName>
    <definedName name="_Sort" localSheetId="12" hidden="1">'[8]HPS Slit Coil (Centralia)'!#REF!</definedName>
    <definedName name="_Sort" hidden="1">'[9]HPS Slit Coil (Centralia)'!#REF!</definedName>
    <definedName name="_TAB1" localSheetId="1">#REF!</definedName>
    <definedName name="_TAB1" localSheetId="4">#REF!</definedName>
    <definedName name="_TAB1" localSheetId="20">#REF!</definedName>
    <definedName name="_TAB1" localSheetId="3">#REF!</definedName>
    <definedName name="_TAB1" localSheetId="9">#REF!</definedName>
    <definedName name="_TAB1" localSheetId="11">#REF!</definedName>
    <definedName name="_TAB1" localSheetId="13">#REF!</definedName>
    <definedName name="_TAB1" localSheetId="0">#REF!</definedName>
    <definedName name="_TAB1" localSheetId="12">#REF!</definedName>
    <definedName name="_TAB1">#REF!</definedName>
    <definedName name="_TAB2" localSheetId="1">#REF!</definedName>
    <definedName name="_TAB2" localSheetId="4">#REF!</definedName>
    <definedName name="_TAB2" localSheetId="3">#REF!</definedName>
    <definedName name="_TAB2" localSheetId="9">#REF!</definedName>
    <definedName name="_TAB2" localSheetId="11">#REF!</definedName>
    <definedName name="_TAB2" localSheetId="13">#REF!</definedName>
    <definedName name="_TAB2" localSheetId="0">#REF!</definedName>
    <definedName name="_TAB2" localSheetId="12">#REF!</definedName>
    <definedName name="_TAB2">#REF!</definedName>
    <definedName name="_TAB3" localSheetId="1">#REF!</definedName>
    <definedName name="_TAB3" localSheetId="4">#REF!</definedName>
    <definedName name="_TAB3" localSheetId="3">#REF!</definedName>
    <definedName name="_TAB3" localSheetId="9">#REF!</definedName>
    <definedName name="_TAB3" localSheetId="11">#REF!</definedName>
    <definedName name="_TAB3" localSheetId="13">#REF!</definedName>
    <definedName name="_TAB3" localSheetId="0">#REF!</definedName>
    <definedName name="_TAB3" localSheetId="12">#REF!</definedName>
    <definedName name="_TAB3">#REF!</definedName>
    <definedName name="_x1" localSheetId="4" hidden="1">{#N/A,#N/A,FALSE,"Cover";#N/A,#N/A,FALSE,"Profits";#N/A,#N/A,FALSE,"ABS";#N/A,#N/A,FALSE,"TFLE Detail";#N/A,#N/A,FALSE,"TFLE Walk";#N/A,#N/A,FALSE,"Variable Cost";#N/A,#N/A,FALSE,"V.C. Walk"}</definedName>
    <definedName name="_x1" localSheetId="20" hidden="1">{#N/A,#N/A,FALSE,"Cover";#N/A,#N/A,FALSE,"Profits";#N/A,#N/A,FALSE,"ABS";#N/A,#N/A,FALSE,"TFLE Detail";#N/A,#N/A,FALSE,"TFLE Walk";#N/A,#N/A,FALSE,"Variable Cost";#N/A,#N/A,FALSE,"V.C. Walk"}</definedName>
    <definedName name="_x1" localSheetId="3" hidden="1">{#N/A,#N/A,FALSE,"Cover";#N/A,#N/A,FALSE,"Profits";#N/A,#N/A,FALSE,"ABS";#N/A,#N/A,FALSE,"TFLE Detail";#N/A,#N/A,FALSE,"TFLE Walk";#N/A,#N/A,FALSE,"Variable Cost";#N/A,#N/A,FALSE,"V.C. Walk"}</definedName>
    <definedName name="_x1" localSheetId="16" hidden="1">{#N/A,#N/A,FALSE,"Cover";#N/A,#N/A,FALSE,"Profits";#N/A,#N/A,FALSE,"ABS";#N/A,#N/A,FALSE,"TFLE Detail";#N/A,#N/A,FALSE,"TFLE Walk";#N/A,#N/A,FALSE,"Variable Cost";#N/A,#N/A,FALSE,"V.C. Walk"}</definedName>
    <definedName name="_x1" localSheetId="15" hidden="1">{#N/A,#N/A,FALSE,"Cover";#N/A,#N/A,FALSE,"Profits";#N/A,#N/A,FALSE,"ABS";#N/A,#N/A,FALSE,"TFLE Detail";#N/A,#N/A,FALSE,"TFLE Walk";#N/A,#N/A,FALSE,"Variable Cost";#N/A,#N/A,FALSE,"V.C. Walk"}</definedName>
    <definedName name="_x1" localSheetId="11" hidden="1">{#N/A,#N/A,FALSE,"Cover";#N/A,#N/A,FALSE,"Profits";#N/A,#N/A,FALSE,"ABS";#N/A,#N/A,FALSE,"TFLE Detail";#N/A,#N/A,FALSE,"TFLE Walk";#N/A,#N/A,FALSE,"Variable Cost";#N/A,#N/A,FALSE,"V.C. Walk"}</definedName>
    <definedName name="_x1" localSheetId="13" hidden="1">{#N/A,#N/A,FALSE,"Cover";#N/A,#N/A,FALSE,"Profits";#N/A,#N/A,FALSE,"ABS";#N/A,#N/A,FALSE,"TFLE Detail";#N/A,#N/A,FALSE,"TFLE Walk";#N/A,#N/A,FALSE,"Variable Cost";#N/A,#N/A,FALSE,"V.C. Walk"}</definedName>
    <definedName name="_x1" localSheetId="12" hidden="1">{#N/A,#N/A,FALSE,"Cover";#N/A,#N/A,FALSE,"Profits";#N/A,#N/A,FALSE,"ABS";#N/A,#N/A,FALSE,"TFLE Detail";#N/A,#N/A,FALSE,"TFLE Walk";#N/A,#N/A,FALSE,"Variable Cost";#N/A,#N/A,FALSE,"V.C. Walk"}</definedName>
    <definedName name="_x1" localSheetId="14" hidden="1">{#N/A,#N/A,FALSE,"Cover";#N/A,#N/A,FALSE,"Profits";#N/A,#N/A,FALSE,"ABS";#N/A,#N/A,FALSE,"TFLE Detail";#N/A,#N/A,FALSE,"TFLE Walk";#N/A,#N/A,FALSE,"Variable Cost";#N/A,#N/A,FALSE,"V.C. Walk"}</definedName>
    <definedName name="_x1" hidden="1">{#N/A,#N/A,FALSE,"Cover";#N/A,#N/A,FALSE,"Profits";#N/A,#N/A,FALSE,"ABS";#N/A,#N/A,FALSE,"TFLE Detail";#N/A,#N/A,FALSE,"TFLE Walk";#N/A,#N/A,FALSE,"Variable Cost";#N/A,#N/A,FALSE,"V.C. Walk"}</definedName>
    <definedName name="AAA" localSheetId="4" hidden="1">{#N/A,#N/A,FALSE,"ET-CAPA";#N/A,#N/A,FALSE,"ET-PAG1";#N/A,#N/A,FALSE,"ET-PAG2";#N/A,#N/A,FALSE,"ET-PAG3";#N/A,#N/A,FALSE,"ET-PAG4";#N/A,#N/A,FALSE,"ET-PAG5"}</definedName>
    <definedName name="AAA" localSheetId="20" hidden="1">{#N/A,#N/A,FALSE,"ET-CAPA";#N/A,#N/A,FALSE,"ET-PAG1";#N/A,#N/A,FALSE,"ET-PAG2";#N/A,#N/A,FALSE,"ET-PAG3";#N/A,#N/A,FALSE,"ET-PAG4";#N/A,#N/A,FALSE,"ET-PAG5"}</definedName>
    <definedName name="AAA" localSheetId="3" hidden="1">{#N/A,#N/A,FALSE,"ET-CAPA";#N/A,#N/A,FALSE,"ET-PAG1";#N/A,#N/A,FALSE,"ET-PAG2";#N/A,#N/A,FALSE,"ET-PAG3";#N/A,#N/A,FALSE,"ET-PAG4";#N/A,#N/A,FALSE,"ET-PAG5"}</definedName>
    <definedName name="AAA" localSheetId="16" hidden="1">{#N/A,#N/A,FALSE,"ET-CAPA";#N/A,#N/A,FALSE,"ET-PAG1";#N/A,#N/A,FALSE,"ET-PAG2";#N/A,#N/A,FALSE,"ET-PAG3";#N/A,#N/A,FALSE,"ET-PAG4";#N/A,#N/A,FALSE,"ET-PAG5"}</definedName>
    <definedName name="AAA" localSheetId="15" hidden="1">{#N/A,#N/A,FALSE,"ET-CAPA";#N/A,#N/A,FALSE,"ET-PAG1";#N/A,#N/A,FALSE,"ET-PAG2";#N/A,#N/A,FALSE,"ET-PAG3";#N/A,#N/A,FALSE,"ET-PAG4";#N/A,#N/A,FALSE,"ET-PAG5"}</definedName>
    <definedName name="AAA" localSheetId="11" hidden="1">{#N/A,#N/A,FALSE,"ET-CAPA";#N/A,#N/A,FALSE,"ET-PAG1";#N/A,#N/A,FALSE,"ET-PAG2";#N/A,#N/A,FALSE,"ET-PAG3";#N/A,#N/A,FALSE,"ET-PAG4";#N/A,#N/A,FALSE,"ET-PAG5"}</definedName>
    <definedName name="AAA" localSheetId="13" hidden="1">{#N/A,#N/A,FALSE,"ET-CAPA";#N/A,#N/A,FALSE,"ET-PAG1";#N/A,#N/A,FALSE,"ET-PAG2";#N/A,#N/A,FALSE,"ET-PAG3";#N/A,#N/A,FALSE,"ET-PAG4";#N/A,#N/A,FALSE,"ET-PAG5"}</definedName>
    <definedName name="AAA" localSheetId="12" hidden="1">{#N/A,#N/A,FALSE,"ET-CAPA";#N/A,#N/A,FALSE,"ET-PAG1";#N/A,#N/A,FALSE,"ET-PAG2";#N/A,#N/A,FALSE,"ET-PAG3";#N/A,#N/A,FALSE,"ET-PAG4";#N/A,#N/A,FALSE,"ET-PAG5"}</definedName>
    <definedName name="AAA" localSheetId="14" hidden="1">{#N/A,#N/A,FALSE,"ET-CAPA";#N/A,#N/A,FALSE,"ET-PAG1";#N/A,#N/A,FALSE,"ET-PAG2";#N/A,#N/A,FALSE,"ET-PAG3";#N/A,#N/A,FALSE,"ET-PAG4";#N/A,#N/A,FALSE,"ET-PAG5"}</definedName>
    <definedName name="AAA" hidden="1">{#N/A,#N/A,FALSE,"ET-CAPA";#N/A,#N/A,FALSE,"ET-PAG1";#N/A,#N/A,FALSE,"ET-PAG2";#N/A,#N/A,FALSE,"ET-PAG3";#N/A,#N/A,FALSE,"ET-PAG4";#N/A,#N/A,FALSE,"ET-PAG5"}</definedName>
    <definedName name="aaaaaaaaaaaaaa" localSheetId="4" hidden="1">#REF!</definedName>
    <definedName name="aaaaaaaaaaaaaa" localSheetId="3" hidden="1">#REF!</definedName>
    <definedName name="aaaaaaaaaaaaaa" localSheetId="16" hidden="1">#REF!</definedName>
    <definedName name="aaaaaaaaaaaaaa" localSheetId="15" hidden="1">#REF!</definedName>
    <definedName name="aaaaaaaaaaaaaa" localSheetId="11" hidden="1">#REF!</definedName>
    <definedName name="aaaaaaaaaaaaaa" localSheetId="13" hidden="1">#REF!</definedName>
    <definedName name="aaaaaaaaaaaaaa" localSheetId="12" hidden="1">#REF!</definedName>
    <definedName name="aaaaaaaaaaaaaa" hidden="1">#REF!</definedName>
    <definedName name="AccessDatabase" hidden="1">"C:\PESSOAL\RICARDO\PROGRESS\DIVERSOS\EMPREIT.mdb"</definedName>
    <definedName name="aces11" localSheetId="1">[3]Resumo!#REF!</definedName>
    <definedName name="aces11" localSheetId="4">[3]Resumo!#REF!</definedName>
    <definedName name="aces11" localSheetId="20">[3]Resumo!#REF!</definedName>
    <definedName name="aces11" localSheetId="3">[3]Resumo!#REF!</definedName>
    <definedName name="aces11" localSheetId="9">[2]Resumo!#REF!</definedName>
    <definedName name="aces11" localSheetId="16">[2]Resumo!#REF!</definedName>
    <definedName name="aces11" localSheetId="15">[2]Resumo!#REF!</definedName>
    <definedName name="aces11" localSheetId="11">[3]Resumo!#REF!</definedName>
    <definedName name="aces11" localSheetId="13">[3]Resumo!#REF!</definedName>
    <definedName name="aces11" localSheetId="0">[3]Resumo!#REF!</definedName>
    <definedName name="aces11" localSheetId="12">[2]Resumo!#REF!</definedName>
    <definedName name="aces11">[3]Resumo!#REF!</definedName>
    <definedName name="Acompanhamento" hidden="1">"4424KAROPA72W2MUU1RYR1U1C"</definedName>
    <definedName name="ActionsList">'[10]14. Actions'!$A$6:$A$27</definedName>
    <definedName name="ada" localSheetId="16">[11]FONTE!$B$5:$B$47</definedName>
    <definedName name="ada" localSheetId="15">[11]FONTE!$B$5:$B$47</definedName>
    <definedName name="ada" localSheetId="12">[11]FONTE!$B$5:$B$47</definedName>
    <definedName name="ada">[12]FONTE!$B$5:$B$47</definedName>
    <definedName name="afa">[13]FONTE!$B$300:$B$302</definedName>
    <definedName name="AMBIENTE" localSheetId="4">#REF!</definedName>
    <definedName name="AMBIENTE" localSheetId="3">#REF!</definedName>
    <definedName name="AMBIENTE" localSheetId="11">#REF!</definedName>
    <definedName name="AMBIENTE" localSheetId="13">#REF!</definedName>
    <definedName name="AMBIENTE">#REF!</definedName>
    <definedName name="ANDAIME_PARA" localSheetId="4">#REF!</definedName>
    <definedName name="ANDAIME_PARA" localSheetId="3">#REF!</definedName>
    <definedName name="ANDAIME_PARA" localSheetId="11">#REF!</definedName>
    <definedName name="ANDAIME_PARA" localSheetId="13">#REF!</definedName>
    <definedName name="ANDAIME_PARA">#REF!</definedName>
    <definedName name="Área" localSheetId="4">#REF!</definedName>
    <definedName name="Área" localSheetId="3">#REF!</definedName>
    <definedName name="Área" localSheetId="9">#REF!</definedName>
    <definedName name="Área" localSheetId="11">#REF!</definedName>
    <definedName name="Área" localSheetId="13">#REF!</definedName>
    <definedName name="Área" localSheetId="0">#REF!</definedName>
    <definedName name="Área" localSheetId="12">#REF!</definedName>
    <definedName name="Área" localSheetId="14">#REF!</definedName>
    <definedName name="Área">#REF!</definedName>
    <definedName name="_xlnm.Print_Area" localSheetId="1">AS!$B$1:$AQ$56</definedName>
    <definedName name="_xlnm.Print_Area" localSheetId="3">'CAPA AS'!$A$1:$AA$47</definedName>
    <definedName name="_xlnm.Print_Area" localSheetId="9">CURVA!$A$1:$DO$41</definedName>
    <definedName name="_xlnm.Print_Area" localSheetId="16">'EQUIP ISOL.'!$C$2:$BB$504</definedName>
    <definedName name="_xlnm.Print_Area" localSheetId="15">'EQUIP REFRA.'!$C$2:$BC$504</definedName>
    <definedName name="_xlnm.Print_Area" localSheetId="8">'EQUIPAMENTOS '!$A$1:$N$16</definedName>
    <definedName name="_xlnm.Print_Area" localSheetId="5">FOTOS!$A$1:$H$330</definedName>
    <definedName name="_xlnm.Print_Area" localSheetId="24">'LINHAS - LEVANTAMENTO'!$A$1:$Y$74</definedName>
    <definedName name="_xlnm.Print_Area" localSheetId="6">'LINHAS anterior'!$A$1:$X$48</definedName>
    <definedName name="_xlnm.Print_Area" localSheetId="13">'PRÊMIO+MOB'!$A$1:$E$19</definedName>
    <definedName name="_xlnm.Print_Area" localSheetId="7">RESUMO!$A$1:$J$17</definedName>
    <definedName name="_xlnm.Print_Area" localSheetId="0">'RESUMO_CAPA  '!$A$1:$AC$47</definedName>
    <definedName name="_xlnm.Print_Area" localSheetId="12">TIMELINE!$A$2:$BL$45,TIMELINE!$DR$2:$EJ$47</definedName>
    <definedName name="_xlnm.Print_Area" localSheetId="14">TUB.!$D$1:$AG$18</definedName>
    <definedName name="Área_impressão_IM" localSheetId="1">#REF!</definedName>
    <definedName name="Área_impressão_IM" localSheetId="4">#REF!</definedName>
    <definedName name="Área_impressão_IM" localSheetId="20">#REF!</definedName>
    <definedName name="Área_impressão_IM" localSheetId="3">#REF!</definedName>
    <definedName name="Área_impressão_IM" localSheetId="9">#REF!</definedName>
    <definedName name="Área_impressão_IM" localSheetId="11">#REF!</definedName>
    <definedName name="Área_impressão_IM" localSheetId="13">#REF!</definedName>
    <definedName name="Área_impressão_IM" localSheetId="0">#REF!</definedName>
    <definedName name="Área_impressão_IM" localSheetId="12">#REF!</definedName>
    <definedName name="Área_impressão_IM">#REF!</definedName>
    <definedName name="area1" localSheetId="1">#REF!</definedName>
    <definedName name="area1" localSheetId="4">#REF!</definedName>
    <definedName name="area1" localSheetId="3">#REF!</definedName>
    <definedName name="area1" localSheetId="11">#REF!</definedName>
    <definedName name="area1" localSheetId="13">#REF!</definedName>
    <definedName name="area1" localSheetId="0">#REF!</definedName>
    <definedName name="area1" localSheetId="12">#REF!</definedName>
    <definedName name="area1">#REF!</definedName>
    <definedName name="as" localSheetId="4" hidden="1">{#N/A,#N/A,FALSE,"FATURAM";#N/A,#N/A,FALSE,"PrVnd"}</definedName>
    <definedName name="as" localSheetId="20" hidden="1">{#N/A,#N/A,FALSE,"FATURAM";#N/A,#N/A,FALSE,"PrVnd"}</definedName>
    <definedName name="as" localSheetId="3" hidden="1">{#N/A,#N/A,FALSE,"FATURAM";#N/A,#N/A,FALSE,"PrVnd"}</definedName>
    <definedName name="as" localSheetId="16" hidden="1">{#N/A,#N/A,FALSE,"FATURAM";#N/A,#N/A,FALSE,"PrVnd"}</definedName>
    <definedName name="as" localSheetId="15" hidden="1">{#N/A,#N/A,FALSE,"FATURAM";#N/A,#N/A,FALSE,"PrVnd"}</definedName>
    <definedName name="as" localSheetId="11" hidden="1">{#N/A,#N/A,FALSE,"FATURAM";#N/A,#N/A,FALSE,"PrVnd"}</definedName>
    <definedName name="as" localSheetId="13" hidden="1">{#N/A,#N/A,FALSE,"FATURAM";#N/A,#N/A,FALSE,"PrVnd"}</definedName>
    <definedName name="as" localSheetId="12" hidden="1">{#N/A,#N/A,FALSE,"FATURAM";#N/A,#N/A,FALSE,"PrVnd"}</definedName>
    <definedName name="as" localSheetId="14" hidden="1">{#N/A,#N/A,FALSE,"FATURAM";#N/A,#N/A,FALSE,"PrVnd"}</definedName>
    <definedName name="as" hidden="1">{#N/A,#N/A,FALSE,"FATURAM";#N/A,#N/A,FALSE,"PrVnd"}</definedName>
    <definedName name="ASSIS" localSheetId="1">#REF!</definedName>
    <definedName name="ASSIS" localSheetId="4">#REF!</definedName>
    <definedName name="ASSIS" localSheetId="20">#REF!</definedName>
    <definedName name="ASSIS" localSheetId="3">#REF!</definedName>
    <definedName name="ASSIS" localSheetId="9">#REF!</definedName>
    <definedName name="ASSIS" localSheetId="11">#REF!</definedName>
    <definedName name="ASSIS" localSheetId="13">#REF!</definedName>
    <definedName name="ASSIS" localSheetId="0">#REF!</definedName>
    <definedName name="ASSIS" localSheetId="12">#REF!</definedName>
    <definedName name="ASSIS">#REF!</definedName>
    <definedName name="ATIVIDADE" localSheetId="4">#REF!</definedName>
    <definedName name="ATIVIDADE" localSheetId="3">#REF!</definedName>
    <definedName name="ATIVIDADE" localSheetId="11">#REF!</definedName>
    <definedName name="ATIVIDADE" localSheetId="13">#REF!</definedName>
    <definedName name="ATIVIDADE">#REF!</definedName>
    <definedName name="aux" localSheetId="1">[3]Resumo!#REF!</definedName>
    <definedName name="aux" localSheetId="4">[3]Resumo!#REF!</definedName>
    <definedName name="aux" localSheetId="20">[3]Resumo!#REF!</definedName>
    <definedName name="aux" localSheetId="3">[3]Resumo!#REF!</definedName>
    <definedName name="aux" localSheetId="9">[2]Resumo!#REF!</definedName>
    <definedName name="aux" localSheetId="16">[2]Resumo!#REF!</definedName>
    <definedName name="aux" localSheetId="15">[2]Resumo!#REF!</definedName>
    <definedName name="aux" localSheetId="11">[3]Resumo!#REF!</definedName>
    <definedName name="aux" localSheetId="13">[3]Resumo!#REF!</definedName>
    <definedName name="aux" localSheetId="0">[3]Resumo!#REF!</definedName>
    <definedName name="aux" localSheetId="12">[2]Resumo!#REF!</definedName>
    <definedName name="aux">[3]Resumo!#REF!</definedName>
    <definedName name="Avanço" localSheetId="4" hidden="1">{#N/A,#N/A,FALSE,"ET-CAPA";#N/A,#N/A,FALSE,"ET-PAG1";#N/A,#N/A,FALSE,"ET-PAG2";#N/A,#N/A,FALSE,"ET-PAG3";#N/A,#N/A,FALSE,"ET-PAG4";#N/A,#N/A,FALSE,"ET-PAG5"}</definedName>
    <definedName name="Avanço" localSheetId="20" hidden="1">{#N/A,#N/A,FALSE,"ET-CAPA";#N/A,#N/A,FALSE,"ET-PAG1";#N/A,#N/A,FALSE,"ET-PAG2";#N/A,#N/A,FALSE,"ET-PAG3";#N/A,#N/A,FALSE,"ET-PAG4";#N/A,#N/A,FALSE,"ET-PAG5"}</definedName>
    <definedName name="Avanço" localSheetId="3" hidden="1">{#N/A,#N/A,FALSE,"ET-CAPA";#N/A,#N/A,FALSE,"ET-PAG1";#N/A,#N/A,FALSE,"ET-PAG2";#N/A,#N/A,FALSE,"ET-PAG3";#N/A,#N/A,FALSE,"ET-PAG4";#N/A,#N/A,FALSE,"ET-PAG5"}</definedName>
    <definedName name="Avanço" localSheetId="16" hidden="1">{#N/A,#N/A,FALSE,"ET-CAPA";#N/A,#N/A,FALSE,"ET-PAG1";#N/A,#N/A,FALSE,"ET-PAG2";#N/A,#N/A,FALSE,"ET-PAG3";#N/A,#N/A,FALSE,"ET-PAG4";#N/A,#N/A,FALSE,"ET-PAG5"}</definedName>
    <definedName name="Avanço" localSheetId="15" hidden="1">{#N/A,#N/A,FALSE,"ET-CAPA";#N/A,#N/A,FALSE,"ET-PAG1";#N/A,#N/A,FALSE,"ET-PAG2";#N/A,#N/A,FALSE,"ET-PAG3";#N/A,#N/A,FALSE,"ET-PAG4";#N/A,#N/A,FALSE,"ET-PAG5"}</definedName>
    <definedName name="Avanço" localSheetId="11" hidden="1">{#N/A,#N/A,FALSE,"ET-CAPA";#N/A,#N/A,FALSE,"ET-PAG1";#N/A,#N/A,FALSE,"ET-PAG2";#N/A,#N/A,FALSE,"ET-PAG3";#N/A,#N/A,FALSE,"ET-PAG4";#N/A,#N/A,FALSE,"ET-PAG5"}</definedName>
    <definedName name="Avanço" localSheetId="13" hidden="1">{#N/A,#N/A,FALSE,"ET-CAPA";#N/A,#N/A,FALSE,"ET-PAG1";#N/A,#N/A,FALSE,"ET-PAG2";#N/A,#N/A,FALSE,"ET-PAG3";#N/A,#N/A,FALSE,"ET-PAG4";#N/A,#N/A,FALSE,"ET-PAG5"}</definedName>
    <definedName name="Avanço" localSheetId="12" hidden="1">{#N/A,#N/A,FALSE,"ET-CAPA";#N/A,#N/A,FALSE,"ET-PAG1";#N/A,#N/A,FALSE,"ET-PAG2";#N/A,#N/A,FALSE,"ET-PAG3";#N/A,#N/A,FALSE,"ET-PAG4";#N/A,#N/A,FALSE,"ET-PAG5"}</definedName>
    <definedName name="Avanço" localSheetId="14" hidden="1">{#N/A,#N/A,FALSE,"ET-CAPA";#N/A,#N/A,FALSE,"ET-PAG1";#N/A,#N/A,FALSE,"ET-PAG2";#N/A,#N/A,FALSE,"ET-PAG3";#N/A,#N/A,FALSE,"ET-PAG4";#N/A,#N/A,FALSE,"ET-PAG5"}</definedName>
    <definedName name="Avanço" hidden="1">{#N/A,#N/A,FALSE,"ET-CAPA";#N/A,#N/A,FALSE,"ET-PAG1";#N/A,#N/A,FALSE,"ET-PAG2";#N/A,#N/A,FALSE,"ET-PAG3";#N/A,#N/A,FALSE,"ET-PAG4";#N/A,#N/A,FALSE,"ET-PAG5"}</definedName>
    <definedName name="bb" localSheetId="4" hidden="1">{#N/A,#N/A,FALSE,"ET-CAPA";#N/A,#N/A,FALSE,"ET-PAG1";#N/A,#N/A,FALSE,"ET-PAG2";#N/A,#N/A,FALSE,"ET-PAG3";#N/A,#N/A,FALSE,"ET-PAG4";#N/A,#N/A,FALSE,"ET-PAG5"}</definedName>
    <definedName name="bb" localSheetId="20" hidden="1">{#N/A,#N/A,FALSE,"ET-CAPA";#N/A,#N/A,FALSE,"ET-PAG1";#N/A,#N/A,FALSE,"ET-PAG2";#N/A,#N/A,FALSE,"ET-PAG3";#N/A,#N/A,FALSE,"ET-PAG4";#N/A,#N/A,FALSE,"ET-PAG5"}</definedName>
    <definedName name="bb" localSheetId="3" hidden="1">{#N/A,#N/A,FALSE,"ET-CAPA";#N/A,#N/A,FALSE,"ET-PAG1";#N/A,#N/A,FALSE,"ET-PAG2";#N/A,#N/A,FALSE,"ET-PAG3";#N/A,#N/A,FALSE,"ET-PAG4";#N/A,#N/A,FALSE,"ET-PAG5"}</definedName>
    <definedName name="bb" localSheetId="16" hidden="1">{#N/A,#N/A,FALSE,"ET-CAPA";#N/A,#N/A,FALSE,"ET-PAG1";#N/A,#N/A,FALSE,"ET-PAG2";#N/A,#N/A,FALSE,"ET-PAG3";#N/A,#N/A,FALSE,"ET-PAG4";#N/A,#N/A,FALSE,"ET-PAG5"}</definedName>
    <definedName name="bb" localSheetId="15" hidden="1">{#N/A,#N/A,FALSE,"ET-CAPA";#N/A,#N/A,FALSE,"ET-PAG1";#N/A,#N/A,FALSE,"ET-PAG2";#N/A,#N/A,FALSE,"ET-PAG3";#N/A,#N/A,FALSE,"ET-PAG4";#N/A,#N/A,FALSE,"ET-PAG5"}</definedName>
    <definedName name="bb" localSheetId="11" hidden="1">{#N/A,#N/A,FALSE,"ET-CAPA";#N/A,#N/A,FALSE,"ET-PAG1";#N/A,#N/A,FALSE,"ET-PAG2";#N/A,#N/A,FALSE,"ET-PAG3";#N/A,#N/A,FALSE,"ET-PAG4";#N/A,#N/A,FALSE,"ET-PAG5"}</definedName>
    <definedName name="bb" localSheetId="13" hidden="1">{#N/A,#N/A,FALSE,"ET-CAPA";#N/A,#N/A,FALSE,"ET-PAG1";#N/A,#N/A,FALSE,"ET-PAG2";#N/A,#N/A,FALSE,"ET-PAG3";#N/A,#N/A,FALSE,"ET-PAG4";#N/A,#N/A,FALSE,"ET-PAG5"}</definedName>
    <definedName name="bb" localSheetId="12" hidden="1">{#N/A,#N/A,FALSE,"ET-CAPA";#N/A,#N/A,FALSE,"ET-PAG1";#N/A,#N/A,FALSE,"ET-PAG2";#N/A,#N/A,FALSE,"ET-PAG3";#N/A,#N/A,FALSE,"ET-PAG4";#N/A,#N/A,FALSE,"ET-PAG5"}</definedName>
    <definedName name="bb" localSheetId="14" hidden="1">{#N/A,#N/A,FALSE,"ET-CAPA";#N/A,#N/A,FALSE,"ET-PAG1";#N/A,#N/A,FALSE,"ET-PAG2";#N/A,#N/A,FALSE,"ET-PAG3";#N/A,#N/A,FALSE,"ET-PAG4";#N/A,#N/A,FALSE,"ET-PAG5"}</definedName>
    <definedName name="bb" hidden="1">{#N/A,#N/A,FALSE,"ET-CAPA";#N/A,#N/A,FALSE,"ET-PAG1";#N/A,#N/A,FALSE,"ET-PAG2";#N/A,#N/A,FALSE,"ET-PAG3";#N/A,#N/A,FALSE,"ET-PAG4";#N/A,#N/A,FALSE,"ET-PAG5"}</definedName>
    <definedName name="Bitola" localSheetId="1">#REF!</definedName>
    <definedName name="Bitola" localSheetId="9">'[14]TABELA PID'!$A$5:$A$247</definedName>
    <definedName name="Bitola" localSheetId="16">#REF!</definedName>
    <definedName name="Bitola" localSheetId="15">#REF!</definedName>
    <definedName name="Bitola" localSheetId="0">#REF!</definedName>
    <definedName name="Bitola" localSheetId="12">#REF!</definedName>
    <definedName name="Bitola">'[15]TABELA PID'!$A$5:$A$247</definedName>
    <definedName name="BITOLAS">'[16]TABELA PID'!$A$4:$A$247</definedName>
    <definedName name="CAB" localSheetId="1">#REF!</definedName>
    <definedName name="CAB" localSheetId="4">#REF!</definedName>
    <definedName name="CAB" localSheetId="20">#REF!</definedName>
    <definedName name="CAB" localSheetId="3">#REF!</definedName>
    <definedName name="CAB" localSheetId="9">#REF!</definedName>
    <definedName name="CAB" localSheetId="11">#REF!</definedName>
    <definedName name="CAB" localSheetId="13">#REF!</definedName>
    <definedName name="CAB" localSheetId="0">#REF!</definedName>
    <definedName name="CAB" localSheetId="12">#REF!</definedName>
    <definedName name="CAB">#REF!</definedName>
    <definedName name="cabe" localSheetId="1">'[5]Avanço Físico Sem26'!$1:$11</definedName>
    <definedName name="cabe" localSheetId="9">'[4]Avanço Físico Sem26'!$1:$11</definedName>
    <definedName name="cabe" localSheetId="16">'[4]Avanço Físico Sem26'!$1:$11</definedName>
    <definedName name="cabe" localSheetId="15">'[4]Avanço Físico Sem26'!$1:$11</definedName>
    <definedName name="cabe" localSheetId="0">'[5]Avanço Físico Sem26'!$1:$11</definedName>
    <definedName name="cabe" localSheetId="12">'[4]Avanço Físico Sem26'!$1:$11</definedName>
    <definedName name="cabe">'[5]Avanço Físico Sem26'!$1:$11</definedName>
    <definedName name="cabeca" localSheetId="1">'[5]Rel.Desvios'!$1:$10</definedName>
    <definedName name="cabeca" localSheetId="9">'[4]Rel.Desvios'!$1:$10</definedName>
    <definedName name="cabeca" localSheetId="16">'[4]Rel.Desvios'!$1:$10</definedName>
    <definedName name="cabeca" localSheetId="15">'[4]Rel.Desvios'!$1:$10</definedName>
    <definedName name="cabeca" localSheetId="0">'[5]Rel.Desvios'!$1:$10</definedName>
    <definedName name="cabeca" localSheetId="12">'[4]Rel.Desvios'!$1:$10</definedName>
    <definedName name="cabeca">'[5]Rel.Desvios'!$1:$10</definedName>
    <definedName name="caf" localSheetId="16">[17]FONTE!$B$5:$B$52</definedName>
    <definedName name="caf" localSheetId="15">[17]FONTE!$B$5:$B$52</definedName>
    <definedName name="caf" localSheetId="12">[17]FONTE!$B$5:$B$52</definedName>
    <definedName name="caf">[18]FONTE!$B$5:$B$52</definedName>
    <definedName name="casa" localSheetId="4" hidden="1">{#N/A,#N/A,FALSE,"FATURAM";#N/A,#N/A,FALSE,"PrVnd"}</definedName>
    <definedName name="casa" localSheetId="20" hidden="1">{#N/A,#N/A,FALSE,"FATURAM";#N/A,#N/A,FALSE,"PrVnd"}</definedName>
    <definedName name="casa" localSheetId="3" hidden="1">{#N/A,#N/A,FALSE,"FATURAM";#N/A,#N/A,FALSE,"PrVnd"}</definedName>
    <definedName name="casa" localSheetId="16" hidden="1">{#N/A,#N/A,FALSE,"FATURAM";#N/A,#N/A,FALSE,"PrVnd"}</definedName>
    <definedName name="casa" localSheetId="15" hidden="1">{#N/A,#N/A,FALSE,"FATURAM";#N/A,#N/A,FALSE,"PrVnd"}</definedName>
    <definedName name="casa" localSheetId="11" hidden="1">{#N/A,#N/A,FALSE,"FATURAM";#N/A,#N/A,FALSE,"PrVnd"}</definedName>
    <definedName name="casa" localSheetId="13" hidden="1">{#N/A,#N/A,FALSE,"FATURAM";#N/A,#N/A,FALSE,"PrVnd"}</definedName>
    <definedName name="casa" localSheetId="12" hidden="1">{#N/A,#N/A,FALSE,"FATURAM";#N/A,#N/A,FALSE,"PrVnd"}</definedName>
    <definedName name="casa" localSheetId="14" hidden="1">{#N/A,#N/A,FALSE,"FATURAM";#N/A,#N/A,FALSE,"PrVnd"}</definedName>
    <definedName name="casa" hidden="1">{#N/A,#N/A,FALSE,"FATURAM";#N/A,#N/A,FALSE,"PrVnd"}</definedName>
    <definedName name="COBRANÇA">#REF!</definedName>
    <definedName name="concorrentes" localSheetId="4" hidden="1">{#N/A,#N/A,FALSE,"Cronograma";#N/A,#N/A,FALSE,"Cronogr. 2"}</definedName>
    <definedName name="concorrentes" localSheetId="20" hidden="1">{#N/A,#N/A,FALSE,"Cronograma";#N/A,#N/A,FALSE,"Cronogr. 2"}</definedName>
    <definedName name="concorrentes" localSheetId="3" hidden="1">{#N/A,#N/A,FALSE,"Cronograma";#N/A,#N/A,FALSE,"Cronogr. 2"}</definedName>
    <definedName name="concorrentes" localSheetId="16" hidden="1">{#N/A,#N/A,FALSE,"Cronograma";#N/A,#N/A,FALSE,"Cronogr. 2"}</definedName>
    <definedName name="concorrentes" localSheetId="15" hidden="1">{#N/A,#N/A,FALSE,"Cronograma";#N/A,#N/A,FALSE,"Cronogr. 2"}</definedName>
    <definedName name="concorrentes" localSheetId="11" hidden="1">{#N/A,#N/A,FALSE,"Cronograma";#N/A,#N/A,FALSE,"Cronogr. 2"}</definedName>
    <definedName name="concorrentes" localSheetId="13" hidden="1">{#N/A,#N/A,FALSE,"Cronograma";#N/A,#N/A,FALSE,"Cronogr. 2"}</definedName>
    <definedName name="concorrentes" localSheetId="12" hidden="1">{#N/A,#N/A,FALSE,"Cronograma";#N/A,#N/A,FALSE,"Cronogr. 2"}</definedName>
    <definedName name="concorrentes" localSheetId="14" hidden="1">{#N/A,#N/A,FALSE,"Cronograma";#N/A,#N/A,FALSE,"Cronogr. 2"}</definedName>
    <definedName name="concorrentes" hidden="1">{#N/A,#N/A,FALSE,"Cronograma";#N/A,#N/A,FALSE,"Cronogr. 2"}</definedName>
    <definedName name="COPIA" localSheetId="4" hidden="1">{#N/A,#N/A,FALSE,"CONTROLE"}</definedName>
    <definedName name="COPIA" localSheetId="20" hidden="1">{#N/A,#N/A,FALSE,"CONTROLE"}</definedName>
    <definedName name="COPIA" localSheetId="3" hidden="1">{#N/A,#N/A,FALSE,"CONTROLE"}</definedName>
    <definedName name="COPIA" localSheetId="16" hidden="1">{#N/A,#N/A,FALSE,"CONTROLE"}</definedName>
    <definedName name="COPIA" localSheetId="15" hidden="1">{#N/A,#N/A,FALSE,"CONTROLE"}</definedName>
    <definedName name="COPIA" localSheetId="11" hidden="1">{#N/A,#N/A,FALSE,"CONTROLE"}</definedName>
    <definedName name="COPIA" localSheetId="13" hidden="1">{#N/A,#N/A,FALSE,"CONTROLE"}</definedName>
    <definedName name="COPIA" localSheetId="12" hidden="1">{#N/A,#N/A,FALSE,"CONTROLE"}</definedName>
    <definedName name="COPIA" localSheetId="14" hidden="1">{#N/A,#N/A,FALSE,"CONTROLE"}</definedName>
    <definedName name="COPIA" hidden="1">{#N/A,#N/A,FALSE,"CONTROLE"}</definedName>
    <definedName name="COPIA1" localSheetId="4" hidden="1">{#N/A,#N/A,FALSE,"CONTROLE"}</definedName>
    <definedName name="COPIA1" localSheetId="20" hidden="1">{#N/A,#N/A,FALSE,"CONTROLE"}</definedName>
    <definedName name="COPIA1" localSheetId="3" hidden="1">{#N/A,#N/A,FALSE,"CONTROLE"}</definedName>
    <definedName name="COPIA1" localSheetId="16" hidden="1">{#N/A,#N/A,FALSE,"CONTROLE"}</definedName>
    <definedName name="COPIA1" localSheetId="15" hidden="1">{#N/A,#N/A,FALSE,"CONTROLE"}</definedName>
    <definedName name="COPIA1" localSheetId="11" hidden="1">{#N/A,#N/A,FALSE,"CONTROLE"}</definedName>
    <definedName name="COPIA1" localSheetId="13" hidden="1">{#N/A,#N/A,FALSE,"CONTROLE"}</definedName>
    <definedName name="COPIA1" localSheetId="12" hidden="1">{#N/A,#N/A,FALSE,"CONTROLE"}</definedName>
    <definedName name="COPIA1" localSheetId="14" hidden="1">{#N/A,#N/A,FALSE,"CONTROLE"}</definedName>
    <definedName name="COPIA1" hidden="1">{#N/A,#N/A,FALSE,"CONTROLE"}</definedName>
    <definedName name="cpv" localSheetId="1">[19]CPV!$J$42</definedName>
    <definedName name="cpv" localSheetId="9">[20]CPV!$J$42</definedName>
    <definedName name="cpv" localSheetId="16">[20]CPV!$J$42</definedName>
    <definedName name="cpv" localSheetId="15">[20]CPV!$J$42</definedName>
    <definedName name="cpv" localSheetId="0">[19]CPV!$J$42</definedName>
    <definedName name="cpv" localSheetId="12">[20]CPV!$J$42</definedName>
    <definedName name="cpv">[19]CPV!$J$42</definedName>
    <definedName name="DA">[21]FONTE!$B$107:$B$112</definedName>
    <definedName name="dad">[22]FONTE!$B$87:$B$93</definedName>
    <definedName name="dada">[23]FONTE!$B$5:$B$51</definedName>
    <definedName name="daf">[13]FONTE!$B$38:$B$242</definedName>
    <definedName name="dd" localSheetId="4" hidden="1">{#N/A,#N/A,FALSE,"ET-CAPA";#N/A,#N/A,FALSE,"ET-PAG1";#N/A,#N/A,FALSE,"ET-PAG2";#N/A,#N/A,FALSE,"ET-PAG3";#N/A,#N/A,FALSE,"ET-PAG4";#N/A,#N/A,FALSE,"ET-PAG5"}</definedName>
    <definedName name="dd" localSheetId="20" hidden="1">{#N/A,#N/A,FALSE,"ET-CAPA";#N/A,#N/A,FALSE,"ET-PAG1";#N/A,#N/A,FALSE,"ET-PAG2";#N/A,#N/A,FALSE,"ET-PAG3";#N/A,#N/A,FALSE,"ET-PAG4";#N/A,#N/A,FALSE,"ET-PAG5"}</definedName>
    <definedName name="dd" localSheetId="3" hidden="1">{#N/A,#N/A,FALSE,"ET-CAPA";#N/A,#N/A,FALSE,"ET-PAG1";#N/A,#N/A,FALSE,"ET-PAG2";#N/A,#N/A,FALSE,"ET-PAG3";#N/A,#N/A,FALSE,"ET-PAG4";#N/A,#N/A,FALSE,"ET-PAG5"}</definedName>
    <definedName name="dd" localSheetId="16" hidden="1">{#N/A,#N/A,FALSE,"ET-CAPA";#N/A,#N/A,FALSE,"ET-PAG1";#N/A,#N/A,FALSE,"ET-PAG2";#N/A,#N/A,FALSE,"ET-PAG3";#N/A,#N/A,FALSE,"ET-PAG4";#N/A,#N/A,FALSE,"ET-PAG5"}</definedName>
    <definedName name="dd" localSheetId="15" hidden="1">{#N/A,#N/A,FALSE,"ET-CAPA";#N/A,#N/A,FALSE,"ET-PAG1";#N/A,#N/A,FALSE,"ET-PAG2";#N/A,#N/A,FALSE,"ET-PAG3";#N/A,#N/A,FALSE,"ET-PAG4";#N/A,#N/A,FALSE,"ET-PAG5"}</definedName>
    <definedName name="dd" localSheetId="11" hidden="1">{#N/A,#N/A,FALSE,"ET-CAPA";#N/A,#N/A,FALSE,"ET-PAG1";#N/A,#N/A,FALSE,"ET-PAG2";#N/A,#N/A,FALSE,"ET-PAG3";#N/A,#N/A,FALSE,"ET-PAG4";#N/A,#N/A,FALSE,"ET-PAG5"}</definedName>
    <definedName name="dd" localSheetId="13" hidden="1">{#N/A,#N/A,FALSE,"ET-CAPA";#N/A,#N/A,FALSE,"ET-PAG1";#N/A,#N/A,FALSE,"ET-PAG2";#N/A,#N/A,FALSE,"ET-PAG3";#N/A,#N/A,FALSE,"ET-PAG4";#N/A,#N/A,FALSE,"ET-PAG5"}</definedName>
    <definedName name="dd" localSheetId="12" hidden="1">{#N/A,#N/A,FALSE,"ET-CAPA";#N/A,#N/A,FALSE,"ET-PAG1";#N/A,#N/A,FALSE,"ET-PAG2";#N/A,#N/A,FALSE,"ET-PAG3";#N/A,#N/A,FALSE,"ET-PAG4";#N/A,#N/A,FALSE,"ET-PAG5"}</definedName>
    <definedName name="dd" localSheetId="14" hidden="1">{#N/A,#N/A,FALSE,"ET-CAPA";#N/A,#N/A,FALSE,"ET-PAG1";#N/A,#N/A,FALSE,"ET-PAG2";#N/A,#N/A,FALSE,"ET-PAG3";#N/A,#N/A,FALSE,"ET-PAG4";#N/A,#N/A,FALSE,"ET-PAG5"}</definedName>
    <definedName name="dd" hidden="1">{#N/A,#N/A,FALSE,"ET-CAPA";#N/A,#N/A,FALSE,"ET-PAG1";#N/A,#N/A,FALSE,"ET-PAG2";#N/A,#N/A,FALSE,"ET-PAG3";#N/A,#N/A,FALSE,"ET-PAG4";#N/A,#N/A,FALSE,"ET-PAG5"}</definedName>
    <definedName name="DDD" localSheetId="4" hidden="1">{#N/A,#N/A,FALSE,"ET-CAPA";#N/A,#N/A,FALSE,"ET-PAG1";#N/A,#N/A,FALSE,"ET-PAG2";#N/A,#N/A,FALSE,"ET-PAG3";#N/A,#N/A,FALSE,"ET-PAG4";#N/A,#N/A,FALSE,"ET-PAG5"}</definedName>
    <definedName name="DDD" localSheetId="20" hidden="1">{#N/A,#N/A,FALSE,"ET-CAPA";#N/A,#N/A,FALSE,"ET-PAG1";#N/A,#N/A,FALSE,"ET-PAG2";#N/A,#N/A,FALSE,"ET-PAG3";#N/A,#N/A,FALSE,"ET-PAG4";#N/A,#N/A,FALSE,"ET-PAG5"}</definedName>
    <definedName name="DDD" localSheetId="3" hidden="1">{#N/A,#N/A,FALSE,"ET-CAPA";#N/A,#N/A,FALSE,"ET-PAG1";#N/A,#N/A,FALSE,"ET-PAG2";#N/A,#N/A,FALSE,"ET-PAG3";#N/A,#N/A,FALSE,"ET-PAG4";#N/A,#N/A,FALSE,"ET-PAG5"}</definedName>
    <definedName name="DDD" localSheetId="16" hidden="1">{#N/A,#N/A,FALSE,"ET-CAPA";#N/A,#N/A,FALSE,"ET-PAG1";#N/A,#N/A,FALSE,"ET-PAG2";#N/A,#N/A,FALSE,"ET-PAG3";#N/A,#N/A,FALSE,"ET-PAG4";#N/A,#N/A,FALSE,"ET-PAG5"}</definedName>
    <definedName name="DDD" localSheetId="15" hidden="1">{#N/A,#N/A,FALSE,"ET-CAPA";#N/A,#N/A,FALSE,"ET-PAG1";#N/A,#N/A,FALSE,"ET-PAG2";#N/A,#N/A,FALSE,"ET-PAG3";#N/A,#N/A,FALSE,"ET-PAG4";#N/A,#N/A,FALSE,"ET-PAG5"}</definedName>
    <definedName name="DDD" localSheetId="11" hidden="1">{#N/A,#N/A,FALSE,"ET-CAPA";#N/A,#N/A,FALSE,"ET-PAG1";#N/A,#N/A,FALSE,"ET-PAG2";#N/A,#N/A,FALSE,"ET-PAG3";#N/A,#N/A,FALSE,"ET-PAG4";#N/A,#N/A,FALSE,"ET-PAG5"}</definedName>
    <definedName name="DDD" localSheetId="13" hidden="1">{#N/A,#N/A,FALSE,"ET-CAPA";#N/A,#N/A,FALSE,"ET-PAG1";#N/A,#N/A,FALSE,"ET-PAG2";#N/A,#N/A,FALSE,"ET-PAG3";#N/A,#N/A,FALSE,"ET-PAG4";#N/A,#N/A,FALSE,"ET-PAG5"}</definedName>
    <definedName name="DDD" localSheetId="12" hidden="1">{#N/A,#N/A,FALSE,"ET-CAPA";#N/A,#N/A,FALSE,"ET-PAG1";#N/A,#N/A,FALSE,"ET-PAG2";#N/A,#N/A,FALSE,"ET-PAG3";#N/A,#N/A,FALSE,"ET-PAG4";#N/A,#N/A,FALSE,"ET-PAG5"}</definedName>
    <definedName name="DDD" localSheetId="14" hidden="1">{#N/A,#N/A,FALSE,"ET-CAPA";#N/A,#N/A,FALSE,"ET-PAG1";#N/A,#N/A,FALSE,"ET-PAG2";#N/A,#N/A,FALSE,"ET-PAG3";#N/A,#N/A,FALSE,"ET-PAG4";#N/A,#N/A,FALSE,"ET-PAG5"}</definedName>
    <definedName name="DDD" hidden="1">{#N/A,#N/A,FALSE,"ET-CAPA";#N/A,#N/A,FALSE,"ET-PAG1";#N/A,#N/A,FALSE,"ET-PAG2";#N/A,#N/A,FALSE,"ET-PAG3";#N/A,#N/A,FALSE,"ET-PAG4";#N/A,#N/A,FALSE,"ET-PAG5"}</definedName>
    <definedName name="ddddwa" localSheetId="4" hidden="1">#REF!</definedName>
    <definedName name="ddddwa" localSheetId="3" hidden="1">#REF!</definedName>
    <definedName name="ddddwa" localSheetId="16" hidden="1">#REF!</definedName>
    <definedName name="ddddwa" localSheetId="15" hidden="1">#REF!</definedName>
    <definedName name="ddddwa" localSheetId="11" hidden="1">#REF!</definedName>
    <definedName name="ddddwa" localSheetId="13" hidden="1">#REF!</definedName>
    <definedName name="ddddwa" localSheetId="12" hidden="1">#REF!</definedName>
    <definedName name="ddddwa" hidden="1">#REF!</definedName>
    <definedName name="DES" localSheetId="4" hidden="1">#REF!</definedName>
    <definedName name="DES" localSheetId="3" hidden="1">#REF!</definedName>
    <definedName name="DES" localSheetId="16" hidden="1">#REF!</definedName>
    <definedName name="DES" localSheetId="15" hidden="1">#REF!</definedName>
    <definedName name="DES" localSheetId="11" hidden="1">#REF!</definedName>
    <definedName name="DES" localSheetId="13" hidden="1">#REF!</definedName>
    <definedName name="DES" localSheetId="12" hidden="1">#REF!</definedName>
    <definedName name="DES" hidden="1">#REF!</definedName>
    <definedName name="DESNIVEL" localSheetId="4" hidden="1">{#N/A,#N/A,FALSE,"RESUMO-BB1";#N/A,#N/A,FALSE,"MOD-A01-R - BB1";#N/A,#N/A,FALSE,"URB-BB1"}</definedName>
    <definedName name="DESNIVEL" localSheetId="20" hidden="1">{#N/A,#N/A,FALSE,"RESUMO-BB1";#N/A,#N/A,FALSE,"MOD-A01-R - BB1";#N/A,#N/A,FALSE,"URB-BB1"}</definedName>
    <definedName name="DESNIVEL" localSheetId="3" hidden="1">{#N/A,#N/A,FALSE,"RESUMO-BB1";#N/A,#N/A,FALSE,"MOD-A01-R - BB1";#N/A,#N/A,FALSE,"URB-BB1"}</definedName>
    <definedName name="DESNIVEL" localSheetId="16" hidden="1">{#N/A,#N/A,FALSE,"RESUMO-BB1";#N/A,#N/A,FALSE,"MOD-A01-R - BB1";#N/A,#N/A,FALSE,"URB-BB1"}</definedName>
    <definedName name="DESNIVEL" localSheetId="15" hidden="1">{#N/A,#N/A,FALSE,"RESUMO-BB1";#N/A,#N/A,FALSE,"MOD-A01-R - BB1";#N/A,#N/A,FALSE,"URB-BB1"}</definedName>
    <definedName name="DESNIVEL" localSheetId="11" hidden="1">{#N/A,#N/A,FALSE,"RESUMO-BB1";#N/A,#N/A,FALSE,"MOD-A01-R - BB1";#N/A,#N/A,FALSE,"URB-BB1"}</definedName>
    <definedName name="DESNIVEL" localSheetId="13" hidden="1">{#N/A,#N/A,FALSE,"RESUMO-BB1";#N/A,#N/A,FALSE,"MOD-A01-R - BB1";#N/A,#N/A,FALSE,"URB-BB1"}</definedName>
    <definedName name="DESNIVEL" localSheetId="12" hidden="1">{#N/A,#N/A,FALSE,"RESUMO-BB1";#N/A,#N/A,FALSE,"MOD-A01-R - BB1";#N/A,#N/A,FALSE,"URB-BB1"}</definedName>
    <definedName name="DESNIVEL" localSheetId="14" hidden="1">{#N/A,#N/A,FALSE,"RESUMO-BB1";#N/A,#N/A,FALSE,"MOD-A01-R - BB1";#N/A,#N/A,FALSE,"URB-BB1"}</definedName>
    <definedName name="DESNIVEL" hidden="1">{#N/A,#N/A,FALSE,"RESUMO-BB1";#N/A,#N/A,FALSE,"MOD-A01-R - BB1";#N/A,#N/A,FALSE,"URB-BB1"}</definedName>
    <definedName name="dfdaf" hidden="1">15</definedName>
    <definedName name="dfse" localSheetId="4" hidden="1">#REF!</definedName>
    <definedName name="dfse" localSheetId="3" hidden="1">#REF!</definedName>
    <definedName name="dfse" localSheetId="16" hidden="1">#REF!</definedName>
    <definedName name="dfse" localSheetId="15" hidden="1">#REF!</definedName>
    <definedName name="dfse" localSheetId="11" hidden="1">#REF!</definedName>
    <definedName name="dfse" localSheetId="13" hidden="1">#REF!</definedName>
    <definedName name="dfse" localSheetId="12" hidden="1">#REF!</definedName>
    <definedName name="dfse" hidden="1">#REF!</definedName>
    <definedName name="dfswq" localSheetId="4" hidden="1">{#N/A,#N/A,FALSE,"ET-CAPA";#N/A,#N/A,FALSE,"ET-PAG1";#N/A,#N/A,FALSE,"ET-PAG2";#N/A,#N/A,FALSE,"ET-PAG3";#N/A,#N/A,FALSE,"ET-PAG4";#N/A,#N/A,FALSE,"ET-PAG5"}</definedName>
    <definedName name="dfswq" localSheetId="20" hidden="1">{#N/A,#N/A,FALSE,"ET-CAPA";#N/A,#N/A,FALSE,"ET-PAG1";#N/A,#N/A,FALSE,"ET-PAG2";#N/A,#N/A,FALSE,"ET-PAG3";#N/A,#N/A,FALSE,"ET-PAG4";#N/A,#N/A,FALSE,"ET-PAG5"}</definedName>
    <definedName name="dfswq" localSheetId="3" hidden="1">{#N/A,#N/A,FALSE,"ET-CAPA";#N/A,#N/A,FALSE,"ET-PAG1";#N/A,#N/A,FALSE,"ET-PAG2";#N/A,#N/A,FALSE,"ET-PAG3";#N/A,#N/A,FALSE,"ET-PAG4";#N/A,#N/A,FALSE,"ET-PAG5"}</definedName>
    <definedName name="dfswq" localSheetId="16" hidden="1">{#N/A,#N/A,FALSE,"ET-CAPA";#N/A,#N/A,FALSE,"ET-PAG1";#N/A,#N/A,FALSE,"ET-PAG2";#N/A,#N/A,FALSE,"ET-PAG3";#N/A,#N/A,FALSE,"ET-PAG4";#N/A,#N/A,FALSE,"ET-PAG5"}</definedName>
    <definedName name="dfswq" localSheetId="15" hidden="1">{#N/A,#N/A,FALSE,"ET-CAPA";#N/A,#N/A,FALSE,"ET-PAG1";#N/A,#N/A,FALSE,"ET-PAG2";#N/A,#N/A,FALSE,"ET-PAG3";#N/A,#N/A,FALSE,"ET-PAG4";#N/A,#N/A,FALSE,"ET-PAG5"}</definedName>
    <definedName name="dfswq" localSheetId="11" hidden="1">{#N/A,#N/A,FALSE,"ET-CAPA";#N/A,#N/A,FALSE,"ET-PAG1";#N/A,#N/A,FALSE,"ET-PAG2";#N/A,#N/A,FALSE,"ET-PAG3";#N/A,#N/A,FALSE,"ET-PAG4";#N/A,#N/A,FALSE,"ET-PAG5"}</definedName>
    <definedName name="dfswq" localSheetId="13" hidden="1">{#N/A,#N/A,FALSE,"ET-CAPA";#N/A,#N/A,FALSE,"ET-PAG1";#N/A,#N/A,FALSE,"ET-PAG2";#N/A,#N/A,FALSE,"ET-PAG3";#N/A,#N/A,FALSE,"ET-PAG4";#N/A,#N/A,FALSE,"ET-PAG5"}</definedName>
    <definedName name="dfswq" localSheetId="12" hidden="1">{#N/A,#N/A,FALSE,"ET-CAPA";#N/A,#N/A,FALSE,"ET-PAG1";#N/A,#N/A,FALSE,"ET-PAG2";#N/A,#N/A,FALSE,"ET-PAG3";#N/A,#N/A,FALSE,"ET-PAG4";#N/A,#N/A,FALSE,"ET-PAG5"}</definedName>
    <definedName name="dfswq" localSheetId="14" hidden="1">{#N/A,#N/A,FALSE,"ET-CAPA";#N/A,#N/A,FALSE,"ET-PAG1";#N/A,#N/A,FALSE,"ET-PAG2";#N/A,#N/A,FALSE,"ET-PAG3";#N/A,#N/A,FALSE,"ET-PAG4";#N/A,#N/A,FALSE,"ET-PAG5"}</definedName>
    <definedName name="dfswq" hidden="1">{#N/A,#N/A,FALSE,"ET-CAPA";#N/A,#N/A,FALSE,"ET-PAG1";#N/A,#N/A,FALSE,"ET-PAG2";#N/A,#N/A,FALSE,"ET-PAG3";#N/A,#N/A,FALSE,"ET-PAG4";#N/A,#N/A,FALSE,"ET-PAG5"}</definedName>
    <definedName name="DIÂMETRO" localSheetId="1">'[24]TABELA PID'!$A$4:$B$247</definedName>
    <definedName name="DIÂMETRO" localSheetId="4">'[25]TABELA PID'!$A$4:$B$247</definedName>
    <definedName name="DIÂMETRO" localSheetId="20">'[25]TABELA PID'!$A$4:$B$247</definedName>
    <definedName name="DIÂMETRO" localSheetId="3">'[25]TABELA PID'!$A$4:$B$247</definedName>
    <definedName name="DIÂMETRO" localSheetId="9">'[16]TABELA PID'!$A$4:$B$247</definedName>
    <definedName name="DIÂMETRO" localSheetId="16">'[24]TABELA PID'!$A$4:$B$247</definedName>
    <definedName name="DIÂMETRO" localSheetId="15">'[24]TABELA PID'!$A$4:$B$247</definedName>
    <definedName name="DIÂMETRO" localSheetId="11">'[25]TABELA PID'!$A$4:$B$247</definedName>
    <definedName name="DIÂMETRO" localSheetId="13">'[16]TABELA PID'!$A$4:$B$247</definedName>
    <definedName name="DIÂMETRO" localSheetId="0">'[16]TABELA PID'!$A$4:$B$247</definedName>
    <definedName name="DIÂMETRO" localSheetId="12">'[24]TABELA PID'!$A$4:$B$247</definedName>
    <definedName name="DIÂMETRO">'[26]TABELA PID'!$A$4:$B$247</definedName>
    <definedName name="DIVISÃO" localSheetId="16">[27]FONTE!$B$4:$B$7</definedName>
    <definedName name="DIVISÃO" localSheetId="15">[27]FONTE!$B$4:$B$7</definedName>
    <definedName name="DIVISÃO" localSheetId="12">[28]FONTE!$B$4:$B$7</definedName>
    <definedName name="DIVISÃO">[29]FONTE!$B$4:$B$7</definedName>
    <definedName name="Dolar" localSheetId="1">#REF!</definedName>
    <definedName name="Dolar" localSheetId="4">#REF!</definedName>
    <definedName name="Dolar" localSheetId="20">#REF!</definedName>
    <definedName name="Dolar" localSheetId="3">#REF!</definedName>
    <definedName name="Dolar" localSheetId="9">#REF!</definedName>
    <definedName name="Dolar" localSheetId="11">#REF!</definedName>
    <definedName name="Dolar" localSheetId="13">#REF!</definedName>
    <definedName name="Dolar" localSheetId="0">#REF!</definedName>
    <definedName name="Dolar" localSheetId="12">#REF!</definedName>
    <definedName name="Dolar">#REF!</definedName>
    <definedName name="DolarCompra" localSheetId="1">#REF!</definedName>
    <definedName name="DolarCompra" localSheetId="4">#REF!</definedName>
    <definedName name="DolarCompra" localSheetId="3">#REF!</definedName>
    <definedName name="DolarCompra" localSheetId="11">#REF!</definedName>
    <definedName name="DolarCompra" localSheetId="13">#REF!</definedName>
    <definedName name="DolarCompra" localSheetId="0">#REF!</definedName>
    <definedName name="DolarCompra" localSheetId="12">#REF!</definedName>
    <definedName name="DolarCompra">#REF!</definedName>
    <definedName name="DolarVenda" localSheetId="1">#REF!</definedName>
    <definedName name="DolarVenda" localSheetId="4">#REF!</definedName>
    <definedName name="DolarVenda" localSheetId="3">#REF!</definedName>
    <definedName name="DolarVenda" localSheetId="11">#REF!</definedName>
    <definedName name="DolarVenda" localSheetId="13">#REF!</definedName>
    <definedName name="DolarVenda" localSheetId="0">#REF!</definedName>
    <definedName name="DolarVenda" localSheetId="12">#REF!</definedName>
    <definedName name="DolarVenda">#REF!</definedName>
    <definedName name="dsgsd" localSheetId="4" hidden="1">{#N/A,#N/A,FALSE,"Cronograma";#N/A,#N/A,FALSE,"Cronogr. 2"}</definedName>
    <definedName name="dsgsd" localSheetId="20" hidden="1">{#N/A,#N/A,FALSE,"Cronograma";#N/A,#N/A,FALSE,"Cronogr. 2"}</definedName>
    <definedName name="dsgsd" localSheetId="3" hidden="1">{#N/A,#N/A,FALSE,"Cronograma";#N/A,#N/A,FALSE,"Cronogr. 2"}</definedName>
    <definedName name="dsgsd" localSheetId="16" hidden="1">{#N/A,#N/A,FALSE,"Cronograma";#N/A,#N/A,FALSE,"Cronogr. 2"}</definedName>
    <definedName name="dsgsd" localSheetId="15" hidden="1">{#N/A,#N/A,FALSE,"Cronograma";#N/A,#N/A,FALSE,"Cronogr. 2"}</definedName>
    <definedName name="dsgsd" localSheetId="11" hidden="1">{#N/A,#N/A,FALSE,"Cronograma";#N/A,#N/A,FALSE,"Cronogr. 2"}</definedName>
    <definedName name="dsgsd" localSheetId="13" hidden="1">{#N/A,#N/A,FALSE,"Cronograma";#N/A,#N/A,FALSE,"Cronogr. 2"}</definedName>
    <definedName name="dsgsd" localSheetId="12" hidden="1">{#N/A,#N/A,FALSE,"Cronograma";#N/A,#N/A,FALSE,"Cronogr. 2"}</definedName>
    <definedName name="dsgsd" localSheetId="14" hidden="1">{#N/A,#N/A,FALSE,"Cronograma";#N/A,#N/A,FALSE,"Cronogr. 2"}</definedName>
    <definedName name="dsgsd" hidden="1">{#N/A,#N/A,FALSE,"Cronograma";#N/A,#N/A,FALSE,"Cronogr. 2"}</definedName>
    <definedName name="efef" localSheetId="4" hidden="1">#REF!</definedName>
    <definedName name="efef" localSheetId="3" hidden="1">#REF!</definedName>
    <definedName name="efef" localSheetId="16" hidden="1">#REF!</definedName>
    <definedName name="efef" localSheetId="15" hidden="1">#REF!</definedName>
    <definedName name="efef" localSheetId="11" hidden="1">#REF!</definedName>
    <definedName name="efef" localSheetId="13" hidden="1">#REF!</definedName>
    <definedName name="efef" localSheetId="12" hidden="1">#REF!</definedName>
    <definedName name="efef" hidden="1">#REF!</definedName>
    <definedName name="efgh">#N/A</definedName>
    <definedName name="Equipamentos" localSheetId="1" hidden="1">{#N/A,#N/A,FALSE,"CPV";#N/A,#N/A,FALSE,"Pareto";#N/A,#N/A,FALSE,"Gráficos"}</definedName>
    <definedName name="Equipamentos" localSheetId="4" hidden="1">{#N/A,#N/A,FALSE,"CPV";#N/A,#N/A,FALSE,"Pareto";#N/A,#N/A,FALSE,"Gráficos"}</definedName>
    <definedName name="Equipamentos" localSheetId="20" hidden="1">{#N/A,#N/A,FALSE,"CPV";#N/A,#N/A,FALSE,"Pareto";#N/A,#N/A,FALSE,"Gráficos"}</definedName>
    <definedName name="Equipamentos" localSheetId="3" hidden="1">{#N/A,#N/A,FALSE,"CPV";#N/A,#N/A,FALSE,"Pareto";#N/A,#N/A,FALSE,"Gráficos"}</definedName>
    <definedName name="Equipamentos" localSheetId="9" hidden="1">{#N/A,#N/A,FALSE,"CPV";#N/A,#N/A,FALSE,"Pareto";#N/A,#N/A,FALSE,"Gráficos"}</definedName>
    <definedName name="Equipamentos" localSheetId="16" hidden="1">{#N/A,#N/A,FALSE,"CPV";#N/A,#N/A,FALSE,"Pareto";#N/A,#N/A,FALSE,"Gráficos"}</definedName>
    <definedName name="Equipamentos" localSheetId="15" hidden="1">{#N/A,#N/A,FALSE,"CPV";#N/A,#N/A,FALSE,"Pareto";#N/A,#N/A,FALSE,"Gráficos"}</definedName>
    <definedName name="Equipamentos" localSheetId="11" hidden="1">{#N/A,#N/A,FALSE,"CPV";#N/A,#N/A,FALSE,"Pareto";#N/A,#N/A,FALSE,"Gráficos"}</definedName>
    <definedName name="Equipamentos" localSheetId="13" hidden="1">{#N/A,#N/A,FALSE,"CPV";#N/A,#N/A,FALSE,"Pareto";#N/A,#N/A,FALSE,"Gráficos"}</definedName>
    <definedName name="Equipamentos" localSheetId="0" hidden="1">{#N/A,#N/A,FALSE,"CPV";#N/A,#N/A,FALSE,"Pareto";#N/A,#N/A,FALSE,"Gráficos"}</definedName>
    <definedName name="Equipamentos" localSheetId="12" hidden="1">{#N/A,#N/A,FALSE,"CPV";#N/A,#N/A,FALSE,"Pareto";#N/A,#N/A,FALSE,"Gráficos"}</definedName>
    <definedName name="Equipamentos" localSheetId="14" hidden="1">{#N/A,#N/A,FALSE,"CPV";#N/A,#N/A,FALSE,"Pareto";#N/A,#N/A,FALSE,"Gráficos"}</definedName>
    <definedName name="Equipamentos" hidden="1">{#N/A,#N/A,FALSE,"CPV";#N/A,#N/A,FALSE,"Pareto";#N/A,#N/A,FALSE,"Gráficos"}</definedName>
    <definedName name="EQUIPES" localSheetId="16">[27]FONTE!$B$75:$B$428</definedName>
    <definedName name="EQUIPES" localSheetId="15">[27]FONTE!$B$75:$B$428</definedName>
    <definedName name="EQUIPES" localSheetId="12">[28]FONTE!$B$75:$B$428</definedName>
    <definedName name="EQUIPES">[29]FONTE!$B$141:$B$494</definedName>
    <definedName name="Eurocompra" localSheetId="1">#REF!</definedName>
    <definedName name="Eurocompra" localSheetId="4">#REF!</definedName>
    <definedName name="Eurocompra" localSheetId="20">#REF!</definedName>
    <definedName name="Eurocompra" localSheetId="3">#REF!</definedName>
    <definedName name="Eurocompra" localSheetId="9">#REF!</definedName>
    <definedName name="Eurocompra" localSheetId="11">#REF!</definedName>
    <definedName name="Eurocompra" localSheetId="13">#REF!</definedName>
    <definedName name="Eurocompra" localSheetId="0">#REF!</definedName>
    <definedName name="Eurocompra" localSheetId="12">#REF!</definedName>
    <definedName name="Eurocompra">#REF!</definedName>
    <definedName name="Eurovenda" localSheetId="1">#REF!</definedName>
    <definedName name="Eurovenda" localSheetId="4">#REF!</definedName>
    <definedName name="Eurovenda" localSheetId="3">#REF!</definedName>
    <definedName name="Eurovenda" localSheetId="11">#REF!</definedName>
    <definedName name="Eurovenda" localSheetId="13">#REF!</definedName>
    <definedName name="Eurovenda" localSheetId="0">#REF!</definedName>
    <definedName name="Eurovenda" localSheetId="12">#REF!</definedName>
    <definedName name="Eurovenda">#REF!</definedName>
    <definedName name="Excel_BuiltIn__FilterDatabase" localSheetId="24">'LINHAS - LEVANTAMENTO'!$A$7:$X$72</definedName>
    <definedName name="Excel_BuiltIn__FilterDatabase" localSheetId="6">'LINHAS anterior'!$A$6:$X$46</definedName>
    <definedName name="Excel_BuiltIn__FilterDatabase" localSheetId="14">TUB.!$D$7:$AG$16</definedName>
    <definedName name="Excel_BuiltIn_Print_Area" localSheetId="8">'EQUIPAMENTOS '!$A$1:$N$15</definedName>
    <definedName name="Excel_BuiltIn_Print_Area" localSheetId="24">'LINHAS - LEVANTAMENTO'!$A$1:$Y$74</definedName>
    <definedName name="Excel_BuiltIn_Print_Area" localSheetId="6">'LINHAS anterior'!$A$1:$X$48</definedName>
    <definedName name="Excel_BuiltIn_Print_Area" localSheetId="14">TUB.!$D$1:$AG$18</definedName>
    <definedName name="f_" localSheetId="4" hidden="1">{#N/A,#N/A,FALSE,"GERAL";#N/A,#N/A,FALSE,"012-96";#N/A,#N/A,FALSE,"018-96";#N/A,#N/A,FALSE,"027-96";#N/A,#N/A,FALSE,"059-96";#N/A,#N/A,FALSE,"076-96";#N/A,#N/A,FALSE,"019-97";#N/A,#N/A,FALSE,"021-97";#N/A,#N/A,FALSE,"022-97";#N/A,#N/A,FALSE,"028-97"}</definedName>
    <definedName name="f_" localSheetId="20" hidden="1">{#N/A,#N/A,FALSE,"GERAL";#N/A,#N/A,FALSE,"012-96";#N/A,#N/A,FALSE,"018-96";#N/A,#N/A,FALSE,"027-96";#N/A,#N/A,FALSE,"059-96";#N/A,#N/A,FALSE,"076-96";#N/A,#N/A,FALSE,"019-97";#N/A,#N/A,FALSE,"021-97";#N/A,#N/A,FALSE,"022-97";#N/A,#N/A,FALSE,"028-97"}</definedName>
    <definedName name="f_" localSheetId="3" hidden="1">{#N/A,#N/A,FALSE,"GERAL";#N/A,#N/A,FALSE,"012-96";#N/A,#N/A,FALSE,"018-96";#N/A,#N/A,FALSE,"027-96";#N/A,#N/A,FALSE,"059-96";#N/A,#N/A,FALSE,"076-96";#N/A,#N/A,FALSE,"019-97";#N/A,#N/A,FALSE,"021-97";#N/A,#N/A,FALSE,"022-97";#N/A,#N/A,FALSE,"028-97"}</definedName>
    <definedName name="f_" localSheetId="16" hidden="1">{#N/A,#N/A,FALSE,"GERAL";#N/A,#N/A,FALSE,"012-96";#N/A,#N/A,FALSE,"018-96";#N/A,#N/A,FALSE,"027-96";#N/A,#N/A,FALSE,"059-96";#N/A,#N/A,FALSE,"076-96";#N/A,#N/A,FALSE,"019-97";#N/A,#N/A,FALSE,"021-97";#N/A,#N/A,FALSE,"022-97";#N/A,#N/A,FALSE,"028-97"}</definedName>
    <definedName name="f_" localSheetId="15" hidden="1">{#N/A,#N/A,FALSE,"GERAL";#N/A,#N/A,FALSE,"012-96";#N/A,#N/A,FALSE,"018-96";#N/A,#N/A,FALSE,"027-96";#N/A,#N/A,FALSE,"059-96";#N/A,#N/A,FALSE,"076-96";#N/A,#N/A,FALSE,"019-97";#N/A,#N/A,FALSE,"021-97";#N/A,#N/A,FALSE,"022-97";#N/A,#N/A,FALSE,"028-97"}</definedName>
    <definedName name="f_" localSheetId="11" hidden="1">{#N/A,#N/A,FALSE,"GERAL";#N/A,#N/A,FALSE,"012-96";#N/A,#N/A,FALSE,"018-96";#N/A,#N/A,FALSE,"027-96";#N/A,#N/A,FALSE,"059-96";#N/A,#N/A,FALSE,"076-96";#N/A,#N/A,FALSE,"019-97";#N/A,#N/A,FALSE,"021-97";#N/A,#N/A,FALSE,"022-97";#N/A,#N/A,FALSE,"028-97"}</definedName>
    <definedName name="f_" localSheetId="13" hidden="1">{#N/A,#N/A,FALSE,"GERAL";#N/A,#N/A,FALSE,"012-96";#N/A,#N/A,FALSE,"018-96";#N/A,#N/A,FALSE,"027-96";#N/A,#N/A,FALSE,"059-96";#N/A,#N/A,FALSE,"076-96";#N/A,#N/A,FALSE,"019-97";#N/A,#N/A,FALSE,"021-97";#N/A,#N/A,FALSE,"022-97";#N/A,#N/A,FALSE,"028-97"}</definedName>
    <definedName name="f_" localSheetId="12" hidden="1">{#N/A,#N/A,FALSE,"GERAL";#N/A,#N/A,FALSE,"012-96";#N/A,#N/A,FALSE,"018-96";#N/A,#N/A,FALSE,"027-96";#N/A,#N/A,FALSE,"059-96";#N/A,#N/A,FALSE,"076-96";#N/A,#N/A,FALSE,"019-97";#N/A,#N/A,FALSE,"021-97";#N/A,#N/A,FALSE,"022-97";#N/A,#N/A,FALSE,"028-97"}</definedName>
    <definedName name="f_" localSheetId="14" hidden="1">{#N/A,#N/A,FALSE,"GERAL";#N/A,#N/A,FALSE,"012-96";#N/A,#N/A,FALSE,"018-96";#N/A,#N/A,FALSE,"027-96";#N/A,#N/A,FALSE,"059-96";#N/A,#N/A,FALSE,"076-96";#N/A,#N/A,FALSE,"019-97";#N/A,#N/A,FALSE,"021-97";#N/A,#N/A,FALSE,"022-97";#N/A,#N/A,FALSE,"028-97"}</definedName>
    <definedName name="f_" hidden="1">{#N/A,#N/A,FALSE,"GERAL";#N/A,#N/A,FALSE,"012-96";#N/A,#N/A,FALSE,"018-96";#N/A,#N/A,FALSE,"027-96";#N/A,#N/A,FALSE,"059-96";#N/A,#N/A,FALSE,"076-96";#N/A,#N/A,FALSE,"019-97";#N/A,#N/A,FALSE,"021-97";#N/A,#N/A,FALSE,"022-97";#N/A,#N/A,FALSE,"028-97"}</definedName>
    <definedName name="fabio" localSheetId="4" hidden="1">{#N/A,#N/A,FALSE,"Cronograma";#N/A,#N/A,FALSE,"Cronogr. 2"}</definedName>
    <definedName name="fabio" localSheetId="20" hidden="1">{#N/A,#N/A,FALSE,"Cronograma";#N/A,#N/A,FALSE,"Cronogr. 2"}</definedName>
    <definedName name="fabio" localSheetId="3" hidden="1">{#N/A,#N/A,FALSE,"Cronograma";#N/A,#N/A,FALSE,"Cronogr. 2"}</definedName>
    <definedName name="fabio" localSheetId="16" hidden="1">{#N/A,#N/A,FALSE,"Cronograma";#N/A,#N/A,FALSE,"Cronogr. 2"}</definedName>
    <definedName name="fabio" localSheetId="15" hidden="1">{#N/A,#N/A,FALSE,"Cronograma";#N/A,#N/A,FALSE,"Cronogr. 2"}</definedName>
    <definedName name="fabio" localSheetId="11" hidden="1">{#N/A,#N/A,FALSE,"Cronograma";#N/A,#N/A,FALSE,"Cronogr. 2"}</definedName>
    <definedName name="fabio" localSheetId="13" hidden="1">{#N/A,#N/A,FALSE,"Cronograma";#N/A,#N/A,FALSE,"Cronogr. 2"}</definedName>
    <definedName name="fabio" localSheetId="12" hidden="1">{#N/A,#N/A,FALSE,"Cronograma";#N/A,#N/A,FALSE,"Cronogr. 2"}</definedName>
    <definedName name="fabio" localSheetId="14" hidden="1">{#N/A,#N/A,FALSE,"Cronograma";#N/A,#N/A,FALSE,"Cronogr. 2"}</definedName>
    <definedName name="fabio" hidden="1">{#N/A,#N/A,FALSE,"Cronograma";#N/A,#N/A,FALSE,"Cronogr. 2"}</definedName>
    <definedName name="Faturamento" localSheetId="1">#REF!</definedName>
    <definedName name="Faturamento" localSheetId="4">#REF!</definedName>
    <definedName name="Faturamento" localSheetId="20">#REF!</definedName>
    <definedName name="Faturamento" localSheetId="3">#REF!</definedName>
    <definedName name="Faturamento" localSheetId="9">#REF!</definedName>
    <definedName name="Faturamento" localSheetId="11">#REF!</definedName>
    <definedName name="Faturamento" localSheetId="13">#REF!</definedName>
    <definedName name="Faturamento" localSheetId="0">#REF!</definedName>
    <definedName name="Faturamento" localSheetId="12">#REF!</definedName>
    <definedName name="Faturamento">#REF!</definedName>
    <definedName name="fdaf">[30]FONTE!$B$132:$B$154</definedName>
    <definedName name="FFFFF" localSheetId="4" hidden="1">{#N/A,#N/A,FALSE,"ET-CAPA";#N/A,#N/A,FALSE,"ET-PAG1";#N/A,#N/A,FALSE,"ET-PAG2";#N/A,#N/A,FALSE,"ET-PAG3";#N/A,#N/A,FALSE,"ET-PAG4";#N/A,#N/A,FALSE,"ET-PAG5"}</definedName>
    <definedName name="FFFFF" localSheetId="20" hidden="1">{#N/A,#N/A,FALSE,"ET-CAPA";#N/A,#N/A,FALSE,"ET-PAG1";#N/A,#N/A,FALSE,"ET-PAG2";#N/A,#N/A,FALSE,"ET-PAG3";#N/A,#N/A,FALSE,"ET-PAG4";#N/A,#N/A,FALSE,"ET-PAG5"}</definedName>
    <definedName name="FFFFF" localSheetId="3" hidden="1">{#N/A,#N/A,FALSE,"ET-CAPA";#N/A,#N/A,FALSE,"ET-PAG1";#N/A,#N/A,FALSE,"ET-PAG2";#N/A,#N/A,FALSE,"ET-PAG3";#N/A,#N/A,FALSE,"ET-PAG4";#N/A,#N/A,FALSE,"ET-PAG5"}</definedName>
    <definedName name="FFFFF" localSheetId="16" hidden="1">{#N/A,#N/A,FALSE,"ET-CAPA";#N/A,#N/A,FALSE,"ET-PAG1";#N/A,#N/A,FALSE,"ET-PAG2";#N/A,#N/A,FALSE,"ET-PAG3";#N/A,#N/A,FALSE,"ET-PAG4";#N/A,#N/A,FALSE,"ET-PAG5"}</definedName>
    <definedName name="FFFFF" localSheetId="15" hidden="1">{#N/A,#N/A,FALSE,"ET-CAPA";#N/A,#N/A,FALSE,"ET-PAG1";#N/A,#N/A,FALSE,"ET-PAG2";#N/A,#N/A,FALSE,"ET-PAG3";#N/A,#N/A,FALSE,"ET-PAG4";#N/A,#N/A,FALSE,"ET-PAG5"}</definedName>
    <definedName name="FFFFF" localSheetId="11" hidden="1">{#N/A,#N/A,FALSE,"ET-CAPA";#N/A,#N/A,FALSE,"ET-PAG1";#N/A,#N/A,FALSE,"ET-PAG2";#N/A,#N/A,FALSE,"ET-PAG3";#N/A,#N/A,FALSE,"ET-PAG4";#N/A,#N/A,FALSE,"ET-PAG5"}</definedName>
    <definedName name="FFFFF" localSheetId="13" hidden="1">{#N/A,#N/A,FALSE,"ET-CAPA";#N/A,#N/A,FALSE,"ET-PAG1";#N/A,#N/A,FALSE,"ET-PAG2";#N/A,#N/A,FALSE,"ET-PAG3";#N/A,#N/A,FALSE,"ET-PAG4";#N/A,#N/A,FALSE,"ET-PAG5"}</definedName>
    <definedName name="FFFFF" localSheetId="12" hidden="1">{#N/A,#N/A,FALSE,"ET-CAPA";#N/A,#N/A,FALSE,"ET-PAG1";#N/A,#N/A,FALSE,"ET-PAG2";#N/A,#N/A,FALSE,"ET-PAG3";#N/A,#N/A,FALSE,"ET-PAG4";#N/A,#N/A,FALSE,"ET-PAG5"}</definedName>
    <definedName name="FFFFF" localSheetId="14" hidden="1">{#N/A,#N/A,FALSE,"ET-CAPA";#N/A,#N/A,FALSE,"ET-PAG1";#N/A,#N/A,FALSE,"ET-PAG2";#N/A,#N/A,FALSE,"ET-PAG3";#N/A,#N/A,FALSE,"ET-PAG4";#N/A,#N/A,FALSE,"ET-PAG5"}</definedName>
    <definedName name="FFFFF" hidden="1">{#N/A,#N/A,FALSE,"ET-CAPA";#N/A,#N/A,FALSE,"ET-PAG1";#N/A,#N/A,FALSE,"ET-PAG2";#N/A,#N/A,FALSE,"ET-PAG3";#N/A,#N/A,FALSE,"ET-PAG4";#N/A,#N/A,FALSE,"ET-PAG5"}</definedName>
    <definedName name="ffffffffffffffffffffffffffffff" localSheetId="4" hidden="1">{#N/A,#N/A,FALSE,"ET-CAPA";#N/A,#N/A,FALSE,"ET-PAG1";#N/A,#N/A,FALSE,"ET-PAG2";#N/A,#N/A,FALSE,"ET-PAG3";#N/A,#N/A,FALSE,"ET-PAG4";#N/A,#N/A,FALSE,"ET-PAG5"}</definedName>
    <definedName name="ffffffffffffffffffffffffffffff" localSheetId="20" hidden="1">{#N/A,#N/A,FALSE,"ET-CAPA";#N/A,#N/A,FALSE,"ET-PAG1";#N/A,#N/A,FALSE,"ET-PAG2";#N/A,#N/A,FALSE,"ET-PAG3";#N/A,#N/A,FALSE,"ET-PAG4";#N/A,#N/A,FALSE,"ET-PAG5"}</definedName>
    <definedName name="ffffffffffffffffffffffffffffff" localSheetId="3" hidden="1">{#N/A,#N/A,FALSE,"ET-CAPA";#N/A,#N/A,FALSE,"ET-PAG1";#N/A,#N/A,FALSE,"ET-PAG2";#N/A,#N/A,FALSE,"ET-PAG3";#N/A,#N/A,FALSE,"ET-PAG4";#N/A,#N/A,FALSE,"ET-PAG5"}</definedName>
    <definedName name="ffffffffffffffffffffffffffffff" localSheetId="16" hidden="1">{#N/A,#N/A,FALSE,"ET-CAPA";#N/A,#N/A,FALSE,"ET-PAG1";#N/A,#N/A,FALSE,"ET-PAG2";#N/A,#N/A,FALSE,"ET-PAG3";#N/A,#N/A,FALSE,"ET-PAG4";#N/A,#N/A,FALSE,"ET-PAG5"}</definedName>
    <definedName name="ffffffffffffffffffffffffffffff" localSheetId="15" hidden="1">{#N/A,#N/A,FALSE,"ET-CAPA";#N/A,#N/A,FALSE,"ET-PAG1";#N/A,#N/A,FALSE,"ET-PAG2";#N/A,#N/A,FALSE,"ET-PAG3";#N/A,#N/A,FALSE,"ET-PAG4";#N/A,#N/A,FALSE,"ET-PAG5"}</definedName>
    <definedName name="ffffffffffffffffffffffffffffff" localSheetId="11" hidden="1">{#N/A,#N/A,FALSE,"ET-CAPA";#N/A,#N/A,FALSE,"ET-PAG1";#N/A,#N/A,FALSE,"ET-PAG2";#N/A,#N/A,FALSE,"ET-PAG3";#N/A,#N/A,FALSE,"ET-PAG4";#N/A,#N/A,FALSE,"ET-PAG5"}</definedName>
    <definedName name="ffffffffffffffffffffffffffffff" localSheetId="13" hidden="1">{#N/A,#N/A,FALSE,"ET-CAPA";#N/A,#N/A,FALSE,"ET-PAG1";#N/A,#N/A,FALSE,"ET-PAG2";#N/A,#N/A,FALSE,"ET-PAG3";#N/A,#N/A,FALSE,"ET-PAG4";#N/A,#N/A,FALSE,"ET-PAG5"}</definedName>
    <definedName name="ffffffffffffffffffffffffffffff" localSheetId="12" hidden="1">{#N/A,#N/A,FALSE,"ET-CAPA";#N/A,#N/A,FALSE,"ET-PAG1";#N/A,#N/A,FALSE,"ET-PAG2";#N/A,#N/A,FALSE,"ET-PAG3";#N/A,#N/A,FALSE,"ET-PAG4";#N/A,#N/A,FALSE,"ET-PAG5"}</definedName>
    <definedName name="ffffffffffffffffffffffffffffff" localSheetId="14" hidden="1">{#N/A,#N/A,FALSE,"ET-CAPA";#N/A,#N/A,FALSE,"ET-PAG1";#N/A,#N/A,FALSE,"ET-PAG2";#N/A,#N/A,FALSE,"ET-PAG3";#N/A,#N/A,FALSE,"ET-PAG4";#N/A,#N/A,FALSE,"ET-PAG5"}</definedName>
    <definedName name="ffffffffffffffffffffffffffffff" hidden="1">{#N/A,#N/A,FALSE,"ET-CAPA";#N/A,#N/A,FALSE,"ET-PAG1";#N/A,#N/A,FALSE,"ET-PAG2";#N/A,#N/A,FALSE,"ET-PAG3";#N/A,#N/A,FALSE,"ET-PAG4";#N/A,#N/A,FALSE,"ET-PAG5"}</definedName>
    <definedName name="FGGD" localSheetId="1">#REF!</definedName>
    <definedName name="FGGD" localSheetId="4">#REF!</definedName>
    <definedName name="FGGD" localSheetId="20">#REF!</definedName>
    <definedName name="FGGD" localSheetId="3">#REF!</definedName>
    <definedName name="FGGD" localSheetId="9">#REF!</definedName>
    <definedName name="FGGD" localSheetId="11">#REF!</definedName>
    <definedName name="FGGD" localSheetId="13">#REF!</definedName>
    <definedName name="FGGD" localSheetId="0">#REF!</definedName>
    <definedName name="FGGD" localSheetId="12">#REF!</definedName>
    <definedName name="FGGD">#REF!</definedName>
    <definedName name="FGSD" localSheetId="4" hidden="1">{#N/A,#N/A,FALSE,"ET-CAPA";#N/A,#N/A,FALSE,"ET-PAG1";#N/A,#N/A,FALSE,"ET-PAG2";#N/A,#N/A,FALSE,"ET-PAG3";#N/A,#N/A,FALSE,"ET-PAG4";#N/A,#N/A,FALSE,"ET-PAG5"}</definedName>
    <definedName name="FGSD" localSheetId="20" hidden="1">{#N/A,#N/A,FALSE,"ET-CAPA";#N/A,#N/A,FALSE,"ET-PAG1";#N/A,#N/A,FALSE,"ET-PAG2";#N/A,#N/A,FALSE,"ET-PAG3";#N/A,#N/A,FALSE,"ET-PAG4";#N/A,#N/A,FALSE,"ET-PAG5"}</definedName>
    <definedName name="FGSD" localSheetId="3" hidden="1">{#N/A,#N/A,FALSE,"ET-CAPA";#N/A,#N/A,FALSE,"ET-PAG1";#N/A,#N/A,FALSE,"ET-PAG2";#N/A,#N/A,FALSE,"ET-PAG3";#N/A,#N/A,FALSE,"ET-PAG4";#N/A,#N/A,FALSE,"ET-PAG5"}</definedName>
    <definedName name="FGSD" localSheetId="16" hidden="1">{#N/A,#N/A,FALSE,"ET-CAPA";#N/A,#N/A,FALSE,"ET-PAG1";#N/A,#N/A,FALSE,"ET-PAG2";#N/A,#N/A,FALSE,"ET-PAG3";#N/A,#N/A,FALSE,"ET-PAG4";#N/A,#N/A,FALSE,"ET-PAG5"}</definedName>
    <definedName name="FGSD" localSheetId="15" hidden="1">{#N/A,#N/A,FALSE,"ET-CAPA";#N/A,#N/A,FALSE,"ET-PAG1";#N/A,#N/A,FALSE,"ET-PAG2";#N/A,#N/A,FALSE,"ET-PAG3";#N/A,#N/A,FALSE,"ET-PAG4";#N/A,#N/A,FALSE,"ET-PAG5"}</definedName>
    <definedName name="FGSD" localSheetId="11" hidden="1">{#N/A,#N/A,FALSE,"ET-CAPA";#N/A,#N/A,FALSE,"ET-PAG1";#N/A,#N/A,FALSE,"ET-PAG2";#N/A,#N/A,FALSE,"ET-PAG3";#N/A,#N/A,FALSE,"ET-PAG4";#N/A,#N/A,FALSE,"ET-PAG5"}</definedName>
    <definedName name="FGSD" localSheetId="13" hidden="1">{#N/A,#N/A,FALSE,"ET-CAPA";#N/A,#N/A,FALSE,"ET-PAG1";#N/A,#N/A,FALSE,"ET-PAG2";#N/A,#N/A,FALSE,"ET-PAG3";#N/A,#N/A,FALSE,"ET-PAG4";#N/A,#N/A,FALSE,"ET-PAG5"}</definedName>
    <definedName name="FGSD" localSheetId="12" hidden="1">{#N/A,#N/A,FALSE,"ET-CAPA";#N/A,#N/A,FALSE,"ET-PAG1";#N/A,#N/A,FALSE,"ET-PAG2";#N/A,#N/A,FALSE,"ET-PAG3";#N/A,#N/A,FALSE,"ET-PAG4";#N/A,#N/A,FALSE,"ET-PAG5"}</definedName>
    <definedName name="FGSD" localSheetId="14" hidden="1">{#N/A,#N/A,FALSE,"ET-CAPA";#N/A,#N/A,FALSE,"ET-PAG1";#N/A,#N/A,FALSE,"ET-PAG2";#N/A,#N/A,FALSE,"ET-PAG3";#N/A,#N/A,FALSE,"ET-PAG4";#N/A,#N/A,FALSE,"ET-PAG5"}</definedName>
    <definedName name="FGSD" hidden="1">{#N/A,#N/A,FALSE,"ET-CAPA";#N/A,#N/A,FALSE,"ET-PAG1";#N/A,#N/A,FALSE,"ET-PAG2";#N/A,#N/A,FALSE,"ET-PAG3";#N/A,#N/A,FALSE,"ET-PAG4";#N/A,#N/A,FALSE,"ET-PAG5"}</definedName>
    <definedName name="fill" localSheetId="4" hidden="1">#REF!</definedName>
    <definedName name="fill" localSheetId="3" hidden="1">#REF!</definedName>
    <definedName name="fill" localSheetId="16" hidden="1">#REF!</definedName>
    <definedName name="fill" localSheetId="15" hidden="1">#REF!</definedName>
    <definedName name="fill" localSheetId="11" hidden="1">#REF!</definedName>
    <definedName name="fill" localSheetId="13" hidden="1">#REF!</definedName>
    <definedName name="fill" localSheetId="12" hidden="1">#REF!</definedName>
    <definedName name="fill" hidden="1">#REF!</definedName>
    <definedName name="Fill_" localSheetId="4" hidden="1">#REF!</definedName>
    <definedName name="Fill_" localSheetId="3" hidden="1">#REF!</definedName>
    <definedName name="Fill_" localSheetId="16" hidden="1">#REF!</definedName>
    <definedName name="Fill_" localSheetId="15" hidden="1">#REF!</definedName>
    <definedName name="Fill_" localSheetId="11" hidden="1">#REF!</definedName>
    <definedName name="Fill_" localSheetId="13" hidden="1">#REF!</definedName>
    <definedName name="Fill_" localSheetId="12" hidden="1">#REF!</definedName>
    <definedName name="Fill_" hidden="1">#REF!</definedName>
    <definedName name="FISCALIZAÇÃO" localSheetId="4">#REF!</definedName>
    <definedName name="FISCALIZAÇÃO" localSheetId="3">#REF!</definedName>
    <definedName name="FISCALIZAÇÃO" localSheetId="11">#REF!</definedName>
    <definedName name="FISCALIZAÇÃO" localSheetId="13">#REF!</definedName>
    <definedName name="FISCALIZAÇÃO">#REF!</definedName>
    <definedName name="gg" localSheetId="4" hidden="1">{#N/A,#N/A,FALSE,"ET-CAPA";#N/A,#N/A,FALSE,"ET-PAG1";#N/A,#N/A,FALSE,"ET-PAG2";#N/A,#N/A,FALSE,"ET-PAG3";#N/A,#N/A,FALSE,"ET-PAG4";#N/A,#N/A,FALSE,"ET-PAG5"}</definedName>
    <definedName name="gg" localSheetId="20" hidden="1">{#N/A,#N/A,FALSE,"ET-CAPA";#N/A,#N/A,FALSE,"ET-PAG1";#N/A,#N/A,FALSE,"ET-PAG2";#N/A,#N/A,FALSE,"ET-PAG3";#N/A,#N/A,FALSE,"ET-PAG4";#N/A,#N/A,FALSE,"ET-PAG5"}</definedName>
    <definedName name="gg" localSheetId="3" hidden="1">{#N/A,#N/A,FALSE,"ET-CAPA";#N/A,#N/A,FALSE,"ET-PAG1";#N/A,#N/A,FALSE,"ET-PAG2";#N/A,#N/A,FALSE,"ET-PAG3";#N/A,#N/A,FALSE,"ET-PAG4";#N/A,#N/A,FALSE,"ET-PAG5"}</definedName>
    <definedName name="gg" localSheetId="16" hidden="1">{#N/A,#N/A,FALSE,"ET-CAPA";#N/A,#N/A,FALSE,"ET-PAG1";#N/A,#N/A,FALSE,"ET-PAG2";#N/A,#N/A,FALSE,"ET-PAG3";#N/A,#N/A,FALSE,"ET-PAG4";#N/A,#N/A,FALSE,"ET-PAG5"}</definedName>
    <definedName name="gg" localSheetId="15" hidden="1">{#N/A,#N/A,FALSE,"ET-CAPA";#N/A,#N/A,FALSE,"ET-PAG1";#N/A,#N/A,FALSE,"ET-PAG2";#N/A,#N/A,FALSE,"ET-PAG3";#N/A,#N/A,FALSE,"ET-PAG4";#N/A,#N/A,FALSE,"ET-PAG5"}</definedName>
    <definedName name="gg" localSheetId="11" hidden="1">{#N/A,#N/A,FALSE,"ET-CAPA";#N/A,#N/A,FALSE,"ET-PAG1";#N/A,#N/A,FALSE,"ET-PAG2";#N/A,#N/A,FALSE,"ET-PAG3";#N/A,#N/A,FALSE,"ET-PAG4";#N/A,#N/A,FALSE,"ET-PAG5"}</definedName>
    <definedName name="gg" localSheetId="13" hidden="1">{#N/A,#N/A,FALSE,"ET-CAPA";#N/A,#N/A,FALSE,"ET-PAG1";#N/A,#N/A,FALSE,"ET-PAG2";#N/A,#N/A,FALSE,"ET-PAG3";#N/A,#N/A,FALSE,"ET-PAG4";#N/A,#N/A,FALSE,"ET-PAG5"}</definedName>
    <definedName name="gg" localSheetId="12" hidden="1">{#N/A,#N/A,FALSE,"ET-CAPA";#N/A,#N/A,FALSE,"ET-PAG1";#N/A,#N/A,FALSE,"ET-PAG2";#N/A,#N/A,FALSE,"ET-PAG3";#N/A,#N/A,FALSE,"ET-PAG4";#N/A,#N/A,FALSE,"ET-PAG5"}</definedName>
    <definedName name="gg" localSheetId="14" hidden="1">{#N/A,#N/A,FALSE,"ET-CAPA";#N/A,#N/A,FALSE,"ET-PAG1";#N/A,#N/A,FALSE,"ET-PAG2";#N/A,#N/A,FALSE,"ET-PAG3";#N/A,#N/A,FALSE,"ET-PAG4";#N/A,#N/A,FALSE,"ET-PAG5"}</definedName>
    <definedName name="gg" hidden="1">{#N/A,#N/A,FALSE,"ET-CAPA";#N/A,#N/A,FALSE,"ET-PAG1";#N/A,#N/A,FALSE,"ET-PAG2";#N/A,#N/A,FALSE,"ET-PAG3";#N/A,#N/A,FALSE,"ET-PAG4";#N/A,#N/A,FALSE,"ET-PAG5"}</definedName>
    <definedName name="gggg" localSheetId="4" hidden="1">{#N/A,#N/A,FALSE,"ET-CAPA";#N/A,#N/A,FALSE,"ET-PAG1";#N/A,#N/A,FALSE,"ET-PAG2";#N/A,#N/A,FALSE,"ET-PAG3";#N/A,#N/A,FALSE,"ET-PAG4";#N/A,#N/A,FALSE,"ET-PAG5"}</definedName>
    <definedName name="gggg" localSheetId="20" hidden="1">{#N/A,#N/A,FALSE,"ET-CAPA";#N/A,#N/A,FALSE,"ET-PAG1";#N/A,#N/A,FALSE,"ET-PAG2";#N/A,#N/A,FALSE,"ET-PAG3";#N/A,#N/A,FALSE,"ET-PAG4";#N/A,#N/A,FALSE,"ET-PAG5"}</definedName>
    <definedName name="gggg" localSheetId="3" hidden="1">{#N/A,#N/A,FALSE,"ET-CAPA";#N/A,#N/A,FALSE,"ET-PAG1";#N/A,#N/A,FALSE,"ET-PAG2";#N/A,#N/A,FALSE,"ET-PAG3";#N/A,#N/A,FALSE,"ET-PAG4";#N/A,#N/A,FALSE,"ET-PAG5"}</definedName>
    <definedName name="gggg" localSheetId="16" hidden="1">{#N/A,#N/A,FALSE,"ET-CAPA";#N/A,#N/A,FALSE,"ET-PAG1";#N/A,#N/A,FALSE,"ET-PAG2";#N/A,#N/A,FALSE,"ET-PAG3";#N/A,#N/A,FALSE,"ET-PAG4";#N/A,#N/A,FALSE,"ET-PAG5"}</definedName>
    <definedName name="gggg" localSheetId="15" hidden="1">{#N/A,#N/A,FALSE,"ET-CAPA";#N/A,#N/A,FALSE,"ET-PAG1";#N/A,#N/A,FALSE,"ET-PAG2";#N/A,#N/A,FALSE,"ET-PAG3";#N/A,#N/A,FALSE,"ET-PAG4";#N/A,#N/A,FALSE,"ET-PAG5"}</definedName>
    <definedName name="gggg" localSheetId="11" hidden="1">{#N/A,#N/A,FALSE,"ET-CAPA";#N/A,#N/A,FALSE,"ET-PAG1";#N/A,#N/A,FALSE,"ET-PAG2";#N/A,#N/A,FALSE,"ET-PAG3";#N/A,#N/A,FALSE,"ET-PAG4";#N/A,#N/A,FALSE,"ET-PAG5"}</definedName>
    <definedName name="gggg" localSheetId="13" hidden="1">{#N/A,#N/A,FALSE,"ET-CAPA";#N/A,#N/A,FALSE,"ET-PAG1";#N/A,#N/A,FALSE,"ET-PAG2";#N/A,#N/A,FALSE,"ET-PAG3";#N/A,#N/A,FALSE,"ET-PAG4";#N/A,#N/A,FALSE,"ET-PAG5"}</definedName>
    <definedName name="gggg" localSheetId="12" hidden="1">{#N/A,#N/A,FALSE,"ET-CAPA";#N/A,#N/A,FALSE,"ET-PAG1";#N/A,#N/A,FALSE,"ET-PAG2";#N/A,#N/A,FALSE,"ET-PAG3";#N/A,#N/A,FALSE,"ET-PAG4";#N/A,#N/A,FALSE,"ET-PAG5"}</definedName>
    <definedName name="gggg" localSheetId="14" hidden="1">{#N/A,#N/A,FALSE,"ET-CAPA";#N/A,#N/A,FALSE,"ET-PAG1";#N/A,#N/A,FALSE,"ET-PAG2";#N/A,#N/A,FALSE,"ET-PAG3";#N/A,#N/A,FALSE,"ET-PAG4";#N/A,#N/A,FALSE,"ET-PAG5"}</definedName>
    <definedName name="gggg" hidden="1">{#N/A,#N/A,FALSE,"ET-CAPA";#N/A,#N/A,FALSE,"ET-PAG1";#N/A,#N/A,FALSE,"ET-PAG2";#N/A,#N/A,FALSE,"ET-PAG3";#N/A,#N/A,FALSE,"ET-PAG4";#N/A,#N/A,FALSE,"ET-PAG5"}</definedName>
    <definedName name="greal" localSheetId="4" hidden="1">{#N/A,#N/A,FALSE,"ET-CAPA";#N/A,#N/A,FALSE,"ET-PAG1";#N/A,#N/A,FALSE,"ET-PAG2";#N/A,#N/A,FALSE,"ET-PAG3";#N/A,#N/A,FALSE,"ET-PAG4";#N/A,#N/A,FALSE,"ET-PAG5"}</definedName>
    <definedName name="greal" localSheetId="20" hidden="1">{#N/A,#N/A,FALSE,"ET-CAPA";#N/A,#N/A,FALSE,"ET-PAG1";#N/A,#N/A,FALSE,"ET-PAG2";#N/A,#N/A,FALSE,"ET-PAG3";#N/A,#N/A,FALSE,"ET-PAG4";#N/A,#N/A,FALSE,"ET-PAG5"}</definedName>
    <definedName name="greal" localSheetId="3" hidden="1">{#N/A,#N/A,FALSE,"ET-CAPA";#N/A,#N/A,FALSE,"ET-PAG1";#N/A,#N/A,FALSE,"ET-PAG2";#N/A,#N/A,FALSE,"ET-PAG3";#N/A,#N/A,FALSE,"ET-PAG4";#N/A,#N/A,FALSE,"ET-PAG5"}</definedName>
    <definedName name="greal" localSheetId="16" hidden="1">{#N/A,#N/A,FALSE,"ET-CAPA";#N/A,#N/A,FALSE,"ET-PAG1";#N/A,#N/A,FALSE,"ET-PAG2";#N/A,#N/A,FALSE,"ET-PAG3";#N/A,#N/A,FALSE,"ET-PAG4";#N/A,#N/A,FALSE,"ET-PAG5"}</definedName>
    <definedName name="greal" localSheetId="15" hidden="1">{#N/A,#N/A,FALSE,"ET-CAPA";#N/A,#N/A,FALSE,"ET-PAG1";#N/A,#N/A,FALSE,"ET-PAG2";#N/A,#N/A,FALSE,"ET-PAG3";#N/A,#N/A,FALSE,"ET-PAG4";#N/A,#N/A,FALSE,"ET-PAG5"}</definedName>
    <definedName name="greal" localSheetId="11" hidden="1">{#N/A,#N/A,FALSE,"ET-CAPA";#N/A,#N/A,FALSE,"ET-PAG1";#N/A,#N/A,FALSE,"ET-PAG2";#N/A,#N/A,FALSE,"ET-PAG3";#N/A,#N/A,FALSE,"ET-PAG4";#N/A,#N/A,FALSE,"ET-PAG5"}</definedName>
    <definedName name="greal" localSheetId="13" hidden="1">{#N/A,#N/A,FALSE,"ET-CAPA";#N/A,#N/A,FALSE,"ET-PAG1";#N/A,#N/A,FALSE,"ET-PAG2";#N/A,#N/A,FALSE,"ET-PAG3";#N/A,#N/A,FALSE,"ET-PAG4";#N/A,#N/A,FALSE,"ET-PAG5"}</definedName>
    <definedName name="greal" localSheetId="12" hidden="1">{#N/A,#N/A,FALSE,"ET-CAPA";#N/A,#N/A,FALSE,"ET-PAG1";#N/A,#N/A,FALSE,"ET-PAG2";#N/A,#N/A,FALSE,"ET-PAG3";#N/A,#N/A,FALSE,"ET-PAG4";#N/A,#N/A,FALSE,"ET-PAG5"}</definedName>
    <definedName name="greal" localSheetId="14" hidden="1">{#N/A,#N/A,FALSE,"ET-CAPA";#N/A,#N/A,FALSE,"ET-PAG1";#N/A,#N/A,FALSE,"ET-PAG2";#N/A,#N/A,FALSE,"ET-PAG3";#N/A,#N/A,FALSE,"ET-PAG4";#N/A,#N/A,FALSE,"ET-PAG5"}</definedName>
    <definedName name="greal" hidden="1">{#N/A,#N/A,FALSE,"ET-CAPA";#N/A,#N/A,FALSE,"ET-PAG1";#N/A,#N/A,FALSE,"ET-PAG2";#N/A,#N/A,FALSE,"ET-PAG3";#N/A,#N/A,FALSE,"ET-PAG4";#N/A,#N/A,FALSE,"ET-PAG5"}</definedName>
    <definedName name="GRTE" localSheetId="4" hidden="1">{#N/A,#N/A,FALSE,"ET-CAPA";#N/A,#N/A,FALSE,"ET-PAG1";#N/A,#N/A,FALSE,"ET-PAG2";#N/A,#N/A,FALSE,"ET-PAG3";#N/A,#N/A,FALSE,"ET-PAG4";#N/A,#N/A,FALSE,"ET-PAG5"}</definedName>
    <definedName name="GRTE" localSheetId="20" hidden="1">{#N/A,#N/A,FALSE,"ET-CAPA";#N/A,#N/A,FALSE,"ET-PAG1";#N/A,#N/A,FALSE,"ET-PAG2";#N/A,#N/A,FALSE,"ET-PAG3";#N/A,#N/A,FALSE,"ET-PAG4";#N/A,#N/A,FALSE,"ET-PAG5"}</definedName>
    <definedName name="GRTE" localSheetId="3" hidden="1">{#N/A,#N/A,FALSE,"ET-CAPA";#N/A,#N/A,FALSE,"ET-PAG1";#N/A,#N/A,FALSE,"ET-PAG2";#N/A,#N/A,FALSE,"ET-PAG3";#N/A,#N/A,FALSE,"ET-PAG4";#N/A,#N/A,FALSE,"ET-PAG5"}</definedName>
    <definedName name="GRTE" localSheetId="16" hidden="1">{#N/A,#N/A,FALSE,"ET-CAPA";#N/A,#N/A,FALSE,"ET-PAG1";#N/A,#N/A,FALSE,"ET-PAG2";#N/A,#N/A,FALSE,"ET-PAG3";#N/A,#N/A,FALSE,"ET-PAG4";#N/A,#N/A,FALSE,"ET-PAG5"}</definedName>
    <definedName name="GRTE" localSheetId="15" hidden="1">{#N/A,#N/A,FALSE,"ET-CAPA";#N/A,#N/A,FALSE,"ET-PAG1";#N/A,#N/A,FALSE,"ET-PAG2";#N/A,#N/A,FALSE,"ET-PAG3";#N/A,#N/A,FALSE,"ET-PAG4";#N/A,#N/A,FALSE,"ET-PAG5"}</definedName>
    <definedName name="GRTE" localSheetId="11" hidden="1">{#N/A,#N/A,FALSE,"ET-CAPA";#N/A,#N/A,FALSE,"ET-PAG1";#N/A,#N/A,FALSE,"ET-PAG2";#N/A,#N/A,FALSE,"ET-PAG3";#N/A,#N/A,FALSE,"ET-PAG4";#N/A,#N/A,FALSE,"ET-PAG5"}</definedName>
    <definedName name="GRTE" localSheetId="13" hidden="1">{#N/A,#N/A,FALSE,"ET-CAPA";#N/A,#N/A,FALSE,"ET-PAG1";#N/A,#N/A,FALSE,"ET-PAG2";#N/A,#N/A,FALSE,"ET-PAG3";#N/A,#N/A,FALSE,"ET-PAG4";#N/A,#N/A,FALSE,"ET-PAG5"}</definedName>
    <definedName name="GRTE" localSheetId="12" hidden="1">{#N/A,#N/A,FALSE,"ET-CAPA";#N/A,#N/A,FALSE,"ET-PAG1";#N/A,#N/A,FALSE,"ET-PAG2";#N/A,#N/A,FALSE,"ET-PAG3";#N/A,#N/A,FALSE,"ET-PAG4";#N/A,#N/A,FALSE,"ET-PAG5"}</definedName>
    <definedName name="GRTE" localSheetId="14" hidden="1">{#N/A,#N/A,FALSE,"ET-CAPA";#N/A,#N/A,FALSE,"ET-PAG1";#N/A,#N/A,FALSE,"ET-PAG2";#N/A,#N/A,FALSE,"ET-PAG3";#N/A,#N/A,FALSE,"ET-PAG4";#N/A,#N/A,FALSE,"ET-PAG5"}</definedName>
    <definedName name="GRTE" hidden="1">{#N/A,#N/A,FALSE,"ET-CAPA";#N/A,#N/A,FALSE,"ET-PAG1";#N/A,#N/A,FALSE,"ET-PAG2";#N/A,#N/A,FALSE,"ET-PAG3";#N/A,#N/A,FALSE,"ET-PAG4";#N/A,#N/A,FALSE,"ET-PAG5"}</definedName>
    <definedName name="h" localSheetId="4" hidden="1">{#N/A,#N/A,FALSE,"ET-CAPA";#N/A,#N/A,FALSE,"ET-PAG1";#N/A,#N/A,FALSE,"ET-PAG2";#N/A,#N/A,FALSE,"ET-PAG3";#N/A,#N/A,FALSE,"ET-PAG4";#N/A,#N/A,FALSE,"ET-PAG5"}</definedName>
    <definedName name="h" localSheetId="20" hidden="1">{#N/A,#N/A,FALSE,"ET-CAPA";#N/A,#N/A,FALSE,"ET-PAG1";#N/A,#N/A,FALSE,"ET-PAG2";#N/A,#N/A,FALSE,"ET-PAG3";#N/A,#N/A,FALSE,"ET-PAG4";#N/A,#N/A,FALSE,"ET-PAG5"}</definedName>
    <definedName name="h" localSheetId="3" hidden="1">{#N/A,#N/A,FALSE,"ET-CAPA";#N/A,#N/A,FALSE,"ET-PAG1";#N/A,#N/A,FALSE,"ET-PAG2";#N/A,#N/A,FALSE,"ET-PAG3";#N/A,#N/A,FALSE,"ET-PAG4";#N/A,#N/A,FALSE,"ET-PAG5"}</definedName>
    <definedName name="h" localSheetId="16" hidden="1">{#N/A,#N/A,FALSE,"ET-CAPA";#N/A,#N/A,FALSE,"ET-PAG1";#N/A,#N/A,FALSE,"ET-PAG2";#N/A,#N/A,FALSE,"ET-PAG3";#N/A,#N/A,FALSE,"ET-PAG4";#N/A,#N/A,FALSE,"ET-PAG5"}</definedName>
    <definedName name="h" localSheetId="15" hidden="1">{#N/A,#N/A,FALSE,"ET-CAPA";#N/A,#N/A,FALSE,"ET-PAG1";#N/A,#N/A,FALSE,"ET-PAG2";#N/A,#N/A,FALSE,"ET-PAG3";#N/A,#N/A,FALSE,"ET-PAG4";#N/A,#N/A,FALSE,"ET-PAG5"}</definedName>
    <definedName name="h" localSheetId="11" hidden="1">{#N/A,#N/A,FALSE,"ET-CAPA";#N/A,#N/A,FALSE,"ET-PAG1";#N/A,#N/A,FALSE,"ET-PAG2";#N/A,#N/A,FALSE,"ET-PAG3";#N/A,#N/A,FALSE,"ET-PAG4";#N/A,#N/A,FALSE,"ET-PAG5"}</definedName>
    <definedName name="h" localSheetId="13" hidden="1">{#N/A,#N/A,FALSE,"ET-CAPA";#N/A,#N/A,FALSE,"ET-PAG1";#N/A,#N/A,FALSE,"ET-PAG2";#N/A,#N/A,FALSE,"ET-PAG3";#N/A,#N/A,FALSE,"ET-PAG4";#N/A,#N/A,FALSE,"ET-PAG5"}</definedName>
    <definedName name="h" localSheetId="12" hidden="1">{#N/A,#N/A,FALSE,"ET-CAPA";#N/A,#N/A,FALSE,"ET-PAG1";#N/A,#N/A,FALSE,"ET-PAG2";#N/A,#N/A,FALSE,"ET-PAG3";#N/A,#N/A,FALSE,"ET-PAG4";#N/A,#N/A,FALSE,"ET-PAG5"}</definedName>
    <definedName name="h" localSheetId="14" hidden="1">{#N/A,#N/A,FALSE,"ET-CAPA";#N/A,#N/A,FALSE,"ET-PAG1";#N/A,#N/A,FALSE,"ET-PAG2";#N/A,#N/A,FALSE,"ET-PAG3";#N/A,#N/A,FALSE,"ET-PAG4";#N/A,#N/A,FALSE,"ET-PAG5"}</definedName>
    <definedName name="h" hidden="1">{#N/A,#N/A,FALSE,"ET-CAPA";#N/A,#N/A,FALSE,"ET-PAG1";#N/A,#N/A,FALSE,"ET-PAG2";#N/A,#N/A,FALSE,"ET-PAG3";#N/A,#N/A,FALSE,"ET-PAG4";#N/A,#N/A,FALSE,"ET-PAG5"}</definedName>
    <definedName name="HHH" localSheetId="4" hidden="1">{#N/A,#N/A,FALSE,"ET-CAPA";#N/A,#N/A,FALSE,"ET-PAG1";#N/A,#N/A,FALSE,"ET-PAG2";#N/A,#N/A,FALSE,"ET-PAG3";#N/A,#N/A,FALSE,"ET-PAG4";#N/A,#N/A,FALSE,"ET-PAG5"}</definedName>
    <definedName name="HHH" localSheetId="20" hidden="1">{#N/A,#N/A,FALSE,"ET-CAPA";#N/A,#N/A,FALSE,"ET-PAG1";#N/A,#N/A,FALSE,"ET-PAG2";#N/A,#N/A,FALSE,"ET-PAG3";#N/A,#N/A,FALSE,"ET-PAG4";#N/A,#N/A,FALSE,"ET-PAG5"}</definedName>
    <definedName name="HHH" localSheetId="3" hidden="1">{#N/A,#N/A,FALSE,"ET-CAPA";#N/A,#N/A,FALSE,"ET-PAG1";#N/A,#N/A,FALSE,"ET-PAG2";#N/A,#N/A,FALSE,"ET-PAG3";#N/A,#N/A,FALSE,"ET-PAG4";#N/A,#N/A,FALSE,"ET-PAG5"}</definedName>
    <definedName name="HHH" localSheetId="16" hidden="1">{#N/A,#N/A,FALSE,"ET-CAPA";#N/A,#N/A,FALSE,"ET-PAG1";#N/A,#N/A,FALSE,"ET-PAG2";#N/A,#N/A,FALSE,"ET-PAG3";#N/A,#N/A,FALSE,"ET-PAG4";#N/A,#N/A,FALSE,"ET-PAG5"}</definedName>
    <definedName name="HHH" localSheetId="15" hidden="1">{#N/A,#N/A,FALSE,"ET-CAPA";#N/A,#N/A,FALSE,"ET-PAG1";#N/A,#N/A,FALSE,"ET-PAG2";#N/A,#N/A,FALSE,"ET-PAG3";#N/A,#N/A,FALSE,"ET-PAG4";#N/A,#N/A,FALSE,"ET-PAG5"}</definedName>
    <definedName name="HHH" localSheetId="11" hidden="1">{#N/A,#N/A,FALSE,"ET-CAPA";#N/A,#N/A,FALSE,"ET-PAG1";#N/A,#N/A,FALSE,"ET-PAG2";#N/A,#N/A,FALSE,"ET-PAG3";#N/A,#N/A,FALSE,"ET-PAG4";#N/A,#N/A,FALSE,"ET-PAG5"}</definedName>
    <definedName name="HHH" localSheetId="13" hidden="1">{#N/A,#N/A,FALSE,"ET-CAPA";#N/A,#N/A,FALSE,"ET-PAG1";#N/A,#N/A,FALSE,"ET-PAG2";#N/A,#N/A,FALSE,"ET-PAG3";#N/A,#N/A,FALSE,"ET-PAG4";#N/A,#N/A,FALSE,"ET-PAG5"}</definedName>
    <definedName name="HHH" localSheetId="12" hidden="1">{#N/A,#N/A,FALSE,"ET-CAPA";#N/A,#N/A,FALSE,"ET-PAG1";#N/A,#N/A,FALSE,"ET-PAG2";#N/A,#N/A,FALSE,"ET-PAG3";#N/A,#N/A,FALSE,"ET-PAG4";#N/A,#N/A,FALSE,"ET-PAG5"}</definedName>
    <definedName name="HHH" localSheetId="14" hidden="1">{#N/A,#N/A,FALSE,"ET-CAPA";#N/A,#N/A,FALSE,"ET-PAG1";#N/A,#N/A,FALSE,"ET-PAG2";#N/A,#N/A,FALSE,"ET-PAG3";#N/A,#N/A,FALSE,"ET-PAG4";#N/A,#N/A,FALSE,"ET-PAG5"}</definedName>
    <definedName name="HHH" hidden="1">{#N/A,#N/A,FALSE,"ET-CAPA";#N/A,#N/A,FALSE,"ET-PAG1";#N/A,#N/A,FALSE,"ET-PAG2";#N/A,#N/A,FALSE,"ET-PAG3";#N/A,#N/A,FALSE,"ET-PAG4";#N/A,#N/A,FALSE,"ET-PAG5"}</definedName>
    <definedName name="huhidgbiop" localSheetId="1">#REF!</definedName>
    <definedName name="huhidgbiop" localSheetId="4">#REF!</definedName>
    <definedName name="huhidgbiop" localSheetId="20">#REF!</definedName>
    <definedName name="huhidgbiop" localSheetId="3">#REF!</definedName>
    <definedName name="huhidgbiop" localSheetId="9">#REF!</definedName>
    <definedName name="huhidgbiop" localSheetId="11">#REF!</definedName>
    <definedName name="huhidgbiop" localSheetId="13">#REF!</definedName>
    <definedName name="huhidgbiop" localSheetId="0">#REF!</definedName>
    <definedName name="huhidgbiop" localSheetId="12">#REF!</definedName>
    <definedName name="huhidgbiop">#REF!</definedName>
    <definedName name="Inad" hidden="1">49</definedName>
    <definedName name="ISISISIS" localSheetId="4" hidden="1">{#N/A,#N/A,FALSE,"ET-CAPA";#N/A,#N/A,FALSE,"ET-PAG1";#N/A,#N/A,FALSE,"ET-PAG2";#N/A,#N/A,FALSE,"ET-PAG3";#N/A,#N/A,FALSE,"ET-PAG4";#N/A,#N/A,FALSE,"ET-PAG5"}</definedName>
    <definedName name="ISISISIS" localSheetId="20" hidden="1">{#N/A,#N/A,FALSE,"ET-CAPA";#N/A,#N/A,FALSE,"ET-PAG1";#N/A,#N/A,FALSE,"ET-PAG2";#N/A,#N/A,FALSE,"ET-PAG3";#N/A,#N/A,FALSE,"ET-PAG4";#N/A,#N/A,FALSE,"ET-PAG5"}</definedName>
    <definedName name="ISISISIS" localSheetId="3" hidden="1">{#N/A,#N/A,FALSE,"ET-CAPA";#N/A,#N/A,FALSE,"ET-PAG1";#N/A,#N/A,FALSE,"ET-PAG2";#N/A,#N/A,FALSE,"ET-PAG3";#N/A,#N/A,FALSE,"ET-PAG4";#N/A,#N/A,FALSE,"ET-PAG5"}</definedName>
    <definedName name="ISISISIS" localSheetId="16" hidden="1">{#N/A,#N/A,FALSE,"ET-CAPA";#N/A,#N/A,FALSE,"ET-PAG1";#N/A,#N/A,FALSE,"ET-PAG2";#N/A,#N/A,FALSE,"ET-PAG3";#N/A,#N/A,FALSE,"ET-PAG4";#N/A,#N/A,FALSE,"ET-PAG5"}</definedName>
    <definedName name="ISISISIS" localSheetId="15" hidden="1">{#N/A,#N/A,FALSE,"ET-CAPA";#N/A,#N/A,FALSE,"ET-PAG1";#N/A,#N/A,FALSE,"ET-PAG2";#N/A,#N/A,FALSE,"ET-PAG3";#N/A,#N/A,FALSE,"ET-PAG4";#N/A,#N/A,FALSE,"ET-PAG5"}</definedName>
    <definedName name="ISISISIS" localSheetId="11" hidden="1">{#N/A,#N/A,FALSE,"ET-CAPA";#N/A,#N/A,FALSE,"ET-PAG1";#N/A,#N/A,FALSE,"ET-PAG2";#N/A,#N/A,FALSE,"ET-PAG3";#N/A,#N/A,FALSE,"ET-PAG4";#N/A,#N/A,FALSE,"ET-PAG5"}</definedName>
    <definedName name="ISISISIS" localSheetId="13" hidden="1">{#N/A,#N/A,FALSE,"ET-CAPA";#N/A,#N/A,FALSE,"ET-PAG1";#N/A,#N/A,FALSE,"ET-PAG2";#N/A,#N/A,FALSE,"ET-PAG3";#N/A,#N/A,FALSE,"ET-PAG4";#N/A,#N/A,FALSE,"ET-PAG5"}</definedName>
    <definedName name="ISISISIS" localSheetId="12" hidden="1">{#N/A,#N/A,FALSE,"ET-CAPA";#N/A,#N/A,FALSE,"ET-PAG1";#N/A,#N/A,FALSE,"ET-PAG2";#N/A,#N/A,FALSE,"ET-PAG3";#N/A,#N/A,FALSE,"ET-PAG4";#N/A,#N/A,FALSE,"ET-PAG5"}</definedName>
    <definedName name="ISISISIS" localSheetId="14" hidden="1">{#N/A,#N/A,FALSE,"ET-CAPA";#N/A,#N/A,FALSE,"ET-PAG1";#N/A,#N/A,FALSE,"ET-PAG2";#N/A,#N/A,FALSE,"ET-PAG3";#N/A,#N/A,FALSE,"ET-PAG4";#N/A,#N/A,FALSE,"ET-PAG5"}</definedName>
    <definedName name="ISISISIS" hidden="1">{#N/A,#N/A,FALSE,"ET-CAPA";#N/A,#N/A,FALSE,"ET-PAG1";#N/A,#N/A,FALSE,"ET-PAG2";#N/A,#N/A,FALSE,"ET-PAG3";#N/A,#N/A,FALSE,"ET-PAG4";#N/A,#N/A,FALSE,"ET-PAG5"}</definedName>
    <definedName name="isol" localSheetId="1">[3]Resumo!#REF!</definedName>
    <definedName name="isol" localSheetId="9">[2]Resumo!#REF!</definedName>
    <definedName name="isol" localSheetId="16">[2]Resumo!#REF!</definedName>
    <definedName name="isol" localSheetId="15">[2]Resumo!#REF!</definedName>
    <definedName name="isol" localSheetId="0">[3]Resumo!#REF!</definedName>
    <definedName name="isol" localSheetId="12">[2]Resumo!#REF!</definedName>
    <definedName name="isol">[3]Resumo!#REF!</definedName>
    <definedName name="Jan" localSheetId="4" hidden="1">{#N/A,#N/A,FALSE,"FATURAM";#N/A,#N/A,FALSE,"PrVnd"}</definedName>
    <definedName name="Jan" localSheetId="20" hidden="1">{#N/A,#N/A,FALSE,"FATURAM";#N/A,#N/A,FALSE,"PrVnd"}</definedName>
    <definedName name="Jan" localSheetId="3" hidden="1">{#N/A,#N/A,FALSE,"FATURAM";#N/A,#N/A,FALSE,"PrVnd"}</definedName>
    <definedName name="Jan" localSheetId="16" hidden="1">{#N/A,#N/A,FALSE,"FATURAM";#N/A,#N/A,FALSE,"PrVnd"}</definedName>
    <definedName name="Jan" localSheetId="15" hidden="1">{#N/A,#N/A,FALSE,"FATURAM";#N/A,#N/A,FALSE,"PrVnd"}</definedName>
    <definedName name="Jan" localSheetId="11" hidden="1">{#N/A,#N/A,FALSE,"FATURAM";#N/A,#N/A,FALSE,"PrVnd"}</definedName>
    <definedName name="Jan" localSheetId="13" hidden="1">{#N/A,#N/A,FALSE,"FATURAM";#N/A,#N/A,FALSE,"PrVnd"}</definedName>
    <definedName name="Jan" localSheetId="12" hidden="1">{#N/A,#N/A,FALSE,"FATURAM";#N/A,#N/A,FALSE,"PrVnd"}</definedName>
    <definedName name="Jan" localSheetId="14" hidden="1">{#N/A,#N/A,FALSE,"FATURAM";#N/A,#N/A,FALSE,"PrVnd"}</definedName>
    <definedName name="Jan" hidden="1">{#N/A,#N/A,FALSE,"FATURAM";#N/A,#N/A,FALSE,"PrVnd"}</definedName>
    <definedName name="JHJKHJ" localSheetId="1">#REF!</definedName>
    <definedName name="JHJKHJ" localSheetId="4">#REF!</definedName>
    <definedName name="JHJKHJ" localSheetId="20">#REF!</definedName>
    <definedName name="JHJKHJ" localSheetId="3">#REF!</definedName>
    <definedName name="JHJKHJ" localSheetId="9">#REF!</definedName>
    <definedName name="JHJKHJ" localSheetId="11">#REF!</definedName>
    <definedName name="JHJKHJ" localSheetId="13">#REF!</definedName>
    <definedName name="JHJKHJ" localSheetId="0">#REF!</definedName>
    <definedName name="JHJKHJ" localSheetId="12">#REF!</definedName>
    <definedName name="JHJKHJ">#REF!</definedName>
    <definedName name="jhkjkllj" localSheetId="1">#REF!</definedName>
    <definedName name="jhkjkllj" localSheetId="4">#REF!</definedName>
    <definedName name="jhkjkllj" localSheetId="3">#REF!</definedName>
    <definedName name="jhkjkllj" localSheetId="11">#REF!</definedName>
    <definedName name="jhkjkllj" localSheetId="13">#REF!</definedName>
    <definedName name="jhkjkllj" localSheetId="0">#REF!</definedName>
    <definedName name="jhkjkllj" localSheetId="12">#REF!</definedName>
    <definedName name="jhkjkllj">#REF!</definedName>
    <definedName name="JIK" localSheetId="1">#REF!</definedName>
    <definedName name="JIK" localSheetId="4">#REF!</definedName>
    <definedName name="JIK" localSheetId="3">#REF!</definedName>
    <definedName name="JIK" localSheetId="11">#REF!</definedName>
    <definedName name="JIK" localSheetId="13">#REF!</definedName>
    <definedName name="JIK" localSheetId="0">#REF!</definedName>
    <definedName name="JIK" localSheetId="12">#REF!</definedName>
    <definedName name="JIK">#REF!</definedName>
    <definedName name="jnjni" localSheetId="4" hidden="1">{#N/A,#N/A,FALSE,"ET-CAPA";#N/A,#N/A,FALSE,"ET-PAG1";#N/A,#N/A,FALSE,"ET-PAG2";#N/A,#N/A,FALSE,"ET-PAG3";#N/A,#N/A,FALSE,"ET-PAG4";#N/A,#N/A,FALSE,"ET-PAG5"}</definedName>
    <definedName name="jnjni" localSheetId="20" hidden="1">{#N/A,#N/A,FALSE,"ET-CAPA";#N/A,#N/A,FALSE,"ET-PAG1";#N/A,#N/A,FALSE,"ET-PAG2";#N/A,#N/A,FALSE,"ET-PAG3";#N/A,#N/A,FALSE,"ET-PAG4";#N/A,#N/A,FALSE,"ET-PAG5"}</definedName>
    <definedName name="jnjni" localSheetId="3" hidden="1">{#N/A,#N/A,FALSE,"ET-CAPA";#N/A,#N/A,FALSE,"ET-PAG1";#N/A,#N/A,FALSE,"ET-PAG2";#N/A,#N/A,FALSE,"ET-PAG3";#N/A,#N/A,FALSE,"ET-PAG4";#N/A,#N/A,FALSE,"ET-PAG5"}</definedName>
    <definedName name="jnjni" localSheetId="16" hidden="1">{#N/A,#N/A,FALSE,"ET-CAPA";#N/A,#N/A,FALSE,"ET-PAG1";#N/A,#N/A,FALSE,"ET-PAG2";#N/A,#N/A,FALSE,"ET-PAG3";#N/A,#N/A,FALSE,"ET-PAG4";#N/A,#N/A,FALSE,"ET-PAG5"}</definedName>
    <definedName name="jnjni" localSheetId="15" hidden="1">{#N/A,#N/A,FALSE,"ET-CAPA";#N/A,#N/A,FALSE,"ET-PAG1";#N/A,#N/A,FALSE,"ET-PAG2";#N/A,#N/A,FALSE,"ET-PAG3";#N/A,#N/A,FALSE,"ET-PAG4";#N/A,#N/A,FALSE,"ET-PAG5"}</definedName>
    <definedName name="jnjni" localSheetId="11" hidden="1">{#N/A,#N/A,FALSE,"ET-CAPA";#N/A,#N/A,FALSE,"ET-PAG1";#N/A,#N/A,FALSE,"ET-PAG2";#N/A,#N/A,FALSE,"ET-PAG3";#N/A,#N/A,FALSE,"ET-PAG4";#N/A,#N/A,FALSE,"ET-PAG5"}</definedName>
    <definedName name="jnjni" localSheetId="13" hidden="1">{#N/A,#N/A,FALSE,"ET-CAPA";#N/A,#N/A,FALSE,"ET-PAG1";#N/A,#N/A,FALSE,"ET-PAG2";#N/A,#N/A,FALSE,"ET-PAG3";#N/A,#N/A,FALSE,"ET-PAG4";#N/A,#N/A,FALSE,"ET-PAG5"}</definedName>
    <definedName name="jnjni" localSheetId="12" hidden="1">{#N/A,#N/A,FALSE,"ET-CAPA";#N/A,#N/A,FALSE,"ET-PAG1";#N/A,#N/A,FALSE,"ET-PAG2";#N/A,#N/A,FALSE,"ET-PAG3";#N/A,#N/A,FALSE,"ET-PAG4";#N/A,#N/A,FALSE,"ET-PAG5"}</definedName>
    <definedName name="jnjni" localSheetId="14" hidden="1">{#N/A,#N/A,FALSE,"ET-CAPA";#N/A,#N/A,FALSE,"ET-PAG1";#N/A,#N/A,FALSE,"ET-PAG2";#N/A,#N/A,FALSE,"ET-PAG3";#N/A,#N/A,FALSE,"ET-PAG4";#N/A,#N/A,FALSE,"ET-PAG5"}</definedName>
    <definedName name="jnjni" hidden="1">{#N/A,#N/A,FALSE,"ET-CAPA";#N/A,#N/A,FALSE,"ET-PAG1";#N/A,#N/A,FALSE,"ET-PAG2";#N/A,#N/A,FALSE,"ET-PAG3";#N/A,#N/A,FALSE,"ET-PAG4";#N/A,#N/A,FALSE,"ET-PAG5"}</definedName>
    <definedName name="JONAS" localSheetId="1">#REF!</definedName>
    <definedName name="JONAS" localSheetId="4">#REF!</definedName>
    <definedName name="JONAS" localSheetId="20">#REF!</definedName>
    <definedName name="JONAS" localSheetId="3">#REF!</definedName>
    <definedName name="JONAS" localSheetId="9">#REF!</definedName>
    <definedName name="JONAS" localSheetId="11">#REF!</definedName>
    <definedName name="JONAS" localSheetId="13">#REF!</definedName>
    <definedName name="JONAS" localSheetId="0">#REF!</definedName>
    <definedName name="JONAS" localSheetId="12">#REF!</definedName>
    <definedName name="JONAS">#REF!</definedName>
    <definedName name="jose" localSheetId="4" hidden="1">{#N/A,#N/A,FALSE,"ET-CAPA";#N/A,#N/A,FALSE,"ET-PAG1";#N/A,#N/A,FALSE,"ET-PAG2";#N/A,#N/A,FALSE,"ET-PAG3";#N/A,#N/A,FALSE,"ET-PAG4";#N/A,#N/A,FALSE,"ET-PAG5"}</definedName>
    <definedName name="jose" localSheetId="20" hidden="1">{#N/A,#N/A,FALSE,"ET-CAPA";#N/A,#N/A,FALSE,"ET-PAG1";#N/A,#N/A,FALSE,"ET-PAG2";#N/A,#N/A,FALSE,"ET-PAG3";#N/A,#N/A,FALSE,"ET-PAG4";#N/A,#N/A,FALSE,"ET-PAG5"}</definedName>
    <definedName name="jose" localSheetId="3" hidden="1">{#N/A,#N/A,FALSE,"ET-CAPA";#N/A,#N/A,FALSE,"ET-PAG1";#N/A,#N/A,FALSE,"ET-PAG2";#N/A,#N/A,FALSE,"ET-PAG3";#N/A,#N/A,FALSE,"ET-PAG4";#N/A,#N/A,FALSE,"ET-PAG5"}</definedName>
    <definedName name="jose" localSheetId="16" hidden="1">{#N/A,#N/A,FALSE,"ET-CAPA";#N/A,#N/A,FALSE,"ET-PAG1";#N/A,#N/A,FALSE,"ET-PAG2";#N/A,#N/A,FALSE,"ET-PAG3";#N/A,#N/A,FALSE,"ET-PAG4";#N/A,#N/A,FALSE,"ET-PAG5"}</definedName>
    <definedName name="jose" localSheetId="15" hidden="1">{#N/A,#N/A,FALSE,"ET-CAPA";#N/A,#N/A,FALSE,"ET-PAG1";#N/A,#N/A,FALSE,"ET-PAG2";#N/A,#N/A,FALSE,"ET-PAG3";#N/A,#N/A,FALSE,"ET-PAG4";#N/A,#N/A,FALSE,"ET-PAG5"}</definedName>
    <definedName name="jose" localSheetId="11" hidden="1">{#N/A,#N/A,FALSE,"ET-CAPA";#N/A,#N/A,FALSE,"ET-PAG1";#N/A,#N/A,FALSE,"ET-PAG2";#N/A,#N/A,FALSE,"ET-PAG3";#N/A,#N/A,FALSE,"ET-PAG4";#N/A,#N/A,FALSE,"ET-PAG5"}</definedName>
    <definedName name="jose" localSheetId="13" hidden="1">{#N/A,#N/A,FALSE,"ET-CAPA";#N/A,#N/A,FALSE,"ET-PAG1";#N/A,#N/A,FALSE,"ET-PAG2";#N/A,#N/A,FALSE,"ET-PAG3";#N/A,#N/A,FALSE,"ET-PAG4";#N/A,#N/A,FALSE,"ET-PAG5"}</definedName>
    <definedName name="jose" localSheetId="12" hidden="1">{#N/A,#N/A,FALSE,"ET-CAPA";#N/A,#N/A,FALSE,"ET-PAG1";#N/A,#N/A,FALSE,"ET-PAG2";#N/A,#N/A,FALSE,"ET-PAG3";#N/A,#N/A,FALSE,"ET-PAG4";#N/A,#N/A,FALSE,"ET-PAG5"}</definedName>
    <definedName name="jose" localSheetId="14" hidden="1">{#N/A,#N/A,FALSE,"ET-CAPA";#N/A,#N/A,FALSE,"ET-PAG1";#N/A,#N/A,FALSE,"ET-PAG2";#N/A,#N/A,FALSE,"ET-PAG3";#N/A,#N/A,FALSE,"ET-PAG4";#N/A,#N/A,FALSE,"ET-PAG5"}</definedName>
    <definedName name="jose" hidden="1">{#N/A,#N/A,FALSE,"ET-CAPA";#N/A,#N/A,FALSE,"ET-PAG1";#N/A,#N/A,FALSE,"ET-PAG2";#N/A,#N/A,FALSE,"ET-PAG3";#N/A,#N/A,FALSE,"ET-PAG4";#N/A,#N/A,FALSE,"ET-PAG5"}</definedName>
    <definedName name="joseinf" localSheetId="4" hidden="1">{#N/A,#N/A,FALSE,"ET-CAPA";#N/A,#N/A,FALSE,"ET-PAG1";#N/A,#N/A,FALSE,"ET-PAG2";#N/A,#N/A,FALSE,"ET-PAG3";#N/A,#N/A,FALSE,"ET-PAG4";#N/A,#N/A,FALSE,"ET-PAG5"}</definedName>
    <definedName name="joseinf" localSheetId="20" hidden="1">{#N/A,#N/A,FALSE,"ET-CAPA";#N/A,#N/A,FALSE,"ET-PAG1";#N/A,#N/A,FALSE,"ET-PAG2";#N/A,#N/A,FALSE,"ET-PAG3";#N/A,#N/A,FALSE,"ET-PAG4";#N/A,#N/A,FALSE,"ET-PAG5"}</definedName>
    <definedName name="joseinf" localSheetId="3" hidden="1">{#N/A,#N/A,FALSE,"ET-CAPA";#N/A,#N/A,FALSE,"ET-PAG1";#N/A,#N/A,FALSE,"ET-PAG2";#N/A,#N/A,FALSE,"ET-PAG3";#N/A,#N/A,FALSE,"ET-PAG4";#N/A,#N/A,FALSE,"ET-PAG5"}</definedName>
    <definedName name="joseinf" localSheetId="16" hidden="1">{#N/A,#N/A,FALSE,"ET-CAPA";#N/A,#N/A,FALSE,"ET-PAG1";#N/A,#N/A,FALSE,"ET-PAG2";#N/A,#N/A,FALSE,"ET-PAG3";#N/A,#N/A,FALSE,"ET-PAG4";#N/A,#N/A,FALSE,"ET-PAG5"}</definedName>
    <definedName name="joseinf" localSheetId="15" hidden="1">{#N/A,#N/A,FALSE,"ET-CAPA";#N/A,#N/A,FALSE,"ET-PAG1";#N/A,#N/A,FALSE,"ET-PAG2";#N/A,#N/A,FALSE,"ET-PAG3";#N/A,#N/A,FALSE,"ET-PAG4";#N/A,#N/A,FALSE,"ET-PAG5"}</definedName>
    <definedName name="joseinf" localSheetId="11" hidden="1">{#N/A,#N/A,FALSE,"ET-CAPA";#N/A,#N/A,FALSE,"ET-PAG1";#N/A,#N/A,FALSE,"ET-PAG2";#N/A,#N/A,FALSE,"ET-PAG3";#N/A,#N/A,FALSE,"ET-PAG4";#N/A,#N/A,FALSE,"ET-PAG5"}</definedName>
    <definedName name="joseinf" localSheetId="13" hidden="1">{#N/A,#N/A,FALSE,"ET-CAPA";#N/A,#N/A,FALSE,"ET-PAG1";#N/A,#N/A,FALSE,"ET-PAG2";#N/A,#N/A,FALSE,"ET-PAG3";#N/A,#N/A,FALSE,"ET-PAG4";#N/A,#N/A,FALSE,"ET-PAG5"}</definedName>
    <definedName name="joseinf" localSheetId="12" hidden="1">{#N/A,#N/A,FALSE,"ET-CAPA";#N/A,#N/A,FALSE,"ET-PAG1";#N/A,#N/A,FALSE,"ET-PAG2";#N/A,#N/A,FALSE,"ET-PAG3";#N/A,#N/A,FALSE,"ET-PAG4";#N/A,#N/A,FALSE,"ET-PAG5"}</definedName>
    <definedName name="joseinf" localSheetId="14" hidden="1">{#N/A,#N/A,FALSE,"ET-CAPA";#N/A,#N/A,FALSE,"ET-PAG1";#N/A,#N/A,FALSE,"ET-PAG2";#N/A,#N/A,FALSE,"ET-PAG3";#N/A,#N/A,FALSE,"ET-PAG4";#N/A,#N/A,FALSE,"ET-PAG5"}</definedName>
    <definedName name="joseinf" hidden="1">{#N/A,#N/A,FALSE,"ET-CAPA";#N/A,#N/A,FALSE,"ET-PAG1";#N/A,#N/A,FALSE,"ET-PAG2";#N/A,#N/A,FALSE,"ET-PAG3";#N/A,#N/A,FALSE,"ET-PAG4";#N/A,#N/A,FALSE,"ET-PAG5"}</definedName>
    <definedName name="JSJS" localSheetId="4" hidden="1">{#N/A,#N/A,FALSE,"ET-CAPA";#N/A,#N/A,FALSE,"ET-PAG1";#N/A,#N/A,FALSE,"ET-PAG2";#N/A,#N/A,FALSE,"ET-PAG3";#N/A,#N/A,FALSE,"ET-PAG4";#N/A,#N/A,FALSE,"ET-PAG5"}</definedName>
    <definedName name="JSJS" localSheetId="20" hidden="1">{#N/A,#N/A,FALSE,"ET-CAPA";#N/A,#N/A,FALSE,"ET-PAG1";#N/A,#N/A,FALSE,"ET-PAG2";#N/A,#N/A,FALSE,"ET-PAG3";#N/A,#N/A,FALSE,"ET-PAG4";#N/A,#N/A,FALSE,"ET-PAG5"}</definedName>
    <definedName name="JSJS" localSheetId="3" hidden="1">{#N/A,#N/A,FALSE,"ET-CAPA";#N/A,#N/A,FALSE,"ET-PAG1";#N/A,#N/A,FALSE,"ET-PAG2";#N/A,#N/A,FALSE,"ET-PAG3";#N/A,#N/A,FALSE,"ET-PAG4";#N/A,#N/A,FALSE,"ET-PAG5"}</definedName>
    <definedName name="JSJS" localSheetId="16" hidden="1">{#N/A,#N/A,FALSE,"ET-CAPA";#N/A,#N/A,FALSE,"ET-PAG1";#N/A,#N/A,FALSE,"ET-PAG2";#N/A,#N/A,FALSE,"ET-PAG3";#N/A,#N/A,FALSE,"ET-PAG4";#N/A,#N/A,FALSE,"ET-PAG5"}</definedName>
    <definedName name="JSJS" localSheetId="15" hidden="1">{#N/A,#N/A,FALSE,"ET-CAPA";#N/A,#N/A,FALSE,"ET-PAG1";#N/A,#N/A,FALSE,"ET-PAG2";#N/A,#N/A,FALSE,"ET-PAG3";#N/A,#N/A,FALSE,"ET-PAG4";#N/A,#N/A,FALSE,"ET-PAG5"}</definedName>
    <definedName name="JSJS" localSheetId="11" hidden="1">{#N/A,#N/A,FALSE,"ET-CAPA";#N/A,#N/A,FALSE,"ET-PAG1";#N/A,#N/A,FALSE,"ET-PAG2";#N/A,#N/A,FALSE,"ET-PAG3";#N/A,#N/A,FALSE,"ET-PAG4";#N/A,#N/A,FALSE,"ET-PAG5"}</definedName>
    <definedName name="JSJS" localSheetId="13" hidden="1">{#N/A,#N/A,FALSE,"ET-CAPA";#N/A,#N/A,FALSE,"ET-PAG1";#N/A,#N/A,FALSE,"ET-PAG2";#N/A,#N/A,FALSE,"ET-PAG3";#N/A,#N/A,FALSE,"ET-PAG4";#N/A,#N/A,FALSE,"ET-PAG5"}</definedName>
    <definedName name="JSJS" localSheetId="12" hidden="1">{#N/A,#N/A,FALSE,"ET-CAPA";#N/A,#N/A,FALSE,"ET-PAG1";#N/A,#N/A,FALSE,"ET-PAG2";#N/A,#N/A,FALSE,"ET-PAG3";#N/A,#N/A,FALSE,"ET-PAG4";#N/A,#N/A,FALSE,"ET-PAG5"}</definedName>
    <definedName name="JSJS" localSheetId="14" hidden="1">{#N/A,#N/A,FALSE,"ET-CAPA";#N/A,#N/A,FALSE,"ET-PAG1";#N/A,#N/A,FALSE,"ET-PAG2";#N/A,#N/A,FALSE,"ET-PAG3";#N/A,#N/A,FALSE,"ET-PAG4";#N/A,#N/A,FALSE,"ET-PAG5"}</definedName>
    <definedName name="JSJS" hidden="1">{#N/A,#N/A,FALSE,"ET-CAPA";#N/A,#N/A,FALSE,"ET-PAG1";#N/A,#N/A,FALSE,"ET-PAG2";#N/A,#N/A,FALSE,"ET-PAG3";#N/A,#N/A,FALSE,"ET-PAG4";#N/A,#N/A,FALSE,"ET-PAG5"}</definedName>
    <definedName name="jugbk" localSheetId="1">#REF!</definedName>
    <definedName name="jugbk" localSheetId="4">#REF!</definedName>
    <definedName name="jugbk" localSheetId="20">#REF!</definedName>
    <definedName name="jugbk" localSheetId="3">#REF!</definedName>
    <definedName name="jugbk" localSheetId="9">#REF!</definedName>
    <definedName name="jugbk" localSheetId="11">#REF!</definedName>
    <definedName name="jugbk" localSheetId="13">#REF!</definedName>
    <definedName name="jugbk" localSheetId="0">#REF!</definedName>
    <definedName name="jugbk" localSheetId="12">#REF!</definedName>
    <definedName name="jugbk">#REF!</definedName>
    <definedName name="juhko">#N/A</definedName>
    <definedName name="llp">'[10]13. Ceilings'!$B$4:$B$66</definedName>
    <definedName name="luciano" localSheetId="4" hidden="1">{#N/A,#N/A,FALSE,"ET-CAPA";#N/A,#N/A,FALSE,"ET-PAG1";#N/A,#N/A,FALSE,"ET-PAG2";#N/A,#N/A,FALSE,"ET-PAG3";#N/A,#N/A,FALSE,"ET-PAG4";#N/A,#N/A,FALSE,"ET-PAG5"}</definedName>
    <definedName name="luciano" localSheetId="20" hidden="1">{#N/A,#N/A,FALSE,"ET-CAPA";#N/A,#N/A,FALSE,"ET-PAG1";#N/A,#N/A,FALSE,"ET-PAG2";#N/A,#N/A,FALSE,"ET-PAG3";#N/A,#N/A,FALSE,"ET-PAG4";#N/A,#N/A,FALSE,"ET-PAG5"}</definedName>
    <definedName name="luciano" localSheetId="3" hidden="1">{#N/A,#N/A,FALSE,"ET-CAPA";#N/A,#N/A,FALSE,"ET-PAG1";#N/A,#N/A,FALSE,"ET-PAG2";#N/A,#N/A,FALSE,"ET-PAG3";#N/A,#N/A,FALSE,"ET-PAG4";#N/A,#N/A,FALSE,"ET-PAG5"}</definedName>
    <definedName name="luciano" localSheetId="16" hidden="1">{#N/A,#N/A,FALSE,"ET-CAPA";#N/A,#N/A,FALSE,"ET-PAG1";#N/A,#N/A,FALSE,"ET-PAG2";#N/A,#N/A,FALSE,"ET-PAG3";#N/A,#N/A,FALSE,"ET-PAG4";#N/A,#N/A,FALSE,"ET-PAG5"}</definedName>
    <definedName name="luciano" localSheetId="15" hidden="1">{#N/A,#N/A,FALSE,"ET-CAPA";#N/A,#N/A,FALSE,"ET-PAG1";#N/A,#N/A,FALSE,"ET-PAG2";#N/A,#N/A,FALSE,"ET-PAG3";#N/A,#N/A,FALSE,"ET-PAG4";#N/A,#N/A,FALSE,"ET-PAG5"}</definedName>
    <definedName name="luciano" localSheetId="11" hidden="1">{#N/A,#N/A,FALSE,"ET-CAPA";#N/A,#N/A,FALSE,"ET-PAG1";#N/A,#N/A,FALSE,"ET-PAG2";#N/A,#N/A,FALSE,"ET-PAG3";#N/A,#N/A,FALSE,"ET-PAG4";#N/A,#N/A,FALSE,"ET-PAG5"}</definedName>
    <definedName name="luciano" localSheetId="13" hidden="1">{#N/A,#N/A,FALSE,"ET-CAPA";#N/A,#N/A,FALSE,"ET-PAG1";#N/A,#N/A,FALSE,"ET-PAG2";#N/A,#N/A,FALSE,"ET-PAG3";#N/A,#N/A,FALSE,"ET-PAG4";#N/A,#N/A,FALSE,"ET-PAG5"}</definedName>
    <definedName name="luciano" localSheetId="12" hidden="1">{#N/A,#N/A,FALSE,"ET-CAPA";#N/A,#N/A,FALSE,"ET-PAG1";#N/A,#N/A,FALSE,"ET-PAG2";#N/A,#N/A,FALSE,"ET-PAG3";#N/A,#N/A,FALSE,"ET-PAG4";#N/A,#N/A,FALSE,"ET-PAG5"}</definedName>
    <definedName name="luciano" localSheetId="14" hidden="1">{#N/A,#N/A,FALSE,"ET-CAPA";#N/A,#N/A,FALSE,"ET-PAG1";#N/A,#N/A,FALSE,"ET-PAG2";#N/A,#N/A,FALSE,"ET-PAG3";#N/A,#N/A,FALSE,"ET-PAG4";#N/A,#N/A,FALSE,"ET-PAG5"}</definedName>
    <definedName name="luciano" hidden="1">{#N/A,#N/A,FALSE,"ET-CAPA";#N/A,#N/A,FALSE,"ET-PAG1";#N/A,#N/A,FALSE,"ET-PAG2";#N/A,#N/A,FALSE,"ET-PAG3";#N/A,#N/A,FALSE,"ET-PAG4";#N/A,#N/A,FALSE,"ET-PAG5"}</definedName>
    <definedName name="mam" localSheetId="1">[3]Resumo!$S$2:$V$8</definedName>
    <definedName name="mam" localSheetId="9">[2]Resumo!$S$2:$V$8</definedName>
    <definedName name="mam" localSheetId="16">[2]Resumo!$S$2:$V$8</definedName>
    <definedName name="mam" localSheetId="15">[2]Resumo!$S$2:$V$8</definedName>
    <definedName name="mam" localSheetId="0">[3]Resumo!$S$2:$V$8</definedName>
    <definedName name="mam" localSheetId="12">[2]Resumo!$S$2:$V$8</definedName>
    <definedName name="mam">[3]Resumo!$S$2:$V$8</definedName>
    <definedName name="MAN" localSheetId="1">[3]Resumo!$S$2:$V$8</definedName>
    <definedName name="MAN" localSheetId="9">[2]Resumo!$S$2:$V$8</definedName>
    <definedName name="MAN" localSheetId="16">[2]Resumo!$S$2:$V$8</definedName>
    <definedName name="MAN" localSheetId="15">[2]Resumo!$S$2:$V$8</definedName>
    <definedName name="MAN" localSheetId="0">[3]Resumo!$S$2:$V$8</definedName>
    <definedName name="MAN" localSheetId="12">[2]Resumo!$S$2:$V$8</definedName>
    <definedName name="MAN">[3]Resumo!$S$2:$V$8</definedName>
    <definedName name="mão" localSheetId="1">[3]Resumo!$X$21</definedName>
    <definedName name="mão" localSheetId="9">[2]Resumo!$X$21</definedName>
    <definedName name="mão" localSheetId="16">[2]Resumo!$X$21</definedName>
    <definedName name="mão" localSheetId="15">[2]Resumo!$X$21</definedName>
    <definedName name="mão" localSheetId="0">[3]Resumo!$X$21</definedName>
    <definedName name="mão" localSheetId="12">[2]Resumo!$X$21</definedName>
    <definedName name="mão">[3]Resumo!$X$21</definedName>
    <definedName name="mão1" localSheetId="1">[3]Resumo!$X$286</definedName>
    <definedName name="mão1" localSheetId="9">[2]Resumo!$X$286</definedName>
    <definedName name="mão1" localSheetId="16">[2]Resumo!$X$286</definedName>
    <definedName name="mão1" localSheetId="15">[2]Resumo!$X$286</definedName>
    <definedName name="mão1" localSheetId="0">[3]Resumo!$X$286</definedName>
    <definedName name="mão1" localSheetId="12">[2]Resumo!$X$286</definedName>
    <definedName name="mão1">[3]Resumo!$X$286</definedName>
    <definedName name="mATERIAL" localSheetId="4" hidden="1">{#N/A,#N/A,FALSE,"ET-CAPA";#N/A,#N/A,FALSE,"ET-PAG1";#N/A,#N/A,FALSE,"ET-PAG2";#N/A,#N/A,FALSE,"ET-PAG3";#N/A,#N/A,FALSE,"ET-PAG4";#N/A,#N/A,FALSE,"ET-PAG5"}</definedName>
    <definedName name="mATERIAL" localSheetId="20" hidden="1">{#N/A,#N/A,FALSE,"ET-CAPA";#N/A,#N/A,FALSE,"ET-PAG1";#N/A,#N/A,FALSE,"ET-PAG2";#N/A,#N/A,FALSE,"ET-PAG3";#N/A,#N/A,FALSE,"ET-PAG4";#N/A,#N/A,FALSE,"ET-PAG5"}</definedName>
    <definedName name="mATERIAL" localSheetId="3" hidden="1">{#N/A,#N/A,FALSE,"ET-CAPA";#N/A,#N/A,FALSE,"ET-PAG1";#N/A,#N/A,FALSE,"ET-PAG2";#N/A,#N/A,FALSE,"ET-PAG3";#N/A,#N/A,FALSE,"ET-PAG4";#N/A,#N/A,FALSE,"ET-PAG5"}</definedName>
    <definedName name="mATERIAL" localSheetId="16" hidden="1">{#N/A,#N/A,FALSE,"ET-CAPA";#N/A,#N/A,FALSE,"ET-PAG1";#N/A,#N/A,FALSE,"ET-PAG2";#N/A,#N/A,FALSE,"ET-PAG3";#N/A,#N/A,FALSE,"ET-PAG4";#N/A,#N/A,FALSE,"ET-PAG5"}</definedName>
    <definedName name="mATERIAL" localSheetId="15" hidden="1">{#N/A,#N/A,FALSE,"ET-CAPA";#N/A,#N/A,FALSE,"ET-PAG1";#N/A,#N/A,FALSE,"ET-PAG2";#N/A,#N/A,FALSE,"ET-PAG3";#N/A,#N/A,FALSE,"ET-PAG4";#N/A,#N/A,FALSE,"ET-PAG5"}</definedName>
    <definedName name="mATERIAL" localSheetId="11" hidden="1">{#N/A,#N/A,FALSE,"ET-CAPA";#N/A,#N/A,FALSE,"ET-PAG1";#N/A,#N/A,FALSE,"ET-PAG2";#N/A,#N/A,FALSE,"ET-PAG3";#N/A,#N/A,FALSE,"ET-PAG4";#N/A,#N/A,FALSE,"ET-PAG5"}</definedName>
    <definedName name="mATERIAL" localSheetId="13" hidden="1">{#N/A,#N/A,FALSE,"ET-CAPA";#N/A,#N/A,FALSE,"ET-PAG1";#N/A,#N/A,FALSE,"ET-PAG2";#N/A,#N/A,FALSE,"ET-PAG3";#N/A,#N/A,FALSE,"ET-PAG4";#N/A,#N/A,FALSE,"ET-PAG5"}</definedName>
    <definedName name="mATERIAL" localSheetId="12" hidden="1">{#N/A,#N/A,FALSE,"ET-CAPA";#N/A,#N/A,FALSE,"ET-PAG1";#N/A,#N/A,FALSE,"ET-PAG2";#N/A,#N/A,FALSE,"ET-PAG3";#N/A,#N/A,FALSE,"ET-PAG4";#N/A,#N/A,FALSE,"ET-PAG5"}</definedName>
    <definedName name="mATERIAL" localSheetId="14" hidden="1">{#N/A,#N/A,FALSE,"ET-CAPA";#N/A,#N/A,FALSE,"ET-PAG1";#N/A,#N/A,FALSE,"ET-PAG2";#N/A,#N/A,FALSE,"ET-PAG3";#N/A,#N/A,FALSE,"ET-PAG4";#N/A,#N/A,FALSE,"ET-PAG5"}</definedName>
    <definedName name="mATERIAL" hidden="1">{#N/A,#N/A,FALSE,"ET-CAPA";#N/A,#N/A,FALSE,"ET-PAG1";#N/A,#N/A,FALSE,"ET-PAG2";#N/A,#N/A,FALSE,"ET-PAG3";#N/A,#N/A,FALSE,"ET-PAG4";#N/A,#N/A,FALSE,"ET-PAG5"}</definedName>
    <definedName name="mmm" localSheetId="1">[3]Resumo!$S$2:$V$8</definedName>
    <definedName name="mmm" localSheetId="9">[2]Resumo!$S$2:$V$8</definedName>
    <definedName name="mmm" localSheetId="16">[2]Resumo!$S$2:$V$8</definedName>
    <definedName name="mmm" localSheetId="15">[2]Resumo!$S$2:$V$8</definedName>
    <definedName name="mmm" localSheetId="0">[3]Resumo!$S$2:$V$8</definedName>
    <definedName name="mmm" localSheetId="12">[2]Resumo!$S$2:$V$8</definedName>
    <definedName name="mmm">[3]Resumo!$S$2:$V$8</definedName>
    <definedName name="mmmm" localSheetId="4" hidden="1">{#N/A,#N/A,FALSE,"ET-CAPA";#N/A,#N/A,FALSE,"ET-PAG1";#N/A,#N/A,FALSE,"ET-PAG2";#N/A,#N/A,FALSE,"ET-PAG3";#N/A,#N/A,FALSE,"ET-PAG4";#N/A,#N/A,FALSE,"ET-PAG5"}</definedName>
    <definedName name="mmmm" localSheetId="20" hidden="1">{#N/A,#N/A,FALSE,"ET-CAPA";#N/A,#N/A,FALSE,"ET-PAG1";#N/A,#N/A,FALSE,"ET-PAG2";#N/A,#N/A,FALSE,"ET-PAG3";#N/A,#N/A,FALSE,"ET-PAG4";#N/A,#N/A,FALSE,"ET-PAG5"}</definedName>
    <definedName name="mmmm" localSheetId="3" hidden="1">{#N/A,#N/A,FALSE,"ET-CAPA";#N/A,#N/A,FALSE,"ET-PAG1";#N/A,#N/A,FALSE,"ET-PAG2";#N/A,#N/A,FALSE,"ET-PAG3";#N/A,#N/A,FALSE,"ET-PAG4";#N/A,#N/A,FALSE,"ET-PAG5"}</definedName>
    <definedName name="mmmm" localSheetId="16" hidden="1">{#N/A,#N/A,FALSE,"ET-CAPA";#N/A,#N/A,FALSE,"ET-PAG1";#N/A,#N/A,FALSE,"ET-PAG2";#N/A,#N/A,FALSE,"ET-PAG3";#N/A,#N/A,FALSE,"ET-PAG4";#N/A,#N/A,FALSE,"ET-PAG5"}</definedName>
    <definedName name="mmmm" localSheetId="15" hidden="1">{#N/A,#N/A,FALSE,"ET-CAPA";#N/A,#N/A,FALSE,"ET-PAG1";#N/A,#N/A,FALSE,"ET-PAG2";#N/A,#N/A,FALSE,"ET-PAG3";#N/A,#N/A,FALSE,"ET-PAG4";#N/A,#N/A,FALSE,"ET-PAG5"}</definedName>
    <definedName name="mmmm" localSheetId="11" hidden="1">{#N/A,#N/A,FALSE,"ET-CAPA";#N/A,#N/A,FALSE,"ET-PAG1";#N/A,#N/A,FALSE,"ET-PAG2";#N/A,#N/A,FALSE,"ET-PAG3";#N/A,#N/A,FALSE,"ET-PAG4";#N/A,#N/A,FALSE,"ET-PAG5"}</definedName>
    <definedName name="mmmm" localSheetId="13" hidden="1">{#N/A,#N/A,FALSE,"ET-CAPA";#N/A,#N/A,FALSE,"ET-PAG1";#N/A,#N/A,FALSE,"ET-PAG2";#N/A,#N/A,FALSE,"ET-PAG3";#N/A,#N/A,FALSE,"ET-PAG4";#N/A,#N/A,FALSE,"ET-PAG5"}</definedName>
    <definedName name="mmmm" localSheetId="12" hidden="1">{#N/A,#N/A,FALSE,"ET-CAPA";#N/A,#N/A,FALSE,"ET-PAG1";#N/A,#N/A,FALSE,"ET-PAG2";#N/A,#N/A,FALSE,"ET-PAG3";#N/A,#N/A,FALSE,"ET-PAG4";#N/A,#N/A,FALSE,"ET-PAG5"}</definedName>
    <definedName name="mmmm" localSheetId="14" hidden="1">{#N/A,#N/A,FALSE,"ET-CAPA";#N/A,#N/A,FALSE,"ET-PAG1";#N/A,#N/A,FALSE,"ET-PAG2";#N/A,#N/A,FALSE,"ET-PAG3";#N/A,#N/A,FALSE,"ET-PAG4";#N/A,#N/A,FALSE,"ET-PAG5"}</definedName>
    <definedName name="mmmm" hidden="1">{#N/A,#N/A,FALSE,"ET-CAPA";#N/A,#N/A,FALSE,"ET-PAG1";#N/A,#N/A,FALSE,"ET-PAG2";#N/A,#N/A,FALSE,"ET-PAG3";#N/A,#N/A,FALSE,"ET-PAG4";#N/A,#N/A,FALSE,"ET-PAG5"}</definedName>
    <definedName name="MNGB" localSheetId="4" hidden="1">{#N/A,#N/A,FALSE,"ET-CAPA";#N/A,#N/A,FALSE,"ET-PAG1";#N/A,#N/A,FALSE,"ET-PAG2";#N/A,#N/A,FALSE,"ET-PAG3";#N/A,#N/A,FALSE,"ET-PAG4";#N/A,#N/A,FALSE,"ET-PAG5"}</definedName>
    <definedName name="MNGB" localSheetId="20" hidden="1">{#N/A,#N/A,FALSE,"ET-CAPA";#N/A,#N/A,FALSE,"ET-PAG1";#N/A,#N/A,FALSE,"ET-PAG2";#N/A,#N/A,FALSE,"ET-PAG3";#N/A,#N/A,FALSE,"ET-PAG4";#N/A,#N/A,FALSE,"ET-PAG5"}</definedName>
    <definedName name="MNGB" localSheetId="3" hidden="1">{#N/A,#N/A,FALSE,"ET-CAPA";#N/A,#N/A,FALSE,"ET-PAG1";#N/A,#N/A,FALSE,"ET-PAG2";#N/A,#N/A,FALSE,"ET-PAG3";#N/A,#N/A,FALSE,"ET-PAG4";#N/A,#N/A,FALSE,"ET-PAG5"}</definedName>
    <definedName name="MNGB" localSheetId="16" hidden="1">{#N/A,#N/A,FALSE,"ET-CAPA";#N/A,#N/A,FALSE,"ET-PAG1";#N/A,#N/A,FALSE,"ET-PAG2";#N/A,#N/A,FALSE,"ET-PAG3";#N/A,#N/A,FALSE,"ET-PAG4";#N/A,#N/A,FALSE,"ET-PAG5"}</definedName>
    <definedName name="MNGB" localSheetId="15" hidden="1">{#N/A,#N/A,FALSE,"ET-CAPA";#N/A,#N/A,FALSE,"ET-PAG1";#N/A,#N/A,FALSE,"ET-PAG2";#N/A,#N/A,FALSE,"ET-PAG3";#N/A,#N/A,FALSE,"ET-PAG4";#N/A,#N/A,FALSE,"ET-PAG5"}</definedName>
    <definedName name="MNGB" localSheetId="11" hidden="1">{#N/A,#N/A,FALSE,"ET-CAPA";#N/A,#N/A,FALSE,"ET-PAG1";#N/A,#N/A,FALSE,"ET-PAG2";#N/A,#N/A,FALSE,"ET-PAG3";#N/A,#N/A,FALSE,"ET-PAG4";#N/A,#N/A,FALSE,"ET-PAG5"}</definedName>
    <definedName name="MNGB" localSheetId="13" hidden="1">{#N/A,#N/A,FALSE,"ET-CAPA";#N/A,#N/A,FALSE,"ET-PAG1";#N/A,#N/A,FALSE,"ET-PAG2";#N/A,#N/A,FALSE,"ET-PAG3";#N/A,#N/A,FALSE,"ET-PAG4";#N/A,#N/A,FALSE,"ET-PAG5"}</definedName>
    <definedName name="MNGB" localSheetId="12" hidden="1">{#N/A,#N/A,FALSE,"ET-CAPA";#N/A,#N/A,FALSE,"ET-PAG1";#N/A,#N/A,FALSE,"ET-PAG2";#N/A,#N/A,FALSE,"ET-PAG3";#N/A,#N/A,FALSE,"ET-PAG4";#N/A,#N/A,FALSE,"ET-PAG5"}</definedName>
    <definedName name="MNGB" localSheetId="14" hidden="1">{#N/A,#N/A,FALSE,"ET-CAPA";#N/A,#N/A,FALSE,"ET-PAG1";#N/A,#N/A,FALSE,"ET-PAG2";#N/A,#N/A,FALSE,"ET-PAG3";#N/A,#N/A,FALSE,"ET-PAG4";#N/A,#N/A,FALSE,"ET-PAG5"}</definedName>
    <definedName name="MNGB" hidden="1">{#N/A,#N/A,FALSE,"ET-CAPA";#N/A,#N/A,FALSE,"ET-PAG1";#N/A,#N/A,FALSE,"ET-PAG2";#N/A,#N/A,FALSE,"ET-PAG3";#N/A,#N/A,FALSE,"ET-PAG4";#N/A,#N/A,FALSE,"ET-PAG5"}</definedName>
    <definedName name="MOBILIZAÇÃO" localSheetId="4" hidden="1">{#N/A,#N/A,FALSE,"Cronograma";#N/A,#N/A,FALSE,"Cronogr. 2"}</definedName>
    <definedName name="MOBILIZAÇÃO" localSheetId="20" hidden="1">{#N/A,#N/A,FALSE,"Cronograma";#N/A,#N/A,FALSE,"Cronogr. 2"}</definedName>
    <definedName name="MOBILIZAÇÃO" localSheetId="3" hidden="1">{#N/A,#N/A,FALSE,"Cronograma";#N/A,#N/A,FALSE,"Cronogr. 2"}</definedName>
    <definedName name="MOBILIZAÇÃO" localSheetId="16" hidden="1">{#N/A,#N/A,FALSE,"Cronograma";#N/A,#N/A,FALSE,"Cronogr. 2"}</definedName>
    <definedName name="MOBILIZAÇÃO" localSheetId="15" hidden="1">{#N/A,#N/A,FALSE,"Cronograma";#N/A,#N/A,FALSE,"Cronogr. 2"}</definedName>
    <definedName name="MOBILIZAÇÃO" localSheetId="11" hidden="1">{#N/A,#N/A,FALSE,"Cronograma";#N/A,#N/A,FALSE,"Cronogr. 2"}</definedName>
    <definedName name="MOBILIZAÇÃO" localSheetId="13" hidden="1">{#N/A,#N/A,FALSE,"Cronograma";#N/A,#N/A,FALSE,"Cronogr. 2"}</definedName>
    <definedName name="MOBILIZAÇÃO" localSheetId="12" hidden="1">{#N/A,#N/A,FALSE,"Cronograma";#N/A,#N/A,FALSE,"Cronogr. 2"}</definedName>
    <definedName name="MOBILIZAÇÃO" localSheetId="14" hidden="1">{#N/A,#N/A,FALSE,"Cronograma";#N/A,#N/A,FALSE,"Cronogr. 2"}</definedName>
    <definedName name="MOBILIZAÇÃO" hidden="1">{#N/A,#N/A,FALSE,"Cronograma";#N/A,#N/A,FALSE,"Cronogr. 2"}</definedName>
    <definedName name="moi" localSheetId="1">[3]Resumo!$X$357</definedName>
    <definedName name="moi" localSheetId="9">[2]Resumo!$X$357</definedName>
    <definedName name="moi" localSheetId="16">[2]Resumo!$X$357</definedName>
    <definedName name="moi" localSheetId="15">[2]Resumo!$X$357</definedName>
    <definedName name="moi" localSheetId="0">[3]Resumo!$X$357</definedName>
    <definedName name="moi" localSheetId="12">[2]Resumo!$X$357</definedName>
    <definedName name="moi">[3]Resumo!$X$357</definedName>
    <definedName name="Months">'[10]7. Expenditure &amp; revenue (LLP)'!$T$1:$T$36</definedName>
    <definedName name="NA">#N/A</definedName>
    <definedName name="nak" localSheetId="1">[3]Resumo!#REF!</definedName>
    <definedName name="nak" localSheetId="4">[3]Resumo!#REF!</definedName>
    <definedName name="nak" localSheetId="20">[3]Resumo!#REF!</definedName>
    <definedName name="nak" localSheetId="3">[3]Resumo!#REF!</definedName>
    <definedName name="nak" localSheetId="9">[2]Resumo!#REF!</definedName>
    <definedName name="nak" localSheetId="16">[2]Resumo!#REF!</definedName>
    <definedName name="nak" localSheetId="15">[2]Resumo!#REF!</definedName>
    <definedName name="nak" localSheetId="11">[3]Resumo!#REF!</definedName>
    <definedName name="nak" localSheetId="13">[3]Resumo!#REF!</definedName>
    <definedName name="nak" localSheetId="0">[3]Resumo!#REF!</definedName>
    <definedName name="nak" localSheetId="12">[2]Resumo!#REF!</definedName>
    <definedName name="nak">[3]Resumo!#REF!</definedName>
    <definedName name="naka" localSheetId="1">[3]Resumo!#REF!</definedName>
    <definedName name="naka" localSheetId="4">[3]Resumo!#REF!</definedName>
    <definedName name="naka" localSheetId="20">[3]Resumo!#REF!</definedName>
    <definedName name="naka" localSheetId="3">[3]Resumo!#REF!</definedName>
    <definedName name="naka" localSheetId="9">[2]Resumo!#REF!</definedName>
    <definedName name="naka" localSheetId="16">[2]Resumo!#REF!</definedName>
    <definedName name="naka" localSheetId="15">[2]Resumo!#REF!</definedName>
    <definedName name="naka" localSheetId="11">[3]Resumo!#REF!</definedName>
    <definedName name="naka" localSheetId="13">[3]Resumo!#REF!</definedName>
    <definedName name="naka" localSheetId="0">[3]Resumo!#REF!</definedName>
    <definedName name="naka" localSheetId="12">[2]Resumo!#REF!</definedName>
    <definedName name="naka">[3]Resumo!#REF!</definedName>
    <definedName name="NÃO">#N/A</definedName>
    <definedName name="okok" localSheetId="4" hidden="1">{#N/A,#N/A,FALSE,"ET-CAPA";#N/A,#N/A,FALSE,"ET-PAG1";#N/A,#N/A,FALSE,"ET-PAG2";#N/A,#N/A,FALSE,"ET-PAG3";#N/A,#N/A,FALSE,"ET-PAG4";#N/A,#N/A,FALSE,"ET-PAG5"}</definedName>
    <definedName name="okok" localSheetId="20" hidden="1">{#N/A,#N/A,FALSE,"ET-CAPA";#N/A,#N/A,FALSE,"ET-PAG1";#N/A,#N/A,FALSE,"ET-PAG2";#N/A,#N/A,FALSE,"ET-PAG3";#N/A,#N/A,FALSE,"ET-PAG4";#N/A,#N/A,FALSE,"ET-PAG5"}</definedName>
    <definedName name="okok" localSheetId="3" hidden="1">{#N/A,#N/A,FALSE,"ET-CAPA";#N/A,#N/A,FALSE,"ET-PAG1";#N/A,#N/A,FALSE,"ET-PAG2";#N/A,#N/A,FALSE,"ET-PAG3";#N/A,#N/A,FALSE,"ET-PAG4";#N/A,#N/A,FALSE,"ET-PAG5"}</definedName>
    <definedName name="okok" localSheetId="16" hidden="1">{#N/A,#N/A,FALSE,"ET-CAPA";#N/A,#N/A,FALSE,"ET-PAG1";#N/A,#N/A,FALSE,"ET-PAG2";#N/A,#N/A,FALSE,"ET-PAG3";#N/A,#N/A,FALSE,"ET-PAG4";#N/A,#N/A,FALSE,"ET-PAG5"}</definedName>
    <definedName name="okok" localSheetId="15" hidden="1">{#N/A,#N/A,FALSE,"ET-CAPA";#N/A,#N/A,FALSE,"ET-PAG1";#N/A,#N/A,FALSE,"ET-PAG2";#N/A,#N/A,FALSE,"ET-PAG3";#N/A,#N/A,FALSE,"ET-PAG4";#N/A,#N/A,FALSE,"ET-PAG5"}</definedName>
    <definedName name="okok" localSheetId="11" hidden="1">{#N/A,#N/A,FALSE,"ET-CAPA";#N/A,#N/A,FALSE,"ET-PAG1";#N/A,#N/A,FALSE,"ET-PAG2";#N/A,#N/A,FALSE,"ET-PAG3";#N/A,#N/A,FALSE,"ET-PAG4";#N/A,#N/A,FALSE,"ET-PAG5"}</definedName>
    <definedName name="okok" localSheetId="13" hidden="1">{#N/A,#N/A,FALSE,"ET-CAPA";#N/A,#N/A,FALSE,"ET-PAG1";#N/A,#N/A,FALSE,"ET-PAG2";#N/A,#N/A,FALSE,"ET-PAG3";#N/A,#N/A,FALSE,"ET-PAG4";#N/A,#N/A,FALSE,"ET-PAG5"}</definedName>
    <definedName name="okok" localSheetId="12" hidden="1">{#N/A,#N/A,FALSE,"ET-CAPA";#N/A,#N/A,FALSE,"ET-PAG1";#N/A,#N/A,FALSE,"ET-PAG2";#N/A,#N/A,FALSE,"ET-PAG3";#N/A,#N/A,FALSE,"ET-PAG4";#N/A,#N/A,FALSE,"ET-PAG5"}</definedName>
    <definedName name="okok" localSheetId="14" hidden="1">{#N/A,#N/A,FALSE,"ET-CAPA";#N/A,#N/A,FALSE,"ET-PAG1";#N/A,#N/A,FALSE,"ET-PAG2";#N/A,#N/A,FALSE,"ET-PAG3";#N/A,#N/A,FALSE,"ET-PAG4";#N/A,#N/A,FALSE,"ET-PAG5"}</definedName>
    <definedName name="okok" hidden="1">{#N/A,#N/A,FALSE,"ET-CAPA";#N/A,#N/A,FALSE,"ET-PAG1";#N/A,#N/A,FALSE,"ET-PAG2";#N/A,#N/A,FALSE,"ET-PAG3";#N/A,#N/A,FALSE,"ET-PAG4";#N/A,#N/A,FALSE,"ET-PAG5"}</definedName>
    <definedName name="Opções" localSheetId="1">#REF!</definedName>
    <definedName name="Opções" localSheetId="4">#REF!</definedName>
    <definedName name="Opções" localSheetId="20">#REF!</definedName>
    <definedName name="Opções" localSheetId="3">#REF!</definedName>
    <definedName name="Opções" localSheetId="9">#REF!</definedName>
    <definedName name="Opções" localSheetId="11">#REF!</definedName>
    <definedName name="Opções" localSheetId="13">#REF!</definedName>
    <definedName name="Opções" localSheetId="0">#REF!</definedName>
    <definedName name="Opções" localSheetId="12">#REF!</definedName>
    <definedName name="Opções">#REF!</definedName>
    <definedName name="OSE">#N/A</definedName>
    <definedName name="P200LLP">'[10]2. Staff (LLP)'!$A$9:$A$208</definedName>
    <definedName name="PACOTES" localSheetId="4">#REF!</definedName>
    <definedName name="PACOTES" localSheetId="3">#REF!</definedName>
    <definedName name="PACOTES" localSheetId="11">#REF!</definedName>
    <definedName name="PACOTES" localSheetId="13">#REF!</definedName>
    <definedName name="PACOTES">#REF!</definedName>
    <definedName name="PARETOATIV" localSheetId="1" hidden="1">{#N/A,#N/A,FALSE,"CPV";#N/A,#N/A,FALSE,"Pareto";#N/A,#N/A,FALSE,"Gráficos"}</definedName>
    <definedName name="PARETOATIV" localSheetId="4" hidden="1">{#N/A,#N/A,FALSE,"CPV";#N/A,#N/A,FALSE,"Pareto";#N/A,#N/A,FALSE,"Gráficos"}</definedName>
    <definedName name="PARETOATIV" localSheetId="20" hidden="1">{#N/A,#N/A,FALSE,"CPV";#N/A,#N/A,FALSE,"Pareto";#N/A,#N/A,FALSE,"Gráficos"}</definedName>
    <definedName name="PARETOATIV" localSheetId="3" hidden="1">{#N/A,#N/A,FALSE,"CPV";#N/A,#N/A,FALSE,"Pareto";#N/A,#N/A,FALSE,"Gráficos"}</definedName>
    <definedName name="PARETOATIV" localSheetId="9" hidden="1">{#N/A,#N/A,FALSE,"CPV";#N/A,#N/A,FALSE,"Pareto";#N/A,#N/A,FALSE,"Gráficos"}</definedName>
    <definedName name="PARETOATIV" localSheetId="16" hidden="1">{#N/A,#N/A,FALSE,"CPV";#N/A,#N/A,FALSE,"Pareto";#N/A,#N/A,FALSE,"Gráficos"}</definedName>
    <definedName name="PARETOATIV" localSheetId="15" hidden="1">{#N/A,#N/A,FALSE,"CPV";#N/A,#N/A,FALSE,"Pareto";#N/A,#N/A,FALSE,"Gráficos"}</definedName>
    <definedName name="PARETOATIV" localSheetId="11" hidden="1">{#N/A,#N/A,FALSE,"CPV";#N/A,#N/A,FALSE,"Pareto";#N/A,#N/A,FALSE,"Gráficos"}</definedName>
    <definedName name="PARETOATIV" localSheetId="13" hidden="1">{#N/A,#N/A,FALSE,"CPV";#N/A,#N/A,FALSE,"Pareto";#N/A,#N/A,FALSE,"Gráficos"}</definedName>
    <definedName name="PARETOATIV" localSheetId="0" hidden="1">{#N/A,#N/A,FALSE,"CPV";#N/A,#N/A,FALSE,"Pareto";#N/A,#N/A,FALSE,"Gráficos"}</definedName>
    <definedName name="PARETOATIV" localSheetId="12" hidden="1">{#N/A,#N/A,FALSE,"CPV";#N/A,#N/A,FALSE,"Pareto";#N/A,#N/A,FALSE,"Gráficos"}</definedName>
    <definedName name="PARETOATIV" localSheetId="14" hidden="1">{#N/A,#N/A,FALSE,"CPV";#N/A,#N/A,FALSE,"Pareto";#N/A,#N/A,FALSE,"Gráficos"}</definedName>
    <definedName name="PARETOATIV" hidden="1">{#N/A,#N/A,FALSE,"CPV";#N/A,#N/A,FALSE,"Pareto";#N/A,#N/A,FALSE,"Gráficos"}</definedName>
    <definedName name="PEDIDO" localSheetId="4" hidden="1">#REF!</definedName>
    <definedName name="PEDIDO" localSheetId="3" hidden="1">#REF!</definedName>
    <definedName name="PEDIDO" localSheetId="16" hidden="1">#REF!</definedName>
    <definedName name="PEDIDO" localSheetId="15" hidden="1">#REF!</definedName>
    <definedName name="PEDIDO" localSheetId="11" hidden="1">#REF!</definedName>
    <definedName name="PEDIDO" localSheetId="13" hidden="1">#REF!</definedName>
    <definedName name="PEDIDO" localSheetId="12" hidden="1">#REF!</definedName>
    <definedName name="PEDIDO" hidden="1">#REF!</definedName>
    <definedName name="PERÍODO" localSheetId="16">[27]FONTE!$B$542:$B$556</definedName>
    <definedName name="PERÍODO" localSheetId="15">[27]FONTE!$B$542:$B$556</definedName>
    <definedName name="PERÍODO" localSheetId="12">[28]FONTE!$B$542:$B$556</definedName>
    <definedName name="PERÍODO">[29]FONTE!$B$624:$B$638</definedName>
    <definedName name="PG_agosto_2002" localSheetId="1">[3]Resumo!$A$7:$AA$326</definedName>
    <definedName name="PG_agosto_2002" localSheetId="9">[2]Resumo!$A$7:$AA$326</definedName>
    <definedName name="PG_agosto_2002" localSheetId="16">[2]Resumo!$A$7:$AA$326</definedName>
    <definedName name="PG_agosto_2002" localSheetId="15">[2]Resumo!$A$7:$AA$326</definedName>
    <definedName name="PG_agosto_2002" localSheetId="0">[3]Resumo!$A$7:$AA$326</definedName>
    <definedName name="PG_agosto_2002" localSheetId="12">[2]Resumo!$A$7:$AA$326</definedName>
    <definedName name="PG_agosto_2002">[3]Resumo!$A$7:$AA$326</definedName>
    <definedName name="PLAMOBRA" localSheetId="1">#REF!</definedName>
    <definedName name="PLAMOBRA" localSheetId="4">#REF!</definedName>
    <definedName name="PLAMOBRA" localSheetId="20">#REF!</definedName>
    <definedName name="PLAMOBRA" localSheetId="3">#REF!</definedName>
    <definedName name="PLAMOBRA" localSheetId="9">#REF!</definedName>
    <definedName name="PLAMOBRA" localSheetId="11">#REF!</definedName>
    <definedName name="PLAMOBRA" localSheetId="13">#REF!</definedName>
    <definedName name="PLAMOBRA" localSheetId="0">#REF!</definedName>
    <definedName name="PLAMOBRA" localSheetId="12">#REF!</definedName>
    <definedName name="PLAMOBRA">#REF!</definedName>
    <definedName name="plan1" localSheetId="4" hidden="1">{#N/A,#N/A,FALSE,"Cronograma";#N/A,#N/A,FALSE,"Cronogr. 2"}</definedName>
    <definedName name="plan1" localSheetId="20" hidden="1">{#N/A,#N/A,FALSE,"Cronograma";#N/A,#N/A,FALSE,"Cronogr. 2"}</definedName>
    <definedName name="plan1" localSheetId="3" hidden="1">{#N/A,#N/A,FALSE,"Cronograma";#N/A,#N/A,FALSE,"Cronogr. 2"}</definedName>
    <definedName name="plan1" localSheetId="16" hidden="1">{#N/A,#N/A,FALSE,"Cronograma";#N/A,#N/A,FALSE,"Cronogr. 2"}</definedName>
    <definedName name="plan1" localSheetId="15" hidden="1">{#N/A,#N/A,FALSE,"Cronograma";#N/A,#N/A,FALSE,"Cronogr. 2"}</definedName>
    <definedName name="plan1" localSheetId="11" hidden="1">{#N/A,#N/A,FALSE,"Cronograma";#N/A,#N/A,FALSE,"Cronogr. 2"}</definedName>
    <definedName name="plan1" localSheetId="13" hidden="1">{#N/A,#N/A,FALSE,"Cronograma";#N/A,#N/A,FALSE,"Cronogr. 2"}</definedName>
    <definedName name="plan1" localSheetId="12" hidden="1">{#N/A,#N/A,FALSE,"Cronograma";#N/A,#N/A,FALSE,"Cronogr. 2"}</definedName>
    <definedName name="plan1" localSheetId="14" hidden="1">{#N/A,#N/A,FALSE,"Cronograma";#N/A,#N/A,FALSE,"Cronogr. 2"}</definedName>
    <definedName name="plan1" hidden="1">{#N/A,#N/A,FALSE,"Cronograma";#N/A,#N/A,FALSE,"Cronogr. 2"}</definedName>
    <definedName name="planejado" localSheetId="1">[19]Planejado!$C$40</definedName>
    <definedName name="planejado" localSheetId="9">[20]Planejado!$C$40</definedName>
    <definedName name="planejado" localSheetId="16">[20]Planejado!$C$40</definedName>
    <definedName name="planejado" localSheetId="15">[20]Planejado!$C$40</definedName>
    <definedName name="planejado" localSheetId="0">[19]Planejado!$C$40</definedName>
    <definedName name="planejado" localSheetId="12">[20]Planejado!$C$40</definedName>
    <definedName name="planejado">[19]Planejado!$C$40</definedName>
    <definedName name="PLANTA" localSheetId="4">#REF!</definedName>
    <definedName name="PLANTA" localSheetId="3">#REF!</definedName>
    <definedName name="PLANTA" localSheetId="11">#REF!</definedName>
    <definedName name="PLANTA" localSheetId="13">#REF!</definedName>
    <definedName name="PLANTA">#REF!</definedName>
    <definedName name="PLANTA_2" localSheetId="16">[27]FONTE!$C$25:$C$38</definedName>
    <definedName name="PLANTA_2" localSheetId="15">[27]FONTE!$C$25:$C$38</definedName>
    <definedName name="PLANTA_2" localSheetId="12">[28]FONTE!$C$25:$C$38</definedName>
    <definedName name="PLANTA_2">[29]FONTE!$C$25:$C$38</definedName>
    <definedName name="ppp" localSheetId="4" hidden="1">{#N/A,#N/A,FALSE,"ET-CAPA";#N/A,#N/A,FALSE,"ET-PAG1";#N/A,#N/A,FALSE,"ET-PAG2";#N/A,#N/A,FALSE,"ET-PAG3";#N/A,#N/A,FALSE,"ET-PAG4";#N/A,#N/A,FALSE,"ET-PAG5"}</definedName>
    <definedName name="ppp" localSheetId="20" hidden="1">{#N/A,#N/A,FALSE,"ET-CAPA";#N/A,#N/A,FALSE,"ET-PAG1";#N/A,#N/A,FALSE,"ET-PAG2";#N/A,#N/A,FALSE,"ET-PAG3";#N/A,#N/A,FALSE,"ET-PAG4";#N/A,#N/A,FALSE,"ET-PAG5"}</definedName>
    <definedName name="ppp" localSheetId="3" hidden="1">{#N/A,#N/A,FALSE,"ET-CAPA";#N/A,#N/A,FALSE,"ET-PAG1";#N/A,#N/A,FALSE,"ET-PAG2";#N/A,#N/A,FALSE,"ET-PAG3";#N/A,#N/A,FALSE,"ET-PAG4";#N/A,#N/A,FALSE,"ET-PAG5"}</definedName>
    <definedName name="ppp" localSheetId="16" hidden="1">{#N/A,#N/A,FALSE,"ET-CAPA";#N/A,#N/A,FALSE,"ET-PAG1";#N/A,#N/A,FALSE,"ET-PAG2";#N/A,#N/A,FALSE,"ET-PAG3";#N/A,#N/A,FALSE,"ET-PAG4";#N/A,#N/A,FALSE,"ET-PAG5"}</definedName>
    <definedName name="ppp" localSheetId="15" hidden="1">{#N/A,#N/A,FALSE,"ET-CAPA";#N/A,#N/A,FALSE,"ET-PAG1";#N/A,#N/A,FALSE,"ET-PAG2";#N/A,#N/A,FALSE,"ET-PAG3";#N/A,#N/A,FALSE,"ET-PAG4";#N/A,#N/A,FALSE,"ET-PAG5"}</definedName>
    <definedName name="ppp" localSheetId="11" hidden="1">{#N/A,#N/A,FALSE,"ET-CAPA";#N/A,#N/A,FALSE,"ET-PAG1";#N/A,#N/A,FALSE,"ET-PAG2";#N/A,#N/A,FALSE,"ET-PAG3";#N/A,#N/A,FALSE,"ET-PAG4";#N/A,#N/A,FALSE,"ET-PAG5"}</definedName>
    <definedName name="ppp" localSheetId="13" hidden="1">{#N/A,#N/A,FALSE,"ET-CAPA";#N/A,#N/A,FALSE,"ET-PAG1";#N/A,#N/A,FALSE,"ET-PAG2";#N/A,#N/A,FALSE,"ET-PAG3";#N/A,#N/A,FALSE,"ET-PAG4";#N/A,#N/A,FALSE,"ET-PAG5"}</definedName>
    <definedName name="ppp" localSheetId="12" hidden="1">{#N/A,#N/A,FALSE,"ET-CAPA";#N/A,#N/A,FALSE,"ET-PAG1";#N/A,#N/A,FALSE,"ET-PAG2";#N/A,#N/A,FALSE,"ET-PAG3";#N/A,#N/A,FALSE,"ET-PAG4";#N/A,#N/A,FALSE,"ET-PAG5"}</definedName>
    <definedName name="ppp" localSheetId="14" hidden="1">{#N/A,#N/A,FALSE,"ET-CAPA";#N/A,#N/A,FALSE,"ET-PAG1";#N/A,#N/A,FALSE,"ET-PAG2";#N/A,#N/A,FALSE,"ET-PAG3";#N/A,#N/A,FALSE,"ET-PAG4";#N/A,#N/A,FALSE,"ET-PAG5"}</definedName>
    <definedName name="ppp" hidden="1">{#N/A,#N/A,FALSE,"ET-CAPA";#N/A,#N/A,FALSE,"ET-PAG1";#N/A,#N/A,FALSE,"ET-PAG2";#N/A,#N/A,FALSE,"ET-PAG3";#N/A,#N/A,FALSE,"ET-PAG4";#N/A,#N/A,FALSE,"ET-PAG5"}</definedName>
    <definedName name="PTC">'[10]11.Expenditure &amp; revenue(Third)'!$A$10:$A$31</definedName>
    <definedName name="q" localSheetId="4" hidden="1">{#N/A,#N/A,FALSE,"RESUMO-BB1";#N/A,#N/A,FALSE,"MOD-A01-R - BB1";#N/A,#N/A,FALSE,"URB-BB1"}</definedName>
    <definedName name="q" localSheetId="20" hidden="1">{#N/A,#N/A,FALSE,"RESUMO-BB1";#N/A,#N/A,FALSE,"MOD-A01-R - BB1";#N/A,#N/A,FALSE,"URB-BB1"}</definedName>
    <definedName name="q" localSheetId="3" hidden="1">{#N/A,#N/A,FALSE,"RESUMO-BB1";#N/A,#N/A,FALSE,"MOD-A01-R - BB1";#N/A,#N/A,FALSE,"URB-BB1"}</definedName>
    <definedName name="q" localSheetId="16" hidden="1">{#N/A,#N/A,FALSE,"RESUMO-BB1";#N/A,#N/A,FALSE,"MOD-A01-R - BB1";#N/A,#N/A,FALSE,"URB-BB1"}</definedName>
    <definedName name="q" localSheetId="15" hidden="1">{#N/A,#N/A,FALSE,"RESUMO-BB1";#N/A,#N/A,FALSE,"MOD-A01-R - BB1";#N/A,#N/A,FALSE,"URB-BB1"}</definedName>
    <definedName name="q" localSheetId="11" hidden="1">{#N/A,#N/A,FALSE,"RESUMO-BB1";#N/A,#N/A,FALSE,"MOD-A01-R - BB1";#N/A,#N/A,FALSE,"URB-BB1"}</definedName>
    <definedName name="q" localSheetId="13" hidden="1">{#N/A,#N/A,FALSE,"RESUMO-BB1";#N/A,#N/A,FALSE,"MOD-A01-R - BB1";#N/A,#N/A,FALSE,"URB-BB1"}</definedName>
    <definedName name="q" localSheetId="12" hidden="1">{#N/A,#N/A,FALSE,"RESUMO-BB1";#N/A,#N/A,FALSE,"MOD-A01-R - BB1";#N/A,#N/A,FALSE,"URB-BB1"}</definedName>
    <definedName name="q" localSheetId="14" hidden="1">{#N/A,#N/A,FALSE,"RESUMO-BB1";#N/A,#N/A,FALSE,"MOD-A01-R - BB1";#N/A,#N/A,FALSE,"URB-BB1"}</definedName>
    <definedName name="q" hidden="1">{#N/A,#N/A,FALSE,"RESUMO-BB1";#N/A,#N/A,FALSE,"MOD-A01-R - BB1";#N/A,#N/A,FALSE,"URB-BB1"}</definedName>
    <definedName name="qqq" localSheetId="4" hidden="1">{#N/A,#N/A,FALSE,"ET-CAPA";#N/A,#N/A,FALSE,"ET-PAG1";#N/A,#N/A,FALSE,"ET-PAG2";#N/A,#N/A,FALSE,"ET-PAG3";#N/A,#N/A,FALSE,"ET-PAG4";#N/A,#N/A,FALSE,"ET-PAG5"}</definedName>
    <definedName name="qqq" localSheetId="20" hidden="1">{#N/A,#N/A,FALSE,"ET-CAPA";#N/A,#N/A,FALSE,"ET-PAG1";#N/A,#N/A,FALSE,"ET-PAG2";#N/A,#N/A,FALSE,"ET-PAG3";#N/A,#N/A,FALSE,"ET-PAG4";#N/A,#N/A,FALSE,"ET-PAG5"}</definedName>
    <definedName name="qqq" localSheetId="3" hidden="1">{#N/A,#N/A,FALSE,"ET-CAPA";#N/A,#N/A,FALSE,"ET-PAG1";#N/A,#N/A,FALSE,"ET-PAG2";#N/A,#N/A,FALSE,"ET-PAG3";#N/A,#N/A,FALSE,"ET-PAG4";#N/A,#N/A,FALSE,"ET-PAG5"}</definedName>
    <definedName name="qqq" localSheetId="16" hidden="1">{#N/A,#N/A,FALSE,"ET-CAPA";#N/A,#N/A,FALSE,"ET-PAG1";#N/A,#N/A,FALSE,"ET-PAG2";#N/A,#N/A,FALSE,"ET-PAG3";#N/A,#N/A,FALSE,"ET-PAG4";#N/A,#N/A,FALSE,"ET-PAG5"}</definedName>
    <definedName name="qqq" localSheetId="15" hidden="1">{#N/A,#N/A,FALSE,"ET-CAPA";#N/A,#N/A,FALSE,"ET-PAG1";#N/A,#N/A,FALSE,"ET-PAG2";#N/A,#N/A,FALSE,"ET-PAG3";#N/A,#N/A,FALSE,"ET-PAG4";#N/A,#N/A,FALSE,"ET-PAG5"}</definedName>
    <definedName name="qqq" localSheetId="11" hidden="1">{#N/A,#N/A,FALSE,"ET-CAPA";#N/A,#N/A,FALSE,"ET-PAG1";#N/A,#N/A,FALSE,"ET-PAG2";#N/A,#N/A,FALSE,"ET-PAG3";#N/A,#N/A,FALSE,"ET-PAG4";#N/A,#N/A,FALSE,"ET-PAG5"}</definedName>
    <definedName name="qqq" localSheetId="13" hidden="1">{#N/A,#N/A,FALSE,"ET-CAPA";#N/A,#N/A,FALSE,"ET-PAG1";#N/A,#N/A,FALSE,"ET-PAG2";#N/A,#N/A,FALSE,"ET-PAG3";#N/A,#N/A,FALSE,"ET-PAG4";#N/A,#N/A,FALSE,"ET-PAG5"}</definedName>
    <definedName name="qqq" localSheetId="12" hidden="1">{#N/A,#N/A,FALSE,"ET-CAPA";#N/A,#N/A,FALSE,"ET-PAG1";#N/A,#N/A,FALSE,"ET-PAG2";#N/A,#N/A,FALSE,"ET-PAG3";#N/A,#N/A,FALSE,"ET-PAG4";#N/A,#N/A,FALSE,"ET-PAG5"}</definedName>
    <definedName name="qqq" localSheetId="14" hidden="1">{#N/A,#N/A,FALSE,"ET-CAPA";#N/A,#N/A,FALSE,"ET-PAG1";#N/A,#N/A,FALSE,"ET-PAG2";#N/A,#N/A,FALSE,"ET-PAG3";#N/A,#N/A,FALSE,"ET-PAG4";#N/A,#N/A,FALSE,"ET-PAG5"}</definedName>
    <definedName name="qqq" hidden="1">{#N/A,#N/A,FALSE,"ET-CAPA";#N/A,#N/A,FALSE,"ET-PAG1";#N/A,#N/A,FALSE,"ET-PAG2";#N/A,#N/A,FALSE,"ET-PAG3";#N/A,#N/A,FALSE,"ET-PAG4";#N/A,#N/A,FALSE,"ET-PAG5"}</definedName>
    <definedName name="ra" localSheetId="4" hidden="1">{#N/A,#N/A,FALSE,"FATURAM";#N/A,#N/A,FALSE,"PrVnd"}</definedName>
    <definedName name="ra" localSheetId="20" hidden="1">{#N/A,#N/A,FALSE,"FATURAM";#N/A,#N/A,FALSE,"PrVnd"}</definedName>
    <definedName name="ra" localSheetId="3" hidden="1">{#N/A,#N/A,FALSE,"FATURAM";#N/A,#N/A,FALSE,"PrVnd"}</definedName>
    <definedName name="ra" localSheetId="16" hidden="1">{#N/A,#N/A,FALSE,"FATURAM";#N/A,#N/A,FALSE,"PrVnd"}</definedName>
    <definedName name="ra" localSheetId="15" hidden="1">{#N/A,#N/A,FALSE,"FATURAM";#N/A,#N/A,FALSE,"PrVnd"}</definedName>
    <definedName name="ra" localSheetId="11" hidden="1">{#N/A,#N/A,FALSE,"FATURAM";#N/A,#N/A,FALSE,"PrVnd"}</definedName>
    <definedName name="ra" localSheetId="13" hidden="1">{#N/A,#N/A,FALSE,"FATURAM";#N/A,#N/A,FALSE,"PrVnd"}</definedName>
    <definedName name="ra" localSheetId="12" hidden="1">{#N/A,#N/A,FALSE,"FATURAM";#N/A,#N/A,FALSE,"PrVnd"}</definedName>
    <definedName name="ra" localSheetId="14" hidden="1">{#N/A,#N/A,FALSE,"FATURAM";#N/A,#N/A,FALSE,"PrVnd"}</definedName>
    <definedName name="ra" hidden="1">{#N/A,#N/A,FALSE,"FATURAM";#N/A,#N/A,FALSE,"PrVnd"}</definedName>
    <definedName name="Rates">'[10]13. Ceilings'!$B$4:$H$229</definedName>
    <definedName name="RDO" localSheetId="4" hidden="1">{#N/A,#N/A,FALSE,"ET-CAPA";#N/A,#N/A,FALSE,"ET-PAG1";#N/A,#N/A,FALSE,"ET-PAG2";#N/A,#N/A,FALSE,"ET-PAG3";#N/A,#N/A,FALSE,"ET-PAG4";#N/A,#N/A,FALSE,"ET-PAG5"}</definedName>
    <definedName name="RDO" localSheetId="20" hidden="1">{#N/A,#N/A,FALSE,"ET-CAPA";#N/A,#N/A,FALSE,"ET-PAG1";#N/A,#N/A,FALSE,"ET-PAG2";#N/A,#N/A,FALSE,"ET-PAG3";#N/A,#N/A,FALSE,"ET-PAG4";#N/A,#N/A,FALSE,"ET-PAG5"}</definedName>
    <definedName name="RDO" localSheetId="3" hidden="1">{#N/A,#N/A,FALSE,"ET-CAPA";#N/A,#N/A,FALSE,"ET-PAG1";#N/A,#N/A,FALSE,"ET-PAG2";#N/A,#N/A,FALSE,"ET-PAG3";#N/A,#N/A,FALSE,"ET-PAG4";#N/A,#N/A,FALSE,"ET-PAG5"}</definedName>
    <definedName name="RDO" localSheetId="16" hidden="1">{#N/A,#N/A,FALSE,"ET-CAPA";#N/A,#N/A,FALSE,"ET-PAG1";#N/A,#N/A,FALSE,"ET-PAG2";#N/A,#N/A,FALSE,"ET-PAG3";#N/A,#N/A,FALSE,"ET-PAG4";#N/A,#N/A,FALSE,"ET-PAG5"}</definedName>
    <definedName name="RDO" localSheetId="15" hidden="1">{#N/A,#N/A,FALSE,"ET-CAPA";#N/A,#N/A,FALSE,"ET-PAG1";#N/A,#N/A,FALSE,"ET-PAG2";#N/A,#N/A,FALSE,"ET-PAG3";#N/A,#N/A,FALSE,"ET-PAG4";#N/A,#N/A,FALSE,"ET-PAG5"}</definedName>
    <definedName name="RDO" localSheetId="11" hidden="1">{#N/A,#N/A,FALSE,"ET-CAPA";#N/A,#N/A,FALSE,"ET-PAG1";#N/A,#N/A,FALSE,"ET-PAG2";#N/A,#N/A,FALSE,"ET-PAG3";#N/A,#N/A,FALSE,"ET-PAG4";#N/A,#N/A,FALSE,"ET-PAG5"}</definedName>
    <definedName name="RDO" localSheetId="13" hidden="1">{#N/A,#N/A,FALSE,"ET-CAPA";#N/A,#N/A,FALSE,"ET-PAG1";#N/A,#N/A,FALSE,"ET-PAG2";#N/A,#N/A,FALSE,"ET-PAG3";#N/A,#N/A,FALSE,"ET-PAG4";#N/A,#N/A,FALSE,"ET-PAG5"}</definedName>
    <definedName name="RDO" localSheetId="12" hidden="1">{#N/A,#N/A,FALSE,"ET-CAPA";#N/A,#N/A,FALSE,"ET-PAG1";#N/A,#N/A,FALSE,"ET-PAG2";#N/A,#N/A,FALSE,"ET-PAG3";#N/A,#N/A,FALSE,"ET-PAG4";#N/A,#N/A,FALSE,"ET-PAG5"}</definedName>
    <definedName name="RDO" localSheetId="14" hidden="1">{#N/A,#N/A,FALSE,"ET-CAPA";#N/A,#N/A,FALSE,"ET-PAG1";#N/A,#N/A,FALSE,"ET-PAG2";#N/A,#N/A,FALSE,"ET-PAG3";#N/A,#N/A,FALSE,"ET-PAG4";#N/A,#N/A,FALSE,"ET-PAG5"}</definedName>
    <definedName name="RDO" hidden="1">{#N/A,#N/A,FALSE,"ET-CAPA";#N/A,#N/A,FALSE,"ET-PAG1";#N/A,#N/A,FALSE,"ET-PAG2";#N/A,#N/A,FALSE,"ET-PAG3";#N/A,#N/A,FALSE,"ET-PAG4";#N/A,#N/A,FALSE,"ET-PAG5"}</definedName>
    <definedName name="Relat" localSheetId="4" hidden="1">{#N/A,#N/A,FALSE,"CONTROLE";#N/A,#N/A,FALSE,"CONTROLE"}</definedName>
    <definedName name="Relat" localSheetId="20" hidden="1">{#N/A,#N/A,FALSE,"CONTROLE";#N/A,#N/A,FALSE,"CONTROLE"}</definedName>
    <definedName name="Relat" localSheetId="3" hidden="1">{#N/A,#N/A,FALSE,"CONTROLE";#N/A,#N/A,FALSE,"CONTROLE"}</definedName>
    <definedName name="Relat" localSheetId="16" hidden="1">{#N/A,#N/A,FALSE,"CONTROLE";#N/A,#N/A,FALSE,"CONTROLE"}</definedName>
    <definedName name="Relat" localSheetId="15" hidden="1">{#N/A,#N/A,FALSE,"CONTROLE";#N/A,#N/A,FALSE,"CONTROLE"}</definedName>
    <definedName name="Relat" localSheetId="11" hidden="1">{#N/A,#N/A,FALSE,"CONTROLE";#N/A,#N/A,FALSE,"CONTROLE"}</definedName>
    <definedName name="Relat" localSheetId="13" hidden="1">{#N/A,#N/A,FALSE,"CONTROLE";#N/A,#N/A,FALSE,"CONTROLE"}</definedName>
    <definedName name="Relat" localSheetId="12" hidden="1">{#N/A,#N/A,FALSE,"CONTROLE";#N/A,#N/A,FALSE,"CONTROLE"}</definedName>
    <definedName name="Relat" localSheetId="14" hidden="1">{#N/A,#N/A,FALSE,"CONTROLE";#N/A,#N/A,FALSE,"CONTROLE"}</definedName>
    <definedName name="Relat" hidden="1">{#N/A,#N/A,FALSE,"CONTROLE";#N/A,#N/A,FALSE,"CONTROLE"}</definedName>
    <definedName name="RESP._MILLS" localSheetId="16">[27]FONTE!$D$4:$D$69</definedName>
    <definedName name="RESP._MILLS" localSheetId="15">[27]FONTE!$D$4:$D$69</definedName>
    <definedName name="RESP._MILLS" localSheetId="12">[28]FONTE!$D$4:$D$69</definedName>
    <definedName name="RESP._MILLS">[29]FONTE!$D$4:$D$69</definedName>
    <definedName name="RESPONSÁVEL_MILLS" localSheetId="4">#REF!</definedName>
    <definedName name="RESPONSÁVEL_MILLS" localSheetId="3">#REF!</definedName>
    <definedName name="RESPONSÁVEL_MILLS" localSheetId="11">#REF!</definedName>
    <definedName name="RESPONSÁVEL_MILLS" localSheetId="13">#REF!</definedName>
    <definedName name="RESPONSÁVEL_MILLS">#REF!</definedName>
    <definedName name="rev" localSheetId="1">[3]Resumo!#REF!</definedName>
    <definedName name="rev" localSheetId="4">[3]Resumo!#REF!</definedName>
    <definedName name="rev" localSheetId="20">[3]Resumo!#REF!</definedName>
    <definedName name="rev" localSheetId="3">[3]Resumo!#REF!</definedName>
    <definedName name="rev" localSheetId="9">[2]Resumo!#REF!</definedName>
    <definedName name="rev" localSheetId="16">[2]Resumo!#REF!</definedName>
    <definedName name="rev" localSheetId="15">[2]Resumo!#REF!</definedName>
    <definedName name="rev" localSheetId="11">[3]Resumo!#REF!</definedName>
    <definedName name="rev" localSheetId="13">[3]Resumo!#REF!</definedName>
    <definedName name="rev" localSheetId="0">[3]Resumo!#REF!</definedName>
    <definedName name="rev" localSheetId="12">[2]Resumo!#REF!</definedName>
    <definedName name="rev">[3]Resumo!#REF!</definedName>
    <definedName name="ROTINA" localSheetId="4">#REF!</definedName>
    <definedName name="ROTINA" localSheetId="3">#REF!</definedName>
    <definedName name="ROTINA" localSheetId="11">#REF!</definedName>
    <definedName name="ROTINA" localSheetId="13">#REF!</definedName>
    <definedName name="ROTINA">#REF!</definedName>
    <definedName name="rua" localSheetId="4" hidden="1">{#N/A,#N/A,FALSE,"FATURAM";#N/A,#N/A,FALSE,"PrVnd"}</definedName>
    <definedName name="rua" localSheetId="20" hidden="1">{#N/A,#N/A,FALSE,"FATURAM";#N/A,#N/A,FALSE,"PrVnd"}</definedName>
    <definedName name="rua" localSheetId="3" hidden="1">{#N/A,#N/A,FALSE,"FATURAM";#N/A,#N/A,FALSE,"PrVnd"}</definedName>
    <definedName name="rua" localSheetId="16" hidden="1">{#N/A,#N/A,FALSE,"FATURAM";#N/A,#N/A,FALSE,"PrVnd"}</definedName>
    <definedName name="rua" localSheetId="15" hidden="1">{#N/A,#N/A,FALSE,"FATURAM";#N/A,#N/A,FALSE,"PrVnd"}</definedName>
    <definedName name="rua" localSheetId="11" hidden="1">{#N/A,#N/A,FALSE,"FATURAM";#N/A,#N/A,FALSE,"PrVnd"}</definedName>
    <definedName name="rua" localSheetId="13" hidden="1">{#N/A,#N/A,FALSE,"FATURAM";#N/A,#N/A,FALSE,"PrVnd"}</definedName>
    <definedName name="rua" localSheetId="12" hidden="1">{#N/A,#N/A,FALSE,"FATURAM";#N/A,#N/A,FALSE,"PrVnd"}</definedName>
    <definedName name="rua" localSheetId="14" hidden="1">{#N/A,#N/A,FALSE,"FATURAM";#N/A,#N/A,FALSE,"PrVnd"}</definedName>
    <definedName name="rua" hidden="1">{#N/A,#N/A,FALSE,"FATURAM";#N/A,#N/A,FALSE,"PrVnd"}</definedName>
    <definedName name="sadad" localSheetId="4" hidden="1">{#N/A,#N/A,FALSE,"ET-CAPA";#N/A,#N/A,FALSE,"ET-PAG1";#N/A,#N/A,FALSE,"ET-PAG2";#N/A,#N/A,FALSE,"ET-PAG3";#N/A,#N/A,FALSE,"ET-PAG4";#N/A,#N/A,FALSE,"ET-PAG5"}</definedName>
    <definedName name="sadad" localSheetId="20" hidden="1">{#N/A,#N/A,FALSE,"ET-CAPA";#N/A,#N/A,FALSE,"ET-PAG1";#N/A,#N/A,FALSE,"ET-PAG2";#N/A,#N/A,FALSE,"ET-PAG3";#N/A,#N/A,FALSE,"ET-PAG4";#N/A,#N/A,FALSE,"ET-PAG5"}</definedName>
    <definedName name="sadad" localSheetId="3" hidden="1">{#N/A,#N/A,FALSE,"ET-CAPA";#N/A,#N/A,FALSE,"ET-PAG1";#N/A,#N/A,FALSE,"ET-PAG2";#N/A,#N/A,FALSE,"ET-PAG3";#N/A,#N/A,FALSE,"ET-PAG4";#N/A,#N/A,FALSE,"ET-PAG5"}</definedName>
    <definedName name="sadad" localSheetId="16" hidden="1">{#N/A,#N/A,FALSE,"ET-CAPA";#N/A,#N/A,FALSE,"ET-PAG1";#N/A,#N/A,FALSE,"ET-PAG2";#N/A,#N/A,FALSE,"ET-PAG3";#N/A,#N/A,FALSE,"ET-PAG4";#N/A,#N/A,FALSE,"ET-PAG5"}</definedName>
    <definedName name="sadad" localSheetId="15" hidden="1">{#N/A,#N/A,FALSE,"ET-CAPA";#N/A,#N/A,FALSE,"ET-PAG1";#N/A,#N/A,FALSE,"ET-PAG2";#N/A,#N/A,FALSE,"ET-PAG3";#N/A,#N/A,FALSE,"ET-PAG4";#N/A,#N/A,FALSE,"ET-PAG5"}</definedName>
    <definedName name="sadad" localSheetId="11" hidden="1">{#N/A,#N/A,FALSE,"ET-CAPA";#N/A,#N/A,FALSE,"ET-PAG1";#N/A,#N/A,FALSE,"ET-PAG2";#N/A,#N/A,FALSE,"ET-PAG3";#N/A,#N/A,FALSE,"ET-PAG4";#N/A,#N/A,FALSE,"ET-PAG5"}</definedName>
    <definedName name="sadad" localSheetId="13" hidden="1">{#N/A,#N/A,FALSE,"ET-CAPA";#N/A,#N/A,FALSE,"ET-PAG1";#N/A,#N/A,FALSE,"ET-PAG2";#N/A,#N/A,FALSE,"ET-PAG3";#N/A,#N/A,FALSE,"ET-PAG4";#N/A,#N/A,FALSE,"ET-PAG5"}</definedName>
    <definedName name="sadad" localSheetId="12" hidden="1">{#N/A,#N/A,FALSE,"ET-CAPA";#N/A,#N/A,FALSE,"ET-PAG1";#N/A,#N/A,FALSE,"ET-PAG2";#N/A,#N/A,FALSE,"ET-PAG3";#N/A,#N/A,FALSE,"ET-PAG4";#N/A,#N/A,FALSE,"ET-PAG5"}</definedName>
    <definedName name="sadad" localSheetId="14" hidden="1">{#N/A,#N/A,FALSE,"ET-CAPA";#N/A,#N/A,FALSE,"ET-PAG1";#N/A,#N/A,FALSE,"ET-PAG2";#N/A,#N/A,FALSE,"ET-PAG3";#N/A,#N/A,FALSE,"ET-PAG4";#N/A,#N/A,FALSE,"ET-PAG5"}</definedName>
    <definedName name="sadad" hidden="1">{#N/A,#N/A,FALSE,"ET-CAPA";#N/A,#N/A,FALSE,"ET-PAG1";#N/A,#N/A,FALSE,"ET-PAG2";#N/A,#N/A,FALSE,"ET-PAG3";#N/A,#N/A,FALSE,"ET-PAG4";#N/A,#N/A,FALSE,"ET-PAG5"}</definedName>
    <definedName name="SAPBEXdnldView" hidden="1">"4AC7D4F9KEZI2GK6TCS5BTOOK"</definedName>
    <definedName name="SAPBEXrevision" hidden="1">37</definedName>
    <definedName name="SAPBEXsysID" hidden="1">"BP0"</definedName>
    <definedName name="SAPBEXwbID" hidden="1">"3NSC4KY9CECFOJ87CIAWGNM9E"</definedName>
    <definedName name="sds" localSheetId="4" hidden="1">#REF!</definedName>
    <definedName name="sds" localSheetId="3" hidden="1">#REF!</definedName>
    <definedName name="sds" localSheetId="16" hidden="1">#REF!</definedName>
    <definedName name="sds" localSheetId="15" hidden="1">#REF!</definedName>
    <definedName name="sds" localSheetId="11" hidden="1">#REF!</definedName>
    <definedName name="sds" localSheetId="13" hidden="1">#REF!</definedName>
    <definedName name="sds" localSheetId="12" hidden="1">#REF!</definedName>
    <definedName name="sds" hidden="1">#REF!</definedName>
    <definedName name="seee" localSheetId="4" hidden="1">{#N/A,#N/A,FALSE,"Cronograma";#N/A,#N/A,FALSE,"Cronogr. 2"}</definedName>
    <definedName name="seee" localSheetId="20" hidden="1">{#N/A,#N/A,FALSE,"Cronograma";#N/A,#N/A,FALSE,"Cronogr. 2"}</definedName>
    <definedName name="seee" localSheetId="3" hidden="1">{#N/A,#N/A,FALSE,"Cronograma";#N/A,#N/A,FALSE,"Cronogr. 2"}</definedName>
    <definedName name="seee" localSheetId="16" hidden="1">{#N/A,#N/A,FALSE,"Cronograma";#N/A,#N/A,FALSE,"Cronogr. 2"}</definedName>
    <definedName name="seee" localSheetId="15" hidden="1">{#N/A,#N/A,FALSE,"Cronograma";#N/A,#N/A,FALSE,"Cronogr. 2"}</definedName>
    <definedName name="seee" localSheetId="11" hidden="1">{#N/A,#N/A,FALSE,"Cronograma";#N/A,#N/A,FALSE,"Cronogr. 2"}</definedName>
    <definedName name="seee" localSheetId="13" hidden="1">{#N/A,#N/A,FALSE,"Cronograma";#N/A,#N/A,FALSE,"Cronogr. 2"}</definedName>
    <definedName name="seee" localSheetId="12" hidden="1">{#N/A,#N/A,FALSE,"Cronograma";#N/A,#N/A,FALSE,"Cronogr. 2"}</definedName>
    <definedName name="seee" localSheetId="14" hidden="1">{#N/A,#N/A,FALSE,"Cronograma";#N/A,#N/A,FALSE,"Cronogr. 2"}</definedName>
    <definedName name="seee" hidden="1">{#N/A,#N/A,FALSE,"Cronograma";#N/A,#N/A,FALSE,"Cronogr. 2"}</definedName>
    <definedName name="SIM">#N/A</definedName>
    <definedName name="SIM_OU_NÃO">#REF!</definedName>
    <definedName name="SSS">#N/A</definedName>
    <definedName name="sssss" localSheetId="4" hidden="1">{#N/A,#N/A,FALSE,"ET-CAPA";#N/A,#N/A,FALSE,"ET-PAG1";#N/A,#N/A,FALSE,"ET-PAG2";#N/A,#N/A,FALSE,"ET-PAG3";#N/A,#N/A,FALSE,"ET-PAG4";#N/A,#N/A,FALSE,"ET-PAG5"}</definedName>
    <definedName name="sssss" localSheetId="20" hidden="1">{#N/A,#N/A,FALSE,"ET-CAPA";#N/A,#N/A,FALSE,"ET-PAG1";#N/A,#N/A,FALSE,"ET-PAG2";#N/A,#N/A,FALSE,"ET-PAG3";#N/A,#N/A,FALSE,"ET-PAG4";#N/A,#N/A,FALSE,"ET-PAG5"}</definedName>
    <definedName name="sssss" localSheetId="3" hidden="1">{#N/A,#N/A,FALSE,"ET-CAPA";#N/A,#N/A,FALSE,"ET-PAG1";#N/A,#N/A,FALSE,"ET-PAG2";#N/A,#N/A,FALSE,"ET-PAG3";#N/A,#N/A,FALSE,"ET-PAG4";#N/A,#N/A,FALSE,"ET-PAG5"}</definedName>
    <definedName name="sssss" localSheetId="16" hidden="1">{#N/A,#N/A,FALSE,"ET-CAPA";#N/A,#N/A,FALSE,"ET-PAG1";#N/A,#N/A,FALSE,"ET-PAG2";#N/A,#N/A,FALSE,"ET-PAG3";#N/A,#N/A,FALSE,"ET-PAG4";#N/A,#N/A,FALSE,"ET-PAG5"}</definedName>
    <definedName name="sssss" localSheetId="15" hidden="1">{#N/A,#N/A,FALSE,"ET-CAPA";#N/A,#N/A,FALSE,"ET-PAG1";#N/A,#N/A,FALSE,"ET-PAG2";#N/A,#N/A,FALSE,"ET-PAG3";#N/A,#N/A,FALSE,"ET-PAG4";#N/A,#N/A,FALSE,"ET-PAG5"}</definedName>
    <definedName name="sssss" localSheetId="11" hidden="1">{#N/A,#N/A,FALSE,"ET-CAPA";#N/A,#N/A,FALSE,"ET-PAG1";#N/A,#N/A,FALSE,"ET-PAG2";#N/A,#N/A,FALSE,"ET-PAG3";#N/A,#N/A,FALSE,"ET-PAG4";#N/A,#N/A,FALSE,"ET-PAG5"}</definedName>
    <definedName name="sssss" localSheetId="13" hidden="1">{#N/A,#N/A,FALSE,"ET-CAPA";#N/A,#N/A,FALSE,"ET-PAG1";#N/A,#N/A,FALSE,"ET-PAG2";#N/A,#N/A,FALSE,"ET-PAG3";#N/A,#N/A,FALSE,"ET-PAG4";#N/A,#N/A,FALSE,"ET-PAG5"}</definedName>
    <definedName name="sssss" localSheetId="12" hidden="1">{#N/A,#N/A,FALSE,"ET-CAPA";#N/A,#N/A,FALSE,"ET-PAG1";#N/A,#N/A,FALSE,"ET-PAG2";#N/A,#N/A,FALSE,"ET-PAG3";#N/A,#N/A,FALSE,"ET-PAG4";#N/A,#N/A,FALSE,"ET-PAG5"}</definedName>
    <definedName name="sssss" localSheetId="14" hidden="1">{#N/A,#N/A,FALSE,"ET-CAPA";#N/A,#N/A,FALSE,"ET-PAG1";#N/A,#N/A,FALSE,"ET-PAG2";#N/A,#N/A,FALSE,"ET-PAG3";#N/A,#N/A,FALSE,"ET-PAG4";#N/A,#N/A,FALSE,"ET-PAG5"}</definedName>
    <definedName name="sssss" hidden="1">{#N/A,#N/A,FALSE,"ET-CAPA";#N/A,#N/A,FALSE,"ET-PAG1";#N/A,#N/A,FALSE,"ET-PAG2";#N/A,#N/A,FALSE,"ET-PAG3";#N/A,#N/A,FALSE,"ET-PAG4";#N/A,#N/A,FALSE,"ET-PAG5"}</definedName>
    <definedName name="TAB" localSheetId="1">#REF!</definedName>
    <definedName name="TAB" localSheetId="4">#REF!</definedName>
    <definedName name="TAB" localSheetId="20">#REF!</definedName>
    <definedName name="TAB" localSheetId="3">#REF!</definedName>
    <definedName name="TAB" localSheetId="9">#REF!</definedName>
    <definedName name="TAB" localSheetId="11">#REF!</definedName>
    <definedName name="TAB" localSheetId="13">#REF!</definedName>
    <definedName name="TAB" localSheetId="0">#REF!</definedName>
    <definedName name="TAB" localSheetId="12">#REF!</definedName>
    <definedName name="TAB">#REF!</definedName>
    <definedName name="Tab_preco" localSheetId="1">#REF!</definedName>
    <definedName name="Tab_preco" localSheetId="4">#REF!</definedName>
    <definedName name="Tab_preco" localSheetId="3">#REF!</definedName>
    <definedName name="Tab_preco" localSheetId="11">#REF!</definedName>
    <definedName name="Tab_preco" localSheetId="13">#REF!</definedName>
    <definedName name="Tab_preco" localSheetId="0">#REF!</definedName>
    <definedName name="Tab_preco" localSheetId="12">#REF!</definedName>
    <definedName name="Tab_preco">#REF!</definedName>
    <definedName name="tabela">[31]Sheet2!$A$4:$B$12</definedName>
    <definedName name="TEST0" localSheetId="1">#REF!</definedName>
    <definedName name="TEST0" localSheetId="4">#REF!</definedName>
    <definedName name="TEST0" localSheetId="20">#REF!</definedName>
    <definedName name="TEST0" localSheetId="3">#REF!</definedName>
    <definedName name="TEST0" localSheetId="9">#REF!</definedName>
    <definedName name="TEST0" localSheetId="11">#REF!</definedName>
    <definedName name="TEST0" localSheetId="13">#REF!</definedName>
    <definedName name="TEST0" localSheetId="0">#REF!</definedName>
    <definedName name="TEST0" localSheetId="12">#REF!</definedName>
    <definedName name="TEST0">#REF!</definedName>
    <definedName name="TEST1" localSheetId="1">#REF!</definedName>
    <definedName name="TEST1" localSheetId="4">#REF!</definedName>
    <definedName name="TEST1" localSheetId="3">#REF!</definedName>
    <definedName name="TEST1" localSheetId="11">#REF!</definedName>
    <definedName name="TEST1" localSheetId="13">#REF!</definedName>
    <definedName name="TEST1" localSheetId="0">#REF!</definedName>
    <definedName name="TEST1" localSheetId="12">#REF!</definedName>
    <definedName name="TEST1">#REF!</definedName>
    <definedName name="teste1" localSheetId="4" hidden="1">{#N/A,#N/A,FALSE,"CONTROLE"}</definedName>
    <definedName name="teste1" localSheetId="20" hidden="1">{#N/A,#N/A,FALSE,"CONTROLE"}</definedName>
    <definedName name="teste1" localSheetId="3" hidden="1">{#N/A,#N/A,FALSE,"CONTROLE"}</definedName>
    <definedName name="teste1" localSheetId="16" hidden="1">{#N/A,#N/A,FALSE,"CONTROLE"}</definedName>
    <definedName name="teste1" localSheetId="15" hidden="1">{#N/A,#N/A,FALSE,"CONTROLE"}</definedName>
    <definedName name="teste1" localSheetId="11" hidden="1">{#N/A,#N/A,FALSE,"CONTROLE"}</definedName>
    <definedName name="teste1" localSheetId="13" hidden="1">{#N/A,#N/A,FALSE,"CONTROLE"}</definedName>
    <definedName name="teste1" localSheetId="12" hidden="1">{#N/A,#N/A,FALSE,"CONTROLE"}</definedName>
    <definedName name="teste1" localSheetId="14" hidden="1">{#N/A,#N/A,FALSE,"CONTROLE"}</definedName>
    <definedName name="teste1" hidden="1">{#N/A,#N/A,FALSE,"CONTROLE"}</definedName>
    <definedName name="TESTHKEY" localSheetId="1">#REF!</definedName>
    <definedName name="TESTHKEY" localSheetId="4">#REF!</definedName>
    <definedName name="TESTHKEY" localSheetId="20">#REF!</definedName>
    <definedName name="TESTHKEY" localSheetId="3">#REF!</definedName>
    <definedName name="TESTHKEY" localSheetId="9">#REF!</definedName>
    <definedName name="TESTHKEY" localSheetId="11">#REF!</definedName>
    <definedName name="TESTHKEY" localSheetId="13">#REF!</definedName>
    <definedName name="TESTHKEY" localSheetId="0">#REF!</definedName>
    <definedName name="TESTHKEY" localSheetId="12">#REF!</definedName>
    <definedName name="TESTHKEY">#REF!</definedName>
    <definedName name="TESTKEYS" localSheetId="1">#REF!</definedName>
    <definedName name="TESTKEYS" localSheetId="4">#REF!</definedName>
    <definedName name="TESTKEYS" localSheetId="3">#REF!</definedName>
    <definedName name="TESTKEYS" localSheetId="11">#REF!</definedName>
    <definedName name="TESTKEYS" localSheetId="13">#REF!</definedName>
    <definedName name="TESTKEYS" localSheetId="0">#REF!</definedName>
    <definedName name="TESTKEYS" localSheetId="12">#REF!</definedName>
    <definedName name="TESTKEYS">#REF!</definedName>
    <definedName name="TESTVKEY" localSheetId="1">#REF!</definedName>
    <definedName name="TESTVKEY" localSheetId="4">#REF!</definedName>
    <definedName name="TESTVKEY" localSheetId="3">#REF!</definedName>
    <definedName name="TESTVKEY" localSheetId="11">#REF!</definedName>
    <definedName name="TESTVKEY" localSheetId="13">#REF!</definedName>
    <definedName name="TESTVKEY" localSheetId="0">#REF!</definedName>
    <definedName name="TESTVKEY" localSheetId="12">#REF!</definedName>
    <definedName name="TESTVKEY">#REF!</definedName>
    <definedName name="Third">'[10]13. Ceilings'!$B$67:$B$229</definedName>
    <definedName name="TIB" localSheetId="4" hidden="1">#REF!</definedName>
    <definedName name="TIB" localSheetId="20" hidden="1">#REF!</definedName>
    <definedName name="TIB" localSheetId="3" hidden="1">#REF!</definedName>
    <definedName name="TIB" localSheetId="16" hidden="1">#REF!</definedName>
    <definedName name="TIB" localSheetId="15" hidden="1">#REF!</definedName>
    <definedName name="TIB" localSheetId="11" hidden="1">#REF!</definedName>
    <definedName name="TIB" localSheetId="13" hidden="1">#REF!</definedName>
    <definedName name="TIB" localSheetId="12" hidden="1">#REF!</definedName>
    <definedName name="TIB" localSheetId="14" hidden="1">#REF!</definedName>
    <definedName name="TIB" hidden="1">#REF!</definedName>
    <definedName name="TIPO_DE_ANDAIME" localSheetId="4">#REF!</definedName>
    <definedName name="TIPO_DE_ANDAIME" localSheetId="3">#REF!</definedName>
    <definedName name="TIPO_DE_ANDAIME" localSheetId="11">#REF!</definedName>
    <definedName name="TIPO_DE_ANDAIME" localSheetId="13">#REF!</definedName>
    <definedName name="TIPO_DE_ANDAIME">#REF!</definedName>
    <definedName name="TIPO_DE_HORA" localSheetId="4">#REF!</definedName>
    <definedName name="TIPO_DE_HORA" localSheetId="3">#REF!</definedName>
    <definedName name="TIPO_DE_HORA" localSheetId="11">#REF!</definedName>
    <definedName name="TIPO_DE_HORA" localSheetId="13">#REF!</definedName>
    <definedName name="TIPO_DE_HORA">#REF!</definedName>
    <definedName name="TIPO_TRASP." localSheetId="4">#REF!</definedName>
    <definedName name="TIPO_TRASP." localSheetId="3">#REF!</definedName>
    <definedName name="TIPO_TRASP." localSheetId="11">#REF!</definedName>
    <definedName name="TIPO_TRASP." localSheetId="13">#REF!</definedName>
    <definedName name="TIPO_TRASP.">#REF!</definedName>
    <definedName name="TIPOISOLAMENTO" localSheetId="1">#REF!</definedName>
    <definedName name="TIPOISOLAMENTO" localSheetId="4">#REF!</definedName>
    <definedName name="TIPOISOLAMENTO" localSheetId="3">#REF!</definedName>
    <definedName name="TIPOISOLAMENTO" localSheetId="11">#REF!</definedName>
    <definedName name="TIPOISOLAMENTO" localSheetId="13">#REF!</definedName>
    <definedName name="TIPOISOLAMENTO" localSheetId="0">#REF!</definedName>
    <definedName name="TIPOISOLAMENTO" localSheetId="12">#REF!</definedName>
    <definedName name="TIPOISOLAMENTO">#REF!</definedName>
    <definedName name="_xlnm.Print_Titles" localSheetId="16">'EQUIP ISOL.'!$2:$9</definedName>
    <definedName name="_xlnm.Print_Titles" localSheetId="15">'EQUIP REFRA.'!$2:$9</definedName>
    <definedName name="_xlnm.Print_Titles" localSheetId="14">TUB.!$1:$8</definedName>
    <definedName name="TM" localSheetId="16">[27]FONTE!$B$25:$B$33</definedName>
    <definedName name="TM" localSheetId="15">[27]FONTE!$B$25:$B$33</definedName>
    <definedName name="TM" localSheetId="12">[28]FONTE!$B$25:$B$33</definedName>
    <definedName name="TM">[29]FONTE!$B$25:$B$33</definedName>
    <definedName name="tranaporte" localSheetId="4" hidden="1">{#N/A,#N/A,FALSE,"ET-CAPA";#N/A,#N/A,FALSE,"ET-PAG1";#N/A,#N/A,FALSE,"ET-PAG2";#N/A,#N/A,FALSE,"ET-PAG3";#N/A,#N/A,FALSE,"ET-PAG4";#N/A,#N/A,FALSE,"ET-PAG5"}</definedName>
    <definedName name="tranaporte" localSheetId="20" hidden="1">{#N/A,#N/A,FALSE,"ET-CAPA";#N/A,#N/A,FALSE,"ET-PAG1";#N/A,#N/A,FALSE,"ET-PAG2";#N/A,#N/A,FALSE,"ET-PAG3";#N/A,#N/A,FALSE,"ET-PAG4";#N/A,#N/A,FALSE,"ET-PAG5"}</definedName>
    <definedName name="tranaporte" localSheetId="3" hidden="1">{#N/A,#N/A,FALSE,"ET-CAPA";#N/A,#N/A,FALSE,"ET-PAG1";#N/A,#N/A,FALSE,"ET-PAG2";#N/A,#N/A,FALSE,"ET-PAG3";#N/A,#N/A,FALSE,"ET-PAG4";#N/A,#N/A,FALSE,"ET-PAG5"}</definedName>
    <definedName name="tranaporte" localSheetId="16" hidden="1">{#N/A,#N/A,FALSE,"ET-CAPA";#N/A,#N/A,FALSE,"ET-PAG1";#N/A,#N/A,FALSE,"ET-PAG2";#N/A,#N/A,FALSE,"ET-PAG3";#N/A,#N/A,FALSE,"ET-PAG4";#N/A,#N/A,FALSE,"ET-PAG5"}</definedName>
    <definedName name="tranaporte" localSheetId="15" hidden="1">{#N/A,#N/A,FALSE,"ET-CAPA";#N/A,#N/A,FALSE,"ET-PAG1";#N/A,#N/A,FALSE,"ET-PAG2";#N/A,#N/A,FALSE,"ET-PAG3";#N/A,#N/A,FALSE,"ET-PAG4";#N/A,#N/A,FALSE,"ET-PAG5"}</definedName>
    <definedName name="tranaporte" localSheetId="11" hidden="1">{#N/A,#N/A,FALSE,"ET-CAPA";#N/A,#N/A,FALSE,"ET-PAG1";#N/A,#N/A,FALSE,"ET-PAG2";#N/A,#N/A,FALSE,"ET-PAG3";#N/A,#N/A,FALSE,"ET-PAG4";#N/A,#N/A,FALSE,"ET-PAG5"}</definedName>
    <definedName name="tranaporte" localSheetId="13" hidden="1">{#N/A,#N/A,FALSE,"ET-CAPA";#N/A,#N/A,FALSE,"ET-PAG1";#N/A,#N/A,FALSE,"ET-PAG2";#N/A,#N/A,FALSE,"ET-PAG3";#N/A,#N/A,FALSE,"ET-PAG4";#N/A,#N/A,FALSE,"ET-PAG5"}</definedName>
    <definedName name="tranaporte" localSheetId="12" hidden="1">{#N/A,#N/A,FALSE,"ET-CAPA";#N/A,#N/A,FALSE,"ET-PAG1";#N/A,#N/A,FALSE,"ET-PAG2";#N/A,#N/A,FALSE,"ET-PAG3";#N/A,#N/A,FALSE,"ET-PAG4";#N/A,#N/A,FALSE,"ET-PAG5"}</definedName>
    <definedName name="tranaporte" localSheetId="14" hidden="1">{#N/A,#N/A,FALSE,"ET-CAPA";#N/A,#N/A,FALSE,"ET-PAG1";#N/A,#N/A,FALSE,"ET-PAG2";#N/A,#N/A,FALSE,"ET-PAG3";#N/A,#N/A,FALSE,"ET-PAG4";#N/A,#N/A,FALSE,"ET-PAG5"}</definedName>
    <definedName name="tranaporte" hidden="1">{#N/A,#N/A,FALSE,"ET-CAPA";#N/A,#N/A,FALSE,"ET-PAG1";#N/A,#N/A,FALSE,"ET-PAG2";#N/A,#N/A,FALSE,"ET-PAG3";#N/A,#N/A,FALSE,"ET-PAG4";#N/A,#N/A,FALSE,"ET-PAG5"}</definedName>
    <definedName name="TRANSPORTE" localSheetId="16">[27]FONTE!$B$46:$B$51</definedName>
    <definedName name="TRANSPORTE" localSheetId="15">[27]FONTE!$B$46:$B$51</definedName>
    <definedName name="TRANSPORTE" localSheetId="12">[28]FONTE!$B$46:$B$51</definedName>
    <definedName name="TRANSPORTE">[29]FONTE!$B$46:$B$51</definedName>
    <definedName name="TRANSPORTES">[32]FONTE!$B$129:$B$482</definedName>
    <definedName name="um" localSheetId="4" hidden="1">{#N/A,#N/A,FALSE,"Cronograma";#N/A,#N/A,FALSE,"Cronogr. 2"}</definedName>
    <definedName name="um" localSheetId="20" hidden="1">{#N/A,#N/A,FALSE,"Cronograma";#N/A,#N/A,FALSE,"Cronogr. 2"}</definedName>
    <definedName name="um" localSheetId="3" hidden="1">{#N/A,#N/A,FALSE,"Cronograma";#N/A,#N/A,FALSE,"Cronogr. 2"}</definedName>
    <definedName name="um" localSheetId="16" hidden="1">{#N/A,#N/A,FALSE,"Cronograma";#N/A,#N/A,FALSE,"Cronogr. 2"}</definedName>
    <definedName name="um" localSheetId="15" hidden="1">{#N/A,#N/A,FALSE,"Cronograma";#N/A,#N/A,FALSE,"Cronogr. 2"}</definedName>
    <definedName name="um" localSheetId="11" hidden="1">{#N/A,#N/A,FALSE,"Cronograma";#N/A,#N/A,FALSE,"Cronogr. 2"}</definedName>
    <definedName name="um" localSheetId="13" hidden="1">{#N/A,#N/A,FALSE,"Cronograma";#N/A,#N/A,FALSE,"Cronogr. 2"}</definedName>
    <definedName name="um" localSheetId="12" hidden="1">{#N/A,#N/A,FALSE,"Cronograma";#N/A,#N/A,FALSE,"Cronogr. 2"}</definedName>
    <definedName name="um" localSheetId="14" hidden="1">{#N/A,#N/A,FALSE,"Cronograma";#N/A,#N/A,FALSE,"Cronogr. 2"}</definedName>
    <definedName name="um" hidden="1">{#N/A,#N/A,FALSE,"Cronograma";#N/A,#N/A,FALSE,"Cronogr. 2"}</definedName>
    <definedName name="UNIDADE">#REF!</definedName>
    <definedName name="Upvc_2001" localSheetId="1">#REF!</definedName>
    <definedName name="Upvc_2001" localSheetId="4">#REF!</definedName>
    <definedName name="Upvc_2001" localSheetId="20">#REF!</definedName>
    <definedName name="Upvc_2001" localSheetId="3">#REF!</definedName>
    <definedName name="Upvc_2001" localSheetId="9">#REF!</definedName>
    <definedName name="Upvc_2001" localSheetId="11">#REF!</definedName>
    <definedName name="Upvc_2001" localSheetId="13">#REF!</definedName>
    <definedName name="Upvc_2001" localSheetId="0">#REF!</definedName>
    <definedName name="Upvc_2001" localSheetId="12">#REF!</definedName>
    <definedName name="Upvc_2001">#REF!</definedName>
    <definedName name="UPVC_99" localSheetId="1">#REF!</definedName>
    <definedName name="UPVC_99" localSheetId="4">#REF!</definedName>
    <definedName name="UPVC_99" localSheetId="3">#REF!</definedName>
    <definedName name="UPVC_99" localSheetId="11">#REF!</definedName>
    <definedName name="UPVC_99" localSheetId="13">#REF!</definedName>
    <definedName name="UPVC_99" localSheetId="0">#REF!</definedName>
    <definedName name="UPVC_99" localSheetId="12">#REF!</definedName>
    <definedName name="UPVC_99">#REF!</definedName>
    <definedName name="V.unit" localSheetId="1">#REF!</definedName>
    <definedName name="V.unit" localSheetId="4">#REF!</definedName>
    <definedName name="V.unit" localSheetId="3">#REF!</definedName>
    <definedName name="V.unit" localSheetId="11">#REF!</definedName>
    <definedName name="V.unit" localSheetId="13">#REF!</definedName>
    <definedName name="V.unit" localSheetId="0">#REF!</definedName>
    <definedName name="V.unit" localSheetId="12">#REF!</definedName>
    <definedName name="V.unit">#REF!</definedName>
    <definedName name="valorunitario" localSheetId="1">#REF!</definedName>
    <definedName name="valorunitario" localSheetId="4">#REF!</definedName>
    <definedName name="valorunitario" localSheetId="3">#REF!</definedName>
    <definedName name="valorunitario" localSheetId="11">#REF!</definedName>
    <definedName name="valorunitario" localSheetId="13">#REF!</definedName>
    <definedName name="valorunitario" localSheetId="0">#REF!</definedName>
    <definedName name="valorunitario" localSheetId="12">#REF!</definedName>
    <definedName name="valorunitario">#REF!</definedName>
    <definedName name="WAS" localSheetId="4" hidden="1">{#N/A,#N/A,FALSE,"ET-CAPA";#N/A,#N/A,FALSE,"ET-PAG1";#N/A,#N/A,FALSE,"ET-PAG2";#N/A,#N/A,FALSE,"ET-PAG3";#N/A,#N/A,FALSE,"ET-PAG4";#N/A,#N/A,FALSE,"ET-PAG5"}</definedName>
    <definedName name="WAS" localSheetId="20" hidden="1">{#N/A,#N/A,FALSE,"ET-CAPA";#N/A,#N/A,FALSE,"ET-PAG1";#N/A,#N/A,FALSE,"ET-PAG2";#N/A,#N/A,FALSE,"ET-PAG3";#N/A,#N/A,FALSE,"ET-PAG4";#N/A,#N/A,FALSE,"ET-PAG5"}</definedName>
    <definedName name="WAS" localSheetId="3" hidden="1">{#N/A,#N/A,FALSE,"ET-CAPA";#N/A,#N/A,FALSE,"ET-PAG1";#N/A,#N/A,FALSE,"ET-PAG2";#N/A,#N/A,FALSE,"ET-PAG3";#N/A,#N/A,FALSE,"ET-PAG4";#N/A,#N/A,FALSE,"ET-PAG5"}</definedName>
    <definedName name="WAS" localSheetId="16" hidden="1">{#N/A,#N/A,FALSE,"ET-CAPA";#N/A,#N/A,FALSE,"ET-PAG1";#N/A,#N/A,FALSE,"ET-PAG2";#N/A,#N/A,FALSE,"ET-PAG3";#N/A,#N/A,FALSE,"ET-PAG4";#N/A,#N/A,FALSE,"ET-PAG5"}</definedName>
    <definedName name="WAS" localSheetId="15" hidden="1">{#N/A,#N/A,FALSE,"ET-CAPA";#N/A,#N/A,FALSE,"ET-PAG1";#N/A,#N/A,FALSE,"ET-PAG2";#N/A,#N/A,FALSE,"ET-PAG3";#N/A,#N/A,FALSE,"ET-PAG4";#N/A,#N/A,FALSE,"ET-PAG5"}</definedName>
    <definedName name="WAS" localSheetId="11" hidden="1">{#N/A,#N/A,FALSE,"ET-CAPA";#N/A,#N/A,FALSE,"ET-PAG1";#N/A,#N/A,FALSE,"ET-PAG2";#N/A,#N/A,FALSE,"ET-PAG3";#N/A,#N/A,FALSE,"ET-PAG4";#N/A,#N/A,FALSE,"ET-PAG5"}</definedName>
    <definedName name="WAS" localSheetId="13" hidden="1">{#N/A,#N/A,FALSE,"ET-CAPA";#N/A,#N/A,FALSE,"ET-PAG1";#N/A,#N/A,FALSE,"ET-PAG2";#N/A,#N/A,FALSE,"ET-PAG3";#N/A,#N/A,FALSE,"ET-PAG4";#N/A,#N/A,FALSE,"ET-PAG5"}</definedName>
    <definedName name="WAS" localSheetId="12" hidden="1">{#N/A,#N/A,FALSE,"ET-CAPA";#N/A,#N/A,FALSE,"ET-PAG1";#N/A,#N/A,FALSE,"ET-PAG2";#N/A,#N/A,FALSE,"ET-PAG3";#N/A,#N/A,FALSE,"ET-PAG4";#N/A,#N/A,FALSE,"ET-PAG5"}</definedName>
    <definedName name="WAS" localSheetId="14" hidden="1">{#N/A,#N/A,FALSE,"ET-CAPA";#N/A,#N/A,FALSE,"ET-PAG1";#N/A,#N/A,FALSE,"ET-PAG2";#N/A,#N/A,FALSE,"ET-PAG3";#N/A,#N/A,FALSE,"ET-PAG4";#N/A,#N/A,FALSE,"ET-PAG5"}</definedName>
    <definedName name="WAS" hidden="1">{#N/A,#N/A,FALSE,"ET-CAPA";#N/A,#N/A,FALSE,"ET-PAG1";#N/A,#N/A,FALSE,"ET-PAG2";#N/A,#N/A,FALSE,"ET-PAG3";#N/A,#N/A,FALSE,"ET-PAG4";#N/A,#N/A,FALSE,"ET-PAG5"}</definedName>
    <definedName name="World">'[10]13. Ceilings'!$B$4:$B$229</definedName>
    <definedName name="wrn.BB1." localSheetId="4" hidden="1">{#N/A,#N/A,FALSE,"RESUMO-BB1";#N/A,#N/A,FALSE,"MOD-A01-R - BB1";#N/A,#N/A,FALSE,"URB-BB1"}</definedName>
    <definedName name="wrn.BB1." localSheetId="20" hidden="1">{#N/A,#N/A,FALSE,"RESUMO-BB1";#N/A,#N/A,FALSE,"MOD-A01-R - BB1";#N/A,#N/A,FALSE,"URB-BB1"}</definedName>
    <definedName name="wrn.BB1." localSheetId="3" hidden="1">{#N/A,#N/A,FALSE,"RESUMO-BB1";#N/A,#N/A,FALSE,"MOD-A01-R - BB1";#N/A,#N/A,FALSE,"URB-BB1"}</definedName>
    <definedName name="wrn.BB1." localSheetId="16" hidden="1">{#N/A,#N/A,FALSE,"RESUMO-BB1";#N/A,#N/A,FALSE,"MOD-A01-R - BB1";#N/A,#N/A,FALSE,"URB-BB1"}</definedName>
    <definedName name="wrn.BB1." localSheetId="15" hidden="1">{#N/A,#N/A,FALSE,"RESUMO-BB1";#N/A,#N/A,FALSE,"MOD-A01-R - BB1";#N/A,#N/A,FALSE,"URB-BB1"}</definedName>
    <definedName name="wrn.BB1." localSheetId="11" hidden="1">{#N/A,#N/A,FALSE,"RESUMO-BB1";#N/A,#N/A,FALSE,"MOD-A01-R - BB1";#N/A,#N/A,FALSE,"URB-BB1"}</definedName>
    <definedName name="wrn.BB1." localSheetId="13" hidden="1">{#N/A,#N/A,FALSE,"RESUMO-BB1";#N/A,#N/A,FALSE,"MOD-A01-R - BB1";#N/A,#N/A,FALSE,"URB-BB1"}</definedName>
    <definedName name="wrn.BB1." localSheetId="12" hidden="1">{#N/A,#N/A,FALSE,"RESUMO-BB1";#N/A,#N/A,FALSE,"MOD-A01-R - BB1";#N/A,#N/A,FALSE,"URB-BB1"}</definedName>
    <definedName name="wrn.BB1." localSheetId="14" hidden="1">{#N/A,#N/A,FALSE,"RESUMO-BB1";#N/A,#N/A,FALSE,"MOD-A01-R - BB1";#N/A,#N/A,FALSE,"URB-BB1"}</definedName>
    <definedName name="wrn.BB1." hidden="1">{#N/A,#N/A,FALSE,"RESUMO-BB1";#N/A,#N/A,FALSE,"MOD-A01-R - BB1";#N/A,#N/A,FALSE,"URB-BB1"}</definedName>
    <definedName name="wrn.BB2" localSheetId="4" hidden="1">{#N/A,#N/A,FALSE,"RESUMO-BB1";#N/A,#N/A,FALSE,"MOD-A01-R - BB1";#N/A,#N/A,FALSE,"URB-BB1"}</definedName>
    <definedName name="wrn.BB2" localSheetId="20" hidden="1">{#N/A,#N/A,FALSE,"RESUMO-BB1";#N/A,#N/A,FALSE,"MOD-A01-R - BB1";#N/A,#N/A,FALSE,"URB-BB1"}</definedName>
    <definedName name="wrn.BB2" localSheetId="3" hidden="1">{#N/A,#N/A,FALSE,"RESUMO-BB1";#N/A,#N/A,FALSE,"MOD-A01-R - BB1";#N/A,#N/A,FALSE,"URB-BB1"}</definedName>
    <definedName name="wrn.BB2" localSheetId="16" hidden="1">{#N/A,#N/A,FALSE,"RESUMO-BB1";#N/A,#N/A,FALSE,"MOD-A01-R - BB1";#N/A,#N/A,FALSE,"URB-BB1"}</definedName>
    <definedName name="wrn.BB2" localSheetId="15" hidden="1">{#N/A,#N/A,FALSE,"RESUMO-BB1";#N/A,#N/A,FALSE,"MOD-A01-R - BB1";#N/A,#N/A,FALSE,"URB-BB1"}</definedName>
    <definedName name="wrn.BB2" localSheetId="11" hidden="1">{#N/A,#N/A,FALSE,"RESUMO-BB1";#N/A,#N/A,FALSE,"MOD-A01-R - BB1";#N/A,#N/A,FALSE,"URB-BB1"}</definedName>
    <definedName name="wrn.BB2" localSheetId="13" hidden="1">{#N/A,#N/A,FALSE,"RESUMO-BB1";#N/A,#N/A,FALSE,"MOD-A01-R - BB1";#N/A,#N/A,FALSE,"URB-BB1"}</definedName>
    <definedName name="wrn.BB2" localSheetId="12" hidden="1">{#N/A,#N/A,FALSE,"RESUMO-BB1";#N/A,#N/A,FALSE,"MOD-A01-R - BB1";#N/A,#N/A,FALSE,"URB-BB1"}</definedName>
    <definedName name="wrn.BB2" localSheetId="14" hidden="1">{#N/A,#N/A,FALSE,"RESUMO-BB1";#N/A,#N/A,FALSE,"MOD-A01-R - BB1";#N/A,#N/A,FALSE,"URB-BB1"}</definedName>
    <definedName name="wrn.BB2" hidden="1">{#N/A,#N/A,FALSE,"RESUMO-BB1";#N/A,#N/A,FALSE,"MOD-A01-R - BB1";#N/A,#N/A,FALSE,"URB-BB1"}</definedName>
    <definedName name="wrn.BETER." localSheetId="4" hidden="1">{#N/A,#N/A,FALSE,"BETER -1";#N/A,#N/A,FALSE,"BETER -2";#N/A,#N/A,FALSE,"BETER -3";#N/A,#N/A,FALSE,"BETER -urb";#N/A,#N/A,FALSE,"BETER -RESUMO"}</definedName>
    <definedName name="wrn.BETER." localSheetId="20" hidden="1">{#N/A,#N/A,FALSE,"BETER -1";#N/A,#N/A,FALSE,"BETER -2";#N/A,#N/A,FALSE,"BETER -3";#N/A,#N/A,FALSE,"BETER -urb";#N/A,#N/A,FALSE,"BETER -RESUMO"}</definedName>
    <definedName name="wrn.BETER." localSheetId="3" hidden="1">{#N/A,#N/A,FALSE,"BETER -1";#N/A,#N/A,FALSE,"BETER -2";#N/A,#N/A,FALSE,"BETER -3";#N/A,#N/A,FALSE,"BETER -urb";#N/A,#N/A,FALSE,"BETER -RESUMO"}</definedName>
    <definedName name="wrn.BETER." localSheetId="16" hidden="1">{#N/A,#N/A,FALSE,"BETER -1";#N/A,#N/A,FALSE,"BETER -2";#N/A,#N/A,FALSE,"BETER -3";#N/A,#N/A,FALSE,"BETER -urb";#N/A,#N/A,FALSE,"BETER -RESUMO"}</definedName>
    <definedName name="wrn.BETER." localSheetId="15" hidden="1">{#N/A,#N/A,FALSE,"BETER -1";#N/A,#N/A,FALSE,"BETER -2";#N/A,#N/A,FALSE,"BETER -3";#N/A,#N/A,FALSE,"BETER -urb";#N/A,#N/A,FALSE,"BETER -RESUMO"}</definedName>
    <definedName name="wrn.BETER." localSheetId="11" hidden="1">{#N/A,#N/A,FALSE,"BETER -1";#N/A,#N/A,FALSE,"BETER -2";#N/A,#N/A,FALSE,"BETER -3";#N/A,#N/A,FALSE,"BETER -urb";#N/A,#N/A,FALSE,"BETER -RESUMO"}</definedName>
    <definedName name="wrn.BETER." localSheetId="13" hidden="1">{#N/A,#N/A,FALSE,"BETER -1";#N/A,#N/A,FALSE,"BETER -2";#N/A,#N/A,FALSE,"BETER -3";#N/A,#N/A,FALSE,"BETER -urb";#N/A,#N/A,FALSE,"BETER -RESUMO"}</definedName>
    <definedName name="wrn.BETER." localSheetId="12" hidden="1">{#N/A,#N/A,FALSE,"BETER -1";#N/A,#N/A,FALSE,"BETER -2";#N/A,#N/A,FALSE,"BETER -3";#N/A,#N/A,FALSE,"BETER -urb";#N/A,#N/A,FALSE,"BETER -RESUMO"}</definedName>
    <definedName name="wrn.BETER." localSheetId="14" hidden="1">{#N/A,#N/A,FALSE,"BETER -1";#N/A,#N/A,FALSE,"BETER -2";#N/A,#N/A,FALSE,"BETER -3";#N/A,#N/A,FALSE,"BETER -urb";#N/A,#N/A,FALSE,"BETER -RESUMO"}</definedName>
    <definedName name="wrn.BETER." hidden="1">{#N/A,#N/A,FALSE,"BETER -1";#N/A,#N/A,FALSE,"BETER -2";#N/A,#N/A,FALSE,"BETER -3";#N/A,#N/A,FALSE,"BETER -urb";#N/A,#N/A,FALSE,"BETER -RESUMO"}</definedName>
    <definedName name="wrn.Caixa._.de._.Ferramentas." localSheetId="4"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20"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3"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6"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5"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1"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3"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2"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4"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_.Individuais." localSheetId="4"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20"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3"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6"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5"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1"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3"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2"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4"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ronograma." localSheetId="4" hidden="1">{#N/A,#N/A,FALSE,"Cronograma";#N/A,#N/A,FALSE,"Cronogr. 2"}</definedName>
    <definedName name="wrn.Cronograma." localSheetId="20" hidden="1">{#N/A,#N/A,FALSE,"Cronograma";#N/A,#N/A,FALSE,"Cronogr. 2"}</definedName>
    <definedName name="wrn.Cronograma." localSheetId="3" hidden="1">{#N/A,#N/A,FALSE,"Cronograma";#N/A,#N/A,FALSE,"Cronogr. 2"}</definedName>
    <definedName name="wrn.Cronograma." localSheetId="16" hidden="1">{#N/A,#N/A,FALSE,"Cronograma";#N/A,#N/A,FALSE,"Cronogr. 2"}</definedName>
    <definedName name="wrn.Cronograma." localSheetId="15" hidden="1">{#N/A,#N/A,FALSE,"Cronograma";#N/A,#N/A,FALSE,"Cronogr. 2"}</definedName>
    <definedName name="wrn.Cronograma." localSheetId="11" hidden="1">{#N/A,#N/A,FALSE,"Cronograma";#N/A,#N/A,FALSE,"Cronogr. 2"}</definedName>
    <definedName name="wrn.Cronograma." localSheetId="13" hidden="1">{#N/A,#N/A,FALSE,"Cronograma";#N/A,#N/A,FALSE,"Cronogr. 2"}</definedName>
    <definedName name="wrn.Cronograma." localSheetId="12" hidden="1">{#N/A,#N/A,FALSE,"Cronograma";#N/A,#N/A,FALSE,"Cronogr. 2"}</definedName>
    <definedName name="wrn.Cronograma." localSheetId="14" hidden="1">{#N/A,#N/A,FALSE,"Cronograma";#N/A,#N/A,FALSE,"Cronogr. 2"}</definedName>
    <definedName name="wrn.Cronograma." hidden="1">{#N/A,#N/A,FALSE,"Cronograma";#N/A,#N/A,FALSE,"Cronogr. 2"}</definedName>
    <definedName name="wrn.DESDOBRE." localSheetId="1" hidden="1">{#N/A,#N/A,FALSE,"CPV";#N/A,#N/A,FALSE,"Pareto";#N/A,#N/A,FALSE,"Gráficos"}</definedName>
    <definedName name="wrn.DESDOBRE." localSheetId="4" hidden="1">{#N/A,#N/A,FALSE,"CPV";#N/A,#N/A,FALSE,"Pareto";#N/A,#N/A,FALSE,"Gráficos"}</definedName>
    <definedName name="wrn.DESDOBRE." localSheetId="20" hidden="1">{#N/A,#N/A,FALSE,"CPV";#N/A,#N/A,FALSE,"Pareto";#N/A,#N/A,FALSE,"Gráficos"}</definedName>
    <definedName name="wrn.DESDOBRE." localSheetId="3" hidden="1">{#N/A,#N/A,FALSE,"CPV";#N/A,#N/A,FALSE,"Pareto";#N/A,#N/A,FALSE,"Gráficos"}</definedName>
    <definedName name="wrn.DESDOBRE." localSheetId="9" hidden="1">{#N/A,#N/A,FALSE,"CPV";#N/A,#N/A,FALSE,"Pareto";#N/A,#N/A,FALSE,"Gráficos"}</definedName>
    <definedName name="wrn.DESDOBRE." localSheetId="16" hidden="1">{#N/A,#N/A,FALSE,"CPV";#N/A,#N/A,FALSE,"Pareto";#N/A,#N/A,FALSE,"Gráficos"}</definedName>
    <definedName name="wrn.DESDOBRE." localSheetId="15" hidden="1">{#N/A,#N/A,FALSE,"CPV";#N/A,#N/A,FALSE,"Pareto";#N/A,#N/A,FALSE,"Gráficos"}</definedName>
    <definedName name="wrn.DESDOBRE." localSheetId="11" hidden="1">{#N/A,#N/A,FALSE,"CPV";#N/A,#N/A,FALSE,"Pareto";#N/A,#N/A,FALSE,"Gráficos"}</definedName>
    <definedName name="wrn.DESDOBRE." localSheetId="13" hidden="1">{#N/A,#N/A,FALSE,"CPV";#N/A,#N/A,FALSE,"Pareto";#N/A,#N/A,FALSE,"Gráficos"}</definedName>
    <definedName name="wrn.DESDOBRE." localSheetId="0" hidden="1">{#N/A,#N/A,FALSE,"CPV";#N/A,#N/A,FALSE,"Pareto";#N/A,#N/A,FALSE,"Gráficos"}</definedName>
    <definedName name="wrn.DESDOBRE." localSheetId="12" hidden="1">{#N/A,#N/A,FALSE,"CPV";#N/A,#N/A,FALSE,"Pareto";#N/A,#N/A,FALSE,"Gráficos"}</definedName>
    <definedName name="wrn.DESDOBRE." localSheetId="14" hidden="1">{#N/A,#N/A,FALSE,"CPV";#N/A,#N/A,FALSE,"Pareto";#N/A,#N/A,FALSE,"Gráficos"}</definedName>
    <definedName name="wrn.DESDOBRE." hidden="1">{#N/A,#N/A,FALSE,"CPV";#N/A,#N/A,FALSE,"Pareto";#N/A,#N/A,FALSE,"Gráficos"}</definedName>
    <definedName name="wrn.GERAL." localSheetId="4" hidden="1">{#N/A,#N/A,FALSE,"ET-CAPA";#N/A,#N/A,FALSE,"ET-PAG1";#N/A,#N/A,FALSE,"ET-PAG2";#N/A,#N/A,FALSE,"ET-PAG3";#N/A,#N/A,FALSE,"ET-PAG4";#N/A,#N/A,FALSE,"ET-PAG5"}</definedName>
    <definedName name="wrn.GERAL." localSheetId="20" hidden="1">{#N/A,#N/A,FALSE,"ET-CAPA";#N/A,#N/A,FALSE,"ET-PAG1";#N/A,#N/A,FALSE,"ET-PAG2";#N/A,#N/A,FALSE,"ET-PAG3";#N/A,#N/A,FALSE,"ET-PAG4";#N/A,#N/A,FALSE,"ET-PAG5"}</definedName>
    <definedName name="wrn.GERAL." localSheetId="3" hidden="1">{#N/A,#N/A,FALSE,"ET-CAPA";#N/A,#N/A,FALSE,"ET-PAG1";#N/A,#N/A,FALSE,"ET-PAG2";#N/A,#N/A,FALSE,"ET-PAG3";#N/A,#N/A,FALSE,"ET-PAG4";#N/A,#N/A,FALSE,"ET-PAG5"}</definedName>
    <definedName name="wrn.GERAL." localSheetId="16" hidden="1">{#N/A,#N/A,FALSE,"ET-CAPA";#N/A,#N/A,FALSE,"ET-PAG1";#N/A,#N/A,FALSE,"ET-PAG2";#N/A,#N/A,FALSE,"ET-PAG3";#N/A,#N/A,FALSE,"ET-PAG4";#N/A,#N/A,FALSE,"ET-PAG5"}</definedName>
    <definedName name="wrn.GERAL." localSheetId="15" hidden="1">{#N/A,#N/A,FALSE,"ET-CAPA";#N/A,#N/A,FALSE,"ET-PAG1";#N/A,#N/A,FALSE,"ET-PAG2";#N/A,#N/A,FALSE,"ET-PAG3";#N/A,#N/A,FALSE,"ET-PAG4";#N/A,#N/A,FALSE,"ET-PAG5"}</definedName>
    <definedName name="wrn.GERAL." localSheetId="11" hidden="1">{#N/A,#N/A,FALSE,"ET-CAPA";#N/A,#N/A,FALSE,"ET-PAG1";#N/A,#N/A,FALSE,"ET-PAG2";#N/A,#N/A,FALSE,"ET-PAG3";#N/A,#N/A,FALSE,"ET-PAG4";#N/A,#N/A,FALSE,"ET-PAG5"}</definedName>
    <definedName name="wrn.GERAL." localSheetId="13" hidden="1">{#N/A,#N/A,FALSE,"ET-CAPA";#N/A,#N/A,FALSE,"ET-PAG1";#N/A,#N/A,FALSE,"ET-PAG2";#N/A,#N/A,FALSE,"ET-PAG3";#N/A,#N/A,FALSE,"ET-PAG4";#N/A,#N/A,FALSE,"ET-PAG5"}</definedName>
    <definedName name="wrn.GERAL." localSheetId="12" hidden="1">{#N/A,#N/A,FALSE,"ET-CAPA";#N/A,#N/A,FALSE,"ET-PAG1";#N/A,#N/A,FALSE,"ET-PAG2";#N/A,#N/A,FALSE,"ET-PAG3";#N/A,#N/A,FALSE,"ET-PAG4";#N/A,#N/A,FALSE,"ET-PAG5"}</definedName>
    <definedName name="wrn.GERAL." localSheetId="14"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20" hidden="1">{#N/A,#N/A,FALSE,"GERAL";#N/A,#N/A,FALSE,"012-96";#N/A,#N/A,FALSE,"018-96";#N/A,#N/A,FALSE,"027-96";#N/A,#N/A,FALSE,"059-96";#N/A,#N/A,FALSE,"076-96";#N/A,#N/A,FALSE,"019-97";#N/A,#N/A,FALSE,"021-97";#N/A,#N/A,FALSE,"022-97";#N/A,#N/A,FALSE,"028-97"}</definedName>
    <definedName name="wrn.PENDENCIAS." localSheetId="3" hidden="1">{#N/A,#N/A,FALSE,"GERAL";#N/A,#N/A,FALSE,"012-96";#N/A,#N/A,FALSE,"018-96";#N/A,#N/A,FALSE,"027-96";#N/A,#N/A,FALSE,"059-96";#N/A,#N/A,FALSE,"076-96";#N/A,#N/A,FALSE,"019-97";#N/A,#N/A,FALSE,"021-97";#N/A,#N/A,FALSE,"022-97";#N/A,#N/A,FALSE,"028-97"}</definedName>
    <definedName name="wrn.PENDENCIAS." localSheetId="16" hidden="1">{#N/A,#N/A,FALSE,"GERAL";#N/A,#N/A,FALSE,"012-96";#N/A,#N/A,FALSE,"018-96";#N/A,#N/A,FALSE,"027-96";#N/A,#N/A,FALSE,"059-96";#N/A,#N/A,FALSE,"076-96";#N/A,#N/A,FALSE,"019-97";#N/A,#N/A,FALSE,"021-97";#N/A,#N/A,FALSE,"022-97";#N/A,#N/A,FALSE,"028-97"}</definedName>
    <definedName name="wrn.PENDENCIAS." localSheetId="15" hidden="1">{#N/A,#N/A,FALSE,"GERAL";#N/A,#N/A,FALSE,"012-96";#N/A,#N/A,FALSE,"018-96";#N/A,#N/A,FALSE,"027-96";#N/A,#N/A,FALSE,"059-96";#N/A,#N/A,FALSE,"076-96";#N/A,#N/A,FALSE,"019-97";#N/A,#N/A,FALSE,"021-97";#N/A,#N/A,FALSE,"022-97";#N/A,#N/A,FALSE,"028-97"}</definedName>
    <definedName name="wrn.PENDENCIAS." localSheetId="11" hidden="1">{#N/A,#N/A,FALSE,"GERAL";#N/A,#N/A,FALSE,"012-96";#N/A,#N/A,FALSE,"018-96";#N/A,#N/A,FALSE,"027-96";#N/A,#N/A,FALSE,"059-96";#N/A,#N/A,FALSE,"076-96";#N/A,#N/A,FALSE,"019-97";#N/A,#N/A,FALSE,"021-97";#N/A,#N/A,FALSE,"022-97";#N/A,#N/A,FALSE,"028-97"}</definedName>
    <definedName name="wrn.PENDENCIAS." localSheetId="13" hidden="1">{#N/A,#N/A,FALSE,"GERAL";#N/A,#N/A,FALSE,"012-96";#N/A,#N/A,FALSE,"018-96";#N/A,#N/A,FALSE,"027-96";#N/A,#N/A,FALSE,"059-96";#N/A,#N/A,FALSE,"076-96";#N/A,#N/A,FALSE,"019-97";#N/A,#N/A,FALSE,"021-97";#N/A,#N/A,FALSE,"022-97";#N/A,#N/A,FALSE,"028-97"}</definedName>
    <definedName name="wrn.PENDENCIAS." localSheetId="12" hidden="1">{#N/A,#N/A,FALSE,"GERAL";#N/A,#N/A,FALSE,"012-96";#N/A,#N/A,FALSE,"018-96";#N/A,#N/A,FALSE,"027-96";#N/A,#N/A,FALSE,"059-96";#N/A,#N/A,FALSE,"076-96";#N/A,#N/A,FALSE,"019-97";#N/A,#N/A,FALSE,"021-97";#N/A,#N/A,FALSE,"022-97";#N/A,#N/A,FALSE,"028-97"}</definedName>
    <definedName name="wrn.PENDENCIAS." localSheetId="14"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1." localSheetId="4" hidden="1">{#N/A,#N/A,FALSE,"FATURAM";#N/A,#N/A,FALSE,"PrVnd"}</definedName>
    <definedName name="wrn.rela1." localSheetId="20" hidden="1">{#N/A,#N/A,FALSE,"FATURAM";#N/A,#N/A,FALSE,"PrVnd"}</definedName>
    <definedName name="wrn.rela1." localSheetId="3" hidden="1">{#N/A,#N/A,FALSE,"FATURAM";#N/A,#N/A,FALSE,"PrVnd"}</definedName>
    <definedName name="wrn.rela1." localSheetId="16" hidden="1">{#N/A,#N/A,FALSE,"FATURAM";#N/A,#N/A,FALSE,"PrVnd"}</definedName>
    <definedName name="wrn.rela1." localSheetId="15" hidden="1">{#N/A,#N/A,FALSE,"FATURAM";#N/A,#N/A,FALSE,"PrVnd"}</definedName>
    <definedName name="wrn.rela1." localSheetId="11" hidden="1">{#N/A,#N/A,FALSE,"FATURAM";#N/A,#N/A,FALSE,"PrVnd"}</definedName>
    <definedName name="wrn.rela1." localSheetId="13" hidden="1">{#N/A,#N/A,FALSE,"FATURAM";#N/A,#N/A,FALSE,"PrVnd"}</definedName>
    <definedName name="wrn.rela1." localSheetId="12" hidden="1">{#N/A,#N/A,FALSE,"FATURAM";#N/A,#N/A,FALSE,"PrVnd"}</definedName>
    <definedName name="wrn.rela1." localSheetId="14" hidden="1">{#N/A,#N/A,FALSE,"FATURAM";#N/A,#N/A,FALSE,"PrVnd"}</definedName>
    <definedName name="wrn.rela1." hidden="1">{#N/A,#N/A,FALSE,"FATURAM";#N/A,#N/A,FALSE,"PrVnd"}</definedName>
    <definedName name="xa\d">[30]FONTE!$B$81:$B$87</definedName>
    <definedName name="Xuxu" localSheetId="4" hidden="1">{#N/A,#N/A,FALSE,"CONTROLE"}</definedName>
    <definedName name="Xuxu" localSheetId="20" hidden="1">{#N/A,#N/A,FALSE,"CONTROLE"}</definedName>
    <definedName name="Xuxu" localSheetId="3" hidden="1">{#N/A,#N/A,FALSE,"CONTROLE"}</definedName>
    <definedName name="Xuxu" localSheetId="16" hidden="1">{#N/A,#N/A,FALSE,"CONTROLE"}</definedName>
    <definedName name="Xuxu" localSheetId="15" hidden="1">{#N/A,#N/A,FALSE,"CONTROLE"}</definedName>
    <definedName name="Xuxu" localSheetId="11" hidden="1">{#N/A,#N/A,FALSE,"CONTROLE"}</definedName>
    <definedName name="Xuxu" localSheetId="13" hidden="1">{#N/A,#N/A,FALSE,"CONTROLE"}</definedName>
    <definedName name="Xuxu" localSheetId="12" hidden="1">{#N/A,#N/A,FALSE,"CONTROLE"}</definedName>
    <definedName name="Xuxu" localSheetId="14" hidden="1">{#N/A,#N/A,FALSE,"CONTROLE"}</definedName>
    <definedName name="Xuxu" hidden="1">{#N/A,#N/A,FALSE,"CONTROLE"}</definedName>
    <definedName name="xxx" localSheetId="1">#REF!</definedName>
    <definedName name="xxx" localSheetId="4">#REF!</definedName>
    <definedName name="xxx" localSheetId="20">#REF!</definedName>
    <definedName name="xxx" localSheetId="3">#REF!</definedName>
    <definedName name="xxx" localSheetId="9">#REF!</definedName>
    <definedName name="xxx" localSheetId="11">#REF!</definedName>
    <definedName name="xxx" localSheetId="13">#REF!</definedName>
    <definedName name="xxx" localSheetId="0">#REF!</definedName>
    <definedName name="xxx" localSheetId="12">#REF!</definedName>
    <definedName name="xxx">#REF!</definedName>
  </definedNames>
  <calcPr calcId="191029"/>
  <pivotCaches>
    <pivotCache cacheId="0" r:id="rId6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7" i="22" l="1"/>
  <c r="AC17" i="22" l="1"/>
  <c r="Y17" i="22"/>
  <c r="Z17" i="22" s="1"/>
  <c r="X17" i="22"/>
  <c r="O17" i="22"/>
  <c r="C17" i="22"/>
  <c r="B17" i="22"/>
  <c r="X16" i="22"/>
  <c r="X15" i="22"/>
  <c r="X14" i="22"/>
  <c r="X13" i="22"/>
  <c r="X12" i="22"/>
  <c r="X11" i="22"/>
  <c r="X10" i="22"/>
  <c r="X9" i="22"/>
  <c r="C17" i="30"/>
  <c r="C5" i="30"/>
  <c r="C8" i="30"/>
  <c r="H17" i="30"/>
  <c r="H8" i="30"/>
  <c r="H5" i="30"/>
  <c r="C19" i="30"/>
  <c r="BA12" i="36"/>
  <c r="G45" i="35"/>
  <c r="AC9" i="22"/>
  <c r="V20" i="30"/>
  <c r="G14" i="42"/>
  <c r="G13" i="42"/>
  <c r="V21" i="30" s="1"/>
  <c r="J6" i="38"/>
  <c r="Y37" i="38"/>
  <c r="Z37" i="38"/>
  <c r="AA37" i="38"/>
  <c r="DP8" i="38"/>
  <c r="D10" i="22"/>
  <c r="D9" i="22"/>
  <c r="AV502" i="36"/>
  <c r="AV501" i="36"/>
  <c r="AV500" i="36"/>
  <c r="AV499" i="36"/>
  <c r="AV498" i="36"/>
  <c r="AV497" i="36"/>
  <c r="AV496" i="36"/>
  <c r="AV495" i="36"/>
  <c r="AV494" i="36"/>
  <c r="AV493" i="36"/>
  <c r="AV492" i="36"/>
  <c r="AV491" i="36"/>
  <c r="AV490" i="36"/>
  <c r="AV489" i="36"/>
  <c r="AV488" i="36"/>
  <c r="AV487" i="36"/>
  <c r="AV486" i="36"/>
  <c r="AV485" i="36"/>
  <c r="AV484" i="36"/>
  <c r="AV483" i="36"/>
  <c r="AV482" i="36"/>
  <c r="AV481" i="36"/>
  <c r="AV480" i="36"/>
  <c r="AV479" i="36"/>
  <c r="AV478" i="36"/>
  <c r="AV477" i="36"/>
  <c r="AV476" i="36"/>
  <c r="AV475" i="36"/>
  <c r="AV474" i="36"/>
  <c r="AV473" i="36"/>
  <c r="AV472" i="36"/>
  <c r="AV471" i="36"/>
  <c r="AV470" i="36"/>
  <c r="AV469" i="36"/>
  <c r="AV468" i="36"/>
  <c r="AV467" i="36"/>
  <c r="AV466" i="36"/>
  <c r="AV465" i="36"/>
  <c r="AV464" i="36"/>
  <c r="AV463" i="36"/>
  <c r="AV462" i="36"/>
  <c r="AV461" i="36"/>
  <c r="AV460" i="36"/>
  <c r="AV459" i="36"/>
  <c r="AV458" i="36"/>
  <c r="AV457" i="36"/>
  <c r="AV456" i="36"/>
  <c r="AV455" i="36"/>
  <c r="AV454" i="36"/>
  <c r="AV453" i="36"/>
  <c r="AV452" i="36"/>
  <c r="AV451" i="36"/>
  <c r="AV450" i="36"/>
  <c r="AV449" i="36"/>
  <c r="AV448" i="36"/>
  <c r="AV447" i="36"/>
  <c r="AV446" i="36"/>
  <c r="AV445" i="36"/>
  <c r="AV444" i="36"/>
  <c r="AV443" i="36"/>
  <c r="AV442" i="36"/>
  <c r="AV441" i="36"/>
  <c r="AV440" i="36"/>
  <c r="AV439" i="36"/>
  <c r="AV438" i="36"/>
  <c r="AV437" i="36"/>
  <c r="AV436" i="36"/>
  <c r="AV435" i="36"/>
  <c r="AV434" i="36"/>
  <c r="AV433" i="36"/>
  <c r="AV432" i="36"/>
  <c r="AV431" i="36"/>
  <c r="AV430" i="36"/>
  <c r="AV429" i="36"/>
  <c r="AV428" i="36"/>
  <c r="AV427" i="36"/>
  <c r="AV426" i="36"/>
  <c r="AV425" i="36"/>
  <c r="AV424" i="36"/>
  <c r="AV423" i="36"/>
  <c r="AV422" i="36"/>
  <c r="AV421" i="36"/>
  <c r="AV420" i="36"/>
  <c r="AV419" i="36"/>
  <c r="AV418" i="36"/>
  <c r="AV417" i="36"/>
  <c r="AV416" i="36"/>
  <c r="AV415" i="36"/>
  <c r="AV414" i="36"/>
  <c r="AV413" i="36"/>
  <c r="AV412" i="36"/>
  <c r="AV411" i="36"/>
  <c r="AV410" i="36"/>
  <c r="AV409" i="36"/>
  <c r="AV408" i="36"/>
  <c r="AV407" i="36"/>
  <c r="AV406" i="36"/>
  <c r="AV405" i="36"/>
  <c r="AV404" i="36"/>
  <c r="AV403" i="36"/>
  <c r="AV402" i="36"/>
  <c r="AV401" i="36"/>
  <c r="AV400" i="36"/>
  <c r="AV399" i="36"/>
  <c r="AV398" i="36"/>
  <c r="AV397" i="36"/>
  <c r="AV396" i="36"/>
  <c r="AV395" i="36"/>
  <c r="AV394" i="36"/>
  <c r="AV393" i="36"/>
  <c r="AV392" i="36"/>
  <c r="AV391" i="36"/>
  <c r="AV390" i="36"/>
  <c r="AV389" i="36"/>
  <c r="AV388" i="36"/>
  <c r="AV387" i="36"/>
  <c r="AV386" i="36"/>
  <c r="AV385" i="36"/>
  <c r="AV384" i="36"/>
  <c r="AV383" i="36"/>
  <c r="AV382" i="36"/>
  <c r="AV381" i="36"/>
  <c r="AV380" i="36"/>
  <c r="AV379" i="36"/>
  <c r="AV378" i="36"/>
  <c r="AV377" i="36"/>
  <c r="AV376" i="36"/>
  <c r="AV375" i="36"/>
  <c r="AV374" i="36"/>
  <c r="AV373" i="36"/>
  <c r="AV372" i="36"/>
  <c r="AV371" i="36"/>
  <c r="AV370" i="36"/>
  <c r="AV369" i="36"/>
  <c r="AV368" i="36"/>
  <c r="AV367" i="36"/>
  <c r="AV366" i="36"/>
  <c r="AV365" i="36"/>
  <c r="AV364" i="36"/>
  <c r="AV363" i="36"/>
  <c r="AV362" i="36"/>
  <c r="AV361" i="36"/>
  <c r="AV360" i="36"/>
  <c r="AV359" i="36"/>
  <c r="AV358" i="36"/>
  <c r="AV357" i="36"/>
  <c r="AV356" i="36"/>
  <c r="AV355" i="36"/>
  <c r="AV354" i="36"/>
  <c r="AV353" i="36"/>
  <c r="AV352" i="36"/>
  <c r="AV351" i="36"/>
  <c r="AV350" i="36"/>
  <c r="AV349" i="36"/>
  <c r="AV348" i="36"/>
  <c r="AV347" i="36"/>
  <c r="AV346" i="36"/>
  <c r="AV345" i="36"/>
  <c r="AV344" i="36"/>
  <c r="AV343" i="36"/>
  <c r="AV342" i="36"/>
  <c r="AV341" i="36"/>
  <c r="AV340" i="36"/>
  <c r="AV339" i="36"/>
  <c r="AV338" i="36"/>
  <c r="AV337" i="36"/>
  <c r="AV336" i="36"/>
  <c r="AV335" i="36"/>
  <c r="AV334" i="36"/>
  <c r="AV333" i="36"/>
  <c r="AV332" i="36"/>
  <c r="AV331" i="36"/>
  <c r="AV330" i="36"/>
  <c r="AV329" i="36"/>
  <c r="AV328" i="36"/>
  <c r="AV327" i="36"/>
  <c r="AV326" i="36"/>
  <c r="AV325" i="36"/>
  <c r="AV324" i="36"/>
  <c r="AV323" i="36"/>
  <c r="AV322" i="36"/>
  <c r="AV321" i="36"/>
  <c r="AV320" i="36"/>
  <c r="AV319" i="36"/>
  <c r="AV318" i="36"/>
  <c r="AV317" i="36"/>
  <c r="AV316" i="36"/>
  <c r="AV315" i="36"/>
  <c r="AV314" i="36"/>
  <c r="AV313" i="36"/>
  <c r="AV312" i="36"/>
  <c r="AV311" i="36"/>
  <c r="AV310" i="36"/>
  <c r="AV309" i="36"/>
  <c r="AV308" i="36"/>
  <c r="AV307" i="36"/>
  <c r="AV306" i="36"/>
  <c r="AV305" i="36"/>
  <c r="AV304" i="36"/>
  <c r="AV303" i="36"/>
  <c r="AV302" i="36"/>
  <c r="AV301" i="36"/>
  <c r="AV300" i="36"/>
  <c r="AV299" i="36"/>
  <c r="AV298" i="36"/>
  <c r="AV297" i="36"/>
  <c r="AV296" i="36"/>
  <c r="AV295" i="36"/>
  <c r="AV294" i="36"/>
  <c r="AV293" i="36"/>
  <c r="AV292" i="36"/>
  <c r="AV291" i="36"/>
  <c r="AV290" i="36"/>
  <c r="AV289" i="36"/>
  <c r="AV288" i="36"/>
  <c r="AV287" i="36"/>
  <c r="AV286" i="36"/>
  <c r="AV285" i="36"/>
  <c r="AV284" i="36"/>
  <c r="AV283" i="36"/>
  <c r="AV282" i="36"/>
  <c r="AV281" i="36"/>
  <c r="AV280" i="36"/>
  <c r="AV279" i="36"/>
  <c r="AV278" i="36"/>
  <c r="AV277" i="36"/>
  <c r="AV276" i="36"/>
  <c r="AV275" i="36"/>
  <c r="AV274" i="36"/>
  <c r="AV273" i="36"/>
  <c r="AV272" i="36"/>
  <c r="AV271" i="36"/>
  <c r="AV270" i="36"/>
  <c r="AV269" i="36"/>
  <c r="AV268" i="36"/>
  <c r="AV267" i="36"/>
  <c r="AV266" i="36"/>
  <c r="AV265" i="36"/>
  <c r="AV264" i="36"/>
  <c r="AV263" i="36"/>
  <c r="AV262" i="36"/>
  <c r="AV261" i="36"/>
  <c r="AV260" i="36"/>
  <c r="AV259" i="36"/>
  <c r="AV258" i="36"/>
  <c r="AV257" i="36"/>
  <c r="AV256" i="36"/>
  <c r="AV255" i="36"/>
  <c r="AV254" i="36"/>
  <c r="AV253" i="36"/>
  <c r="AV252" i="36"/>
  <c r="AV251" i="36"/>
  <c r="AV250" i="36"/>
  <c r="AV249" i="36"/>
  <c r="AV248" i="36"/>
  <c r="AV247" i="36"/>
  <c r="AV246" i="36"/>
  <c r="AV245" i="36"/>
  <c r="AV244" i="36"/>
  <c r="AV243" i="36"/>
  <c r="AV242" i="36"/>
  <c r="AV241" i="36"/>
  <c r="AV240" i="36"/>
  <c r="AV239" i="36"/>
  <c r="AV238" i="36"/>
  <c r="AV237" i="36"/>
  <c r="AV236" i="36"/>
  <c r="AV235" i="36"/>
  <c r="AV234" i="36"/>
  <c r="AV233" i="36"/>
  <c r="AV232" i="36"/>
  <c r="AV231" i="36"/>
  <c r="AV230" i="36"/>
  <c r="AV229" i="36"/>
  <c r="AV228" i="36"/>
  <c r="AV227" i="36"/>
  <c r="AV226" i="36"/>
  <c r="AV225" i="36"/>
  <c r="AV224" i="36"/>
  <c r="AV223" i="36"/>
  <c r="AV222" i="36"/>
  <c r="AV221" i="36"/>
  <c r="AV220" i="36"/>
  <c r="AV219" i="36"/>
  <c r="AV218" i="36"/>
  <c r="AV217" i="36"/>
  <c r="AV216" i="36"/>
  <c r="AV215" i="36"/>
  <c r="AV214" i="36"/>
  <c r="AV213" i="36"/>
  <c r="AV212" i="36"/>
  <c r="AV211" i="36"/>
  <c r="AV210" i="36"/>
  <c r="AV209" i="36"/>
  <c r="AV208" i="36"/>
  <c r="AV207" i="36"/>
  <c r="AV206" i="36"/>
  <c r="AV205" i="36"/>
  <c r="AV204" i="36"/>
  <c r="AV203" i="36"/>
  <c r="AV202" i="36"/>
  <c r="AV201" i="36"/>
  <c r="AV200" i="36"/>
  <c r="AV199" i="36"/>
  <c r="AV198" i="36"/>
  <c r="AV197" i="36"/>
  <c r="AV196" i="36"/>
  <c r="AV195" i="36"/>
  <c r="AV194" i="36"/>
  <c r="AV193" i="36"/>
  <c r="AV192" i="36"/>
  <c r="AV191" i="36"/>
  <c r="AV190" i="36"/>
  <c r="AV189" i="36"/>
  <c r="AV188" i="36"/>
  <c r="AV187" i="36"/>
  <c r="AV186" i="36"/>
  <c r="AV185" i="36"/>
  <c r="AV184" i="36"/>
  <c r="AV183" i="36"/>
  <c r="AV182" i="36"/>
  <c r="AV181" i="36"/>
  <c r="AV180" i="36"/>
  <c r="AV179" i="36"/>
  <c r="AV178" i="36"/>
  <c r="AV177" i="36"/>
  <c r="AV176" i="36"/>
  <c r="AV175" i="36"/>
  <c r="AV174" i="36"/>
  <c r="AV173" i="36"/>
  <c r="AV172" i="36"/>
  <c r="AV171" i="36"/>
  <c r="AV170" i="36"/>
  <c r="AV169" i="36"/>
  <c r="AV168" i="36"/>
  <c r="AV167" i="36"/>
  <c r="AV166" i="36"/>
  <c r="AV165" i="36"/>
  <c r="AV164" i="36"/>
  <c r="AV163" i="36"/>
  <c r="AV162" i="36"/>
  <c r="AV161" i="36"/>
  <c r="AV160" i="36"/>
  <c r="AV159" i="36"/>
  <c r="AV158" i="36"/>
  <c r="AV157" i="36"/>
  <c r="AV156" i="36"/>
  <c r="AV155" i="36"/>
  <c r="AV154" i="36"/>
  <c r="AV153" i="36"/>
  <c r="AV152" i="36"/>
  <c r="AV151" i="36"/>
  <c r="AV150" i="36"/>
  <c r="AV149" i="36"/>
  <c r="AV148" i="36"/>
  <c r="AV147" i="36"/>
  <c r="AV146" i="36"/>
  <c r="AV145" i="36"/>
  <c r="AV144" i="36"/>
  <c r="AV143" i="36"/>
  <c r="AV142" i="36"/>
  <c r="AV141" i="36"/>
  <c r="AV140" i="36"/>
  <c r="AV139" i="36"/>
  <c r="AV138" i="36"/>
  <c r="AV137" i="36"/>
  <c r="AV136" i="36"/>
  <c r="AV135" i="36"/>
  <c r="AV134" i="36"/>
  <c r="AV133" i="36"/>
  <c r="AV132" i="36"/>
  <c r="AV131" i="36"/>
  <c r="AV130" i="36"/>
  <c r="AV129" i="36"/>
  <c r="AV128" i="36"/>
  <c r="AV127" i="36"/>
  <c r="AV126" i="36"/>
  <c r="AV125" i="36"/>
  <c r="AV124" i="36"/>
  <c r="AV123" i="36"/>
  <c r="AV122" i="36"/>
  <c r="AV121" i="36"/>
  <c r="AV120" i="36"/>
  <c r="AV119" i="36"/>
  <c r="AV118" i="36"/>
  <c r="AV117" i="36"/>
  <c r="AV116" i="36"/>
  <c r="AV115" i="36"/>
  <c r="AV114" i="36"/>
  <c r="AV113" i="36"/>
  <c r="AV112" i="36"/>
  <c r="AV111" i="36"/>
  <c r="AV110" i="36"/>
  <c r="AV109" i="36"/>
  <c r="AV108" i="36"/>
  <c r="AV107" i="36"/>
  <c r="AV106" i="36"/>
  <c r="AV105" i="36"/>
  <c r="AV104" i="36"/>
  <c r="AV103" i="36"/>
  <c r="AV102" i="36"/>
  <c r="AV101" i="36"/>
  <c r="AV100" i="36"/>
  <c r="AV99" i="36"/>
  <c r="AV98" i="36"/>
  <c r="AV97" i="36"/>
  <c r="AV96" i="36"/>
  <c r="AV95" i="36"/>
  <c r="AV94" i="36"/>
  <c r="AV93" i="36"/>
  <c r="AV92" i="36"/>
  <c r="AV91" i="36"/>
  <c r="AV90" i="36"/>
  <c r="AV89" i="36"/>
  <c r="AV88" i="36"/>
  <c r="AV87" i="36"/>
  <c r="AV86" i="36"/>
  <c r="AV85" i="36"/>
  <c r="AV84" i="36"/>
  <c r="AV83" i="36"/>
  <c r="AV82" i="36"/>
  <c r="AV81" i="36"/>
  <c r="AV80" i="36"/>
  <c r="AV79" i="36"/>
  <c r="AV78" i="36"/>
  <c r="AV77" i="36"/>
  <c r="AV76" i="36"/>
  <c r="AV75" i="36"/>
  <c r="AV74" i="36"/>
  <c r="AV73" i="36"/>
  <c r="AV72" i="36"/>
  <c r="AV71" i="36"/>
  <c r="AV70" i="36"/>
  <c r="AV69" i="36"/>
  <c r="AV68" i="36"/>
  <c r="AV67" i="36"/>
  <c r="AV66" i="36"/>
  <c r="AV65" i="36"/>
  <c r="AV64" i="36"/>
  <c r="AV63" i="36"/>
  <c r="AV62" i="36"/>
  <c r="AV61" i="36"/>
  <c r="AV60" i="36"/>
  <c r="AV59" i="36"/>
  <c r="AV58" i="36"/>
  <c r="AV57" i="36"/>
  <c r="AV56" i="36"/>
  <c r="AV55" i="36"/>
  <c r="AV54" i="36"/>
  <c r="AV53" i="36"/>
  <c r="AV52" i="36"/>
  <c r="AV51" i="36"/>
  <c r="AV50" i="36"/>
  <c r="AV49" i="36"/>
  <c r="AV48" i="36"/>
  <c r="AV47" i="36"/>
  <c r="AV46" i="36"/>
  <c r="AV45" i="36"/>
  <c r="AV44" i="36"/>
  <c r="AV43" i="36"/>
  <c r="AV42" i="36"/>
  <c r="AV41" i="36"/>
  <c r="AV40" i="36"/>
  <c r="AV39" i="36"/>
  <c r="AV38" i="36"/>
  <c r="AV37" i="36"/>
  <c r="AV36" i="36"/>
  <c r="AV35" i="36"/>
  <c r="AV34" i="36"/>
  <c r="AV33" i="36"/>
  <c r="AV32" i="36"/>
  <c r="AV31" i="36"/>
  <c r="AV30" i="36"/>
  <c r="AV29" i="36"/>
  <c r="AV28" i="36"/>
  <c r="AV27" i="36"/>
  <c r="AV26" i="36"/>
  <c r="AV25" i="36"/>
  <c r="AV24" i="36"/>
  <c r="AV23" i="36"/>
  <c r="AV22" i="36"/>
  <c r="AV21" i="36"/>
  <c r="AV20" i="36"/>
  <c r="AV19" i="36"/>
  <c r="AV18" i="36"/>
  <c r="AV17" i="36"/>
  <c r="AV16" i="36"/>
  <c r="AV15" i="36"/>
  <c r="AV14" i="36"/>
  <c r="AV13" i="36"/>
  <c r="AV12" i="36"/>
  <c r="CU45" i="38"/>
  <c r="CT45" i="38"/>
  <c r="CS45" i="38"/>
  <c r="CR45" i="38"/>
  <c r="CQ45" i="38"/>
  <c r="CP45" i="38"/>
  <c r="CO45" i="38"/>
  <c r="CN45" i="38"/>
  <c r="CM45" i="38"/>
  <c r="CL45" i="38"/>
  <c r="CK45" i="38"/>
  <c r="CJ45" i="38"/>
  <c r="CI45" i="38"/>
  <c r="CH45" i="38"/>
  <c r="CG45" i="38"/>
  <c r="CF45" i="38"/>
  <c r="CE45" i="38"/>
  <c r="CD45" i="38"/>
  <c r="CC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P45" i="38"/>
  <c r="O45" i="38"/>
  <c r="N45" i="38"/>
  <c r="M45" i="38"/>
  <c r="L45" i="38"/>
  <c r="K45" i="38"/>
  <c r="J45" i="38"/>
  <c r="I45" i="38"/>
  <c r="G45" i="38"/>
  <c r="G37" i="38"/>
  <c r="X18" i="22" l="1"/>
  <c r="AA17" i="22"/>
  <c r="AB17" i="22" s="1"/>
  <c r="AF17" i="22" s="1"/>
  <c r="F2" i="37"/>
  <c r="BB6" i="34"/>
  <c r="BB4" i="34"/>
  <c r="BB3" i="34"/>
  <c r="BB2" i="34"/>
  <c r="D14" i="42"/>
  <c r="E14" i="42" s="1"/>
  <c r="D13" i="42"/>
  <c r="E13" i="42" s="1"/>
  <c r="E15" i="42" s="1"/>
  <c r="X21" i="30"/>
  <c r="X20" i="30"/>
  <c r="AA3" i="37"/>
  <c r="V5" i="37"/>
  <c r="N5" i="37"/>
  <c r="V3" i="37"/>
  <c r="S3" i="37"/>
  <c r="A14" i="35"/>
  <c r="F8" i="35"/>
  <c r="D9" i="35"/>
  <c r="B8" i="35"/>
  <c r="H1" i="35"/>
  <c r="C4" i="35"/>
  <c r="AD17" i="22" l="1"/>
  <c r="AG17" i="22" s="1"/>
  <c r="F9" i="42"/>
  <c r="E9" i="42"/>
  <c r="E18" i="42" s="1"/>
  <c r="BB5" i="34" l="1"/>
  <c r="H2" i="35"/>
  <c r="Y3" i="37"/>
  <c r="CU37" i="38" l="1"/>
  <c r="CT37" i="38"/>
  <c r="CS37" i="38"/>
  <c r="CR37" i="38"/>
  <c r="CQ37" i="38"/>
  <c r="CP37" i="38"/>
  <c r="CO37" i="38"/>
  <c r="CN37" i="38"/>
  <c r="CM37" i="38"/>
  <c r="CL37" i="38"/>
  <c r="CK37" i="38"/>
  <c r="CJ37" i="38"/>
  <c r="CI37" i="38"/>
  <c r="CH37" i="38"/>
  <c r="CG37" i="38"/>
  <c r="CF37" i="38"/>
  <c r="CE37" i="38"/>
  <c r="CD37" i="38"/>
  <c r="CC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H37" i="38"/>
  <c r="AG37" i="38"/>
  <c r="AF37" i="38"/>
  <c r="AE37" i="38"/>
  <c r="AD37" i="38"/>
  <c r="X37" i="38"/>
  <c r="W37" i="38"/>
  <c r="T37" i="38"/>
  <c r="S37" i="38"/>
  <c r="R37" i="38"/>
  <c r="Q37" i="38"/>
  <c r="P37" i="38"/>
  <c r="M37" i="38"/>
  <c r="L37" i="38"/>
  <c r="K37" i="38"/>
  <c r="J37" i="38"/>
  <c r="I37" i="38"/>
  <c r="ED41" i="38"/>
  <c r="EE41" i="38" s="1"/>
  <c r="EI41" i="38"/>
  <c r="EI44" i="38"/>
  <c r="EI43" i="38"/>
  <c r="EI42" i="38"/>
  <c r="ES44" i="38"/>
  <c r="EH44" i="38" s="1"/>
  <c r="ER44" i="38"/>
  <c r="EG44" i="38" s="1"/>
  <c r="EQ44" i="38"/>
  <c r="ES43" i="38"/>
  <c r="EH43" i="38" s="1"/>
  <c r="ER43" i="38"/>
  <c r="EG43" i="38" s="1"/>
  <c r="EQ43" i="38"/>
  <c r="EF43" i="38" s="1"/>
  <c r="ES42" i="38"/>
  <c r="EH42" i="38" s="1"/>
  <c r="ER42" i="38"/>
  <c r="EG42" i="38" s="1"/>
  <c r="EQ42" i="38"/>
  <c r="ER41" i="38"/>
  <c r="EG41" i="38" s="1"/>
  <c r="EF44" i="38"/>
  <c r="EQ41" i="38"/>
  <c r="EF41" i="38" s="1"/>
  <c r="ES41" i="38"/>
  <c r="EH41" i="38" s="1"/>
  <c r="ET44" i="38"/>
  <c r="ET43" i="38"/>
  <c r="ET42" i="38"/>
  <c r="ET41" i="38"/>
  <c r="ED44" i="38"/>
  <c r="EE44" i="38" s="1"/>
  <c r="ED43" i="38"/>
  <c r="ED42" i="38"/>
  <c r="DU35" i="38"/>
  <c r="DU34" i="38"/>
  <c r="DU33" i="38"/>
  <c r="DU32" i="38"/>
  <c r="DU31" i="38"/>
  <c r="DU30" i="38"/>
  <c r="DU29" i="38"/>
  <c r="DU28" i="38"/>
  <c r="DU27" i="38"/>
  <c r="DU26" i="38"/>
  <c r="DU25" i="38"/>
  <c r="DU24" i="38"/>
  <c r="DU23" i="38"/>
  <c r="DU22" i="38"/>
  <c r="DU21" i="38"/>
  <c r="DU20" i="38"/>
  <c r="DU19" i="38"/>
  <c r="DU18" i="38"/>
  <c r="DU17" i="38"/>
  <c r="DU16" i="38"/>
  <c r="DU15" i="38"/>
  <c r="DU14" i="38"/>
  <c r="DU13" i="38"/>
  <c r="DU12" i="38"/>
  <c r="DU11" i="38"/>
  <c r="DU10" i="38"/>
  <c r="DU9" i="38"/>
  <c r="DU8" i="38"/>
  <c r="EC41" i="38" l="1"/>
  <c r="DV41" i="38" s="1"/>
  <c r="EC44" i="38"/>
  <c r="EB44" i="38" s="1"/>
  <c r="EF42" i="38"/>
  <c r="EE43" i="38"/>
  <c r="EC43" i="38" s="1"/>
  <c r="EE42" i="38"/>
  <c r="EC42" i="38" s="1"/>
  <c r="EB41" i="38" l="1"/>
  <c r="DZ41" i="38"/>
  <c r="DW44" i="38"/>
  <c r="DW41" i="38"/>
  <c r="EA41" i="38"/>
  <c r="EA44" i="38"/>
  <c r="DV44" i="38"/>
  <c r="DZ44" i="38"/>
  <c r="DX41" i="38"/>
  <c r="DX44" i="38"/>
  <c r="EA43" i="38"/>
  <c r="DZ43" i="38"/>
  <c r="DV43" i="38"/>
  <c r="EB43" i="38"/>
  <c r="DX43" i="38"/>
  <c r="DW43" i="38"/>
  <c r="DX42" i="38"/>
  <c r="DW42" i="38"/>
  <c r="DV42" i="38"/>
  <c r="EB42" i="38"/>
  <c r="EA42" i="38"/>
  <c r="DZ42" i="38"/>
  <c r="EB35" i="38"/>
  <c r="EA35" i="38"/>
  <c r="DZ35" i="38"/>
  <c r="EB34" i="38"/>
  <c r="EA34" i="38"/>
  <c r="DZ34" i="38"/>
  <c r="EB33" i="38"/>
  <c r="EA33" i="38"/>
  <c r="DZ33" i="38"/>
  <c r="EB32" i="38"/>
  <c r="EA32" i="38"/>
  <c r="DZ32" i="38"/>
  <c r="EB31" i="38"/>
  <c r="EA31" i="38"/>
  <c r="DZ31" i="38"/>
  <c r="EB30" i="38"/>
  <c r="EA30" i="38"/>
  <c r="DZ30" i="38"/>
  <c r="EB29" i="38"/>
  <c r="EA29" i="38"/>
  <c r="DZ29" i="38"/>
  <c r="EB28" i="38"/>
  <c r="EA28" i="38"/>
  <c r="DZ28" i="38"/>
  <c r="EB27" i="38"/>
  <c r="EA27" i="38"/>
  <c r="DZ27" i="38"/>
  <c r="EB26" i="38"/>
  <c r="EA26" i="38"/>
  <c r="DZ26" i="38"/>
  <c r="DX35" i="38"/>
  <c r="DW35" i="38"/>
  <c r="DV35" i="38"/>
  <c r="DX34" i="38"/>
  <c r="DW34" i="38"/>
  <c r="DV34" i="38"/>
  <c r="DX33" i="38"/>
  <c r="DW33" i="38"/>
  <c r="DV33" i="38"/>
  <c r="DX32" i="38"/>
  <c r="DW32" i="38"/>
  <c r="DV32" i="38"/>
  <c r="DX31" i="38"/>
  <c r="DW31" i="38"/>
  <c r="DV31" i="38"/>
  <c r="DX30" i="38"/>
  <c r="DW30" i="38"/>
  <c r="DV30" i="38"/>
  <c r="DX29" i="38"/>
  <c r="DW29" i="38"/>
  <c r="DV29" i="38"/>
  <c r="DX28" i="38"/>
  <c r="DW28" i="38"/>
  <c r="DV28" i="38"/>
  <c r="DX27" i="38"/>
  <c r="DW27" i="38"/>
  <c r="DV27" i="38"/>
  <c r="DX26" i="38"/>
  <c r="DW26" i="38"/>
  <c r="DV26" i="38"/>
  <c r="ET35" i="38"/>
  <c r="ET34" i="38"/>
  <c r="ET33" i="38"/>
  <c r="ET32" i="38"/>
  <c r="ET31" i="38"/>
  <c r="ET30" i="38"/>
  <c r="ET29" i="38"/>
  <c r="ET28" i="38"/>
  <c r="ET27" i="38"/>
  <c r="ET26" i="38"/>
  <c r="ET25" i="38"/>
  <c r="ET24" i="38"/>
  <c r="ET23" i="38"/>
  <c r="ET22" i="38"/>
  <c r="ET21" i="38"/>
  <c r="ET20" i="38"/>
  <c r="ET19" i="38"/>
  <c r="ET18" i="38"/>
  <c r="ET17" i="38"/>
  <c r="ET16" i="38"/>
  <c r="ET15" i="38"/>
  <c r="ET14" i="38"/>
  <c r="ET8" i="38"/>
  <c r="ET13" i="38"/>
  <c r="ET12" i="38"/>
  <c r="ET11" i="38"/>
  <c r="ET10" i="38"/>
  <c r="ET9" i="38"/>
  <c r="ES35" i="38"/>
  <c r="EH35" i="38" s="1"/>
  <c r="ER35" i="38"/>
  <c r="EG35" i="38" s="1"/>
  <c r="EQ35" i="38"/>
  <c r="EF35" i="38" s="1"/>
  <c r="ES34" i="38"/>
  <c r="EH34" i="38" s="1"/>
  <c r="ER34" i="38"/>
  <c r="EG34" i="38" s="1"/>
  <c r="EQ34" i="38"/>
  <c r="EF34" i="38" s="1"/>
  <c r="ES33" i="38"/>
  <c r="EH33" i="38" s="1"/>
  <c r="ER33" i="38"/>
  <c r="EG33" i="38" s="1"/>
  <c r="EQ33" i="38"/>
  <c r="EF33" i="38" s="1"/>
  <c r="ES32" i="38"/>
  <c r="EH32" i="38" s="1"/>
  <c r="ER32" i="38"/>
  <c r="EG32" i="38" s="1"/>
  <c r="EQ32" i="38"/>
  <c r="EF32" i="38" s="1"/>
  <c r="ES31" i="38"/>
  <c r="EH31" i="38" s="1"/>
  <c r="ER31" i="38"/>
  <c r="EG31" i="38" s="1"/>
  <c r="EQ31" i="38"/>
  <c r="EF31" i="38" s="1"/>
  <c r="ES30" i="38"/>
  <c r="EH30" i="38" s="1"/>
  <c r="ER30" i="38"/>
  <c r="EG30" i="38" s="1"/>
  <c r="EQ30" i="38"/>
  <c r="EF30" i="38" s="1"/>
  <c r="ES29" i="38"/>
  <c r="EH29" i="38" s="1"/>
  <c r="ER29" i="38"/>
  <c r="EG29" i="38" s="1"/>
  <c r="EQ29" i="38"/>
  <c r="EF29" i="38" s="1"/>
  <c r="ES28" i="38"/>
  <c r="EH28" i="38" s="1"/>
  <c r="ER28" i="38"/>
  <c r="EG28" i="38" s="1"/>
  <c r="EQ28" i="38"/>
  <c r="EF28" i="38" s="1"/>
  <c r="ES27" i="38"/>
  <c r="EH27" i="38" s="1"/>
  <c r="ER27" i="38"/>
  <c r="EG27" i="38" s="1"/>
  <c r="EQ27" i="38"/>
  <c r="EF27" i="38" s="1"/>
  <c r="ES26" i="38"/>
  <c r="EH26" i="38" s="1"/>
  <c r="ER26" i="38"/>
  <c r="EG26" i="38" s="1"/>
  <c r="EQ26" i="38"/>
  <c r="EF26" i="38" s="1"/>
  <c r="ES25" i="38"/>
  <c r="EH25" i="38" s="1"/>
  <c r="ER25" i="38"/>
  <c r="EG25" i="38" s="1"/>
  <c r="EQ25" i="38"/>
  <c r="EF25" i="38" s="1"/>
  <c r="ES24" i="38"/>
  <c r="EH24" i="38" s="1"/>
  <c r="ER24" i="38"/>
  <c r="EG24" i="38" s="1"/>
  <c r="EQ24" i="38"/>
  <c r="EF24" i="38" s="1"/>
  <c r="ES23" i="38"/>
  <c r="EH23" i="38" s="1"/>
  <c r="ER23" i="38"/>
  <c r="EG23" i="38" s="1"/>
  <c r="EQ23" i="38"/>
  <c r="EF23" i="38" s="1"/>
  <c r="ES22" i="38"/>
  <c r="EH22" i="38" s="1"/>
  <c r="ER22" i="38"/>
  <c r="EG22" i="38" s="1"/>
  <c r="EQ22" i="38"/>
  <c r="EF22" i="38" s="1"/>
  <c r="ES21" i="38"/>
  <c r="EH21" i="38" s="1"/>
  <c r="ER21" i="38"/>
  <c r="EG21" i="38" s="1"/>
  <c r="EQ21" i="38"/>
  <c r="EF21" i="38" s="1"/>
  <c r="ES20" i="38"/>
  <c r="EH20" i="38" s="1"/>
  <c r="ER20" i="38"/>
  <c r="EG20" i="38" s="1"/>
  <c r="EQ20" i="38"/>
  <c r="EF20" i="38" s="1"/>
  <c r="ES19" i="38"/>
  <c r="EH19" i="38" s="1"/>
  <c r="ER19" i="38"/>
  <c r="EG19" i="38" s="1"/>
  <c r="EQ19" i="38"/>
  <c r="EF19" i="38" s="1"/>
  <c r="ES18" i="38"/>
  <c r="EH18" i="38" s="1"/>
  <c r="ER18" i="38"/>
  <c r="EG18" i="38" s="1"/>
  <c r="EQ18" i="38"/>
  <c r="EF18" i="38" s="1"/>
  <c r="ES17" i="38"/>
  <c r="EH17" i="38" s="1"/>
  <c r="ER17" i="38"/>
  <c r="EG17" i="38" s="1"/>
  <c r="EQ17" i="38"/>
  <c r="EF17" i="38" s="1"/>
  <c r="ES16" i="38"/>
  <c r="EH16" i="38" s="1"/>
  <c r="ER16" i="38"/>
  <c r="EG16" i="38" s="1"/>
  <c r="EQ16" i="38"/>
  <c r="EF16" i="38" s="1"/>
  <c r="ES15" i="38"/>
  <c r="EH15" i="38" s="1"/>
  <c r="ER15" i="38"/>
  <c r="EG15" i="38" s="1"/>
  <c r="EQ15" i="38"/>
  <c r="EF15" i="38" s="1"/>
  <c r="ES14" i="38"/>
  <c r="EH14" i="38" s="1"/>
  <c r="ER14" i="38"/>
  <c r="EG14" i="38" s="1"/>
  <c r="EQ14" i="38"/>
  <c r="EF14" i="38" s="1"/>
  <c r="ES13" i="38"/>
  <c r="EH13" i="38" s="1"/>
  <c r="ER13" i="38"/>
  <c r="EG13" i="38" s="1"/>
  <c r="EQ13" i="38"/>
  <c r="EF13" i="38" s="1"/>
  <c r="ES12" i="38"/>
  <c r="EH12" i="38" s="1"/>
  <c r="ER12" i="38"/>
  <c r="EG12" i="38" s="1"/>
  <c r="EQ12" i="38"/>
  <c r="EF12" i="38" s="1"/>
  <c r="ES11" i="38"/>
  <c r="EH11" i="38" s="1"/>
  <c r="ER11" i="38"/>
  <c r="EG11" i="38" s="1"/>
  <c r="EQ11" i="38"/>
  <c r="EF11" i="38" s="1"/>
  <c r="ES10" i="38"/>
  <c r="EH10" i="38" s="1"/>
  <c r="ER10" i="38"/>
  <c r="EG10" i="38" s="1"/>
  <c r="EQ10" i="38"/>
  <c r="EF10" i="38" s="1"/>
  <c r="ES9" i="38"/>
  <c r="EH9" i="38" s="1"/>
  <c r="ER9" i="38"/>
  <c r="EG9" i="38" s="1"/>
  <c r="EQ9" i="38"/>
  <c r="EF9" i="38" s="1"/>
  <c r="ES8" i="38"/>
  <c r="EH8" i="38" s="1"/>
  <c r="ER8" i="38"/>
  <c r="EG8" i="38" s="1"/>
  <c r="EQ8" i="38"/>
  <c r="V8" i="30" l="1"/>
  <c r="X8" i="30" s="1"/>
  <c r="V4" i="30"/>
  <c r="X4" i="30" s="1"/>
  <c r="V9" i="30"/>
  <c r="X9" i="30" s="1"/>
  <c r="V13" i="30"/>
  <c r="X13" i="30" s="1"/>
  <c r="V7" i="30"/>
  <c r="X7" i="30" s="1"/>
  <c r="V3" i="30"/>
  <c r="X3" i="30" s="1"/>
  <c r="V10" i="30"/>
  <c r="X10" i="30" s="1"/>
  <c r="V2" i="30"/>
  <c r="X2" i="30" s="1"/>
  <c r="EJ44" i="38"/>
  <c r="EJ41" i="38"/>
  <c r="EJ42" i="38"/>
  <c r="EJ43" i="38"/>
  <c r="EF8" i="38"/>
  <c r="EI8" i="38"/>
  <c r="EI35" i="38"/>
  <c r="EJ35" i="38" s="1"/>
  <c r="EI34" i="38"/>
  <c r="EJ34" i="38" s="1"/>
  <c r="EI33" i="38"/>
  <c r="EJ33" i="38" s="1"/>
  <c r="EI32" i="38"/>
  <c r="EJ32" i="38" s="1"/>
  <c r="EI31" i="38"/>
  <c r="EJ31" i="38" s="1"/>
  <c r="EI30" i="38"/>
  <c r="EJ30" i="38" s="1"/>
  <c r="EI29" i="38"/>
  <c r="EJ29" i="38" s="1"/>
  <c r="EI28" i="38"/>
  <c r="EJ28" i="38" s="1"/>
  <c r="EI27" i="38"/>
  <c r="EJ27" i="38" s="1"/>
  <c r="EI26" i="38"/>
  <c r="EJ26" i="38" s="1"/>
  <c r="EI25" i="38"/>
  <c r="EI24" i="38"/>
  <c r="EI23" i="38"/>
  <c r="EI22" i="38"/>
  <c r="EI21" i="38"/>
  <c r="EI20" i="38"/>
  <c r="EI19" i="38"/>
  <c r="EI18" i="38"/>
  <c r="EI17" i="38"/>
  <c r="EI16" i="38"/>
  <c r="EI15" i="38"/>
  <c r="EI14" i="38"/>
  <c r="EI13" i="38"/>
  <c r="EI12" i="38"/>
  <c r="EI11" i="38"/>
  <c r="EI10" i="38"/>
  <c r="EI9" i="38"/>
  <c r="T250" i="38"/>
  <c r="S250" i="38"/>
  <c r="R250" i="38"/>
  <c r="Q250" i="38"/>
  <c r="P250" i="38"/>
  <c r="O250" i="38"/>
  <c r="N250" i="38"/>
  <c r="M250" i="38"/>
  <c r="L250" i="38"/>
  <c r="K250" i="38"/>
  <c r="J250" i="38"/>
  <c r="I60" i="38"/>
  <c r="Z59" i="38"/>
  <c r="Y59" i="38"/>
  <c r="X59" i="38"/>
  <c r="W59" i="38"/>
  <c r="V59" i="38"/>
  <c r="U59" i="38"/>
  <c r="T59" i="38"/>
  <c r="S59" i="38"/>
  <c r="R59" i="38"/>
  <c r="Q59" i="38"/>
  <c r="P59" i="38"/>
  <c r="O59" i="38"/>
  <c r="N59" i="38"/>
  <c r="M59" i="38"/>
  <c r="L59" i="38"/>
  <c r="K59" i="38"/>
  <c r="J59" i="38"/>
  <c r="I58" i="38"/>
  <c r="DR53" i="38"/>
  <c r="I53" i="38"/>
  <c r="J53" i="38" s="1"/>
  <c r="K53" i="38" s="1"/>
  <c r="L53" i="38" s="1"/>
  <c r="M53" i="38" s="1"/>
  <c r="N53" i="38" s="1"/>
  <c r="O53" i="38" s="1"/>
  <c r="P53" i="38" s="1"/>
  <c r="Q53" i="38" s="1"/>
  <c r="R53" i="38" s="1"/>
  <c r="S53" i="38" s="1"/>
  <c r="T53" i="38" s="1"/>
  <c r="U53" i="38" s="1"/>
  <c r="V53" i="38" s="1"/>
  <c r="W53" i="38" s="1"/>
  <c r="X53" i="38" s="1"/>
  <c r="Y53" i="38" s="1"/>
  <c r="Z53" i="38" s="1"/>
  <c r="AA53" i="38" s="1"/>
  <c r="AB53" i="38" s="1"/>
  <c r="AC53" i="38" s="1"/>
  <c r="AD53" i="38" s="1"/>
  <c r="AE53" i="38" s="1"/>
  <c r="AF53" i="38" s="1"/>
  <c r="AG53" i="38" s="1"/>
  <c r="AH53" i="38" s="1"/>
  <c r="AI53" i="38" s="1"/>
  <c r="AJ53" i="38" s="1"/>
  <c r="AK53" i="38" s="1"/>
  <c r="AL53" i="38" s="1"/>
  <c r="AM53" i="38" s="1"/>
  <c r="AN53" i="38" s="1"/>
  <c r="AO53" i="38" s="1"/>
  <c r="AP53" i="38" s="1"/>
  <c r="AQ53" i="38" s="1"/>
  <c r="AR53" i="38" s="1"/>
  <c r="AS53" i="38" s="1"/>
  <c r="AT53" i="38" s="1"/>
  <c r="AU53" i="38" s="1"/>
  <c r="AV53" i="38" s="1"/>
  <c r="AW53" i="38" s="1"/>
  <c r="AX53" i="38" s="1"/>
  <c r="AY53" i="38" s="1"/>
  <c r="AZ53" i="38" s="1"/>
  <c r="BA53" i="38" s="1"/>
  <c r="BB53" i="38" s="1"/>
  <c r="BC53" i="38" s="1"/>
  <c r="BD53" i="38" s="1"/>
  <c r="BE53" i="38" s="1"/>
  <c r="BF53" i="38" s="1"/>
  <c r="BG53" i="38" s="1"/>
  <c r="BH53" i="38" s="1"/>
  <c r="BI53" i="38" s="1"/>
  <c r="BJ53" i="38" s="1"/>
  <c r="BK53" i="38" s="1"/>
  <c r="BL53" i="38" s="1"/>
  <c r="BM53" i="38" s="1"/>
  <c r="BN53" i="38" s="1"/>
  <c r="BO53" i="38" s="1"/>
  <c r="BP53" i="38" s="1"/>
  <c r="BQ53" i="38" s="1"/>
  <c r="BR53" i="38" s="1"/>
  <c r="BS53" i="38" s="1"/>
  <c r="BT53" i="38" s="1"/>
  <c r="BU53" i="38" s="1"/>
  <c r="BV53" i="38" s="1"/>
  <c r="BW53" i="38" s="1"/>
  <c r="BX53" i="38" s="1"/>
  <c r="BY53" i="38" s="1"/>
  <c r="BZ53" i="38" s="1"/>
  <c r="CA53" i="38" s="1"/>
  <c r="CB53" i="38" s="1"/>
  <c r="CC53" i="38" s="1"/>
  <c r="CD53" i="38" s="1"/>
  <c r="CE53" i="38" s="1"/>
  <c r="CF53" i="38" s="1"/>
  <c r="CG53" i="38" s="1"/>
  <c r="CH53" i="38" s="1"/>
  <c r="CI53" i="38" s="1"/>
  <c r="CJ53" i="38" s="1"/>
  <c r="CK53" i="38" s="1"/>
  <c r="CL53" i="38" s="1"/>
  <c r="CM53" i="38" s="1"/>
  <c r="CN53" i="38" s="1"/>
  <c r="CO53" i="38" s="1"/>
  <c r="CP53" i="38" s="1"/>
  <c r="CQ53" i="38" s="1"/>
  <c r="CR53" i="38" s="1"/>
  <c r="CS53" i="38" s="1"/>
  <c r="CT53" i="38" s="1"/>
  <c r="CU53" i="38" s="1"/>
  <c r="CV53" i="38" s="1"/>
  <c r="CW53" i="38" s="1"/>
  <c r="CX53" i="38" s="1"/>
  <c r="CY53" i="38" s="1"/>
  <c r="CZ53" i="38" s="1"/>
  <c r="DA53" i="38" s="1"/>
  <c r="DB53" i="38" s="1"/>
  <c r="DC53" i="38" s="1"/>
  <c r="DD53" i="38" s="1"/>
  <c r="DE53" i="38" s="1"/>
  <c r="DF53" i="38" s="1"/>
  <c r="DG53" i="38" s="1"/>
  <c r="DH53" i="38" s="1"/>
  <c r="DI53" i="38" s="1"/>
  <c r="DJ53" i="38" s="1"/>
  <c r="DK53" i="38" s="1"/>
  <c r="DL53" i="38" s="1"/>
  <c r="DM53" i="38" s="1"/>
  <c r="DN53" i="38" s="1"/>
  <c r="DO53" i="38" s="1"/>
  <c r="DR52" i="38"/>
  <c r="DR51" i="38"/>
  <c r="DR50" i="38"/>
  <c r="AC50" i="38"/>
  <c r="AB50" i="38"/>
  <c r="V50" i="38"/>
  <c r="U50" i="38"/>
  <c r="O50" i="38"/>
  <c r="N50" i="38"/>
  <c r="I49" i="38"/>
  <c r="J56" i="38" s="1"/>
  <c r="DO45" i="38"/>
  <c r="DN45" i="38"/>
  <c r="DM45" i="38"/>
  <c r="DL45" i="38"/>
  <c r="DK45" i="38"/>
  <c r="DJ45" i="38"/>
  <c r="DI45" i="38"/>
  <c r="DH45" i="38"/>
  <c r="DG45" i="38"/>
  <c r="DF45" i="38"/>
  <c r="DE45" i="38"/>
  <c r="DD45" i="38"/>
  <c r="DC45" i="38"/>
  <c r="DB45" i="38"/>
  <c r="DA45" i="38"/>
  <c r="CZ45" i="38"/>
  <c r="CY45" i="38"/>
  <c r="CX45" i="38"/>
  <c r="CW45" i="38"/>
  <c r="CV45" i="38"/>
  <c r="DO37" i="38"/>
  <c r="DO50" i="38" s="1"/>
  <c r="DN37" i="38"/>
  <c r="DN50" i="38" s="1"/>
  <c r="DM37" i="38"/>
  <c r="DM50" i="38" s="1"/>
  <c r="DL37" i="38"/>
  <c r="DL50" i="38" s="1"/>
  <c r="DK37" i="38"/>
  <c r="DK50" i="38" s="1"/>
  <c r="DJ37" i="38"/>
  <c r="DJ50" i="38" s="1"/>
  <c r="DI37" i="38"/>
  <c r="DI50" i="38" s="1"/>
  <c r="DH37" i="38"/>
  <c r="DH50" i="38" s="1"/>
  <c r="DG37" i="38"/>
  <c r="DG50" i="38" s="1"/>
  <c r="DF37" i="38"/>
  <c r="DF50" i="38" s="1"/>
  <c r="DE37" i="38"/>
  <c r="DE50" i="38" s="1"/>
  <c r="DD37" i="38"/>
  <c r="DD50" i="38" s="1"/>
  <c r="DC37" i="38"/>
  <c r="DC50" i="38" s="1"/>
  <c r="DB37" i="38"/>
  <c r="DB50" i="38" s="1"/>
  <c r="DA37" i="38"/>
  <c r="DA50" i="38" s="1"/>
  <c r="CZ37" i="38"/>
  <c r="CZ50" i="38" s="1"/>
  <c r="CY37" i="38"/>
  <c r="CY50" i="38" s="1"/>
  <c r="CX37" i="38"/>
  <c r="CX50" i="38" s="1"/>
  <c r="CW37" i="38"/>
  <c r="CW50" i="38" s="1"/>
  <c r="CV37" i="38"/>
  <c r="CV50" i="38" s="1"/>
  <c r="CU50" i="38"/>
  <c r="CT50" i="38"/>
  <c r="CS50" i="38"/>
  <c r="CR50" i="38"/>
  <c r="CQ50" i="38"/>
  <c r="CP50" i="38"/>
  <c r="CO50" i="38"/>
  <c r="CN50" i="38"/>
  <c r="CM50" i="38"/>
  <c r="CL50" i="38"/>
  <c r="CK50" i="38"/>
  <c r="CJ50" i="38"/>
  <c r="CI50" i="38"/>
  <c r="CH50" i="38"/>
  <c r="CG50" i="38"/>
  <c r="CF50" i="38"/>
  <c r="CE50" i="38"/>
  <c r="CD50" i="38"/>
  <c r="CC50" i="38"/>
  <c r="CB50" i="38"/>
  <c r="CA50" i="38"/>
  <c r="BZ50" i="38"/>
  <c r="BY50" i="38"/>
  <c r="BX50" i="38"/>
  <c r="BW50" i="38"/>
  <c r="BV50" i="38"/>
  <c r="BU50" i="38"/>
  <c r="BT50" i="38"/>
  <c r="BS50" i="38"/>
  <c r="BR50" i="38"/>
  <c r="BQ50" i="38"/>
  <c r="BP50" i="38"/>
  <c r="BO50" i="38"/>
  <c r="BN50" i="38"/>
  <c r="BL50" i="38"/>
  <c r="BK50" i="38"/>
  <c r="BJ50" i="38"/>
  <c r="BI50" i="38"/>
  <c r="BH50" i="38"/>
  <c r="BG50" i="38"/>
  <c r="BE50" i="38"/>
  <c r="BD50" i="38"/>
  <c r="BB50" i="38"/>
  <c r="AU50" i="38"/>
  <c r="AT50" i="38"/>
  <c r="AS50" i="38"/>
  <c r="AR50" i="38"/>
  <c r="AQ50" i="38"/>
  <c r="AP50" i="38"/>
  <c r="AO50" i="38"/>
  <c r="AN50" i="38"/>
  <c r="AM50" i="38"/>
  <c r="AL50" i="38"/>
  <c r="AK50" i="38"/>
  <c r="AJ50" i="38"/>
  <c r="AI50" i="38"/>
  <c r="AH50" i="38"/>
  <c r="AG50" i="38"/>
  <c r="AF50" i="38"/>
  <c r="AE50" i="38"/>
  <c r="AD50" i="38"/>
  <c r="AA50" i="38"/>
  <c r="Z50" i="38"/>
  <c r="Y50" i="38"/>
  <c r="X50" i="38"/>
  <c r="T50" i="38"/>
  <c r="S50" i="38"/>
  <c r="R50" i="38"/>
  <c r="Q50" i="38"/>
  <c r="M50" i="38"/>
  <c r="L50" i="38"/>
  <c r="K50" i="38"/>
  <c r="J50" i="38"/>
  <c r="ED35" i="38"/>
  <c r="EE35" i="38" s="1"/>
  <c r="EC35" i="38" s="1"/>
  <c r="DT35" i="38"/>
  <c r="DS35" i="38"/>
  <c r="DP35" i="38"/>
  <c r="ED34" i="38"/>
  <c r="DT34" i="38"/>
  <c r="DS34" i="38"/>
  <c r="DP34" i="38"/>
  <c r="ED33" i="38"/>
  <c r="EE33" i="38" s="1"/>
  <c r="EC33" i="38" s="1"/>
  <c r="DT33" i="38"/>
  <c r="DS33" i="38"/>
  <c r="DP33" i="38"/>
  <c r="ED32" i="38"/>
  <c r="EE32" i="38" s="1"/>
  <c r="EC32" i="38" s="1"/>
  <c r="DT32" i="38"/>
  <c r="DS32" i="38"/>
  <c r="DP32" i="38"/>
  <c r="ED31" i="38"/>
  <c r="EE31" i="38" s="1"/>
  <c r="DT31" i="38"/>
  <c r="DS31" i="38"/>
  <c r="DP31" i="38"/>
  <c r="ED30" i="38"/>
  <c r="EE30" i="38" s="1"/>
  <c r="EC30" i="38" s="1"/>
  <c r="DT30" i="38"/>
  <c r="DS30" i="38"/>
  <c r="DP30" i="38"/>
  <c r="ED29" i="38"/>
  <c r="EE29" i="38" s="1"/>
  <c r="DT29" i="38"/>
  <c r="DS29" i="38"/>
  <c r="DP29" i="38"/>
  <c r="ED28" i="38"/>
  <c r="DT28" i="38"/>
  <c r="DS28" i="38"/>
  <c r="DP28" i="38"/>
  <c r="ED27" i="38"/>
  <c r="EE27" i="38" s="1"/>
  <c r="EC27" i="38" s="1"/>
  <c r="DT27" i="38"/>
  <c r="DS27" i="38"/>
  <c r="DP27" i="38"/>
  <c r="ED26" i="38"/>
  <c r="DT26" i="38"/>
  <c r="DS26" i="38"/>
  <c r="DP26" i="38"/>
  <c r="ED25" i="38"/>
  <c r="EE25" i="38" s="1"/>
  <c r="DT25" i="38"/>
  <c r="DS25" i="38"/>
  <c r="DP25" i="38"/>
  <c r="ED24" i="38"/>
  <c r="EE24" i="38" s="1"/>
  <c r="EC24" i="38" s="1"/>
  <c r="DT24" i="38"/>
  <c r="DS24" i="38"/>
  <c r="DP24" i="38"/>
  <c r="ED23" i="38"/>
  <c r="EE23" i="38" s="1"/>
  <c r="DT23" i="38"/>
  <c r="DS23" i="38"/>
  <c r="DP23" i="38"/>
  <c r="ED22" i="38"/>
  <c r="EE22" i="38" s="1"/>
  <c r="EC22" i="38" s="1"/>
  <c r="DT22" i="38"/>
  <c r="DS22" i="38"/>
  <c r="DP22" i="38"/>
  <c r="ED21" i="38"/>
  <c r="EE21" i="38" s="1"/>
  <c r="DT21" i="38"/>
  <c r="DS21" i="38"/>
  <c r="DP21" i="38"/>
  <c r="ED20" i="38"/>
  <c r="EE20" i="38" s="1"/>
  <c r="DT20" i="38"/>
  <c r="DS20" i="38"/>
  <c r="DP20" i="38"/>
  <c r="ED19" i="38"/>
  <c r="EE19" i="38" s="1"/>
  <c r="EC19" i="38" s="1"/>
  <c r="DT19" i="38"/>
  <c r="DS19" i="38"/>
  <c r="DP19" i="38"/>
  <c r="ED18" i="38"/>
  <c r="DT18" i="38"/>
  <c r="DS18" i="38"/>
  <c r="DP18" i="38"/>
  <c r="ED17" i="38"/>
  <c r="EE17" i="38" s="1"/>
  <c r="DT17" i="38"/>
  <c r="DS17" i="38"/>
  <c r="DP17" i="38"/>
  <c r="ED16" i="38"/>
  <c r="EE16" i="38" s="1"/>
  <c r="EC16" i="38" s="1"/>
  <c r="DT16" i="38"/>
  <c r="DS16" i="38"/>
  <c r="DP16" i="38"/>
  <c r="ED15" i="38"/>
  <c r="DT15" i="38"/>
  <c r="DS15" i="38"/>
  <c r="DP15" i="38"/>
  <c r="ED14" i="38"/>
  <c r="EE14" i="38" s="1"/>
  <c r="EC14" i="38" s="1"/>
  <c r="DT14" i="38"/>
  <c r="DS14" i="38"/>
  <c r="DP14" i="38"/>
  <c r="ED13" i="38"/>
  <c r="EE13" i="38" s="1"/>
  <c r="DT13" i="38"/>
  <c r="DS13" i="38"/>
  <c r="DP13" i="38"/>
  <c r="ED12" i="38"/>
  <c r="EE12" i="38" s="1"/>
  <c r="DT12" i="38"/>
  <c r="DS12" i="38"/>
  <c r="DP12" i="38"/>
  <c r="ED11" i="38"/>
  <c r="EE11" i="38" s="1"/>
  <c r="EC11" i="38" s="1"/>
  <c r="DT11" i="38"/>
  <c r="DS11" i="38"/>
  <c r="DP11" i="38"/>
  <c r="ED10" i="38"/>
  <c r="DT10" i="38"/>
  <c r="DS10" i="38"/>
  <c r="DP10" i="38"/>
  <c r="ED9" i="38"/>
  <c r="EE9" i="38" s="1"/>
  <c r="EC9" i="38" s="1"/>
  <c r="EB9" i="38" s="1"/>
  <c r="DT9" i="38"/>
  <c r="DS9" i="38"/>
  <c r="DP9" i="38"/>
  <c r="A9" i="38"/>
  <c r="ED8" i="38"/>
  <c r="EE8" i="38" s="1"/>
  <c r="EC8" i="38" s="1"/>
  <c r="DT8" i="38"/>
  <c r="DS8" i="38"/>
  <c r="DR8" i="38"/>
  <c r="J49" i="38"/>
  <c r="J48" i="38" s="1"/>
  <c r="I5" i="38"/>
  <c r="EB16" i="38" l="1"/>
  <c r="EA16" i="38"/>
  <c r="DZ16" i="38"/>
  <c r="EA22" i="38"/>
  <c r="DZ22" i="38"/>
  <c r="EB22" i="38"/>
  <c r="DV24" i="38"/>
  <c r="EB24" i="38"/>
  <c r="EA24" i="38"/>
  <c r="DZ24" i="38"/>
  <c r="DX24" i="38"/>
  <c r="DW24" i="38"/>
  <c r="DZ9" i="38"/>
  <c r="DX9" i="38"/>
  <c r="DV9" i="38"/>
  <c r="DW9" i="38"/>
  <c r="EA9" i="38"/>
  <c r="EB8" i="38"/>
  <c r="EA8" i="38"/>
  <c r="DZ8" i="38"/>
  <c r="DX8" i="38"/>
  <c r="DV8" i="38"/>
  <c r="EA14" i="38"/>
  <c r="DZ14" i="38"/>
  <c r="DX14" i="38"/>
  <c r="DW14" i="38"/>
  <c r="DV14" i="38"/>
  <c r="EB14" i="38"/>
  <c r="EB19" i="38"/>
  <c r="EA19" i="38"/>
  <c r="DZ19" i="38"/>
  <c r="EB11" i="38"/>
  <c r="EA11" i="38"/>
  <c r="DZ11" i="38"/>
  <c r="DX11" i="38"/>
  <c r="DW11" i="38"/>
  <c r="DV11" i="38"/>
  <c r="DX16" i="38"/>
  <c r="DW16" i="38"/>
  <c r="DV16" i="38"/>
  <c r="DV22" i="38"/>
  <c r="DW22" i="38"/>
  <c r="DX22" i="38"/>
  <c r="DW19" i="38"/>
  <c r="DX19" i="38"/>
  <c r="DV19" i="38"/>
  <c r="T251" i="38"/>
  <c r="DW8" i="38"/>
  <c r="O251" i="38"/>
  <c r="K251" i="38"/>
  <c r="S251" i="38"/>
  <c r="I48" i="38"/>
  <c r="EC20" i="38"/>
  <c r="N251" i="38"/>
  <c r="M251" i="38"/>
  <c r="Q251" i="38"/>
  <c r="L251" i="38"/>
  <c r="J5" i="38"/>
  <c r="P251" i="38"/>
  <c r="R251" i="38"/>
  <c r="EC12" i="38"/>
  <c r="EC17" i="38"/>
  <c r="EC25" i="38"/>
  <c r="EC29" i="38"/>
  <c r="V57" i="38"/>
  <c r="K6" i="38"/>
  <c r="K49" i="38" s="1"/>
  <c r="K48" i="38" s="1"/>
  <c r="R63" i="38"/>
  <c r="BM50" i="38"/>
  <c r="EE34" i="38"/>
  <c r="EC34" i="38" s="1"/>
  <c r="M57" i="38"/>
  <c r="Y57" i="38"/>
  <c r="EE18" i="38"/>
  <c r="EC18" i="38" s="1"/>
  <c r="EE10" i="38"/>
  <c r="EC10" i="38" s="1"/>
  <c r="EC13" i="38"/>
  <c r="EE15" i="38"/>
  <c r="EC15" i="38" s="1"/>
  <c r="DR9" i="38"/>
  <c r="A10" i="38"/>
  <c r="S57" i="38"/>
  <c r="J251" i="38"/>
  <c r="J60" i="38"/>
  <c r="K60" i="38" s="1"/>
  <c r="L60" i="38" s="1"/>
  <c r="M60" i="38" s="1"/>
  <c r="N60" i="38" s="1"/>
  <c r="O60" i="38" s="1"/>
  <c r="P60" i="38" s="1"/>
  <c r="Q60" i="38" s="1"/>
  <c r="R60" i="38" s="1"/>
  <c r="S60" i="38" s="1"/>
  <c r="T60" i="38" s="1"/>
  <c r="U60" i="38" s="1"/>
  <c r="V60" i="38" s="1"/>
  <c r="W60" i="38" s="1"/>
  <c r="X60" i="38" s="1"/>
  <c r="Y60" i="38" s="1"/>
  <c r="Z60" i="38" s="1"/>
  <c r="W50" i="38"/>
  <c r="L57" i="38" s="1"/>
  <c r="L63" i="38"/>
  <c r="J63" i="38"/>
  <c r="I50" i="38"/>
  <c r="T57" i="38"/>
  <c r="Z63" i="38"/>
  <c r="BC50" i="38"/>
  <c r="EC21" i="38"/>
  <c r="AW50" i="38"/>
  <c r="T63" i="38"/>
  <c r="EE26" i="38"/>
  <c r="EC26" i="38" s="1"/>
  <c r="EE28" i="38"/>
  <c r="EC28" i="38" s="1"/>
  <c r="U57" i="38"/>
  <c r="S63" i="38"/>
  <c r="AV50" i="38"/>
  <c r="W57" i="38"/>
  <c r="AX50" i="38"/>
  <c r="U63" i="38"/>
  <c r="BF50" i="38"/>
  <c r="Q63" i="38"/>
  <c r="J249" i="38"/>
  <c r="K56" i="38"/>
  <c r="J62" i="38"/>
  <c r="EC23" i="38"/>
  <c r="EC31" i="38"/>
  <c r="X57" i="38"/>
  <c r="AY50" i="38"/>
  <c r="P63" i="38"/>
  <c r="K63" i="38"/>
  <c r="P50" i="38"/>
  <c r="K57" i="38" s="1"/>
  <c r="O63" i="38"/>
  <c r="W63" i="38"/>
  <c r="AZ50" i="38"/>
  <c r="N63" i="38"/>
  <c r="P57" i="38"/>
  <c r="Z57" i="38"/>
  <c r="N57" i="38"/>
  <c r="X63" i="38"/>
  <c r="BA50" i="38"/>
  <c r="Q57" i="38"/>
  <c r="M63" i="38"/>
  <c r="Y63" i="38"/>
  <c r="R57" i="38"/>
  <c r="V63" i="38"/>
  <c r="EJ14" i="38" l="1"/>
  <c r="DX12" i="38"/>
  <c r="DW12" i="38"/>
  <c r="DV12" i="38"/>
  <c r="EB12" i="38"/>
  <c r="EA12" i="38"/>
  <c r="DZ12" i="38"/>
  <c r="DW13" i="38"/>
  <c r="DV13" i="38"/>
  <c r="EB13" i="38"/>
  <c r="EA13" i="38"/>
  <c r="DZ13" i="38"/>
  <c r="DX13" i="38"/>
  <c r="EB21" i="38"/>
  <c r="EA21" i="38"/>
  <c r="DZ21" i="38"/>
  <c r="DX10" i="38"/>
  <c r="DW10" i="38"/>
  <c r="DV10" i="38"/>
  <c r="EB10" i="38"/>
  <c r="EA10" i="38"/>
  <c r="DZ10" i="38"/>
  <c r="EB20" i="38"/>
  <c r="EA20" i="38"/>
  <c r="DZ20" i="38"/>
  <c r="EB23" i="38"/>
  <c r="EA23" i="38"/>
  <c r="DZ23" i="38"/>
  <c r="EB18" i="38"/>
  <c r="EA18" i="38"/>
  <c r="DZ18" i="38"/>
  <c r="EJ11" i="38"/>
  <c r="EJ9" i="38"/>
  <c r="EJ24" i="38"/>
  <c r="DZ25" i="38"/>
  <c r="DX25" i="38"/>
  <c r="DW25" i="38"/>
  <c r="DV25" i="38"/>
  <c r="EB25" i="38"/>
  <c r="EA25" i="38"/>
  <c r="DZ17" i="38"/>
  <c r="EB17" i="38"/>
  <c r="EA17" i="38"/>
  <c r="DX15" i="38"/>
  <c r="V12" i="30" s="1"/>
  <c r="X12" i="30" s="1"/>
  <c r="DW15" i="38"/>
  <c r="DV15" i="38"/>
  <c r="V11" i="30" s="1"/>
  <c r="X11" i="30" s="1"/>
  <c r="EB15" i="38"/>
  <c r="EA15" i="38"/>
  <c r="DZ15" i="38"/>
  <c r="EJ8" i="38"/>
  <c r="EJ19" i="38"/>
  <c r="DW18" i="38"/>
  <c r="DV18" i="38"/>
  <c r="DX18" i="38"/>
  <c r="DV17" i="38"/>
  <c r="DX17" i="38"/>
  <c r="DW17" i="38"/>
  <c r="DV21" i="38"/>
  <c r="DX21" i="38"/>
  <c r="DW21" i="38"/>
  <c r="DV20" i="38"/>
  <c r="DX20" i="38"/>
  <c r="DW20" i="38"/>
  <c r="V14" i="30" s="1"/>
  <c r="X14" i="30" s="1"/>
  <c r="EJ16" i="38"/>
  <c r="DW23" i="38"/>
  <c r="DV23" i="38"/>
  <c r="DX23" i="38"/>
  <c r="EJ22" i="38"/>
  <c r="X18" i="30" s="1"/>
  <c r="V18" i="30" s="1"/>
  <c r="K5" i="38"/>
  <c r="EJ45" i="38"/>
  <c r="L6" i="38"/>
  <c r="L49" i="38" s="1"/>
  <c r="L48" i="38" s="1"/>
  <c r="O57" i="38"/>
  <c r="EC37" i="38"/>
  <c r="K62" i="38"/>
  <c r="L56" i="38"/>
  <c r="K249" i="38"/>
  <c r="J57" i="38"/>
  <c r="J58" i="38" s="1"/>
  <c r="K58" i="38" s="1"/>
  <c r="L58" i="38" s="1"/>
  <c r="M58" i="38" s="1"/>
  <c r="N58" i="38" s="1"/>
  <c r="I51" i="38"/>
  <c r="J51" i="38" s="1"/>
  <c r="K51" i="38" s="1"/>
  <c r="L51" i="38" s="1"/>
  <c r="M51" i="38" s="1"/>
  <c r="N51" i="38" s="1"/>
  <c r="O51" i="38" s="1"/>
  <c r="P51" i="38" s="1"/>
  <c r="Q51" i="38" s="1"/>
  <c r="R51" i="38" s="1"/>
  <c r="S51" i="38" s="1"/>
  <c r="T51" i="38" s="1"/>
  <c r="U51" i="38" s="1"/>
  <c r="V51" i="38" s="1"/>
  <c r="W51" i="38" s="1"/>
  <c r="X51" i="38" s="1"/>
  <c r="Y51" i="38" s="1"/>
  <c r="Z51" i="38" s="1"/>
  <c r="AA51" i="38" s="1"/>
  <c r="AB51" i="38" s="1"/>
  <c r="AC51" i="38" s="1"/>
  <c r="AD51" i="38" s="1"/>
  <c r="AE51" i="38" s="1"/>
  <c r="AF51" i="38" s="1"/>
  <c r="AG51" i="38" s="1"/>
  <c r="AH51" i="38" s="1"/>
  <c r="AI51" i="38" s="1"/>
  <c r="AJ51" i="38" s="1"/>
  <c r="AK51" i="38" s="1"/>
  <c r="AL51" i="38" s="1"/>
  <c r="AM51" i="38" s="1"/>
  <c r="AN51" i="38" s="1"/>
  <c r="AO51" i="38" s="1"/>
  <c r="AP51" i="38" s="1"/>
  <c r="AQ51" i="38" s="1"/>
  <c r="AR51" i="38" s="1"/>
  <c r="AS51" i="38" s="1"/>
  <c r="AT51" i="38" s="1"/>
  <c r="AU51" i="38" s="1"/>
  <c r="AV51" i="38" s="1"/>
  <c r="AW51" i="38" s="1"/>
  <c r="AX51" i="38" s="1"/>
  <c r="AY51" i="38" s="1"/>
  <c r="AZ51" i="38" s="1"/>
  <c r="BA51" i="38" s="1"/>
  <c r="BB51" i="38" s="1"/>
  <c r="BC51" i="38" s="1"/>
  <c r="BD51" i="38" s="1"/>
  <c r="BE51" i="38" s="1"/>
  <c r="BF51" i="38" s="1"/>
  <c r="BG51" i="38" s="1"/>
  <c r="BH51" i="38" s="1"/>
  <c r="BI51" i="38" s="1"/>
  <c r="BJ51" i="38" s="1"/>
  <c r="BK51" i="38" s="1"/>
  <c r="BL51" i="38" s="1"/>
  <c r="BM51" i="38" s="1"/>
  <c r="BN51" i="38" s="1"/>
  <c r="BO51" i="38" s="1"/>
  <c r="BP51" i="38" s="1"/>
  <c r="BQ51" i="38" s="1"/>
  <c r="BR51" i="38" s="1"/>
  <c r="BS51" i="38" s="1"/>
  <c r="BT51" i="38" s="1"/>
  <c r="BU51" i="38" s="1"/>
  <c r="BV51" i="38" s="1"/>
  <c r="BW51" i="38" s="1"/>
  <c r="BX51" i="38" s="1"/>
  <c r="BY51" i="38" s="1"/>
  <c r="BZ51" i="38" s="1"/>
  <c r="CA51" i="38" s="1"/>
  <c r="CB51" i="38" s="1"/>
  <c r="CC51" i="38" s="1"/>
  <c r="CD51" i="38" s="1"/>
  <c r="CE51" i="38" s="1"/>
  <c r="CF51" i="38" s="1"/>
  <c r="CG51" i="38" s="1"/>
  <c r="CH51" i="38" s="1"/>
  <c r="CI51" i="38" s="1"/>
  <c r="CJ51" i="38" s="1"/>
  <c r="CK51" i="38" s="1"/>
  <c r="CL51" i="38" s="1"/>
  <c r="CM51" i="38" s="1"/>
  <c r="CN51" i="38" s="1"/>
  <c r="CO51" i="38" s="1"/>
  <c r="CP51" i="38" s="1"/>
  <c r="CQ51" i="38" s="1"/>
  <c r="CR51" i="38" s="1"/>
  <c r="CS51" i="38" s="1"/>
  <c r="CT51" i="38" s="1"/>
  <c r="CU51" i="38" s="1"/>
  <c r="CV51" i="38" s="1"/>
  <c r="CW51" i="38" s="1"/>
  <c r="CX51" i="38" s="1"/>
  <c r="CY51" i="38" s="1"/>
  <c r="CZ51" i="38" s="1"/>
  <c r="DA51" i="38" s="1"/>
  <c r="DB51" i="38" s="1"/>
  <c r="DC51" i="38" s="1"/>
  <c r="DD51" i="38" s="1"/>
  <c r="DE51" i="38" s="1"/>
  <c r="DF51" i="38" s="1"/>
  <c r="DG51" i="38" s="1"/>
  <c r="DH51" i="38" s="1"/>
  <c r="DI51" i="38" s="1"/>
  <c r="DJ51" i="38" s="1"/>
  <c r="DK51" i="38" s="1"/>
  <c r="DL51" i="38" s="1"/>
  <c r="DM51" i="38" s="1"/>
  <c r="DN51" i="38" s="1"/>
  <c r="DO51" i="38" s="1"/>
  <c r="DR10" i="38"/>
  <c r="A11" i="38"/>
  <c r="V5" i="30" l="1"/>
  <c r="X5" i="30" s="1"/>
  <c r="V6" i="30"/>
  <c r="X6" i="30" s="1"/>
  <c r="EA37" i="38"/>
  <c r="EJ10" i="38"/>
  <c r="EJ13" i="38"/>
  <c r="EJ15" i="38"/>
  <c r="EJ25" i="38"/>
  <c r="X15" i="30" s="1"/>
  <c r="EB37" i="38"/>
  <c r="EJ12" i="38"/>
  <c r="EJ21" i="38"/>
  <c r="X19" i="30" s="1"/>
  <c r="V19" i="30" s="1"/>
  <c r="EJ23" i="38"/>
  <c r="X17" i="30" s="1"/>
  <c r="V17" i="30" s="1"/>
  <c r="EJ20" i="38"/>
  <c r="EJ17" i="38"/>
  <c r="EJ18" i="38"/>
  <c r="DZ37" i="38"/>
  <c r="L5" i="38"/>
  <c r="M6" i="38"/>
  <c r="M49" i="38" s="1"/>
  <c r="M48" i="38" s="1"/>
  <c r="O58" i="38"/>
  <c r="P58" i="38" s="1"/>
  <c r="Q58" i="38" s="1"/>
  <c r="R58" i="38" s="1"/>
  <c r="S58" i="38" s="1"/>
  <c r="T58" i="38" s="1"/>
  <c r="U58" i="38" s="1"/>
  <c r="V58" i="38" s="1"/>
  <c r="W58" i="38" s="1"/>
  <c r="X58" i="38" s="1"/>
  <c r="Y58" i="38" s="1"/>
  <c r="Z58" i="38" s="1"/>
  <c r="DW37" i="38"/>
  <c r="DX37" i="38"/>
  <c r="L62" i="38"/>
  <c r="L249" i="38"/>
  <c r="M56" i="38"/>
  <c r="DR11" i="38"/>
  <c r="A12" i="38"/>
  <c r="DV37" i="38"/>
  <c r="V15" i="30" l="1"/>
  <c r="X16" i="30"/>
  <c r="V16" i="30" s="1"/>
  <c r="N6" i="38"/>
  <c r="N5" i="38" s="1"/>
  <c r="M5" i="38"/>
  <c r="EJ37" i="38"/>
  <c r="EJ47" i="38" s="1"/>
  <c r="A13" i="38"/>
  <c r="DR12" i="38"/>
  <c r="N56" i="38"/>
  <c r="M249" i="38"/>
  <c r="M62" i="38"/>
  <c r="N49" i="38" l="1"/>
  <c r="N48" i="38" s="1"/>
  <c r="O6" i="38"/>
  <c r="P6" i="38" s="1"/>
  <c r="N249" i="38"/>
  <c r="O56" i="38"/>
  <c r="N62" i="38"/>
  <c r="DR13" i="38"/>
  <c r="A14" i="38"/>
  <c r="O5" i="38" l="1"/>
  <c r="O49" i="38"/>
  <c r="O48" i="38" s="1"/>
  <c r="A15" i="38"/>
  <c r="DR14" i="38"/>
  <c r="O249" i="38"/>
  <c r="P56" i="38"/>
  <c r="O62" i="38"/>
  <c r="P49" i="38"/>
  <c r="P48" i="38" s="1"/>
  <c r="Q6" i="38"/>
  <c r="P5" i="38"/>
  <c r="Q49" i="38" l="1"/>
  <c r="Q48" i="38" s="1"/>
  <c r="R6" i="38"/>
  <c r="Q5" i="38"/>
  <c r="P249" i="38"/>
  <c r="Q56" i="38"/>
  <c r="P62" i="38"/>
  <c r="DR15" i="38"/>
  <c r="A16" i="38"/>
  <c r="A17" i="38" l="1"/>
  <c r="DR16" i="38"/>
  <c r="Q249" i="38"/>
  <c r="R56" i="38"/>
  <c r="Q62" i="38"/>
  <c r="R49" i="38"/>
  <c r="R48" i="38" s="1"/>
  <c r="R5" i="38"/>
  <c r="S6" i="38"/>
  <c r="S49" i="38" l="1"/>
  <c r="S48" i="38" s="1"/>
  <c r="S5" i="38"/>
  <c r="T6" i="38"/>
  <c r="R249" i="38"/>
  <c r="S56" i="38"/>
  <c r="R62" i="38"/>
  <c r="DR17" i="38"/>
  <c r="A18" i="38"/>
  <c r="DR18" i="38" l="1"/>
  <c r="A19" i="38"/>
  <c r="S62" i="38"/>
  <c r="T56" i="38"/>
  <c r="S249" i="38"/>
  <c r="T49" i="38"/>
  <c r="T48" i="38" s="1"/>
  <c r="U6" i="38"/>
  <c r="T5" i="38"/>
  <c r="U49" i="38" l="1"/>
  <c r="U48" i="38" s="1"/>
  <c r="V6" i="38"/>
  <c r="U5" i="38"/>
  <c r="T62" i="38"/>
  <c r="T249" i="38"/>
  <c r="U56" i="38"/>
  <c r="DR19" i="38"/>
  <c r="A20" i="38"/>
  <c r="A21" i="38" l="1"/>
  <c r="DR20" i="38"/>
  <c r="V56" i="38"/>
  <c r="U62" i="38"/>
  <c r="V49" i="38"/>
  <c r="V48" i="38" s="1"/>
  <c r="V5" i="38"/>
  <c r="W6" i="38"/>
  <c r="W49" i="38" l="1"/>
  <c r="W48" i="38" s="1"/>
  <c r="X6" i="38"/>
  <c r="W5" i="38"/>
  <c r="W56" i="38"/>
  <c r="V62" i="38"/>
  <c r="A22" i="38"/>
  <c r="DR21" i="38"/>
  <c r="A23" i="38" l="1"/>
  <c r="DR22" i="38"/>
  <c r="X56" i="38"/>
  <c r="W62" i="38"/>
  <c r="X49" i="38"/>
  <c r="X48" i="38" s="1"/>
  <c r="X5" i="38"/>
  <c r="Y6" i="38"/>
  <c r="Y49" i="38" l="1"/>
  <c r="Y48" i="38" s="1"/>
  <c r="Z6" i="38"/>
  <c r="Y5" i="38"/>
  <c r="Y56" i="38"/>
  <c r="X62" i="38"/>
  <c r="DR23" i="38"/>
  <c r="A24" i="38"/>
  <c r="Z56" i="38" l="1"/>
  <c r="Z62" i="38" s="1"/>
  <c r="Y62" i="38"/>
  <c r="DR24" i="38"/>
  <c r="A25" i="38"/>
  <c r="Z49" i="38"/>
  <c r="Z48" i="38" s="1"/>
  <c r="Z5" i="38"/>
  <c r="AA6" i="38"/>
  <c r="AA5" i="38" l="1"/>
  <c r="AA49" i="38"/>
  <c r="AA48" i="38" s="1"/>
  <c r="AB6" i="38"/>
  <c r="DR25" i="38"/>
  <c r="A26" i="38"/>
  <c r="DR26" i="38" l="1"/>
  <c r="A27" i="38"/>
  <c r="AB49" i="38"/>
  <c r="AB48" i="38" s="1"/>
  <c r="AC6" i="38"/>
  <c r="AB5" i="38"/>
  <c r="AC49" i="38" l="1"/>
  <c r="AC48" i="38" s="1"/>
  <c r="AD6" i="38"/>
  <c r="AC5" i="38"/>
  <c r="A28" i="38"/>
  <c r="DR27" i="38"/>
  <c r="A29" i="38" l="1"/>
  <c r="DR28" i="38"/>
  <c r="AD49" i="38"/>
  <c r="AD48" i="38" s="1"/>
  <c r="AE6" i="38"/>
  <c r="AD5" i="38"/>
  <c r="A30" i="38" l="1"/>
  <c r="DR29" i="38"/>
  <c r="AE49" i="38"/>
  <c r="AE48" i="38" s="1"/>
  <c r="AF6" i="38"/>
  <c r="AE5" i="38"/>
  <c r="AF49" i="38" l="1"/>
  <c r="AF48" i="38" s="1"/>
  <c r="AG6" i="38"/>
  <c r="AF5" i="38"/>
  <c r="DR30" i="38"/>
  <c r="A31" i="38"/>
  <c r="DR31" i="38" l="1"/>
  <c r="A32" i="38"/>
  <c r="AG49" i="38"/>
  <c r="AG48" i="38" s="1"/>
  <c r="AH6" i="38"/>
  <c r="AG5" i="38"/>
  <c r="DR32" i="38" l="1"/>
  <c r="A33" i="38"/>
  <c r="AH49" i="38"/>
  <c r="AH48" i="38" s="1"/>
  <c r="AI6" i="38"/>
  <c r="AH5" i="38"/>
  <c r="AI5" i="38" l="1"/>
  <c r="AJ6" i="38"/>
  <c r="AI49" i="38"/>
  <c r="AI48" i="38" s="1"/>
  <c r="DR33" i="38"/>
  <c r="A34" i="38"/>
  <c r="DR34" i="38" l="1"/>
  <c r="A35" i="38"/>
  <c r="AJ49" i="38"/>
  <c r="AJ48" i="38" s="1"/>
  <c r="AK6" i="38"/>
  <c r="AJ5" i="38"/>
  <c r="DR35" i="38" l="1"/>
  <c r="A36" i="38"/>
  <c r="A41" i="38" s="1"/>
  <c r="AK49" i="38"/>
  <c r="AK48" i="38" s="1"/>
  <c r="AL6" i="38"/>
  <c r="AK5" i="38"/>
  <c r="A42" i="38" l="1"/>
  <c r="DR41" i="38"/>
  <c r="AL49" i="38"/>
  <c r="AL48" i="38" s="1"/>
  <c r="AM6" i="38"/>
  <c r="AL5" i="38"/>
  <c r="A43" i="38" l="1"/>
  <c r="DR42" i="38"/>
  <c r="AM49" i="38"/>
  <c r="AM48" i="38" s="1"/>
  <c r="AN6" i="38"/>
  <c r="AM5" i="38"/>
  <c r="A44" i="38" l="1"/>
  <c r="DR44" i="38" s="1"/>
  <c r="DR43" i="38"/>
  <c r="AN49" i="38"/>
  <c r="AN48" i="38" s="1"/>
  <c r="AN5" i="38"/>
  <c r="AO6" i="38"/>
  <c r="AO49" i="38" l="1"/>
  <c r="AO48" i="38" s="1"/>
  <c r="AP6" i="38"/>
  <c r="AO5" i="38"/>
  <c r="AP49" i="38" l="1"/>
  <c r="AP48" i="38" s="1"/>
  <c r="AP5" i="38"/>
  <c r="AQ6" i="38"/>
  <c r="AQ49" i="38" l="1"/>
  <c r="AQ48" i="38" s="1"/>
  <c r="AQ5" i="38"/>
  <c r="AR6" i="38"/>
  <c r="AR49" i="38" l="1"/>
  <c r="AR48" i="38" s="1"/>
  <c r="AS6" i="38"/>
  <c r="AR5" i="38"/>
  <c r="AS49" i="38" l="1"/>
  <c r="AS48" i="38" s="1"/>
  <c r="AS5" i="38"/>
  <c r="AT6" i="38"/>
  <c r="AT49" i="38" l="1"/>
  <c r="AT48" i="38" s="1"/>
  <c r="AU6" i="38"/>
  <c r="AT5" i="38"/>
  <c r="AU49" i="38" l="1"/>
  <c r="AU48" i="38" s="1"/>
  <c r="AV6" i="38"/>
  <c r="AU5" i="38"/>
  <c r="AV49" i="38" l="1"/>
  <c r="AV48" i="38" s="1"/>
  <c r="AV5" i="38"/>
  <c r="AW6" i="38"/>
  <c r="AW49" i="38" l="1"/>
  <c r="AW48" i="38" s="1"/>
  <c r="AX6" i="38"/>
  <c r="AW5" i="38"/>
  <c r="AX49" i="38" l="1"/>
  <c r="AX48" i="38" s="1"/>
  <c r="AX5" i="38"/>
  <c r="AY6" i="38"/>
  <c r="AY49" i="38" l="1"/>
  <c r="AY48" i="38" s="1"/>
  <c r="AY5" i="38"/>
  <c r="AZ6" i="38"/>
  <c r="AZ49" i="38" l="1"/>
  <c r="AZ48" i="38" s="1"/>
  <c r="BA6" i="38"/>
  <c r="AZ5" i="38"/>
  <c r="BA49" i="38" l="1"/>
  <c r="BA48" i="38" s="1"/>
  <c r="BA5" i="38"/>
  <c r="BB6" i="38"/>
  <c r="BB49" i="38" l="1"/>
  <c r="BB48" i="38" s="1"/>
  <c r="BB5" i="38"/>
  <c r="BC6" i="38"/>
  <c r="BC49" i="38" l="1"/>
  <c r="BC48" i="38" s="1"/>
  <c r="BD6" i="38"/>
  <c r="BC5" i="38"/>
  <c r="BD49" i="38" l="1"/>
  <c r="BD48" i="38" s="1"/>
  <c r="BD5" i="38"/>
  <c r="BE6" i="38"/>
  <c r="BE49" i="38" l="1"/>
  <c r="BE48" i="38" s="1"/>
  <c r="BF6" i="38"/>
  <c r="BE5" i="38"/>
  <c r="BF49" i="38" l="1"/>
  <c r="BF48" i="38" s="1"/>
  <c r="BG6" i="38"/>
  <c r="BF5" i="38"/>
  <c r="BG5" i="38" l="1"/>
  <c r="BH6" i="38"/>
  <c r="BG49" i="38"/>
  <c r="BG48" i="38" s="1"/>
  <c r="BH49" i="38" l="1"/>
  <c r="BH48" i="38" s="1"/>
  <c r="BI6" i="38"/>
  <c r="BH5" i="38"/>
  <c r="BI49" i="38" l="1"/>
  <c r="BI48" i="38" s="1"/>
  <c r="BI5" i="38"/>
  <c r="BJ6" i="38"/>
  <c r="BJ49" i="38" l="1"/>
  <c r="BJ48" i="38" s="1"/>
  <c r="BJ5" i="38"/>
  <c r="BK6" i="38"/>
  <c r="BK49" i="38" l="1"/>
  <c r="BK48" i="38" s="1"/>
  <c r="BL6" i="38"/>
  <c r="BK5" i="38"/>
  <c r="BL49" i="38" l="1"/>
  <c r="BL48" i="38" s="1"/>
  <c r="BL5" i="38"/>
  <c r="BM6" i="38"/>
  <c r="BM49" i="38" l="1"/>
  <c r="BM48" i="38" s="1"/>
  <c r="BN6" i="38"/>
  <c r="BM5" i="38"/>
  <c r="BN49" i="38" l="1"/>
  <c r="BN48" i="38" s="1"/>
  <c r="BN5" i="38"/>
  <c r="BO6" i="38"/>
  <c r="BO5" i="38" l="1"/>
  <c r="BP6" i="38"/>
  <c r="BO49" i="38"/>
  <c r="BO48" i="38" s="1"/>
  <c r="BP49" i="38" l="1"/>
  <c r="BP48" i="38" s="1"/>
  <c r="BQ6" i="38"/>
  <c r="BP5" i="38"/>
  <c r="BQ49" i="38" l="1"/>
  <c r="BQ48" i="38" s="1"/>
  <c r="BR6" i="38"/>
  <c r="BQ5" i="38"/>
  <c r="BR49" i="38" l="1"/>
  <c r="BR48" i="38" s="1"/>
  <c r="BS6" i="38"/>
  <c r="BR5" i="38"/>
  <c r="BS49" i="38" l="1"/>
  <c r="BS48" i="38" s="1"/>
  <c r="BT6" i="38"/>
  <c r="BS5" i="38"/>
  <c r="BT49" i="38" l="1"/>
  <c r="BT48" i="38" s="1"/>
  <c r="BT5" i="38"/>
  <c r="BU6" i="38"/>
  <c r="BU49" i="38" l="1"/>
  <c r="BU48" i="38" s="1"/>
  <c r="BV6" i="38"/>
  <c r="BU5" i="38"/>
  <c r="BV49" i="38" l="1"/>
  <c r="BV48" i="38" s="1"/>
  <c r="BV5" i="38"/>
  <c r="BW6" i="38"/>
  <c r="BW49" i="38" l="1"/>
  <c r="BW48" i="38" s="1"/>
  <c r="BW5" i="38"/>
  <c r="BX6" i="38"/>
  <c r="BX49" i="38" l="1"/>
  <c r="BX48" i="38" s="1"/>
  <c r="BY6" i="38"/>
  <c r="BX5" i="38"/>
  <c r="BY49" i="38" l="1"/>
  <c r="BY48" i="38" s="1"/>
  <c r="BY5" i="38"/>
  <c r="BZ6" i="38"/>
  <c r="BZ49" i="38" l="1"/>
  <c r="BZ48" i="38" s="1"/>
  <c r="BZ5" i="38"/>
  <c r="CA6" i="38"/>
  <c r="CA49" i="38" l="1"/>
  <c r="CA48" i="38" s="1"/>
  <c r="CB6" i="38"/>
  <c r="CA5" i="38"/>
  <c r="CB49" i="38" l="1"/>
  <c r="CB48" i="38" s="1"/>
  <c r="CB5" i="38"/>
  <c r="CC6" i="38"/>
  <c r="CC49" i="38" l="1"/>
  <c r="CC48" i="38" s="1"/>
  <c r="CD6" i="38"/>
  <c r="CC5" i="38"/>
  <c r="CD49" i="38" l="1"/>
  <c r="CD48" i="38" s="1"/>
  <c r="CE6" i="38"/>
  <c r="CD5" i="38"/>
  <c r="CE49" i="38" l="1"/>
  <c r="CE48" i="38" s="1"/>
  <c r="CE5" i="38"/>
  <c r="CF6" i="38"/>
  <c r="CF49" i="38" l="1"/>
  <c r="CF48" i="38" s="1"/>
  <c r="CG6" i="38"/>
  <c r="CF5" i="38"/>
  <c r="CG49" i="38" l="1"/>
  <c r="CG48" i="38" s="1"/>
  <c r="CH6" i="38"/>
  <c r="CG5" i="38"/>
  <c r="CH49" i="38" l="1"/>
  <c r="CH48" i="38" s="1"/>
  <c r="CI6" i="38"/>
  <c r="CH5" i="38"/>
  <c r="CI49" i="38" l="1"/>
  <c r="CI48" i="38" s="1"/>
  <c r="CJ6" i="38"/>
  <c r="CI5" i="38"/>
  <c r="CJ49" i="38" l="1"/>
  <c r="CJ48" i="38" s="1"/>
  <c r="CJ5" i="38"/>
  <c r="CK6" i="38"/>
  <c r="CK49" i="38" l="1"/>
  <c r="CK48" i="38" s="1"/>
  <c r="CL6" i="38"/>
  <c r="CK5" i="38"/>
  <c r="CL49" i="38" l="1"/>
  <c r="CL48" i="38" s="1"/>
  <c r="CM6" i="38"/>
  <c r="CL5" i="38"/>
  <c r="CM5" i="38" l="1"/>
  <c r="CM49" i="38"/>
  <c r="CM48" i="38" s="1"/>
  <c r="CN6" i="38"/>
  <c r="CN49" i="38" l="1"/>
  <c r="CN48" i="38" s="1"/>
  <c r="CO6" i="38"/>
  <c r="CN5" i="38"/>
  <c r="CO49" i="38" l="1"/>
  <c r="CO48" i="38" s="1"/>
  <c r="CP6" i="38"/>
  <c r="CO5" i="38"/>
  <c r="CP49" i="38" l="1"/>
  <c r="CP48" i="38" s="1"/>
  <c r="CQ6" i="38"/>
  <c r="CP5" i="38"/>
  <c r="CQ49" i="38" l="1"/>
  <c r="CQ48" i="38" s="1"/>
  <c r="CR6" i="38"/>
  <c r="CQ5" i="38"/>
  <c r="CR49" i="38" l="1"/>
  <c r="CR48" i="38" s="1"/>
  <c r="CR5" i="38"/>
  <c r="CS6" i="38"/>
  <c r="CS49" i="38" l="1"/>
  <c r="CS48" i="38" s="1"/>
  <c r="CT6" i="38"/>
  <c r="CS5" i="38"/>
  <c r="CT49" i="38" l="1"/>
  <c r="CT48" i="38" s="1"/>
  <c r="CT5" i="38"/>
  <c r="CU6" i="38"/>
  <c r="CU5" i="38" l="1"/>
  <c r="CV6" i="38"/>
  <c r="CU49" i="38"/>
  <c r="CU48" i="38" s="1"/>
  <c r="CV49" i="38" l="1"/>
  <c r="CV48" i="38" s="1"/>
  <c r="CW6" i="38"/>
  <c r="CV5" i="38"/>
  <c r="CW49" i="38" l="1"/>
  <c r="CW48" i="38" s="1"/>
  <c r="CX6" i="38"/>
  <c r="CW5" i="38"/>
  <c r="CX49" i="38" l="1"/>
  <c r="CX48" i="38" s="1"/>
  <c r="CY6" i="38"/>
  <c r="CX5" i="38"/>
  <c r="CY49" i="38" l="1"/>
  <c r="CY48" i="38" s="1"/>
  <c r="CZ6" i="38"/>
  <c r="CY5" i="38"/>
  <c r="CZ49" i="38" l="1"/>
  <c r="CZ48" i="38" s="1"/>
  <c r="CZ5" i="38"/>
  <c r="DA6" i="38"/>
  <c r="DA49" i="38" l="1"/>
  <c r="DA48" i="38" s="1"/>
  <c r="DB6" i="38"/>
  <c r="DA5" i="38"/>
  <c r="DB49" i="38" l="1"/>
  <c r="DB48" i="38" s="1"/>
  <c r="DB5" i="38"/>
  <c r="DC6" i="38"/>
  <c r="DC49" i="38" l="1"/>
  <c r="DC48" i="38" s="1"/>
  <c r="DC5" i="38"/>
  <c r="DD6" i="38"/>
  <c r="DD49" i="38" l="1"/>
  <c r="DD48" i="38" s="1"/>
  <c r="DE6" i="38"/>
  <c r="DD5" i="38"/>
  <c r="DE49" i="38" l="1"/>
  <c r="DE48" i="38" s="1"/>
  <c r="DE5" i="38"/>
  <c r="DF6" i="38"/>
  <c r="DF49" i="38" l="1"/>
  <c r="DF48" i="38" s="1"/>
  <c r="DG6" i="38"/>
  <c r="DF5" i="38"/>
  <c r="DG49" i="38" l="1"/>
  <c r="DG48" i="38" s="1"/>
  <c r="DH6" i="38"/>
  <c r="DG5" i="38"/>
  <c r="DH49" i="38" l="1"/>
  <c r="DH48" i="38" s="1"/>
  <c r="DH5" i="38"/>
  <c r="DI6" i="38"/>
  <c r="DI49" i="38" l="1"/>
  <c r="DI48" i="38" s="1"/>
  <c r="DJ6" i="38"/>
  <c r="DI5" i="38"/>
  <c r="DJ49" i="38" l="1"/>
  <c r="DJ48" i="38" s="1"/>
  <c r="DK6" i="38"/>
  <c r="DJ5" i="38"/>
  <c r="DK49" i="38" l="1"/>
  <c r="DK48" i="38" s="1"/>
  <c r="DK5" i="38"/>
  <c r="DL6" i="38"/>
  <c r="DL49" i="38" l="1"/>
  <c r="DL48" i="38" s="1"/>
  <c r="DM6" i="38"/>
  <c r="DL5" i="38"/>
  <c r="DM49" i="38" l="1"/>
  <c r="DM48" i="38" s="1"/>
  <c r="DN6" i="38"/>
  <c r="DM5" i="38"/>
  <c r="DN49" i="38" l="1"/>
  <c r="DN48" i="38" s="1"/>
  <c r="DN5" i="38"/>
  <c r="DO6" i="38"/>
  <c r="DO49" i="38" l="1"/>
  <c r="DO48" i="38" s="1"/>
  <c r="DO5" i="38"/>
  <c r="K21" i="36" l="1"/>
  <c r="K20" i="36"/>
  <c r="K19" i="36"/>
  <c r="K18" i="36"/>
  <c r="K17" i="36"/>
  <c r="K16" i="36"/>
  <c r="K15" i="36"/>
  <c r="K14" i="36"/>
  <c r="K13" i="36"/>
  <c r="K12" i="36"/>
  <c r="K11" i="36"/>
  <c r="J21" i="36"/>
  <c r="AX21" i="36" s="1"/>
  <c r="J20" i="36"/>
  <c r="AX20" i="36" s="1"/>
  <c r="J19" i="36"/>
  <c r="AX19" i="36" s="1"/>
  <c r="J18" i="36"/>
  <c r="AX18" i="36" s="1"/>
  <c r="J17" i="36"/>
  <c r="AX17" i="36" s="1"/>
  <c r="J16" i="36"/>
  <c r="AX16" i="36" s="1"/>
  <c r="J15" i="36"/>
  <c r="AX15" i="36" s="1"/>
  <c r="J14" i="36"/>
  <c r="AX14" i="36" s="1"/>
  <c r="J13" i="36"/>
  <c r="J12" i="36"/>
  <c r="J11" i="36"/>
  <c r="AU20" i="36"/>
  <c r="AU19" i="36"/>
  <c r="AU18" i="36"/>
  <c r="AU17" i="36"/>
  <c r="AU16" i="36"/>
  <c r="AU15" i="36"/>
  <c r="AU14" i="36"/>
  <c r="BA502" i="36"/>
  <c r="BA501" i="36"/>
  <c r="BA500" i="36"/>
  <c r="BA499" i="36"/>
  <c r="BA498" i="36"/>
  <c r="BA497" i="36"/>
  <c r="BA496" i="36"/>
  <c r="BA495" i="36"/>
  <c r="BA494" i="36"/>
  <c r="BA493" i="36"/>
  <c r="BA492" i="36"/>
  <c r="BA491" i="36"/>
  <c r="BA490" i="36"/>
  <c r="BA489" i="36"/>
  <c r="BA488" i="36"/>
  <c r="BA487" i="36"/>
  <c r="BA486" i="36"/>
  <c r="BA485" i="36"/>
  <c r="BA484" i="36"/>
  <c r="BA483" i="36"/>
  <c r="BA482" i="36"/>
  <c r="BA481" i="36"/>
  <c r="BA480" i="36"/>
  <c r="BA479" i="36"/>
  <c r="BA478" i="36"/>
  <c r="BA477" i="36"/>
  <c r="BA476" i="36"/>
  <c r="BA475" i="36"/>
  <c r="BA474" i="36"/>
  <c r="BA473" i="36"/>
  <c r="BA472" i="36"/>
  <c r="BA471" i="36"/>
  <c r="BA470" i="36"/>
  <c r="BA469" i="36"/>
  <c r="BA468" i="36"/>
  <c r="BA467" i="36"/>
  <c r="BA466" i="36"/>
  <c r="BA465" i="36"/>
  <c r="BA464" i="36"/>
  <c r="BA463" i="36"/>
  <c r="BA462" i="36"/>
  <c r="BA461" i="36"/>
  <c r="BA460" i="36"/>
  <c r="BA459" i="36"/>
  <c r="BA458" i="36"/>
  <c r="BA457" i="36"/>
  <c r="BA456" i="36"/>
  <c r="BA455" i="36"/>
  <c r="BA454" i="36"/>
  <c r="BA453" i="36"/>
  <c r="BA452" i="36"/>
  <c r="BA451" i="36"/>
  <c r="BA450" i="36"/>
  <c r="BA449" i="36"/>
  <c r="BA448" i="36"/>
  <c r="BA447" i="36"/>
  <c r="BA446" i="36"/>
  <c r="BA445" i="36"/>
  <c r="BA444" i="36"/>
  <c r="BA443" i="36"/>
  <c r="BA442" i="36"/>
  <c r="BA441" i="36"/>
  <c r="BA440" i="36"/>
  <c r="BA439" i="36"/>
  <c r="BA438" i="36"/>
  <c r="BA437" i="36"/>
  <c r="BA436" i="36"/>
  <c r="BA435" i="36"/>
  <c r="BA434" i="36"/>
  <c r="BA433" i="36"/>
  <c r="BA432" i="36"/>
  <c r="BA431" i="36"/>
  <c r="BA430" i="36"/>
  <c r="BA429" i="36"/>
  <c r="BA428" i="36"/>
  <c r="BA427" i="36"/>
  <c r="BA426" i="36"/>
  <c r="BA425" i="36"/>
  <c r="BA424" i="36"/>
  <c r="BA423" i="36"/>
  <c r="BA422" i="36"/>
  <c r="BA421" i="36"/>
  <c r="BA420" i="36"/>
  <c r="BA419" i="36"/>
  <c r="BA418" i="36"/>
  <c r="BA417" i="36"/>
  <c r="BA416" i="36"/>
  <c r="BA415" i="36"/>
  <c r="BA414" i="36"/>
  <c r="BA413" i="36"/>
  <c r="BA412" i="36"/>
  <c r="BA411" i="36"/>
  <c r="BA410" i="36"/>
  <c r="BA409" i="36"/>
  <c r="BA408" i="36"/>
  <c r="BA407" i="36"/>
  <c r="BA406" i="36"/>
  <c r="BA405" i="36"/>
  <c r="BA404" i="36"/>
  <c r="BA403" i="36"/>
  <c r="BA402" i="36"/>
  <c r="BA401" i="36"/>
  <c r="BA400" i="36"/>
  <c r="BA399" i="36"/>
  <c r="BA398" i="36"/>
  <c r="BA397" i="36"/>
  <c r="BA396" i="36"/>
  <c r="BA395" i="36"/>
  <c r="BA394" i="36"/>
  <c r="BA393" i="36"/>
  <c r="BA392" i="36"/>
  <c r="BA391" i="36"/>
  <c r="BA390" i="36"/>
  <c r="BA389" i="36"/>
  <c r="BA388" i="36"/>
  <c r="BA387" i="36"/>
  <c r="BA386" i="36"/>
  <c r="BA385" i="36"/>
  <c r="BA384" i="36"/>
  <c r="BA383" i="36"/>
  <c r="BA382" i="36"/>
  <c r="BA381" i="36"/>
  <c r="BA380" i="36"/>
  <c r="BA379" i="36"/>
  <c r="BA378" i="36"/>
  <c r="BA377" i="36"/>
  <c r="BA376" i="36"/>
  <c r="BA375" i="36"/>
  <c r="BA374" i="36"/>
  <c r="BA373" i="36"/>
  <c r="BA372" i="36"/>
  <c r="BA371" i="36"/>
  <c r="BA370" i="36"/>
  <c r="BA369" i="36"/>
  <c r="BA368" i="36"/>
  <c r="BA367" i="36"/>
  <c r="BA366" i="36"/>
  <c r="BA365" i="36"/>
  <c r="BA364" i="36"/>
  <c r="BA363" i="36"/>
  <c r="BA362" i="36"/>
  <c r="BA361" i="36"/>
  <c r="BA360" i="36"/>
  <c r="BA359" i="36"/>
  <c r="BA358" i="36"/>
  <c r="BA357" i="36"/>
  <c r="BA356" i="36"/>
  <c r="BA355" i="36"/>
  <c r="BA354" i="36"/>
  <c r="BA353" i="36"/>
  <c r="BA352" i="36"/>
  <c r="BA351" i="36"/>
  <c r="BA350" i="36"/>
  <c r="BA349" i="36"/>
  <c r="BA348" i="36"/>
  <c r="BA347" i="36"/>
  <c r="BA346" i="36"/>
  <c r="BA345" i="36"/>
  <c r="BA344" i="36"/>
  <c r="BA343" i="36"/>
  <c r="BA342" i="36"/>
  <c r="BA341" i="36"/>
  <c r="BA340" i="36"/>
  <c r="BA339" i="36"/>
  <c r="BA338" i="36"/>
  <c r="BA337" i="36"/>
  <c r="BA336" i="36"/>
  <c r="BA335" i="36"/>
  <c r="BA334" i="36"/>
  <c r="BA333" i="36"/>
  <c r="BA332" i="36"/>
  <c r="BA331" i="36"/>
  <c r="BA330" i="36"/>
  <c r="BA329" i="36"/>
  <c r="BA328" i="36"/>
  <c r="BA327" i="36"/>
  <c r="BA326" i="36"/>
  <c r="BA325" i="36"/>
  <c r="BA324" i="36"/>
  <c r="BA323" i="36"/>
  <c r="BA322" i="36"/>
  <c r="BA321" i="36"/>
  <c r="BA320" i="36"/>
  <c r="BA319" i="36"/>
  <c r="BA318" i="36"/>
  <c r="BA317" i="36"/>
  <c r="BA316" i="36"/>
  <c r="BA315" i="36"/>
  <c r="BA314" i="36"/>
  <c r="BA313" i="36"/>
  <c r="BA312" i="36"/>
  <c r="BA311" i="36"/>
  <c r="BA310" i="36"/>
  <c r="BA309" i="36"/>
  <c r="BA308" i="36"/>
  <c r="BA307" i="36"/>
  <c r="BA306" i="36"/>
  <c r="BA305" i="36"/>
  <c r="BA304" i="36"/>
  <c r="BA303" i="36"/>
  <c r="BA302" i="36"/>
  <c r="BA301" i="36"/>
  <c r="BA300" i="36"/>
  <c r="BA299" i="36"/>
  <c r="BA298" i="36"/>
  <c r="BA297" i="36"/>
  <c r="BA296" i="36"/>
  <c r="BA295" i="36"/>
  <c r="BA294" i="36"/>
  <c r="BA293" i="36"/>
  <c r="BA292" i="36"/>
  <c r="BA291" i="36"/>
  <c r="BA290" i="36"/>
  <c r="BA289" i="36"/>
  <c r="BA288" i="36"/>
  <c r="BA287" i="36"/>
  <c r="BA286" i="36"/>
  <c r="BA285" i="36"/>
  <c r="BA284" i="36"/>
  <c r="BA283" i="36"/>
  <c r="BA282" i="36"/>
  <c r="BA281" i="36"/>
  <c r="BA280" i="36"/>
  <c r="BA279" i="36"/>
  <c r="BA278" i="36"/>
  <c r="BA277" i="36"/>
  <c r="BA276" i="36"/>
  <c r="BA275" i="36"/>
  <c r="BA274" i="36"/>
  <c r="BA273" i="36"/>
  <c r="BA272" i="36"/>
  <c r="BA271" i="36"/>
  <c r="BA270" i="36"/>
  <c r="BA269" i="36"/>
  <c r="BA268" i="36"/>
  <c r="BA267" i="36"/>
  <c r="BA266" i="36"/>
  <c r="BA265" i="36"/>
  <c r="BA264" i="36"/>
  <c r="BA263" i="36"/>
  <c r="BA262" i="36"/>
  <c r="BA261" i="36"/>
  <c r="BA260" i="36"/>
  <c r="BA259" i="36"/>
  <c r="BA258" i="36"/>
  <c r="BA257" i="36"/>
  <c r="BA256" i="36"/>
  <c r="BA255" i="36"/>
  <c r="BA254" i="36"/>
  <c r="BA253" i="36"/>
  <c r="BA252" i="36"/>
  <c r="BA251" i="36"/>
  <c r="BA250" i="36"/>
  <c r="BA249" i="36"/>
  <c r="BA248" i="36"/>
  <c r="BA247" i="36"/>
  <c r="BA246" i="36"/>
  <c r="BA245" i="36"/>
  <c r="BA244" i="36"/>
  <c r="BA243" i="36"/>
  <c r="BA242" i="36"/>
  <c r="BA241" i="36"/>
  <c r="BA240" i="36"/>
  <c r="BA239" i="36"/>
  <c r="BA238" i="36"/>
  <c r="BA237" i="36"/>
  <c r="BA236" i="36"/>
  <c r="BA235" i="36"/>
  <c r="BA234" i="36"/>
  <c r="BA233" i="36"/>
  <c r="BA232" i="36"/>
  <c r="BA231" i="36"/>
  <c r="BA230" i="36"/>
  <c r="BA229" i="36"/>
  <c r="BA228" i="36"/>
  <c r="BA227" i="36"/>
  <c r="BA226" i="36"/>
  <c r="BA225" i="36"/>
  <c r="BA224" i="36"/>
  <c r="BA223" i="36"/>
  <c r="BA222" i="36"/>
  <c r="BA221" i="36"/>
  <c r="BA220" i="36"/>
  <c r="BA219" i="36"/>
  <c r="BA218" i="36"/>
  <c r="BA217" i="36"/>
  <c r="BA216" i="36"/>
  <c r="BA215" i="36"/>
  <c r="BA214" i="36"/>
  <c r="BA213" i="36"/>
  <c r="BA212" i="36"/>
  <c r="BA211" i="36"/>
  <c r="BA210" i="36"/>
  <c r="BA209" i="36"/>
  <c r="BA208" i="36"/>
  <c r="BA207" i="36"/>
  <c r="BA206" i="36"/>
  <c r="BA205" i="36"/>
  <c r="BA204" i="36"/>
  <c r="BA203" i="36"/>
  <c r="BA202" i="36"/>
  <c r="BA201" i="36"/>
  <c r="BA200" i="36"/>
  <c r="BA199" i="36"/>
  <c r="BA198" i="36"/>
  <c r="BA197" i="36"/>
  <c r="BA196" i="36"/>
  <c r="BA195" i="36"/>
  <c r="BA194" i="36"/>
  <c r="BA193" i="36"/>
  <c r="BA192" i="36"/>
  <c r="BA191" i="36"/>
  <c r="BA190" i="36"/>
  <c r="BA189" i="36"/>
  <c r="BA188" i="36"/>
  <c r="BA187" i="36"/>
  <c r="BA186" i="36"/>
  <c r="BA185" i="36"/>
  <c r="BA184" i="36"/>
  <c r="BA183" i="36"/>
  <c r="BA182" i="36"/>
  <c r="BA181" i="36"/>
  <c r="BA180" i="36"/>
  <c r="BA179" i="36"/>
  <c r="BA178" i="36"/>
  <c r="BA177" i="36"/>
  <c r="BA176" i="36"/>
  <c r="BA175" i="36"/>
  <c r="BA174" i="36"/>
  <c r="BA173" i="36"/>
  <c r="BA172" i="36"/>
  <c r="BA171" i="36"/>
  <c r="BA170" i="36"/>
  <c r="BA169" i="36"/>
  <c r="BA168" i="36"/>
  <c r="BA167" i="36"/>
  <c r="BA166" i="36"/>
  <c r="BA165" i="36"/>
  <c r="BA164" i="36"/>
  <c r="BA163" i="36"/>
  <c r="BA162" i="36"/>
  <c r="BA161" i="36"/>
  <c r="BA160" i="36"/>
  <c r="BA159" i="36"/>
  <c r="BA158" i="36"/>
  <c r="BA157" i="36"/>
  <c r="BA156" i="36"/>
  <c r="BA155" i="36"/>
  <c r="BA154" i="36"/>
  <c r="BA153" i="36"/>
  <c r="BA152" i="36"/>
  <c r="BA151" i="36"/>
  <c r="BA150" i="36"/>
  <c r="BA149" i="36"/>
  <c r="BA148" i="36"/>
  <c r="BA147" i="36"/>
  <c r="BA146" i="36"/>
  <c r="BA145" i="36"/>
  <c r="BA144" i="36"/>
  <c r="BA143" i="36"/>
  <c r="BA142" i="36"/>
  <c r="BA141" i="36"/>
  <c r="BA140" i="36"/>
  <c r="BA139" i="36"/>
  <c r="BA138" i="36"/>
  <c r="BA137" i="36"/>
  <c r="BA136" i="36"/>
  <c r="BA135" i="36"/>
  <c r="BA134" i="36"/>
  <c r="BA133" i="36"/>
  <c r="BA132" i="36"/>
  <c r="BA131" i="36"/>
  <c r="BA130" i="36"/>
  <c r="BA129" i="36"/>
  <c r="BA128" i="36"/>
  <c r="BA127" i="36"/>
  <c r="BA126" i="36"/>
  <c r="BA125" i="36"/>
  <c r="BA124" i="36"/>
  <c r="BA123" i="36"/>
  <c r="BA122" i="36"/>
  <c r="BA121" i="36"/>
  <c r="BA120" i="36"/>
  <c r="BA119" i="36"/>
  <c r="BA118" i="36"/>
  <c r="BA117" i="36"/>
  <c r="BA116" i="36"/>
  <c r="BA115" i="36"/>
  <c r="BA114" i="36"/>
  <c r="BA113" i="36"/>
  <c r="BA112" i="36"/>
  <c r="BA111" i="36"/>
  <c r="BA110" i="36"/>
  <c r="BA109" i="36"/>
  <c r="BA108" i="36"/>
  <c r="BA107" i="36"/>
  <c r="BA106" i="36"/>
  <c r="BA105" i="36"/>
  <c r="BA104" i="36"/>
  <c r="BA103" i="36"/>
  <c r="BA102" i="36"/>
  <c r="BA101" i="36"/>
  <c r="BA100" i="36"/>
  <c r="BA99" i="36"/>
  <c r="BA98" i="36"/>
  <c r="BA97" i="36"/>
  <c r="BA96" i="36"/>
  <c r="BA95" i="36"/>
  <c r="BA94" i="36"/>
  <c r="BA93" i="36"/>
  <c r="BA92" i="36"/>
  <c r="BA91" i="36"/>
  <c r="BA90" i="36"/>
  <c r="BA89" i="36"/>
  <c r="BA88" i="36"/>
  <c r="BA87" i="36"/>
  <c r="BA86" i="36"/>
  <c r="BA85" i="36"/>
  <c r="BA84" i="36"/>
  <c r="BA83" i="36"/>
  <c r="BA82" i="36"/>
  <c r="BA81" i="36"/>
  <c r="BA80" i="36"/>
  <c r="BA79" i="36"/>
  <c r="BA78" i="36"/>
  <c r="BA77" i="36"/>
  <c r="BA76" i="36"/>
  <c r="BA75" i="36"/>
  <c r="BA74" i="36"/>
  <c r="BA73" i="36"/>
  <c r="BA72" i="36"/>
  <c r="BA71" i="36"/>
  <c r="BA70" i="36"/>
  <c r="BA69" i="36"/>
  <c r="BA68" i="36"/>
  <c r="BA67" i="36"/>
  <c r="BA66" i="36"/>
  <c r="BA65" i="36"/>
  <c r="BA64" i="36"/>
  <c r="BA63" i="36"/>
  <c r="BA62" i="36"/>
  <c r="BA61" i="36"/>
  <c r="BA60" i="36"/>
  <c r="BA59" i="36"/>
  <c r="BA58" i="36"/>
  <c r="BA57" i="36"/>
  <c r="BA56" i="36"/>
  <c r="BA55" i="36"/>
  <c r="BA54" i="36"/>
  <c r="BA53" i="36"/>
  <c r="BA52" i="36"/>
  <c r="BA51" i="36"/>
  <c r="BA50" i="36"/>
  <c r="BA49" i="36"/>
  <c r="BA48" i="36"/>
  <c r="BA47" i="36"/>
  <c r="BA46" i="36"/>
  <c r="BA45" i="36"/>
  <c r="BA44" i="36"/>
  <c r="BA43" i="36"/>
  <c r="BA42" i="36"/>
  <c r="BA41" i="36"/>
  <c r="BA40" i="36"/>
  <c r="BA39" i="36"/>
  <c r="BA38" i="36"/>
  <c r="BA37" i="36"/>
  <c r="BA36" i="36"/>
  <c r="BA35" i="36"/>
  <c r="BA34" i="36"/>
  <c r="BA33" i="36"/>
  <c r="BA32" i="36"/>
  <c r="BA31" i="36"/>
  <c r="BA30" i="36"/>
  <c r="BA29" i="36"/>
  <c r="BA28" i="36"/>
  <c r="BA27" i="36"/>
  <c r="BA26" i="36"/>
  <c r="BA25" i="36"/>
  <c r="BA24" i="36"/>
  <c r="BA23" i="36"/>
  <c r="BA22" i="36"/>
  <c r="BA21" i="36"/>
  <c r="AW22" i="36"/>
  <c r="AW23" i="36"/>
  <c r="AW24" i="36"/>
  <c r="AW25" i="36"/>
  <c r="AW26" i="36"/>
  <c r="AW27" i="36"/>
  <c r="AW28" i="36"/>
  <c r="AW29" i="36"/>
  <c r="AW30" i="36"/>
  <c r="AW31" i="36"/>
  <c r="AW32" i="36"/>
  <c r="AW33" i="36"/>
  <c r="AW34" i="36"/>
  <c r="AW35" i="36"/>
  <c r="AW36" i="36"/>
  <c r="AW37" i="36"/>
  <c r="AW38" i="36"/>
  <c r="AW39" i="36"/>
  <c r="AW40" i="36"/>
  <c r="AW41" i="36"/>
  <c r="AW42" i="36"/>
  <c r="AW43" i="36"/>
  <c r="AW44" i="36"/>
  <c r="AW45" i="36"/>
  <c r="AW46" i="36"/>
  <c r="AW47" i="36"/>
  <c r="AW48" i="36"/>
  <c r="AW49" i="36"/>
  <c r="AW50" i="36"/>
  <c r="AW51" i="36"/>
  <c r="AW52" i="36"/>
  <c r="AW53" i="36"/>
  <c r="AW54" i="36"/>
  <c r="AW55" i="36"/>
  <c r="AW56" i="36"/>
  <c r="AW57" i="36"/>
  <c r="AW58" i="36"/>
  <c r="AW59" i="36"/>
  <c r="AW60" i="36"/>
  <c r="AW61" i="36"/>
  <c r="AW62" i="36"/>
  <c r="AW63" i="36"/>
  <c r="AW64" i="36"/>
  <c r="AW65" i="36"/>
  <c r="AW66" i="36"/>
  <c r="AW67" i="36"/>
  <c r="AW68" i="36"/>
  <c r="AW69" i="36"/>
  <c r="AW70" i="36"/>
  <c r="AW71" i="36"/>
  <c r="AW72" i="36"/>
  <c r="AW73" i="36"/>
  <c r="AW74" i="36"/>
  <c r="AW75" i="36"/>
  <c r="AW76" i="36"/>
  <c r="AW77" i="36"/>
  <c r="AW78" i="36"/>
  <c r="AW79" i="36"/>
  <c r="AW80" i="36"/>
  <c r="AW81" i="36"/>
  <c r="AW82" i="36"/>
  <c r="AW83" i="36"/>
  <c r="AW84" i="36"/>
  <c r="AW85" i="36"/>
  <c r="AW86" i="36"/>
  <c r="AW87" i="36"/>
  <c r="AW88" i="36"/>
  <c r="AW89" i="36"/>
  <c r="AW90" i="36"/>
  <c r="AW91" i="36"/>
  <c r="AW92" i="36"/>
  <c r="AW93" i="36"/>
  <c r="AW94" i="36"/>
  <c r="AW95" i="36"/>
  <c r="AW96" i="36"/>
  <c r="AW97" i="36"/>
  <c r="AW98" i="36"/>
  <c r="AW99" i="36"/>
  <c r="AW100" i="36"/>
  <c r="AW101" i="36"/>
  <c r="AW102" i="36"/>
  <c r="AW103" i="36"/>
  <c r="AW104" i="36"/>
  <c r="AW105" i="36"/>
  <c r="AW106" i="36"/>
  <c r="AW107" i="36"/>
  <c r="AW108" i="36"/>
  <c r="AW109" i="36"/>
  <c r="AW110" i="36"/>
  <c r="AW111" i="36"/>
  <c r="AW112" i="36"/>
  <c r="AW113" i="36"/>
  <c r="AW114" i="36"/>
  <c r="AW115" i="36"/>
  <c r="AW116" i="36"/>
  <c r="AW117" i="36"/>
  <c r="AW118" i="36"/>
  <c r="AW119" i="36"/>
  <c r="AW120" i="36"/>
  <c r="AW121" i="36"/>
  <c r="AW122" i="36"/>
  <c r="AW123" i="36"/>
  <c r="AW124" i="36"/>
  <c r="AW125" i="36"/>
  <c r="AW126" i="36"/>
  <c r="AW127" i="36"/>
  <c r="AW128" i="36"/>
  <c r="AW129" i="36"/>
  <c r="AW130" i="36"/>
  <c r="AW131" i="36"/>
  <c r="AW132" i="36"/>
  <c r="AW133" i="36"/>
  <c r="AW134" i="36"/>
  <c r="AW135" i="36"/>
  <c r="AW136" i="36"/>
  <c r="AW137" i="36"/>
  <c r="AW138" i="36"/>
  <c r="AW139" i="36"/>
  <c r="AW140" i="36"/>
  <c r="AW141" i="36"/>
  <c r="AW142" i="36"/>
  <c r="AW143" i="36"/>
  <c r="AW144" i="36"/>
  <c r="AW145" i="36"/>
  <c r="AW146" i="36"/>
  <c r="AW147" i="36"/>
  <c r="AW148" i="36"/>
  <c r="AW149" i="36"/>
  <c r="AW150" i="36"/>
  <c r="AW151" i="36"/>
  <c r="AW152" i="36"/>
  <c r="AW153" i="36"/>
  <c r="AW154" i="36"/>
  <c r="AW155" i="36"/>
  <c r="AW156" i="36"/>
  <c r="AW157" i="36"/>
  <c r="AW158" i="36"/>
  <c r="AW159" i="36"/>
  <c r="AW160" i="36"/>
  <c r="AW161" i="36"/>
  <c r="AW162" i="36"/>
  <c r="AW163" i="36"/>
  <c r="AW164" i="36"/>
  <c r="AW165" i="36"/>
  <c r="AW166" i="36"/>
  <c r="AW167" i="36"/>
  <c r="AW168" i="36"/>
  <c r="AW169" i="36"/>
  <c r="AW170" i="36"/>
  <c r="AW171" i="36"/>
  <c r="AW172" i="36"/>
  <c r="AW173" i="36"/>
  <c r="AW174" i="36"/>
  <c r="AW175" i="36"/>
  <c r="AW176" i="36"/>
  <c r="AW177" i="36"/>
  <c r="AW178" i="36"/>
  <c r="AW179" i="36"/>
  <c r="AW180" i="36"/>
  <c r="AW181" i="36"/>
  <c r="AW182" i="36"/>
  <c r="AW183" i="36"/>
  <c r="AW184" i="36"/>
  <c r="AW185" i="36"/>
  <c r="AW186" i="36"/>
  <c r="AW187" i="36"/>
  <c r="AW188" i="36"/>
  <c r="AW189" i="36"/>
  <c r="AW190" i="36"/>
  <c r="AW191" i="36"/>
  <c r="AW192" i="36"/>
  <c r="AW193" i="36"/>
  <c r="AW194" i="36"/>
  <c r="AW195" i="36"/>
  <c r="AW196" i="36"/>
  <c r="AW197" i="36"/>
  <c r="AW198" i="36"/>
  <c r="AW199" i="36"/>
  <c r="AW200" i="36"/>
  <c r="AW201" i="36"/>
  <c r="AW202" i="36"/>
  <c r="AW203" i="36"/>
  <c r="AW204" i="36"/>
  <c r="AW205" i="36"/>
  <c r="AW206" i="36"/>
  <c r="AW207" i="36"/>
  <c r="AW208" i="36"/>
  <c r="AW209" i="36"/>
  <c r="AW210" i="36"/>
  <c r="AW211" i="36"/>
  <c r="AW212" i="36"/>
  <c r="AW213" i="36"/>
  <c r="AW214" i="36"/>
  <c r="AW215" i="36"/>
  <c r="AW216" i="36"/>
  <c r="AW217" i="36"/>
  <c r="AW218" i="36"/>
  <c r="AW219" i="36"/>
  <c r="AW220" i="36"/>
  <c r="AW221" i="36"/>
  <c r="AW222" i="36"/>
  <c r="AW223" i="36"/>
  <c r="AW224" i="36"/>
  <c r="AW225" i="36"/>
  <c r="AW226" i="36"/>
  <c r="AW227" i="36"/>
  <c r="AW228" i="36"/>
  <c r="AW229" i="36"/>
  <c r="AW230" i="36"/>
  <c r="AW231" i="36"/>
  <c r="AW232" i="36"/>
  <c r="AW233" i="36"/>
  <c r="AW234" i="36"/>
  <c r="AW235" i="36"/>
  <c r="AW236" i="36"/>
  <c r="AW237" i="36"/>
  <c r="AW238" i="36"/>
  <c r="AW239" i="36"/>
  <c r="AW240" i="36"/>
  <c r="AW241" i="36"/>
  <c r="AW242" i="36"/>
  <c r="AW243" i="36"/>
  <c r="AW244" i="36"/>
  <c r="AW245" i="36"/>
  <c r="AW246" i="36"/>
  <c r="AW247" i="36"/>
  <c r="AW248" i="36"/>
  <c r="AW249" i="36"/>
  <c r="AW250" i="36"/>
  <c r="AW251" i="36"/>
  <c r="AW252" i="36"/>
  <c r="AW253" i="36"/>
  <c r="AW254" i="36"/>
  <c r="AW255" i="36"/>
  <c r="AW256" i="36"/>
  <c r="AW257" i="36"/>
  <c r="AW258" i="36"/>
  <c r="AW259" i="36"/>
  <c r="AW260" i="36"/>
  <c r="AW261" i="36"/>
  <c r="AW262" i="36"/>
  <c r="AW263" i="36"/>
  <c r="AW264" i="36"/>
  <c r="AW265" i="36"/>
  <c r="AW266" i="36"/>
  <c r="AW267" i="36"/>
  <c r="AW268" i="36"/>
  <c r="AW269" i="36"/>
  <c r="AW270" i="36"/>
  <c r="AW271" i="36"/>
  <c r="AW272" i="36"/>
  <c r="AW273" i="36"/>
  <c r="AW274" i="36"/>
  <c r="AW275" i="36"/>
  <c r="AW276" i="36"/>
  <c r="AW277" i="36"/>
  <c r="AW278" i="36"/>
  <c r="AW279" i="36"/>
  <c r="AW280" i="36"/>
  <c r="AW281" i="36"/>
  <c r="AW282" i="36"/>
  <c r="AW283" i="36"/>
  <c r="AW284" i="36"/>
  <c r="AW285" i="36"/>
  <c r="AW286" i="36"/>
  <c r="AW287" i="36"/>
  <c r="AW288" i="36"/>
  <c r="AW289" i="36"/>
  <c r="AW290" i="36"/>
  <c r="AW291" i="36"/>
  <c r="AW292" i="36"/>
  <c r="AW293" i="36"/>
  <c r="AW294" i="36"/>
  <c r="AW295" i="36"/>
  <c r="AW296" i="36"/>
  <c r="AW297" i="36"/>
  <c r="AW298" i="36"/>
  <c r="AW299" i="36"/>
  <c r="AW300" i="36"/>
  <c r="AW301" i="36"/>
  <c r="AW302" i="36"/>
  <c r="AW303" i="36"/>
  <c r="AW304" i="36"/>
  <c r="AW305" i="36"/>
  <c r="AW306" i="36"/>
  <c r="AW307" i="36"/>
  <c r="AW308" i="36"/>
  <c r="AW309" i="36"/>
  <c r="AW310" i="36"/>
  <c r="AW311" i="36"/>
  <c r="AW312" i="36"/>
  <c r="AW313" i="36"/>
  <c r="AW314" i="36"/>
  <c r="AW315" i="36"/>
  <c r="AW316" i="36"/>
  <c r="AW317" i="36"/>
  <c r="AW318" i="36"/>
  <c r="AW319" i="36"/>
  <c r="AW320" i="36"/>
  <c r="AW321" i="36"/>
  <c r="AW322" i="36"/>
  <c r="AW323" i="36"/>
  <c r="AW324" i="36"/>
  <c r="AW325" i="36"/>
  <c r="AW326" i="36"/>
  <c r="AW327" i="36"/>
  <c r="AW328" i="36"/>
  <c r="AW329" i="36"/>
  <c r="AW330" i="36"/>
  <c r="AW331" i="36"/>
  <c r="AW332" i="36"/>
  <c r="AW333" i="36"/>
  <c r="AW334" i="36"/>
  <c r="AW335" i="36"/>
  <c r="AW336" i="36"/>
  <c r="AW337" i="36"/>
  <c r="AW338" i="36"/>
  <c r="AW339" i="36"/>
  <c r="AW340" i="36"/>
  <c r="AW341" i="36"/>
  <c r="AW342" i="36"/>
  <c r="AW343" i="36"/>
  <c r="AW344" i="36"/>
  <c r="AW345" i="36"/>
  <c r="AW346" i="36"/>
  <c r="AW347" i="36"/>
  <c r="AW348" i="36"/>
  <c r="AW349" i="36"/>
  <c r="AW350" i="36"/>
  <c r="AW351" i="36"/>
  <c r="AW352" i="36"/>
  <c r="AW353" i="36"/>
  <c r="AW354" i="36"/>
  <c r="AW355" i="36"/>
  <c r="AW356" i="36"/>
  <c r="AW357" i="36"/>
  <c r="AW358" i="36"/>
  <c r="AW359" i="36"/>
  <c r="AW360" i="36"/>
  <c r="AW361" i="36"/>
  <c r="AW362" i="36"/>
  <c r="AW363" i="36"/>
  <c r="AW364" i="36"/>
  <c r="AW365" i="36"/>
  <c r="AW366" i="36"/>
  <c r="AW367" i="36"/>
  <c r="AW368" i="36"/>
  <c r="AW369" i="36"/>
  <c r="AW370" i="36"/>
  <c r="AW371" i="36"/>
  <c r="AW372" i="36"/>
  <c r="AW373" i="36"/>
  <c r="AW374" i="36"/>
  <c r="AW375" i="36"/>
  <c r="AW376" i="36"/>
  <c r="AW377" i="36"/>
  <c r="AW378" i="36"/>
  <c r="AW379" i="36"/>
  <c r="AW380" i="36"/>
  <c r="AW381" i="36"/>
  <c r="AW382" i="36"/>
  <c r="AW383" i="36"/>
  <c r="AW384" i="36"/>
  <c r="AW385" i="36"/>
  <c r="AW386" i="36"/>
  <c r="AW387" i="36"/>
  <c r="AW388" i="36"/>
  <c r="AW389" i="36"/>
  <c r="AW390" i="36"/>
  <c r="AW391" i="36"/>
  <c r="AW392" i="36"/>
  <c r="AW393" i="36"/>
  <c r="AW394" i="36"/>
  <c r="AW395" i="36"/>
  <c r="AW396" i="36"/>
  <c r="AW397" i="36"/>
  <c r="AW398" i="36"/>
  <c r="AW399" i="36"/>
  <c r="AW400" i="36"/>
  <c r="AW401" i="36"/>
  <c r="AW402" i="36"/>
  <c r="AW403" i="36"/>
  <c r="AW404" i="36"/>
  <c r="AW405" i="36"/>
  <c r="AW406" i="36"/>
  <c r="AW407" i="36"/>
  <c r="AW408" i="36"/>
  <c r="AW409" i="36"/>
  <c r="AW410" i="36"/>
  <c r="AW411" i="36"/>
  <c r="AW412" i="36"/>
  <c r="AW413" i="36"/>
  <c r="AW414" i="36"/>
  <c r="AW415" i="36"/>
  <c r="AW416" i="36"/>
  <c r="AW417" i="36"/>
  <c r="AW418" i="36"/>
  <c r="AW419" i="36"/>
  <c r="AW420" i="36"/>
  <c r="AW421" i="36"/>
  <c r="AW422" i="36"/>
  <c r="AW423" i="36"/>
  <c r="AW424" i="36"/>
  <c r="AW425" i="36"/>
  <c r="AW426" i="36"/>
  <c r="AW427" i="36"/>
  <c r="AW428" i="36"/>
  <c r="AW429" i="36"/>
  <c r="AW430" i="36"/>
  <c r="AW431" i="36"/>
  <c r="AW432" i="36"/>
  <c r="AW433" i="36"/>
  <c r="AW434" i="36"/>
  <c r="AW435" i="36"/>
  <c r="AW436" i="36"/>
  <c r="AW437" i="36"/>
  <c r="AW438" i="36"/>
  <c r="AW439" i="36"/>
  <c r="AW440" i="36"/>
  <c r="AW441" i="36"/>
  <c r="AW442" i="36"/>
  <c r="AW443" i="36"/>
  <c r="AW444" i="36"/>
  <c r="AW445" i="36"/>
  <c r="AW446" i="36"/>
  <c r="AW447" i="36"/>
  <c r="AW448" i="36"/>
  <c r="AW449" i="36"/>
  <c r="AW450" i="36"/>
  <c r="AW451" i="36"/>
  <c r="AW452" i="36"/>
  <c r="AW453" i="36"/>
  <c r="AW454" i="36"/>
  <c r="AW455" i="36"/>
  <c r="AW456" i="36"/>
  <c r="AW457" i="36"/>
  <c r="AW458" i="36"/>
  <c r="AW459" i="36"/>
  <c r="AW460" i="36"/>
  <c r="AW461" i="36"/>
  <c r="AW462" i="36"/>
  <c r="AW463" i="36"/>
  <c r="AW464" i="36"/>
  <c r="AW465" i="36"/>
  <c r="AW466" i="36"/>
  <c r="AW467" i="36"/>
  <c r="AW468" i="36"/>
  <c r="AW469" i="36"/>
  <c r="AW470" i="36"/>
  <c r="AW471" i="36"/>
  <c r="AW472" i="36"/>
  <c r="AW473" i="36"/>
  <c r="AW474" i="36"/>
  <c r="AW475" i="36"/>
  <c r="AW476" i="36"/>
  <c r="AW477" i="36"/>
  <c r="AW478" i="36"/>
  <c r="AW479" i="36"/>
  <c r="AW480" i="36"/>
  <c r="AW481" i="36"/>
  <c r="AW482" i="36"/>
  <c r="AW483" i="36"/>
  <c r="AW484" i="36"/>
  <c r="AW485" i="36"/>
  <c r="AW486" i="36"/>
  <c r="AW487" i="36"/>
  <c r="AW488" i="36"/>
  <c r="AW489" i="36"/>
  <c r="AW490" i="36"/>
  <c r="AW491" i="36"/>
  <c r="AW492" i="36"/>
  <c r="AW493" i="36"/>
  <c r="AW494" i="36"/>
  <c r="AW495" i="36"/>
  <c r="AW496" i="36"/>
  <c r="AW497" i="36"/>
  <c r="AW498" i="36"/>
  <c r="AW499" i="36"/>
  <c r="AW500" i="36"/>
  <c r="AW501" i="36"/>
  <c r="AW502" i="36"/>
  <c r="AY22" i="36"/>
  <c r="AZ22" i="36"/>
  <c r="AY23" i="36"/>
  <c r="AZ23" i="36"/>
  <c r="AY24" i="36"/>
  <c r="AZ24" i="36"/>
  <c r="AY25" i="36"/>
  <c r="AZ25" i="36"/>
  <c r="AY26" i="36"/>
  <c r="AZ26" i="36"/>
  <c r="AY27" i="36"/>
  <c r="AZ27" i="36"/>
  <c r="AY28" i="36"/>
  <c r="AZ28" i="36"/>
  <c r="AY29" i="36"/>
  <c r="AZ29" i="36"/>
  <c r="AY30" i="36"/>
  <c r="AZ30" i="36"/>
  <c r="AY31" i="36"/>
  <c r="AZ31" i="36"/>
  <c r="AY32" i="36"/>
  <c r="AZ32" i="36"/>
  <c r="AY33" i="36"/>
  <c r="AZ33" i="36"/>
  <c r="AY34" i="36"/>
  <c r="AZ34" i="36"/>
  <c r="AY35" i="36"/>
  <c r="AZ35" i="36"/>
  <c r="AY36" i="36"/>
  <c r="AZ36" i="36"/>
  <c r="AY37" i="36"/>
  <c r="AZ37" i="36"/>
  <c r="AY38" i="36"/>
  <c r="AZ38" i="36"/>
  <c r="AY39" i="36"/>
  <c r="AZ39" i="36"/>
  <c r="AY40" i="36"/>
  <c r="AZ40" i="36"/>
  <c r="AY41" i="36"/>
  <c r="AZ41" i="36"/>
  <c r="AY42" i="36"/>
  <c r="AZ42" i="36"/>
  <c r="AY43" i="36"/>
  <c r="AZ43" i="36"/>
  <c r="AY44" i="36"/>
  <c r="AZ44" i="36"/>
  <c r="AY45" i="36"/>
  <c r="AZ45" i="36"/>
  <c r="AY46" i="36"/>
  <c r="AZ46" i="36"/>
  <c r="AY47" i="36"/>
  <c r="AZ47" i="36"/>
  <c r="AY48" i="36"/>
  <c r="AZ48" i="36"/>
  <c r="AY49" i="36"/>
  <c r="AZ49" i="36"/>
  <c r="AY50" i="36"/>
  <c r="AZ50" i="36"/>
  <c r="AY51" i="36"/>
  <c r="AZ51" i="36"/>
  <c r="AY52" i="36"/>
  <c r="AZ52" i="36"/>
  <c r="AY53" i="36"/>
  <c r="AZ53" i="36"/>
  <c r="AY54" i="36"/>
  <c r="AZ54" i="36"/>
  <c r="AY55" i="36"/>
  <c r="AZ55" i="36"/>
  <c r="AY56" i="36"/>
  <c r="AZ56" i="36"/>
  <c r="AY57" i="36"/>
  <c r="AZ57" i="36"/>
  <c r="AY58" i="36"/>
  <c r="AZ58" i="36"/>
  <c r="AY59" i="36"/>
  <c r="AZ59" i="36"/>
  <c r="AY60" i="36"/>
  <c r="AZ60" i="36"/>
  <c r="AY61" i="36"/>
  <c r="AZ61" i="36"/>
  <c r="AY62" i="36"/>
  <c r="AZ62" i="36"/>
  <c r="AY63" i="36"/>
  <c r="AZ63" i="36"/>
  <c r="AY64" i="36"/>
  <c r="AZ64" i="36"/>
  <c r="AY65" i="36"/>
  <c r="AZ65" i="36"/>
  <c r="AY66" i="36"/>
  <c r="AZ66" i="36"/>
  <c r="AY67" i="36"/>
  <c r="AZ67" i="36"/>
  <c r="AY68" i="36"/>
  <c r="AZ68" i="36"/>
  <c r="AY69" i="36"/>
  <c r="AZ69" i="36"/>
  <c r="AY70" i="36"/>
  <c r="AZ70" i="36"/>
  <c r="AY71" i="36"/>
  <c r="AZ71" i="36"/>
  <c r="AY72" i="36"/>
  <c r="AZ72" i="36"/>
  <c r="AY73" i="36"/>
  <c r="AZ73" i="36"/>
  <c r="AY74" i="36"/>
  <c r="AZ74" i="36"/>
  <c r="AY75" i="36"/>
  <c r="AZ75" i="36"/>
  <c r="AY76" i="36"/>
  <c r="AZ76" i="36"/>
  <c r="AY77" i="36"/>
  <c r="AZ77" i="36"/>
  <c r="AY78" i="36"/>
  <c r="AZ78" i="36"/>
  <c r="AY79" i="36"/>
  <c r="AZ79" i="36"/>
  <c r="AY80" i="36"/>
  <c r="AZ80" i="36"/>
  <c r="AY81" i="36"/>
  <c r="AZ81" i="36"/>
  <c r="AY82" i="36"/>
  <c r="AZ82" i="36"/>
  <c r="AY83" i="36"/>
  <c r="AZ83" i="36"/>
  <c r="AY84" i="36"/>
  <c r="AZ84" i="36"/>
  <c r="AY85" i="36"/>
  <c r="AZ85" i="36"/>
  <c r="AY86" i="36"/>
  <c r="AZ86" i="36"/>
  <c r="AY87" i="36"/>
  <c r="AZ87" i="36"/>
  <c r="AY88" i="36"/>
  <c r="AZ88" i="36"/>
  <c r="AY89" i="36"/>
  <c r="AZ89" i="36"/>
  <c r="AY90" i="36"/>
  <c r="AZ90" i="36"/>
  <c r="AY91" i="36"/>
  <c r="AZ91" i="36"/>
  <c r="AY92" i="36"/>
  <c r="AZ92" i="36"/>
  <c r="AY93" i="36"/>
  <c r="AZ93" i="36"/>
  <c r="AY94" i="36"/>
  <c r="AZ94" i="36"/>
  <c r="AY95" i="36"/>
  <c r="AZ95" i="36"/>
  <c r="AY96" i="36"/>
  <c r="AZ96" i="36"/>
  <c r="AY97" i="36"/>
  <c r="AZ97" i="36"/>
  <c r="AY98" i="36"/>
  <c r="AZ98" i="36"/>
  <c r="AY99" i="36"/>
  <c r="AZ99" i="36"/>
  <c r="AY100" i="36"/>
  <c r="AZ100" i="36"/>
  <c r="AY101" i="36"/>
  <c r="AZ101" i="36"/>
  <c r="AY102" i="36"/>
  <c r="AZ102" i="36"/>
  <c r="AY103" i="36"/>
  <c r="AZ103" i="36"/>
  <c r="AY104" i="36"/>
  <c r="AZ104" i="36"/>
  <c r="AY105" i="36"/>
  <c r="AZ105" i="36"/>
  <c r="AY106" i="36"/>
  <c r="AZ106" i="36"/>
  <c r="AY107" i="36"/>
  <c r="AZ107" i="36"/>
  <c r="AY108" i="36"/>
  <c r="AZ108" i="36"/>
  <c r="AY109" i="36"/>
  <c r="AZ109" i="36"/>
  <c r="AY110" i="36"/>
  <c r="AZ110" i="36"/>
  <c r="AY111" i="36"/>
  <c r="AZ111" i="36"/>
  <c r="AY112" i="36"/>
  <c r="AZ112" i="36"/>
  <c r="AY113" i="36"/>
  <c r="AZ113" i="36"/>
  <c r="AY114" i="36"/>
  <c r="AZ114" i="36"/>
  <c r="AY115" i="36"/>
  <c r="AZ115" i="36"/>
  <c r="AY116" i="36"/>
  <c r="AZ116" i="36"/>
  <c r="AY117" i="36"/>
  <c r="AZ117" i="36"/>
  <c r="AY118" i="36"/>
  <c r="AZ118" i="36"/>
  <c r="AY119" i="36"/>
  <c r="AZ119" i="36"/>
  <c r="AY120" i="36"/>
  <c r="AZ120" i="36"/>
  <c r="AY121" i="36"/>
  <c r="AZ121" i="36"/>
  <c r="AY122" i="36"/>
  <c r="AZ122" i="36"/>
  <c r="AY123" i="36"/>
  <c r="AZ123" i="36"/>
  <c r="AY124" i="36"/>
  <c r="AZ124" i="36"/>
  <c r="AY125" i="36"/>
  <c r="AZ125" i="36"/>
  <c r="AY126" i="36"/>
  <c r="AZ126" i="36"/>
  <c r="AY127" i="36"/>
  <c r="AZ127" i="36"/>
  <c r="AY128" i="36"/>
  <c r="AZ128" i="36"/>
  <c r="AY129" i="36"/>
  <c r="AZ129" i="36"/>
  <c r="AY130" i="36"/>
  <c r="AZ130" i="36"/>
  <c r="AY131" i="36"/>
  <c r="AZ131" i="36"/>
  <c r="AY132" i="36"/>
  <c r="AZ132" i="36"/>
  <c r="AY133" i="36"/>
  <c r="AZ133" i="36"/>
  <c r="AY134" i="36"/>
  <c r="AZ134" i="36"/>
  <c r="AY135" i="36"/>
  <c r="AZ135" i="36"/>
  <c r="AY136" i="36"/>
  <c r="AZ136" i="36"/>
  <c r="AY137" i="36"/>
  <c r="AZ137" i="36"/>
  <c r="AY138" i="36"/>
  <c r="AZ138" i="36"/>
  <c r="AY139" i="36"/>
  <c r="AZ139" i="36"/>
  <c r="AY140" i="36"/>
  <c r="AZ140" i="36"/>
  <c r="AY141" i="36"/>
  <c r="AZ141" i="36"/>
  <c r="AY142" i="36"/>
  <c r="AZ142" i="36"/>
  <c r="AY143" i="36"/>
  <c r="AZ143" i="36"/>
  <c r="AY144" i="36"/>
  <c r="AZ144" i="36"/>
  <c r="AY145" i="36"/>
  <c r="AZ145" i="36"/>
  <c r="AY146" i="36"/>
  <c r="AZ146" i="36"/>
  <c r="AY147" i="36"/>
  <c r="AZ147" i="36"/>
  <c r="AY148" i="36"/>
  <c r="AZ148" i="36"/>
  <c r="AY149" i="36"/>
  <c r="AZ149" i="36"/>
  <c r="AY150" i="36"/>
  <c r="AZ150" i="36"/>
  <c r="AY151" i="36"/>
  <c r="AZ151" i="36"/>
  <c r="AY152" i="36"/>
  <c r="AZ152" i="36"/>
  <c r="AY153" i="36"/>
  <c r="AZ153" i="36"/>
  <c r="AY154" i="36"/>
  <c r="AZ154" i="36"/>
  <c r="AY155" i="36"/>
  <c r="AZ155" i="36"/>
  <c r="AY156" i="36"/>
  <c r="AZ156" i="36"/>
  <c r="AY157" i="36"/>
  <c r="AZ157" i="36"/>
  <c r="AY158" i="36"/>
  <c r="AZ158" i="36"/>
  <c r="AY159" i="36"/>
  <c r="AZ159" i="36"/>
  <c r="AY160" i="36"/>
  <c r="AZ160" i="36"/>
  <c r="AY161" i="36"/>
  <c r="AZ161" i="36"/>
  <c r="AY162" i="36"/>
  <c r="AZ162" i="36"/>
  <c r="AY163" i="36"/>
  <c r="AZ163" i="36"/>
  <c r="AY164" i="36"/>
  <c r="AZ164" i="36"/>
  <c r="AY165" i="36"/>
  <c r="AZ165" i="36"/>
  <c r="AY166" i="36"/>
  <c r="AZ166" i="36"/>
  <c r="AY167" i="36"/>
  <c r="AZ167" i="36"/>
  <c r="AY168" i="36"/>
  <c r="AZ168" i="36"/>
  <c r="AY169" i="36"/>
  <c r="AZ169" i="36"/>
  <c r="AY170" i="36"/>
  <c r="AZ170" i="36"/>
  <c r="AY171" i="36"/>
  <c r="AZ171" i="36"/>
  <c r="AY172" i="36"/>
  <c r="AZ172" i="36"/>
  <c r="AY173" i="36"/>
  <c r="AZ173" i="36"/>
  <c r="AY174" i="36"/>
  <c r="AZ174" i="36"/>
  <c r="AY175" i="36"/>
  <c r="AZ175" i="36"/>
  <c r="AY176" i="36"/>
  <c r="AZ176" i="36"/>
  <c r="AY177" i="36"/>
  <c r="AZ177" i="36"/>
  <c r="AY178" i="36"/>
  <c r="AZ178" i="36"/>
  <c r="AY179" i="36"/>
  <c r="AZ179" i="36"/>
  <c r="AY180" i="36"/>
  <c r="AZ180" i="36"/>
  <c r="AY181" i="36"/>
  <c r="AZ181" i="36"/>
  <c r="AY182" i="36"/>
  <c r="AZ182" i="36"/>
  <c r="AY183" i="36"/>
  <c r="AZ183" i="36"/>
  <c r="AY184" i="36"/>
  <c r="AZ184" i="36"/>
  <c r="AY185" i="36"/>
  <c r="AZ185" i="36"/>
  <c r="AY186" i="36"/>
  <c r="AZ186" i="36"/>
  <c r="AY187" i="36"/>
  <c r="AZ187" i="36"/>
  <c r="AY188" i="36"/>
  <c r="AZ188" i="36"/>
  <c r="AY189" i="36"/>
  <c r="AZ189" i="36"/>
  <c r="AY190" i="36"/>
  <c r="AZ190" i="36"/>
  <c r="AY191" i="36"/>
  <c r="AZ191" i="36"/>
  <c r="AY192" i="36"/>
  <c r="AZ192" i="36"/>
  <c r="AY193" i="36"/>
  <c r="AZ193" i="36"/>
  <c r="AY194" i="36"/>
  <c r="AZ194" i="36"/>
  <c r="AY195" i="36"/>
  <c r="AZ195" i="36"/>
  <c r="AY196" i="36"/>
  <c r="AZ196" i="36"/>
  <c r="AY197" i="36"/>
  <c r="AZ197" i="36"/>
  <c r="AY198" i="36"/>
  <c r="AZ198" i="36"/>
  <c r="AY199" i="36"/>
  <c r="AZ199" i="36"/>
  <c r="AY200" i="36"/>
  <c r="AZ200" i="36"/>
  <c r="AY201" i="36"/>
  <c r="AZ201" i="36"/>
  <c r="AY202" i="36"/>
  <c r="AZ202" i="36"/>
  <c r="AY203" i="36"/>
  <c r="AZ203" i="36"/>
  <c r="AY204" i="36"/>
  <c r="AZ204" i="36"/>
  <c r="AY205" i="36"/>
  <c r="AZ205" i="36"/>
  <c r="AY206" i="36"/>
  <c r="AZ206" i="36"/>
  <c r="AY207" i="36"/>
  <c r="AZ207" i="36"/>
  <c r="AY208" i="36"/>
  <c r="AZ208" i="36"/>
  <c r="AY209" i="36"/>
  <c r="AZ209" i="36"/>
  <c r="AY210" i="36"/>
  <c r="AZ210" i="36"/>
  <c r="AY211" i="36"/>
  <c r="AZ211" i="36"/>
  <c r="AY212" i="36"/>
  <c r="AZ212" i="36"/>
  <c r="AY213" i="36"/>
  <c r="AZ213" i="36"/>
  <c r="AY214" i="36"/>
  <c r="AZ214" i="36"/>
  <c r="AY215" i="36"/>
  <c r="AZ215" i="36"/>
  <c r="AY216" i="36"/>
  <c r="AZ216" i="36"/>
  <c r="AY217" i="36"/>
  <c r="AZ217" i="36"/>
  <c r="AY218" i="36"/>
  <c r="AZ218" i="36"/>
  <c r="AY219" i="36"/>
  <c r="AZ219" i="36"/>
  <c r="AY220" i="36"/>
  <c r="AZ220" i="36"/>
  <c r="AY221" i="36"/>
  <c r="AZ221" i="36"/>
  <c r="AY222" i="36"/>
  <c r="AZ222" i="36"/>
  <c r="AY223" i="36"/>
  <c r="AZ223" i="36"/>
  <c r="AY224" i="36"/>
  <c r="AZ224" i="36"/>
  <c r="AY225" i="36"/>
  <c r="AZ225" i="36"/>
  <c r="AY226" i="36"/>
  <c r="AZ226" i="36"/>
  <c r="AY227" i="36"/>
  <c r="AZ227" i="36"/>
  <c r="AY228" i="36"/>
  <c r="AZ228" i="36"/>
  <c r="AY229" i="36"/>
  <c r="AZ229" i="36"/>
  <c r="AY230" i="36"/>
  <c r="AZ230" i="36"/>
  <c r="AY231" i="36"/>
  <c r="AZ231" i="36"/>
  <c r="AY232" i="36"/>
  <c r="AZ232" i="36"/>
  <c r="AY233" i="36"/>
  <c r="AZ233" i="36"/>
  <c r="AY234" i="36"/>
  <c r="AZ234" i="36"/>
  <c r="AY235" i="36"/>
  <c r="AZ235" i="36"/>
  <c r="AY236" i="36"/>
  <c r="AZ236" i="36"/>
  <c r="AY237" i="36"/>
  <c r="AZ237" i="36"/>
  <c r="AY238" i="36"/>
  <c r="AZ238" i="36"/>
  <c r="AY239" i="36"/>
  <c r="AZ239" i="36"/>
  <c r="AY240" i="36"/>
  <c r="AZ240" i="36"/>
  <c r="AY241" i="36"/>
  <c r="AZ241" i="36"/>
  <c r="AY242" i="36"/>
  <c r="AZ242" i="36"/>
  <c r="AY243" i="36"/>
  <c r="AZ243" i="36"/>
  <c r="AY244" i="36"/>
  <c r="AZ244" i="36"/>
  <c r="AY245" i="36"/>
  <c r="AZ245" i="36"/>
  <c r="AY246" i="36"/>
  <c r="AZ246" i="36"/>
  <c r="AY247" i="36"/>
  <c r="AZ247" i="36"/>
  <c r="AY248" i="36"/>
  <c r="AZ248" i="36"/>
  <c r="AY249" i="36"/>
  <c r="AZ249" i="36"/>
  <c r="AY250" i="36"/>
  <c r="AZ250" i="36"/>
  <c r="AY251" i="36"/>
  <c r="AZ251" i="36"/>
  <c r="AY252" i="36"/>
  <c r="AZ252" i="36"/>
  <c r="AY253" i="36"/>
  <c r="AZ253" i="36"/>
  <c r="AY254" i="36"/>
  <c r="AZ254" i="36"/>
  <c r="AY255" i="36"/>
  <c r="AZ255" i="36"/>
  <c r="AY256" i="36"/>
  <c r="AZ256" i="36"/>
  <c r="AY257" i="36"/>
  <c r="AZ257" i="36"/>
  <c r="AY258" i="36"/>
  <c r="AZ258" i="36"/>
  <c r="AY259" i="36"/>
  <c r="AZ259" i="36"/>
  <c r="AY260" i="36"/>
  <c r="AZ260" i="36"/>
  <c r="AY261" i="36"/>
  <c r="AZ261" i="36"/>
  <c r="AY262" i="36"/>
  <c r="AZ262" i="36"/>
  <c r="AY263" i="36"/>
  <c r="AZ263" i="36"/>
  <c r="AY264" i="36"/>
  <c r="AZ264" i="36"/>
  <c r="AY265" i="36"/>
  <c r="AZ265" i="36"/>
  <c r="AY266" i="36"/>
  <c r="AZ266" i="36"/>
  <c r="AY267" i="36"/>
  <c r="AZ267" i="36"/>
  <c r="AY268" i="36"/>
  <c r="AZ268" i="36"/>
  <c r="AY269" i="36"/>
  <c r="AZ269" i="36"/>
  <c r="AY270" i="36"/>
  <c r="AZ270" i="36"/>
  <c r="AY271" i="36"/>
  <c r="AZ271" i="36"/>
  <c r="AY272" i="36"/>
  <c r="AZ272" i="36"/>
  <c r="AY273" i="36"/>
  <c r="AZ273" i="36"/>
  <c r="AY274" i="36"/>
  <c r="AZ274" i="36"/>
  <c r="AY275" i="36"/>
  <c r="AZ275" i="36"/>
  <c r="AY276" i="36"/>
  <c r="AZ276" i="36"/>
  <c r="AY277" i="36"/>
  <c r="AZ277" i="36"/>
  <c r="AY278" i="36"/>
  <c r="AZ278" i="36"/>
  <c r="AY279" i="36"/>
  <c r="AZ279" i="36"/>
  <c r="AY280" i="36"/>
  <c r="AZ280" i="36"/>
  <c r="AY281" i="36"/>
  <c r="AZ281" i="36"/>
  <c r="AY282" i="36"/>
  <c r="AZ282" i="36"/>
  <c r="AY283" i="36"/>
  <c r="AZ283" i="36"/>
  <c r="AY284" i="36"/>
  <c r="AZ284" i="36"/>
  <c r="AY285" i="36"/>
  <c r="AZ285" i="36"/>
  <c r="AY286" i="36"/>
  <c r="AZ286" i="36"/>
  <c r="AY287" i="36"/>
  <c r="AZ287" i="36"/>
  <c r="AY288" i="36"/>
  <c r="AZ288" i="36"/>
  <c r="AY289" i="36"/>
  <c r="AZ289" i="36"/>
  <c r="AY290" i="36"/>
  <c r="AZ290" i="36"/>
  <c r="AY291" i="36"/>
  <c r="AZ291" i="36"/>
  <c r="AY292" i="36"/>
  <c r="AZ292" i="36"/>
  <c r="AY293" i="36"/>
  <c r="AZ293" i="36"/>
  <c r="AY294" i="36"/>
  <c r="AZ294" i="36"/>
  <c r="AY295" i="36"/>
  <c r="AZ295" i="36"/>
  <c r="AY296" i="36"/>
  <c r="AZ296" i="36"/>
  <c r="AY297" i="36"/>
  <c r="AZ297" i="36"/>
  <c r="AY298" i="36"/>
  <c r="AZ298" i="36"/>
  <c r="AY299" i="36"/>
  <c r="AZ299" i="36"/>
  <c r="AY300" i="36"/>
  <c r="AZ300" i="36"/>
  <c r="AY301" i="36"/>
  <c r="AZ301" i="36"/>
  <c r="AY302" i="36"/>
  <c r="AZ302" i="36"/>
  <c r="AY303" i="36"/>
  <c r="AZ303" i="36"/>
  <c r="AY304" i="36"/>
  <c r="AZ304" i="36"/>
  <c r="AY305" i="36"/>
  <c r="AZ305" i="36"/>
  <c r="AY306" i="36"/>
  <c r="AZ306" i="36"/>
  <c r="AY307" i="36"/>
  <c r="AZ307" i="36"/>
  <c r="AY308" i="36"/>
  <c r="AZ308" i="36"/>
  <c r="AY309" i="36"/>
  <c r="AZ309" i="36"/>
  <c r="AY310" i="36"/>
  <c r="AZ310" i="36"/>
  <c r="AY311" i="36"/>
  <c r="AZ311" i="36"/>
  <c r="AY312" i="36"/>
  <c r="AZ312" i="36"/>
  <c r="AY313" i="36"/>
  <c r="AZ313" i="36"/>
  <c r="AY314" i="36"/>
  <c r="AZ314" i="36"/>
  <c r="AY315" i="36"/>
  <c r="AZ315" i="36"/>
  <c r="AY316" i="36"/>
  <c r="AZ316" i="36"/>
  <c r="AY317" i="36"/>
  <c r="AZ317" i="36"/>
  <c r="AY318" i="36"/>
  <c r="AZ318" i="36"/>
  <c r="AY319" i="36"/>
  <c r="AZ319" i="36"/>
  <c r="AY320" i="36"/>
  <c r="AZ320" i="36"/>
  <c r="AY321" i="36"/>
  <c r="AZ321" i="36"/>
  <c r="AY322" i="36"/>
  <c r="AZ322" i="36"/>
  <c r="AY323" i="36"/>
  <c r="AZ323" i="36"/>
  <c r="AY324" i="36"/>
  <c r="AZ324" i="36"/>
  <c r="AY325" i="36"/>
  <c r="AZ325" i="36"/>
  <c r="AY326" i="36"/>
  <c r="AZ326" i="36"/>
  <c r="AY327" i="36"/>
  <c r="AZ327" i="36"/>
  <c r="AY328" i="36"/>
  <c r="AZ328" i="36"/>
  <c r="AY329" i="36"/>
  <c r="AZ329" i="36"/>
  <c r="AY330" i="36"/>
  <c r="AZ330" i="36"/>
  <c r="AY331" i="36"/>
  <c r="AZ331" i="36"/>
  <c r="AY332" i="36"/>
  <c r="AZ332" i="36"/>
  <c r="AY333" i="36"/>
  <c r="AZ333" i="36"/>
  <c r="AY334" i="36"/>
  <c r="AZ334" i="36"/>
  <c r="AY335" i="36"/>
  <c r="AZ335" i="36"/>
  <c r="AY336" i="36"/>
  <c r="AZ336" i="36"/>
  <c r="AY337" i="36"/>
  <c r="AZ337" i="36"/>
  <c r="AY338" i="36"/>
  <c r="AZ338" i="36"/>
  <c r="AY339" i="36"/>
  <c r="AZ339" i="36"/>
  <c r="AY340" i="36"/>
  <c r="AZ340" i="36"/>
  <c r="AY341" i="36"/>
  <c r="AZ341" i="36"/>
  <c r="AY342" i="36"/>
  <c r="AZ342" i="36"/>
  <c r="AY343" i="36"/>
  <c r="AZ343" i="36"/>
  <c r="AY344" i="36"/>
  <c r="AZ344" i="36"/>
  <c r="AY345" i="36"/>
  <c r="AZ345" i="36"/>
  <c r="AY346" i="36"/>
  <c r="AZ346" i="36"/>
  <c r="AY347" i="36"/>
  <c r="AZ347" i="36"/>
  <c r="AY348" i="36"/>
  <c r="AZ348" i="36"/>
  <c r="AY349" i="36"/>
  <c r="AZ349" i="36"/>
  <c r="AY350" i="36"/>
  <c r="AZ350" i="36"/>
  <c r="AY351" i="36"/>
  <c r="AZ351" i="36"/>
  <c r="AY352" i="36"/>
  <c r="AZ352" i="36"/>
  <c r="AY353" i="36"/>
  <c r="AZ353" i="36"/>
  <c r="AY354" i="36"/>
  <c r="AZ354" i="36"/>
  <c r="AY355" i="36"/>
  <c r="AZ355" i="36"/>
  <c r="AY356" i="36"/>
  <c r="AZ356" i="36"/>
  <c r="AY357" i="36"/>
  <c r="AZ357" i="36"/>
  <c r="AY358" i="36"/>
  <c r="AZ358" i="36"/>
  <c r="AY359" i="36"/>
  <c r="AZ359" i="36"/>
  <c r="AY360" i="36"/>
  <c r="AZ360" i="36"/>
  <c r="AY361" i="36"/>
  <c r="AZ361" i="36"/>
  <c r="AY362" i="36"/>
  <c r="AZ362" i="36"/>
  <c r="AY363" i="36"/>
  <c r="AZ363" i="36"/>
  <c r="AY364" i="36"/>
  <c r="AZ364" i="36"/>
  <c r="AY365" i="36"/>
  <c r="AZ365" i="36"/>
  <c r="AY366" i="36"/>
  <c r="AZ366" i="36"/>
  <c r="AY367" i="36"/>
  <c r="AZ367" i="36"/>
  <c r="AY368" i="36"/>
  <c r="AZ368" i="36"/>
  <c r="AY369" i="36"/>
  <c r="AZ369" i="36"/>
  <c r="AY370" i="36"/>
  <c r="AZ370" i="36"/>
  <c r="AY371" i="36"/>
  <c r="AZ371" i="36"/>
  <c r="AY372" i="36"/>
  <c r="AZ372" i="36"/>
  <c r="AY373" i="36"/>
  <c r="AZ373" i="36"/>
  <c r="AY374" i="36"/>
  <c r="AZ374" i="36"/>
  <c r="AY375" i="36"/>
  <c r="AZ375" i="36"/>
  <c r="AY376" i="36"/>
  <c r="AZ376" i="36"/>
  <c r="AY377" i="36"/>
  <c r="AZ377" i="36"/>
  <c r="AY378" i="36"/>
  <c r="AZ378" i="36"/>
  <c r="AY379" i="36"/>
  <c r="AZ379" i="36"/>
  <c r="AY380" i="36"/>
  <c r="AZ380" i="36"/>
  <c r="AY381" i="36"/>
  <c r="AZ381" i="36"/>
  <c r="AY382" i="36"/>
  <c r="AZ382" i="36"/>
  <c r="AY383" i="36"/>
  <c r="AZ383" i="36"/>
  <c r="AY384" i="36"/>
  <c r="AZ384" i="36"/>
  <c r="AY385" i="36"/>
  <c r="AZ385" i="36"/>
  <c r="AY386" i="36"/>
  <c r="AZ386" i="36"/>
  <c r="AY387" i="36"/>
  <c r="AZ387" i="36"/>
  <c r="AY388" i="36"/>
  <c r="AZ388" i="36"/>
  <c r="AY389" i="36"/>
  <c r="AZ389" i="36"/>
  <c r="AY390" i="36"/>
  <c r="AZ390" i="36"/>
  <c r="AY391" i="36"/>
  <c r="AZ391" i="36"/>
  <c r="AY392" i="36"/>
  <c r="AZ392" i="36"/>
  <c r="AY393" i="36"/>
  <c r="AZ393" i="36"/>
  <c r="AY394" i="36"/>
  <c r="AZ394" i="36"/>
  <c r="AY395" i="36"/>
  <c r="AZ395" i="36"/>
  <c r="AY396" i="36"/>
  <c r="AZ396" i="36"/>
  <c r="AY397" i="36"/>
  <c r="AZ397" i="36"/>
  <c r="AY398" i="36"/>
  <c r="AZ398" i="36"/>
  <c r="AY399" i="36"/>
  <c r="AZ399" i="36"/>
  <c r="AY400" i="36"/>
  <c r="AZ400" i="36"/>
  <c r="AY401" i="36"/>
  <c r="AZ401" i="36"/>
  <c r="AY402" i="36"/>
  <c r="AZ402" i="36"/>
  <c r="AY403" i="36"/>
  <c r="AZ403" i="36"/>
  <c r="AY404" i="36"/>
  <c r="AZ404" i="36"/>
  <c r="AY405" i="36"/>
  <c r="AZ405" i="36"/>
  <c r="AY406" i="36"/>
  <c r="AZ406" i="36"/>
  <c r="AY407" i="36"/>
  <c r="AZ407" i="36"/>
  <c r="AY408" i="36"/>
  <c r="AZ408" i="36"/>
  <c r="AY409" i="36"/>
  <c r="AZ409" i="36"/>
  <c r="AY410" i="36"/>
  <c r="AZ410" i="36"/>
  <c r="AY411" i="36"/>
  <c r="AZ411" i="36"/>
  <c r="AY412" i="36"/>
  <c r="AZ412" i="36"/>
  <c r="AY413" i="36"/>
  <c r="AZ413" i="36"/>
  <c r="AY414" i="36"/>
  <c r="AZ414" i="36"/>
  <c r="AY415" i="36"/>
  <c r="AZ415" i="36"/>
  <c r="AY416" i="36"/>
  <c r="AZ416" i="36"/>
  <c r="AY417" i="36"/>
  <c r="AZ417" i="36"/>
  <c r="AY418" i="36"/>
  <c r="AZ418" i="36"/>
  <c r="AY419" i="36"/>
  <c r="AZ419" i="36"/>
  <c r="AY420" i="36"/>
  <c r="AZ420" i="36"/>
  <c r="AY421" i="36"/>
  <c r="AZ421" i="36"/>
  <c r="AY422" i="36"/>
  <c r="AZ422" i="36"/>
  <c r="AY423" i="36"/>
  <c r="AZ423" i="36"/>
  <c r="AY424" i="36"/>
  <c r="AZ424" i="36"/>
  <c r="AY425" i="36"/>
  <c r="AZ425" i="36"/>
  <c r="AY426" i="36"/>
  <c r="AZ426" i="36"/>
  <c r="AY427" i="36"/>
  <c r="AZ427" i="36"/>
  <c r="AY428" i="36"/>
  <c r="AZ428" i="36"/>
  <c r="AY429" i="36"/>
  <c r="AZ429" i="36"/>
  <c r="AY430" i="36"/>
  <c r="AZ430" i="36"/>
  <c r="AY431" i="36"/>
  <c r="AZ431" i="36"/>
  <c r="AY432" i="36"/>
  <c r="AZ432" i="36"/>
  <c r="AY433" i="36"/>
  <c r="AZ433" i="36"/>
  <c r="AY434" i="36"/>
  <c r="AZ434" i="36"/>
  <c r="AY435" i="36"/>
  <c r="AZ435" i="36"/>
  <c r="AY436" i="36"/>
  <c r="AZ436" i="36"/>
  <c r="AY437" i="36"/>
  <c r="AZ437" i="36"/>
  <c r="AY438" i="36"/>
  <c r="AZ438" i="36"/>
  <c r="AY439" i="36"/>
  <c r="AZ439" i="36"/>
  <c r="AY440" i="36"/>
  <c r="AZ440" i="36"/>
  <c r="AY441" i="36"/>
  <c r="AZ441" i="36"/>
  <c r="AY442" i="36"/>
  <c r="AZ442" i="36"/>
  <c r="AY443" i="36"/>
  <c r="AZ443" i="36"/>
  <c r="AY444" i="36"/>
  <c r="AZ444" i="36"/>
  <c r="AY445" i="36"/>
  <c r="AZ445" i="36"/>
  <c r="AY446" i="36"/>
  <c r="AZ446" i="36"/>
  <c r="AY447" i="36"/>
  <c r="AZ447" i="36"/>
  <c r="AY448" i="36"/>
  <c r="AZ448" i="36"/>
  <c r="AY449" i="36"/>
  <c r="AZ449" i="36"/>
  <c r="AY450" i="36"/>
  <c r="AZ450" i="36"/>
  <c r="AY451" i="36"/>
  <c r="AZ451" i="36"/>
  <c r="AY452" i="36"/>
  <c r="AZ452" i="36"/>
  <c r="AY453" i="36"/>
  <c r="AZ453" i="36"/>
  <c r="AY454" i="36"/>
  <c r="AZ454" i="36"/>
  <c r="AY455" i="36"/>
  <c r="AZ455" i="36"/>
  <c r="AY456" i="36"/>
  <c r="AZ456" i="36"/>
  <c r="AY457" i="36"/>
  <c r="AZ457" i="36"/>
  <c r="AY458" i="36"/>
  <c r="AZ458" i="36"/>
  <c r="AY459" i="36"/>
  <c r="AZ459" i="36"/>
  <c r="AY460" i="36"/>
  <c r="AZ460" i="36"/>
  <c r="AY461" i="36"/>
  <c r="AZ461" i="36"/>
  <c r="AY462" i="36"/>
  <c r="AZ462" i="36"/>
  <c r="AY463" i="36"/>
  <c r="AZ463" i="36"/>
  <c r="AY464" i="36"/>
  <c r="AZ464" i="36"/>
  <c r="AY465" i="36"/>
  <c r="AZ465" i="36"/>
  <c r="AY466" i="36"/>
  <c r="AZ466" i="36"/>
  <c r="AY467" i="36"/>
  <c r="AZ467" i="36"/>
  <c r="AY468" i="36"/>
  <c r="AZ468" i="36"/>
  <c r="AY469" i="36"/>
  <c r="AZ469" i="36"/>
  <c r="AY470" i="36"/>
  <c r="AZ470" i="36"/>
  <c r="AY471" i="36"/>
  <c r="AZ471" i="36"/>
  <c r="AY472" i="36"/>
  <c r="AZ472" i="36"/>
  <c r="AY473" i="36"/>
  <c r="AZ473" i="36"/>
  <c r="AY474" i="36"/>
  <c r="AZ474" i="36"/>
  <c r="AY475" i="36"/>
  <c r="AZ475" i="36"/>
  <c r="AY476" i="36"/>
  <c r="AZ476" i="36"/>
  <c r="AY477" i="36"/>
  <c r="AZ477" i="36"/>
  <c r="AY478" i="36"/>
  <c r="AZ478" i="36"/>
  <c r="AY479" i="36"/>
  <c r="AZ479" i="36"/>
  <c r="AY480" i="36"/>
  <c r="AZ480" i="36"/>
  <c r="AY481" i="36"/>
  <c r="AZ481" i="36"/>
  <c r="AY482" i="36"/>
  <c r="AZ482" i="36"/>
  <c r="AY483" i="36"/>
  <c r="AZ483" i="36"/>
  <c r="AY484" i="36"/>
  <c r="AZ484" i="36"/>
  <c r="AY485" i="36"/>
  <c r="AZ485" i="36"/>
  <c r="AY486" i="36"/>
  <c r="AZ486" i="36"/>
  <c r="AY487" i="36"/>
  <c r="AZ487" i="36"/>
  <c r="AY488" i="36"/>
  <c r="AZ488" i="36"/>
  <c r="AY489" i="36"/>
  <c r="AZ489" i="36"/>
  <c r="AY490" i="36"/>
  <c r="AZ490" i="36"/>
  <c r="AY491" i="36"/>
  <c r="AZ491" i="36"/>
  <c r="AY492" i="36"/>
  <c r="AZ492" i="36"/>
  <c r="AY493" i="36"/>
  <c r="AZ493" i="36"/>
  <c r="AY494" i="36"/>
  <c r="AZ494" i="36"/>
  <c r="AY495" i="36"/>
  <c r="AZ495" i="36"/>
  <c r="AY496" i="36"/>
  <c r="AZ496" i="36"/>
  <c r="AY497" i="36"/>
  <c r="AZ497" i="36"/>
  <c r="AY498" i="36"/>
  <c r="AZ498" i="36"/>
  <c r="AY499" i="36"/>
  <c r="AZ499" i="36"/>
  <c r="AY500" i="36"/>
  <c r="AZ500" i="36"/>
  <c r="AY501" i="36"/>
  <c r="AZ501" i="36"/>
  <c r="AY502" i="36"/>
  <c r="AZ502" i="36"/>
  <c r="AU22" i="36"/>
  <c r="AU23" i="36"/>
  <c r="AU24" i="36"/>
  <c r="AU25" i="36"/>
  <c r="AU26" i="36"/>
  <c r="AU27" i="36"/>
  <c r="AU28" i="36"/>
  <c r="AU29" i="36"/>
  <c r="AU30" i="36"/>
  <c r="AU31" i="36"/>
  <c r="AU32" i="36"/>
  <c r="AU33" i="36"/>
  <c r="AU34" i="36"/>
  <c r="AU35" i="36"/>
  <c r="AU36" i="36"/>
  <c r="AU37" i="36"/>
  <c r="AU38" i="36"/>
  <c r="AU39" i="36"/>
  <c r="AU40" i="36"/>
  <c r="AU41" i="36"/>
  <c r="AU42" i="36"/>
  <c r="AU43" i="36"/>
  <c r="AU44" i="36"/>
  <c r="AU45" i="36"/>
  <c r="AU46" i="36"/>
  <c r="AU47" i="36"/>
  <c r="AU48" i="36"/>
  <c r="AU49" i="36"/>
  <c r="AU50" i="36"/>
  <c r="AU51" i="36"/>
  <c r="AU52" i="36"/>
  <c r="AU53" i="36"/>
  <c r="AU54" i="36"/>
  <c r="AU55" i="36"/>
  <c r="AU56" i="36"/>
  <c r="AU57" i="36"/>
  <c r="AU58" i="36"/>
  <c r="AU59" i="36"/>
  <c r="AU60" i="36"/>
  <c r="AU61" i="36"/>
  <c r="AU62" i="36"/>
  <c r="AU63" i="36"/>
  <c r="AU64" i="36"/>
  <c r="AU65" i="36"/>
  <c r="AU66" i="36"/>
  <c r="AU67" i="36"/>
  <c r="AU68" i="36"/>
  <c r="AU69" i="36"/>
  <c r="AU70" i="36"/>
  <c r="AU71" i="36"/>
  <c r="AU72" i="36"/>
  <c r="AU73" i="36"/>
  <c r="AU74" i="36"/>
  <c r="AU75" i="36"/>
  <c r="AU76" i="36"/>
  <c r="AU77" i="36"/>
  <c r="AU78" i="36"/>
  <c r="AU79" i="36"/>
  <c r="AU80" i="36"/>
  <c r="AU81" i="36"/>
  <c r="AU82" i="36"/>
  <c r="AU83" i="36"/>
  <c r="AU84" i="36"/>
  <c r="AU85" i="36"/>
  <c r="AU86" i="36"/>
  <c r="AU87" i="36"/>
  <c r="AU88" i="36"/>
  <c r="AU89" i="36"/>
  <c r="AU90" i="36"/>
  <c r="AU91" i="36"/>
  <c r="AU92" i="36"/>
  <c r="AU93" i="36"/>
  <c r="AU94" i="36"/>
  <c r="AU95" i="36"/>
  <c r="AU96" i="36"/>
  <c r="AU97" i="36"/>
  <c r="AU98" i="36"/>
  <c r="AU99" i="36"/>
  <c r="AU100" i="36"/>
  <c r="AU101" i="36"/>
  <c r="AU102" i="36"/>
  <c r="AU103" i="36"/>
  <c r="AU104" i="36"/>
  <c r="AU105" i="36"/>
  <c r="AU106" i="36"/>
  <c r="AU107" i="36"/>
  <c r="AU108" i="36"/>
  <c r="AU109" i="36"/>
  <c r="AU110" i="36"/>
  <c r="AU111" i="36"/>
  <c r="AU112" i="36"/>
  <c r="AU113" i="36"/>
  <c r="AU114" i="36"/>
  <c r="AU115" i="36"/>
  <c r="AU116" i="36"/>
  <c r="AU117" i="36"/>
  <c r="AU118" i="36"/>
  <c r="AU119" i="36"/>
  <c r="AU120" i="36"/>
  <c r="AU121" i="36"/>
  <c r="AU122" i="36"/>
  <c r="AU123" i="36"/>
  <c r="AU124" i="36"/>
  <c r="AU125" i="36"/>
  <c r="AU126" i="36"/>
  <c r="AU127" i="36"/>
  <c r="AU128" i="36"/>
  <c r="AU129" i="36"/>
  <c r="AU130" i="36"/>
  <c r="AU131" i="36"/>
  <c r="AU132" i="36"/>
  <c r="AU133" i="36"/>
  <c r="AU134" i="36"/>
  <c r="AU135" i="36"/>
  <c r="AU136" i="36"/>
  <c r="AU137" i="36"/>
  <c r="AU138" i="36"/>
  <c r="AU139" i="36"/>
  <c r="AU140" i="36"/>
  <c r="AU141" i="36"/>
  <c r="AU142" i="36"/>
  <c r="AU143" i="36"/>
  <c r="AU144" i="36"/>
  <c r="AU145" i="36"/>
  <c r="AU146" i="36"/>
  <c r="AU147" i="36"/>
  <c r="AU148" i="36"/>
  <c r="AU149" i="36"/>
  <c r="AU150" i="36"/>
  <c r="AU151" i="36"/>
  <c r="AU152" i="36"/>
  <c r="AU153" i="36"/>
  <c r="AU154" i="36"/>
  <c r="AU155" i="36"/>
  <c r="AU156" i="36"/>
  <c r="AU157" i="36"/>
  <c r="AU158" i="36"/>
  <c r="AU159" i="36"/>
  <c r="AU160" i="36"/>
  <c r="AU161" i="36"/>
  <c r="AU162" i="36"/>
  <c r="AU163" i="36"/>
  <c r="AU164" i="36"/>
  <c r="AU165" i="36"/>
  <c r="AU166" i="36"/>
  <c r="AU167" i="36"/>
  <c r="AU168" i="36"/>
  <c r="AU169" i="36"/>
  <c r="AU170" i="36"/>
  <c r="AU171" i="36"/>
  <c r="AU172" i="36"/>
  <c r="AU173" i="36"/>
  <c r="AU174" i="36"/>
  <c r="AU175" i="36"/>
  <c r="AU176" i="36"/>
  <c r="AU177" i="36"/>
  <c r="AU178" i="36"/>
  <c r="AU179" i="36"/>
  <c r="AU180" i="36"/>
  <c r="AU181" i="36"/>
  <c r="AU182" i="36"/>
  <c r="AU183" i="36"/>
  <c r="AU184" i="36"/>
  <c r="AU185" i="36"/>
  <c r="AU186" i="36"/>
  <c r="AU187" i="36"/>
  <c r="AU188" i="36"/>
  <c r="AU189" i="36"/>
  <c r="AU190" i="36"/>
  <c r="AU191" i="36"/>
  <c r="AU192" i="36"/>
  <c r="AU193" i="36"/>
  <c r="AU194" i="36"/>
  <c r="AU195" i="36"/>
  <c r="AU196" i="36"/>
  <c r="AU197" i="36"/>
  <c r="AU198" i="36"/>
  <c r="AU199" i="36"/>
  <c r="AU200" i="36"/>
  <c r="AU201" i="36"/>
  <c r="AU202" i="36"/>
  <c r="AU203" i="36"/>
  <c r="AU204" i="36"/>
  <c r="AU205" i="36"/>
  <c r="AU206" i="36"/>
  <c r="AU207" i="36"/>
  <c r="AU208" i="36"/>
  <c r="AU209" i="36"/>
  <c r="AU210" i="36"/>
  <c r="AU211" i="36"/>
  <c r="AU212" i="36"/>
  <c r="AU213" i="36"/>
  <c r="AU214" i="36"/>
  <c r="AU215" i="36"/>
  <c r="AU216" i="36"/>
  <c r="AU217" i="36"/>
  <c r="AU218" i="36"/>
  <c r="AU219" i="36"/>
  <c r="AU220" i="36"/>
  <c r="AU221" i="36"/>
  <c r="AU222" i="36"/>
  <c r="AU223" i="36"/>
  <c r="AU224" i="36"/>
  <c r="AU225" i="36"/>
  <c r="AU226" i="36"/>
  <c r="AU227" i="36"/>
  <c r="AU228" i="36"/>
  <c r="AU229" i="36"/>
  <c r="AU230" i="36"/>
  <c r="AU231" i="36"/>
  <c r="AU232" i="36"/>
  <c r="AU233" i="36"/>
  <c r="AU234" i="36"/>
  <c r="AU235" i="36"/>
  <c r="AU236" i="36"/>
  <c r="AU237" i="36"/>
  <c r="AU238" i="36"/>
  <c r="AU239" i="36"/>
  <c r="AU240" i="36"/>
  <c r="AU241" i="36"/>
  <c r="AU242" i="36"/>
  <c r="AU243" i="36"/>
  <c r="AU244" i="36"/>
  <c r="AU245" i="36"/>
  <c r="AU246" i="36"/>
  <c r="AU247" i="36"/>
  <c r="AU248" i="36"/>
  <c r="AU249" i="36"/>
  <c r="AU250" i="36"/>
  <c r="AU251" i="36"/>
  <c r="AU252" i="36"/>
  <c r="AU253" i="36"/>
  <c r="AU254" i="36"/>
  <c r="AU255" i="36"/>
  <c r="AU256" i="36"/>
  <c r="AU257" i="36"/>
  <c r="AU258" i="36"/>
  <c r="AU259" i="36"/>
  <c r="AU260" i="36"/>
  <c r="AU261" i="36"/>
  <c r="AU262" i="36"/>
  <c r="AU263" i="36"/>
  <c r="AU264" i="36"/>
  <c r="AU265" i="36"/>
  <c r="AU266" i="36"/>
  <c r="AU267" i="36"/>
  <c r="AU268" i="36"/>
  <c r="AU269" i="36"/>
  <c r="AU270" i="36"/>
  <c r="AU271" i="36"/>
  <c r="AU272" i="36"/>
  <c r="AU273" i="36"/>
  <c r="AU274" i="36"/>
  <c r="AU275" i="36"/>
  <c r="AU276" i="36"/>
  <c r="AU277" i="36"/>
  <c r="AU278" i="36"/>
  <c r="AU279" i="36"/>
  <c r="AU280" i="36"/>
  <c r="AU281" i="36"/>
  <c r="AU282" i="36"/>
  <c r="AU283" i="36"/>
  <c r="AU284" i="36"/>
  <c r="AU285" i="36"/>
  <c r="AU286" i="36"/>
  <c r="AU287" i="36"/>
  <c r="AU288" i="36"/>
  <c r="AU289" i="36"/>
  <c r="AU290" i="36"/>
  <c r="AU291" i="36"/>
  <c r="AU292" i="36"/>
  <c r="AU293" i="36"/>
  <c r="AU294" i="36"/>
  <c r="AU295" i="36"/>
  <c r="AU296" i="36"/>
  <c r="AU297" i="36"/>
  <c r="AU298" i="36"/>
  <c r="AU299" i="36"/>
  <c r="AU300" i="36"/>
  <c r="AU301" i="36"/>
  <c r="AU302" i="36"/>
  <c r="AU303" i="36"/>
  <c r="AU304" i="36"/>
  <c r="AU305" i="36"/>
  <c r="AU306" i="36"/>
  <c r="AU307" i="36"/>
  <c r="AU308" i="36"/>
  <c r="AU309" i="36"/>
  <c r="AU310" i="36"/>
  <c r="AU311" i="36"/>
  <c r="AU312" i="36"/>
  <c r="AU313" i="36"/>
  <c r="AU314" i="36"/>
  <c r="AU315" i="36"/>
  <c r="AU316" i="36"/>
  <c r="AU317" i="36"/>
  <c r="AU318" i="36"/>
  <c r="AU319" i="36"/>
  <c r="AU320" i="36"/>
  <c r="AU321" i="36"/>
  <c r="AU322" i="36"/>
  <c r="AU323" i="36"/>
  <c r="AU324" i="36"/>
  <c r="AU325" i="36"/>
  <c r="AU326" i="36"/>
  <c r="AU327" i="36"/>
  <c r="AU328" i="36"/>
  <c r="AU329" i="36"/>
  <c r="AU330" i="36"/>
  <c r="AU331" i="36"/>
  <c r="AU332" i="36"/>
  <c r="AU333" i="36"/>
  <c r="AU334" i="36"/>
  <c r="AU335" i="36"/>
  <c r="AU336" i="36"/>
  <c r="AU337" i="36"/>
  <c r="AU338" i="36"/>
  <c r="AU339" i="36"/>
  <c r="AU340" i="36"/>
  <c r="AU341" i="36"/>
  <c r="AU342" i="36"/>
  <c r="AU343" i="36"/>
  <c r="AU344" i="36"/>
  <c r="AU345" i="36"/>
  <c r="AU346" i="36"/>
  <c r="AU347" i="36"/>
  <c r="AU348" i="36"/>
  <c r="AU349" i="36"/>
  <c r="AU350" i="36"/>
  <c r="AU351" i="36"/>
  <c r="AU352" i="36"/>
  <c r="AU353" i="36"/>
  <c r="AU354" i="36"/>
  <c r="AU355" i="36"/>
  <c r="AU356" i="36"/>
  <c r="AU357" i="36"/>
  <c r="AU358" i="36"/>
  <c r="AU359" i="36"/>
  <c r="AU360" i="36"/>
  <c r="AU361" i="36"/>
  <c r="AU362" i="36"/>
  <c r="AU363" i="36"/>
  <c r="AU364" i="36"/>
  <c r="AU365" i="36"/>
  <c r="AU366" i="36"/>
  <c r="AU367" i="36"/>
  <c r="AU368" i="36"/>
  <c r="AU369" i="36"/>
  <c r="AU370" i="36"/>
  <c r="AU371" i="36"/>
  <c r="AU372" i="36"/>
  <c r="AU373" i="36"/>
  <c r="AU374" i="36"/>
  <c r="AU375" i="36"/>
  <c r="AU376" i="36"/>
  <c r="AU377" i="36"/>
  <c r="AU378" i="36"/>
  <c r="AU379" i="36"/>
  <c r="AU380" i="36"/>
  <c r="AU381" i="36"/>
  <c r="AU382" i="36"/>
  <c r="AU383" i="36"/>
  <c r="AU384" i="36"/>
  <c r="AU385" i="36"/>
  <c r="AU386" i="36"/>
  <c r="AU387" i="36"/>
  <c r="AU388" i="36"/>
  <c r="AU389" i="36"/>
  <c r="AU390" i="36"/>
  <c r="AU391" i="36"/>
  <c r="AU392" i="36"/>
  <c r="AU393" i="36"/>
  <c r="AU394" i="36"/>
  <c r="AU395" i="36"/>
  <c r="AU396" i="36"/>
  <c r="AU397" i="36"/>
  <c r="AU398" i="36"/>
  <c r="AU399" i="36"/>
  <c r="AU400" i="36"/>
  <c r="AU401" i="36"/>
  <c r="AU402" i="36"/>
  <c r="AU403" i="36"/>
  <c r="AU404" i="36"/>
  <c r="AU405" i="36"/>
  <c r="AU406" i="36"/>
  <c r="AU407" i="36"/>
  <c r="AU408" i="36"/>
  <c r="AU409" i="36"/>
  <c r="AU410" i="36"/>
  <c r="AU411" i="36"/>
  <c r="AU412" i="36"/>
  <c r="AU413" i="36"/>
  <c r="AU414" i="36"/>
  <c r="AU415" i="36"/>
  <c r="AU416" i="36"/>
  <c r="AU417" i="36"/>
  <c r="AU418" i="36"/>
  <c r="AU419" i="36"/>
  <c r="AU420" i="36"/>
  <c r="AU421" i="36"/>
  <c r="AU422" i="36"/>
  <c r="AU423" i="36"/>
  <c r="AU424" i="36"/>
  <c r="AU425" i="36"/>
  <c r="AU426" i="36"/>
  <c r="AU427" i="36"/>
  <c r="AU428" i="36"/>
  <c r="AU429" i="36"/>
  <c r="AU430" i="36"/>
  <c r="AU431" i="36"/>
  <c r="AU432" i="36"/>
  <c r="AU433" i="36"/>
  <c r="AU434" i="36"/>
  <c r="AU435" i="36"/>
  <c r="AU436" i="36"/>
  <c r="AU437" i="36"/>
  <c r="AU438" i="36"/>
  <c r="AU439" i="36"/>
  <c r="AU440" i="36"/>
  <c r="AU441" i="36"/>
  <c r="AU442" i="36"/>
  <c r="AU443" i="36"/>
  <c r="AU444" i="36"/>
  <c r="AU445" i="36"/>
  <c r="AU446" i="36"/>
  <c r="AU447" i="36"/>
  <c r="AU448" i="36"/>
  <c r="AU449" i="36"/>
  <c r="AU450" i="36"/>
  <c r="AU451" i="36"/>
  <c r="AU452" i="36"/>
  <c r="AU453" i="36"/>
  <c r="AU454" i="36"/>
  <c r="AU455" i="36"/>
  <c r="AU456" i="36"/>
  <c r="AU457" i="36"/>
  <c r="AU458" i="36"/>
  <c r="AU459" i="36"/>
  <c r="AU460" i="36"/>
  <c r="AU461" i="36"/>
  <c r="AU462" i="36"/>
  <c r="AU463" i="36"/>
  <c r="AU464" i="36"/>
  <c r="AU465" i="36"/>
  <c r="AU466" i="36"/>
  <c r="AU467" i="36"/>
  <c r="AU468" i="36"/>
  <c r="AU469" i="36"/>
  <c r="AU470" i="36"/>
  <c r="AU471" i="36"/>
  <c r="AU472" i="36"/>
  <c r="AU473" i="36"/>
  <c r="AU474" i="36"/>
  <c r="AU475" i="36"/>
  <c r="AU476" i="36"/>
  <c r="AU477" i="36"/>
  <c r="AU478" i="36"/>
  <c r="AU479" i="36"/>
  <c r="AU480" i="36"/>
  <c r="AU481" i="36"/>
  <c r="AU482" i="36"/>
  <c r="AU483" i="36"/>
  <c r="AU484" i="36"/>
  <c r="AU485" i="36"/>
  <c r="AU486" i="36"/>
  <c r="AU487" i="36"/>
  <c r="AU488" i="36"/>
  <c r="AU489" i="36"/>
  <c r="AU490" i="36"/>
  <c r="AU491" i="36"/>
  <c r="AU492" i="36"/>
  <c r="AU493" i="36"/>
  <c r="AU494" i="36"/>
  <c r="AU495" i="36"/>
  <c r="AU496" i="36"/>
  <c r="AU497" i="36"/>
  <c r="AU498" i="36"/>
  <c r="AU499" i="36"/>
  <c r="AU500" i="36"/>
  <c r="AU501" i="36"/>
  <c r="AU502" i="36"/>
  <c r="AW21" i="36"/>
  <c r="AW20" i="36"/>
  <c r="AW19" i="36"/>
  <c r="AW18" i="36"/>
  <c r="AW17" i="36"/>
  <c r="AW16" i="36"/>
  <c r="AW15" i="36"/>
  <c r="AW14" i="36"/>
  <c r="AW13" i="36"/>
  <c r="AW12" i="36"/>
  <c r="AW11" i="36"/>
  <c r="AU21" i="36"/>
  <c r="AS502" i="36"/>
  <c r="AO502" i="36"/>
  <c r="AL502" i="36"/>
  <c r="AG502" i="36"/>
  <c r="AC502" i="36"/>
  <c r="Z502" i="36"/>
  <c r="U502" i="36"/>
  <c r="P502" i="36"/>
  <c r="AS501" i="36"/>
  <c r="AO501" i="36"/>
  <c r="AL501" i="36"/>
  <c r="AG501" i="36"/>
  <c r="AC501" i="36"/>
  <c r="Z501" i="36"/>
  <c r="U501" i="36"/>
  <c r="P501" i="36"/>
  <c r="AS500" i="36"/>
  <c r="AO500" i="36"/>
  <c r="AL500" i="36"/>
  <c r="AG500" i="36"/>
  <c r="AC500" i="36"/>
  <c r="Z500" i="36"/>
  <c r="U500" i="36"/>
  <c r="P500" i="36"/>
  <c r="AS499" i="36"/>
  <c r="AO499" i="36"/>
  <c r="AL499" i="36"/>
  <c r="AG499" i="36"/>
  <c r="AC499" i="36"/>
  <c r="Z499" i="36"/>
  <c r="U499" i="36"/>
  <c r="P499" i="36"/>
  <c r="AS498" i="36"/>
  <c r="AO498" i="36"/>
  <c r="AL498" i="36"/>
  <c r="AG498" i="36"/>
  <c r="AC498" i="36"/>
  <c r="Z498" i="36"/>
  <c r="U498" i="36"/>
  <c r="P498" i="36"/>
  <c r="AS497" i="36"/>
  <c r="AO497" i="36"/>
  <c r="AL497" i="36"/>
  <c r="AG497" i="36"/>
  <c r="AC497" i="36"/>
  <c r="Z497" i="36"/>
  <c r="U497" i="36"/>
  <c r="P497" i="36"/>
  <c r="AS496" i="36"/>
  <c r="AO496" i="36"/>
  <c r="AL496" i="36"/>
  <c r="AG496" i="36"/>
  <c r="AC496" i="36"/>
  <c r="Z496" i="36"/>
  <c r="U496" i="36"/>
  <c r="P496" i="36"/>
  <c r="AS495" i="36"/>
  <c r="AO495" i="36"/>
  <c r="AL495" i="36"/>
  <c r="AG495" i="36"/>
  <c r="AC495" i="36"/>
  <c r="Z495" i="36"/>
  <c r="U495" i="36"/>
  <c r="P495" i="36"/>
  <c r="AS494" i="36"/>
  <c r="AO494" i="36"/>
  <c r="AL494" i="36"/>
  <c r="AG494" i="36"/>
  <c r="AC494" i="36"/>
  <c r="Z494" i="36"/>
  <c r="U494" i="36"/>
  <c r="P494" i="36"/>
  <c r="AS493" i="36"/>
  <c r="AO493" i="36"/>
  <c r="AL493" i="36"/>
  <c r="AG493" i="36"/>
  <c r="AC493" i="36"/>
  <c r="Z493" i="36"/>
  <c r="U493" i="36"/>
  <c r="P493" i="36"/>
  <c r="AS492" i="36"/>
  <c r="AO492" i="36"/>
  <c r="AL492" i="36"/>
  <c r="AG492" i="36"/>
  <c r="AC492" i="36"/>
  <c r="Z492" i="36"/>
  <c r="U492" i="36"/>
  <c r="P492" i="36"/>
  <c r="AS491" i="36"/>
  <c r="AO491" i="36"/>
  <c r="AL491" i="36"/>
  <c r="AG491" i="36"/>
  <c r="AC491" i="36"/>
  <c r="Z491" i="36"/>
  <c r="U491" i="36"/>
  <c r="P491" i="36"/>
  <c r="AS490" i="36"/>
  <c r="AO490" i="36"/>
  <c r="AL490" i="36"/>
  <c r="AG490" i="36"/>
  <c r="AC490" i="36"/>
  <c r="Z490" i="36"/>
  <c r="U490" i="36"/>
  <c r="P490" i="36"/>
  <c r="AS489" i="36"/>
  <c r="AO489" i="36"/>
  <c r="AL489" i="36"/>
  <c r="AG489" i="36"/>
  <c r="AC489" i="36"/>
  <c r="Z489" i="36"/>
  <c r="U489" i="36"/>
  <c r="P489" i="36"/>
  <c r="AS488" i="36"/>
  <c r="AO488" i="36"/>
  <c r="AL488" i="36"/>
  <c r="AG488" i="36"/>
  <c r="AC488" i="36"/>
  <c r="Z488" i="36"/>
  <c r="U488" i="36"/>
  <c r="P488" i="36"/>
  <c r="AS487" i="36"/>
  <c r="AO487" i="36"/>
  <c r="AL487" i="36"/>
  <c r="AG487" i="36"/>
  <c r="AC487" i="36"/>
  <c r="Z487" i="36"/>
  <c r="U487" i="36"/>
  <c r="P487" i="36"/>
  <c r="AS486" i="36"/>
  <c r="AO486" i="36"/>
  <c r="AL486" i="36"/>
  <c r="AG486" i="36"/>
  <c r="AC486" i="36"/>
  <c r="Z486" i="36"/>
  <c r="U486" i="36"/>
  <c r="P486" i="36"/>
  <c r="AS485" i="36"/>
  <c r="AO485" i="36"/>
  <c r="AL485" i="36"/>
  <c r="AG485" i="36"/>
  <c r="AC485" i="36"/>
  <c r="Z485" i="36"/>
  <c r="U485" i="36"/>
  <c r="P485" i="36"/>
  <c r="AS484" i="36"/>
  <c r="AO484" i="36"/>
  <c r="AL484" i="36"/>
  <c r="AG484" i="36"/>
  <c r="AC484" i="36"/>
  <c r="Z484" i="36"/>
  <c r="U484" i="36"/>
  <c r="P484" i="36"/>
  <c r="AS483" i="36"/>
  <c r="AO483" i="36"/>
  <c r="AL483" i="36"/>
  <c r="AG483" i="36"/>
  <c r="AC483" i="36"/>
  <c r="Z483" i="36"/>
  <c r="U483" i="36"/>
  <c r="P483" i="36"/>
  <c r="AS482" i="36"/>
  <c r="AO482" i="36"/>
  <c r="AL482" i="36"/>
  <c r="AG482" i="36"/>
  <c r="AC482" i="36"/>
  <c r="Z482" i="36"/>
  <c r="U482" i="36"/>
  <c r="P482" i="36"/>
  <c r="AS481" i="36"/>
  <c r="AO481" i="36"/>
  <c r="AL481" i="36"/>
  <c r="AG481" i="36"/>
  <c r="AC481" i="36"/>
  <c r="Z481" i="36"/>
  <c r="U481" i="36"/>
  <c r="P481" i="36"/>
  <c r="AS480" i="36"/>
  <c r="AO480" i="36"/>
  <c r="AL480" i="36"/>
  <c r="AG480" i="36"/>
  <c r="AC480" i="36"/>
  <c r="Z480" i="36"/>
  <c r="U480" i="36"/>
  <c r="P480" i="36"/>
  <c r="AS479" i="36"/>
  <c r="AO479" i="36"/>
  <c r="AL479" i="36"/>
  <c r="AG479" i="36"/>
  <c r="AC479" i="36"/>
  <c r="Z479" i="36"/>
  <c r="U479" i="36"/>
  <c r="P479" i="36"/>
  <c r="AS478" i="36"/>
  <c r="AO478" i="36"/>
  <c r="AL478" i="36"/>
  <c r="AG478" i="36"/>
  <c r="AC478" i="36"/>
  <c r="Z478" i="36"/>
  <c r="U478" i="36"/>
  <c r="P478" i="36"/>
  <c r="AS477" i="36"/>
  <c r="AO477" i="36"/>
  <c r="AL477" i="36"/>
  <c r="AG477" i="36"/>
  <c r="AC477" i="36"/>
  <c r="Z477" i="36"/>
  <c r="U477" i="36"/>
  <c r="P477" i="36"/>
  <c r="AS476" i="36"/>
  <c r="AO476" i="36"/>
  <c r="AL476" i="36"/>
  <c r="AG476" i="36"/>
  <c r="AC476" i="36"/>
  <c r="Z476" i="36"/>
  <c r="U476" i="36"/>
  <c r="P476" i="36"/>
  <c r="AS475" i="36"/>
  <c r="AO475" i="36"/>
  <c r="AL475" i="36"/>
  <c r="AG475" i="36"/>
  <c r="AC475" i="36"/>
  <c r="Z475" i="36"/>
  <c r="U475" i="36"/>
  <c r="P475" i="36"/>
  <c r="AS474" i="36"/>
  <c r="AO474" i="36"/>
  <c r="AL474" i="36"/>
  <c r="AG474" i="36"/>
  <c r="AC474" i="36"/>
  <c r="Z474" i="36"/>
  <c r="U474" i="36"/>
  <c r="P474" i="36"/>
  <c r="AS473" i="36"/>
  <c r="AO473" i="36"/>
  <c r="AL473" i="36"/>
  <c r="AG473" i="36"/>
  <c r="AC473" i="36"/>
  <c r="Z473" i="36"/>
  <c r="U473" i="36"/>
  <c r="P473" i="36"/>
  <c r="AS472" i="36"/>
  <c r="AO472" i="36"/>
  <c r="AL472" i="36"/>
  <c r="AG472" i="36"/>
  <c r="AC472" i="36"/>
  <c r="Z472" i="36"/>
  <c r="U472" i="36"/>
  <c r="P472" i="36"/>
  <c r="AS471" i="36"/>
  <c r="AO471" i="36"/>
  <c r="AL471" i="36"/>
  <c r="AG471" i="36"/>
  <c r="AC471" i="36"/>
  <c r="Z471" i="36"/>
  <c r="U471" i="36"/>
  <c r="P471" i="36"/>
  <c r="AS470" i="36"/>
  <c r="AO470" i="36"/>
  <c r="AL470" i="36"/>
  <c r="AG470" i="36"/>
  <c r="AC470" i="36"/>
  <c r="Z470" i="36"/>
  <c r="U470" i="36"/>
  <c r="P470" i="36"/>
  <c r="AS469" i="36"/>
  <c r="AO469" i="36"/>
  <c r="AL469" i="36"/>
  <c r="AG469" i="36"/>
  <c r="AC469" i="36"/>
  <c r="Z469" i="36"/>
  <c r="U469" i="36"/>
  <c r="P469" i="36"/>
  <c r="AS468" i="36"/>
  <c r="AO468" i="36"/>
  <c r="AL468" i="36"/>
  <c r="AG468" i="36"/>
  <c r="AC468" i="36"/>
  <c r="Z468" i="36"/>
  <c r="U468" i="36"/>
  <c r="P468" i="36"/>
  <c r="AS467" i="36"/>
  <c r="AO467" i="36"/>
  <c r="AL467" i="36"/>
  <c r="AG467" i="36"/>
  <c r="AC467" i="36"/>
  <c r="Z467" i="36"/>
  <c r="U467" i="36"/>
  <c r="P467" i="36"/>
  <c r="AS466" i="36"/>
  <c r="AO466" i="36"/>
  <c r="AL466" i="36"/>
  <c r="AG466" i="36"/>
  <c r="AC466" i="36"/>
  <c r="Z466" i="36"/>
  <c r="U466" i="36"/>
  <c r="P466" i="36"/>
  <c r="AS465" i="36"/>
  <c r="AO465" i="36"/>
  <c r="AL465" i="36"/>
  <c r="AG465" i="36"/>
  <c r="AC465" i="36"/>
  <c r="Z465" i="36"/>
  <c r="U465" i="36"/>
  <c r="P465" i="36"/>
  <c r="AS464" i="36"/>
  <c r="AO464" i="36"/>
  <c r="AL464" i="36"/>
  <c r="AG464" i="36"/>
  <c r="AC464" i="36"/>
  <c r="Z464" i="36"/>
  <c r="U464" i="36"/>
  <c r="P464" i="36"/>
  <c r="AS463" i="36"/>
  <c r="AO463" i="36"/>
  <c r="AL463" i="36"/>
  <c r="AG463" i="36"/>
  <c r="AC463" i="36"/>
  <c r="Z463" i="36"/>
  <c r="U463" i="36"/>
  <c r="P463" i="36"/>
  <c r="AS462" i="36"/>
  <c r="AO462" i="36"/>
  <c r="AL462" i="36"/>
  <c r="AG462" i="36"/>
  <c r="AC462" i="36"/>
  <c r="Z462" i="36"/>
  <c r="U462" i="36"/>
  <c r="P462" i="36"/>
  <c r="AS461" i="36"/>
  <c r="AO461" i="36"/>
  <c r="AL461" i="36"/>
  <c r="AG461" i="36"/>
  <c r="AC461" i="36"/>
  <c r="Z461" i="36"/>
  <c r="U461" i="36"/>
  <c r="P461" i="36"/>
  <c r="AS460" i="36"/>
  <c r="AO460" i="36"/>
  <c r="AL460" i="36"/>
  <c r="AG460" i="36"/>
  <c r="AC460" i="36"/>
  <c r="Z460" i="36"/>
  <c r="U460" i="36"/>
  <c r="P460" i="36"/>
  <c r="AS459" i="36"/>
  <c r="AO459" i="36"/>
  <c r="AL459" i="36"/>
  <c r="AG459" i="36"/>
  <c r="AC459" i="36"/>
  <c r="Z459" i="36"/>
  <c r="U459" i="36"/>
  <c r="P459" i="36"/>
  <c r="AS458" i="36"/>
  <c r="AO458" i="36"/>
  <c r="AL458" i="36"/>
  <c r="AG458" i="36"/>
  <c r="AC458" i="36"/>
  <c r="Z458" i="36"/>
  <c r="U458" i="36"/>
  <c r="P458" i="36"/>
  <c r="AS457" i="36"/>
  <c r="AO457" i="36"/>
  <c r="AL457" i="36"/>
  <c r="AG457" i="36"/>
  <c r="AC457" i="36"/>
  <c r="Z457" i="36"/>
  <c r="U457" i="36"/>
  <c r="P457" i="36"/>
  <c r="AS456" i="36"/>
  <c r="AO456" i="36"/>
  <c r="AL456" i="36"/>
  <c r="AG456" i="36"/>
  <c r="AC456" i="36"/>
  <c r="Z456" i="36"/>
  <c r="U456" i="36"/>
  <c r="P456" i="36"/>
  <c r="AS455" i="36"/>
  <c r="AO455" i="36"/>
  <c r="AL455" i="36"/>
  <c r="AG455" i="36"/>
  <c r="AC455" i="36"/>
  <c r="Z455" i="36"/>
  <c r="U455" i="36"/>
  <c r="P455" i="36"/>
  <c r="AS454" i="36"/>
  <c r="AO454" i="36"/>
  <c r="AL454" i="36"/>
  <c r="AG454" i="36"/>
  <c r="AC454" i="36"/>
  <c r="Z454" i="36"/>
  <c r="U454" i="36"/>
  <c r="P454" i="36"/>
  <c r="AS453" i="36"/>
  <c r="AO453" i="36"/>
  <c r="AL453" i="36"/>
  <c r="AG453" i="36"/>
  <c r="AC453" i="36"/>
  <c r="Z453" i="36"/>
  <c r="U453" i="36"/>
  <c r="P453" i="36"/>
  <c r="AS452" i="36"/>
  <c r="AO452" i="36"/>
  <c r="AL452" i="36"/>
  <c r="AG452" i="36"/>
  <c r="AC452" i="36"/>
  <c r="Z452" i="36"/>
  <c r="U452" i="36"/>
  <c r="P452" i="36"/>
  <c r="AS451" i="36"/>
  <c r="AO451" i="36"/>
  <c r="AL451" i="36"/>
  <c r="AG451" i="36"/>
  <c r="AC451" i="36"/>
  <c r="Z451" i="36"/>
  <c r="U451" i="36"/>
  <c r="P451" i="36"/>
  <c r="AS450" i="36"/>
  <c r="AO450" i="36"/>
  <c r="AL450" i="36"/>
  <c r="AG450" i="36"/>
  <c r="AC450" i="36"/>
  <c r="Z450" i="36"/>
  <c r="U450" i="36"/>
  <c r="P450" i="36"/>
  <c r="AS449" i="36"/>
  <c r="AO449" i="36"/>
  <c r="AL449" i="36"/>
  <c r="AG449" i="36"/>
  <c r="AC449" i="36"/>
  <c r="Z449" i="36"/>
  <c r="U449" i="36"/>
  <c r="P449" i="36"/>
  <c r="AS448" i="36"/>
  <c r="AO448" i="36"/>
  <c r="AL448" i="36"/>
  <c r="AG448" i="36"/>
  <c r="AC448" i="36"/>
  <c r="Z448" i="36"/>
  <c r="U448" i="36"/>
  <c r="P448" i="36"/>
  <c r="AS447" i="36"/>
  <c r="AO447" i="36"/>
  <c r="AL447" i="36"/>
  <c r="AG447" i="36"/>
  <c r="AC447" i="36"/>
  <c r="Z447" i="36"/>
  <c r="U447" i="36"/>
  <c r="P447" i="36"/>
  <c r="AS446" i="36"/>
  <c r="AO446" i="36"/>
  <c r="AL446" i="36"/>
  <c r="AG446" i="36"/>
  <c r="AC446" i="36"/>
  <c r="Z446" i="36"/>
  <c r="U446" i="36"/>
  <c r="P446" i="36"/>
  <c r="AS445" i="36"/>
  <c r="AO445" i="36"/>
  <c r="AL445" i="36"/>
  <c r="AG445" i="36"/>
  <c r="AC445" i="36"/>
  <c r="Z445" i="36"/>
  <c r="U445" i="36"/>
  <c r="P445" i="36"/>
  <c r="AS444" i="36"/>
  <c r="AO444" i="36"/>
  <c r="AL444" i="36"/>
  <c r="AG444" i="36"/>
  <c r="AC444" i="36"/>
  <c r="Z444" i="36"/>
  <c r="U444" i="36"/>
  <c r="P444" i="36"/>
  <c r="AS443" i="36"/>
  <c r="AO443" i="36"/>
  <c r="AL443" i="36"/>
  <c r="AG443" i="36"/>
  <c r="AC443" i="36"/>
  <c r="Z443" i="36"/>
  <c r="U443" i="36"/>
  <c r="P443" i="36"/>
  <c r="AS442" i="36"/>
  <c r="AO442" i="36"/>
  <c r="AL442" i="36"/>
  <c r="AG442" i="36"/>
  <c r="AC442" i="36"/>
  <c r="Z442" i="36"/>
  <c r="U442" i="36"/>
  <c r="P442" i="36"/>
  <c r="AS441" i="36"/>
  <c r="AO441" i="36"/>
  <c r="AL441" i="36"/>
  <c r="AG441" i="36"/>
  <c r="AC441" i="36"/>
  <c r="Z441" i="36"/>
  <c r="U441" i="36"/>
  <c r="P441" i="36"/>
  <c r="AS440" i="36"/>
  <c r="AO440" i="36"/>
  <c r="AL440" i="36"/>
  <c r="AG440" i="36"/>
  <c r="AC440" i="36"/>
  <c r="Z440" i="36"/>
  <c r="U440" i="36"/>
  <c r="P440" i="36"/>
  <c r="AS439" i="36"/>
  <c r="AO439" i="36"/>
  <c r="AL439" i="36"/>
  <c r="AG439" i="36"/>
  <c r="AC439" i="36"/>
  <c r="Z439" i="36"/>
  <c r="U439" i="36"/>
  <c r="P439" i="36"/>
  <c r="AS438" i="36"/>
  <c r="AO438" i="36"/>
  <c r="AL438" i="36"/>
  <c r="AG438" i="36"/>
  <c r="AC438" i="36"/>
  <c r="Z438" i="36"/>
  <c r="U438" i="36"/>
  <c r="P438" i="36"/>
  <c r="AS437" i="36"/>
  <c r="AO437" i="36"/>
  <c r="AL437" i="36"/>
  <c r="AG437" i="36"/>
  <c r="AC437" i="36"/>
  <c r="Z437" i="36"/>
  <c r="U437" i="36"/>
  <c r="P437" i="36"/>
  <c r="AS436" i="36"/>
  <c r="AO436" i="36"/>
  <c r="AL436" i="36"/>
  <c r="AG436" i="36"/>
  <c r="AC436" i="36"/>
  <c r="Z436" i="36"/>
  <c r="U436" i="36"/>
  <c r="P436" i="36"/>
  <c r="AS435" i="36"/>
  <c r="AO435" i="36"/>
  <c r="AL435" i="36"/>
  <c r="AG435" i="36"/>
  <c r="AC435" i="36"/>
  <c r="Z435" i="36"/>
  <c r="U435" i="36"/>
  <c r="P435" i="36"/>
  <c r="AS434" i="36"/>
  <c r="AO434" i="36"/>
  <c r="AL434" i="36"/>
  <c r="AG434" i="36"/>
  <c r="AC434" i="36"/>
  <c r="Z434" i="36"/>
  <c r="U434" i="36"/>
  <c r="P434" i="36"/>
  <c r="AS433" i="36"/>
  <c r="AO433" i="36"/>
  <c r="AL433" i="36"/>
  <c r="AG433" i="36"/>
  <c r="AC433" i="36"/>
  <c r="Z433" i="36"/>
  <c r="U433" i="36"/>
  <c r="P433" i="36"/>
  <c r="AS432" i="36"/>
  <c r="AO432" i="36"/>
  <c r="AL432" i="36"/>
  <c r="AG432" i="36"/>
  <c r="AC432" i="36"/>
  <c r="Z432" i="36"/>
  <c r="U432" i="36"/>
  <c r="P432" i="36"/>
  <c r="AS431" i="36"/>
  <c r="AO431" i="36"/>
  <c r="AL431" i="36"/>
  <c r="AG431" i="36"/>
  <c r="AC431" i="36"/>
  <c r="Z431" i="36"/>
  <c r="U431" i="36"/>
  <c r="P431" i="36"/>
  <c r="AS430" i="36"/>
  <c r="AO430" i="36"/>
  <c r="AL430" i="36"/>
  <c r="AG430" i="36"/>
  <c r="AC430" i="36"/>
  <c r="Z430" i="36"/>
  <c r="U430" i="36"/>
  <c r="P430" i="36"/>
  <c r="AS429" i="36"/>
  <c r="AO429" i="36"/>
  <c r="AL429" i="36"/>
  <c r="AG429" i="36"/>
  <c r="AC429" i="36"/>
  <c r="Z429" i="36"/>
  <c r="U429" i="36"/>
  <c r="P429" i="36"/>
  <c r="AS428" i="36"/>
  <c r="AO428" i="36"/>
  <c r="AL428" i="36"/>
  <c r="AG428" i="36"/>
  <c r="AC428" i="36"/>
  <c r="Z428" i="36"/>
  <c r="U428" i="36"/>
  <c r="P428" i="36"/>
  <c r="AS427" i="36"/>
  <c r="AO427" i="36"/>
  <c r="AL427" i="36"/>
  <c r="AG427" i="36"/>
  <c r="AC427" i="36"/>
  <c r="Z427" i="36"/>
  <c r="U427" i="36"/>
  <c r="P427" i="36"/>
  <c r="AS426" i="36"/>
  <c r="AO426" i="36"/>
  <c r="AL426" i="36"/>
  <c r="AG426" i="36"/>
  <c r="AC426" i="36"/>
  <c r="Z426" i="36"/>
  <c r="U426" i="36"/>
  <c r="P426" i="36"/>
  <c r="AS425" i="36"/>
  <c r="AO425" i="36"/>
  <c r="AL425" i="36"/>
  <c r="AG425" i="36"/>
  <c r="AC425" i="36"/>
  <c r="Z425" i="36"/>
  <c r="U425" i="36"/>
  <c r="P425" i="36"/>
  <c r="AS424" i="36"/>
  <c r="AO424" i="36"/>
  <c r="AL424" i="36"/>
  <c r="AG424" i="36"/>
  <c r="AC424" i="36"/>
  <c r="Z424" i="36"/>
  <c r="U424" i="36"/>
  <c r="P424" i="36"/>
  <c r="AS423" i="36"/>
  <c r="AO423" i="36"/>
  <c r="AL423" i="36"/>
  <c r="AG423" i="36"/>
  <c r="AC423" i="36"/>
  <c r="Z423" i="36"/>
  <c r="U423" i="36"/>
  <c r="P423" i="36"/>
  <c r="AS422" i="36"/>
  <c r="AO422" i="36"/>
  <c r="AL422" i="36"/>
  <c r="AG422" i="36"/>
  <c r="AC422" i="36"/>
  <c r="Z422" i="36"/>
  <c r="U422" i="36"/>
  <c r="P422" i="36"/>
  <c r="AS421" i="36"/>
  <c r="AO421" i="36"/>
  <c r="AL421" i="36"/>
  <c r="AG421" i="36"/>
  <c r="AC421" i="36"/>
  <c r="Z421" i="36"/>
  <c r="U421" i="36"/>
  <c r="P421" i="36"/>
  <c r="AS420" i="36"/>
  <c r="AO420" i="36"/>
  <c r="AL420" i="36"/>
  <c r="AG420" i="36"/>
  <c r="AC420" i="36"/>
  <c r="Z420" i="36"/>
  <c r="U420" i="36"/>
  <c r="P420" i="36"/>
  <c r="AS419" i="36"/>
  <c r="AO419" i="36"/>
  <c r="AL419" i="36"/>
  <c r="AG419" i="36"/>
  <c r="AC419" i="36"/>
  <c r="Z419" i="36"/>
  <c r="U419" i="36"/>
  <c r="P419" i="36"/>
  <c r="AS418" i="36"/>
  <c r="AO418" i="36"/>
  <c r="AL418" i="36"/>
  <c r="AG418" i="36"/>
  <c r="AC418" i="36"/>
  <c r="Z418" i="36"/>
  <c r="U418" i="36"/>
  <c r="P418" i="36"/>
  <c r="AS417" i="36"/>
  <c r="AO417" i="36"/>
  <c r="AL417" i="36"/>
  <c r="AG417" i="36"/>
  <c r="AC417" i="36"/>
  <c r="Z417" i="36"/>
  <c r="U417" i="36"/>
  <c r="P417" i="36"/>
  <c r="AS416" i="36"/>
  <c r="AO416" i="36"/>
  <c r="AL416" i="36"/>
  <c r="AG416" i="36"/>
  <c r="AC416" i="36"/>
  <c r="Z416" i="36"/>
  <c r="U416" i="36"/>
  <c r="P416" i="36"/>
  <c r="AS415" i="36"/>
  <c r="AO415" i="36"/>
  <c r="AL415" i="36"/>
  <c r="AG415" i="36"/>
  <c r="AC415" i="36"/>
  <c r="Z415" i="36"/>
  <c r="U415" i="36"/>
  <c r="P415" i="36"/>
  <c r="AS414" i="36"/>
  <c r="AO414" i="36"/>
  <c r="AL414" i="36"/>
  <c r="AG414" i="36"/>
  <c r="AC414" i="36"/>
  <c r="Z414" i="36"/>
  <c r="U414" i="36"/>
  <c r="P414" i="36"/>
  <c r="AS413" i="36"/>
  <c r="AO413" i="36"/>
  <c r="AL413" i="36"/>
  <c r="AG413" i="36"/>
  <c r="AC413" i="36"/>
  <c r="Z413" i="36"/>
  <c r="U413" i="36"/>
  <c r="P413" i="36"/>
  <c r="AS412" i="36"/>
  <c r="AO412" i="36"/>
  <c r="AL412" i="36"/>
  <c r="AG412" i="36"/>
  <c r="AC412" i="36"/>
  <c r="Z412" i="36"/>
  <c r="U412" i="36"/>
  <c r="P412" i="36"/>
  <c r="AS411" i="36"/>
  <c r="AO411" i="36"/>
  <c r="AL411" i="36"/>
  <c r="AG411" i="36"/>
  <c r="AC411" i="36"/>
  <c r="Z411" i="36"/>
  <c r="U411" i="36"/>
  <c r="P411" i="36"/>
  <c r="AS410" i="36"/>
  <c r="AO410" i="36"/>
  <c r="AL410" i="36"/>
  <c r="AG410" i="36"/>
  <c r="AC410" i="36"/>
  <c r="Z410" i="36"/>
  <c r="U410" i="36"/>
  <c r="P410" i="36"/>
  <c r="AS409" i="36"/>
  <c r="AO409" i="36"/>
  <c r="AL409" i="36"/>
  <c r="AG409" i="36"/>
  <c r="AC409" i="36"/>
  <c r="Z409" i="36"/>
  <c r="U409" i="36"/>
  <c r="P409" i="36"/>
  <c r="AS408" i="36"/>
  <c r="AO408" i="36"/>
  <c r="AL408" i="36"/>
  <c r="AG408" i="36"/>
  <c r="AC408" i="36"/>
  <c r="Z408" i="36"/>
  <c r="U408" i="36"/>
  <c r="P408" i="36"/>
  <c r="AS407" i="36"/>
  <c r="AO407" i="36"/>
  <c r="AL407" i="36"/>
  <c r="AG407" i="36"/>
  <c r="AC407" i="36"/>
  <c r="Z407" i="36"/>
  <c r="U407" i="36"/>
  <c r="P407" i="36"/>
  <c r="AS406" i="36"/>
  <c r="AO406" i="36"/>
  <c r="AL406" i="36"/>
  <c r="AG406" i="36"/>
  <c r="AC406" i="36"/>
  <c r="Z406" i="36"/>
  <c r="U406" i="36"/>
  <c r="P406" i="36"/>
  <c r="AS405" i="36"/>
  <c r="AO405" i="36"/>
  <c r="AL405" i="36"/>
  <c r="AG405" i="36"/>
  <c r="AC405" i="36"/>
  <c r="Z405" i="36"/>
  <c r="U405" i="36"/>
  <c r="P405" i="36"/>
  <c r="AS404" i="36"/>
  <c r="AO404" i="36"/>
  <c r="AL404" i="36"/>
  <c r="AG404" i="36"/>
  <c r="AC404" i="36"/>
  <c r="Z404" i="36"/>
  <c r="U404" i="36"/>
  <c r="P404" i="36"/>
  <c r="AS403" i="36"/>
  <c r="AO403" i="36"/>
  <c r="AL403" i="36"/>
  <c r="AG403" i="36"/>
  <c r="AC403" i="36"/>
  <c r="Z403" i="36"/>
  <c r="U403" i="36"/>
  <c r="P403" i="36"/>
  <c r="AS402" i="36"/>
  <c r="AO402" i="36"/>
  <c r="AL402" i="36"/>
  <c r="AG402" i="36"/>
  <c r="AC402" i="36"/>
  <c r="Z402" i="36"/>
  <c r="U402" i="36"/>
  <c r="P402" i="36"/>
  <c r="AS401" i="36"/>
  <c r="AO401" i="36"/>
  <c r="AL401" i="36"/>
  <c r="AG401" i="36"/>
  <c r="AC401" i="36"/>
  <c r="Z401" i="36"/>
  <c r="U401" i="36"/>
  <c r="P401" i="36"/>
  <c r="AS400" i="36"/>
  <c r="AO400" i="36"/>
  <c r="AL400" i="36"/>
  <c r="AG400" i="36"/>
  <c r="AC400" i="36"/>
  <c r="Z400" i="36"/>
  <c r="U400" i="36"/>
  <c r="P400" i="36"/>
  <c r="AS399" i="36"/>
  <c r="AO399" i="36"/>
  <c r="AL399" i="36"/>
  <c r="AG399" i="36"/>
  <c r="AC399" i="36"/>
  <c r="Z399" i="36"/>
  <c r="U399" i="36"/>
  <c r="P399" i="36"/>
  <c r="AS398" i="36"/>
  <c r="AO398" i="36"/>
  <c r="AL398" i="36"/>
  <c r="AG398" i="36"/>
  <c r="AC398" i="36"/>
  <c r="Z398" i="36"/>
  <c r="U398" i="36"/>
  <c r="P398" i="36"/>
  <c r="AS397" i="36"/>
  <c r="AO397" i="36"/>
  <c r="AL397" i="36"/>
  <c r="AG397" i="36"/>
  <c r="AC397" i="36"/>
  <c r="Z397" i="36"/>
  <c r="U397" i="36"/>
  <c r="P397" i="36"/>
  <c r="AS396" i="36"/>
  <c r="AO396" i="36"/>
  <c r="AL396" i="36"/>
  <c r="AG396" i="36"/>
  <c r="AC396" i="36"/>
  <c r="Z396" i="36"/>
  <c r="U396" i="36"/>
  <c r="P396" i="36"/>
  <c r="AS395" i="36"/>
  <c r="AO395" i="36"/>
  <c r="AL395" i="36"/>
  <c r="AG395" i="36"/>
  <c r="AC395" i="36"/>
  <c r="Z395" i="36"/>
  <c r="U395" i="36"/>
  <c r="P395" i="36"/>
  <c r="AS394" i="36"/>
  <c r="AO394" i="36"/>
  <c r="AL394" i="36"/>
  <c r="AG394" i="36"/>
  <c r="AC394" i="36"/>
  <c r="Z394" i="36"/>
  <c r="U394" i="36"/>
  <c r="P394" i="36"/>
  <c r="AS393" i="36"/>
  <c r="AO393" i="36"/>
  <c r="AL393" i="36"/>
  <c r="AG393" i="36"/>
  <c r="AC393" i="36"/>
  <c r="Z393" i="36"/>
  <c r="U393" i="36"/>
  <c r="P393" i="36"/>
  <c r="AS392" i="36"/>
  <c r="AO392" i="36"/>
  <c r="AL392" i="36"/>
  <c r="AG392" i="36"/>
  <c r="AC392" i="36"/>
  <c r="Z392" i="36"/>
  <c r="U392" i="36"/>
  <c r="P392" i="36"/>
  <c r="AS391" i="36"/>
  <c r="AO391" i="36"/>
  <c r="AL391" i="36"/>
  <c r="AG391" i="36"/>
  <c r="AC391" i="36"/>
  <c r="Z391" i="36"/>
  <c r="U391" i="36"/>
  <c r="P391" i="36"/>
  <c r="AS390" i="36"/>
  <c r="AO390" i="36"/>
  <c r="AL390" i="36"/>
  <c r="AG390" i="36"/>
  <c r="AC390" i="36"/>
  <c r="Z390" i="36"/>
  <c r="U390" i="36"/>
  <c r="P390" i="36"/>
  <c r="AS389" i="36"/>
  <c r="AO389" i="36"/>
  <c r="AL389" i="36"/>
  <c r="AG389" i="36"/>
  <c r="AC389" i="36"/>
  <c r="Z389" i="36"/>
  <c r="U389" i="36"/>
  <c r="P389" i="36"/>
  <c r="AS388" i="36"/>
  <c r="AO388" i="36"/>
  <c r="AL388" i="36"/>
  <c r="AG388" i="36"/>
  <c r="AC388" i="36"/>
  <c r="Z388" i="36"/>
  <c r="U388" i="36"/>
  <c r="P388" i="36"/>
  <c r="AS387" i="36"/>
  <c r="AO387" i="36"/>
  <c r="AL387" i="36"/>
  <c r="AG387" i="36"/>
  <c r="AC387" i="36"/>
  <c r="Z387" i="36"/>
  <c r="U387" i="36"/>
  <c r="P387" i="36"/>
  <c r="AS386" i="36"/>
  <c r="AO386" i="36"/>
  <c r="AL386" i="36"/>
  <c r="AG386" i="36"/>
  <c r="AC386" i="36"/>
  <c r="Z386" i="36"/>
  <c r="U386" i="36"/>
  <c r="P386" i="36"/>
  <c r="AS385" i="36"/>
  <c r="AO385" i="36"/>
  <c r="AL385" i="36"/>
  <c r="AG385" i="36"/>
  <c r="AC385" i="36"/>
  <c r="Z385" i="36"/>
  <c r="U385" i="36"/>
  <c r="P385" i="36"/>
  <c r="AS384" i="36"/>
  <c r="AO384" i="36"/>
  <c r="AL384" i="36"/>
  <c r="AG384" i="36"/>
  <c r="AC384" i="36"/>
  <c r="Z384" i="36"/>
  <c r="U384" i="36"/>
  <c r="P384" i="36"/>
  <c r="AS383" i="36"/>
  <c r="AO383" i="36"/>
  <c r="AL383" i="36"/>
  <c r="AG383" i="36"/>
  <c r="AC383" i="36"/>
  <c r="Z383" i="36"/>
  <c r="U383" i="36"/>
  <c r="P383" i="36"/>
  <c r="AS382" i="36"/>
  <c r="AO382" i="36"/>
  <c r="AL382" i="36"/>
  <c r="AG382" i="36"/>
  <c r="AC382" i="36"/>
  <c r="Z382" i="36"/>
  <c r="U382" i="36"/>
  <c r="P382" i="36"/>
  <c r="AS381" i="36"/>
  <c r="AO381" i="36"/>
  <c r="AL381" i="36"/>
  <c r="AG381" i="36"/>
  <c r="AC381" i="36"/>
  <c r="Z381" i="36"/>
  <c r="U381" i="36"/>
  <c r="P381" i="36"/>
  <c r="AS380" i="36"/>
  <c r="AO380" i="36"/>
  <c r="AL380" i="36"/>
  <c r="AG380" i="36"/>
  <c r="AC380" i="36"/>
  <c r="Z380" i="36"/>
  <c r="U380" i="36"/>
  <c r="P380" i="36"/>
  <c r="AS379" i="36"/>
  <c r="AO379" i="36"/>
  <c r="AL379" i="36"/>
  <c r="AG379" i="36"/>
  <c r="AC379" i="36"/>
  <c r="Z379" i="36"/>
  <c r="U379" i="36"/>
  <c r="P379" i="36"/>
  <c r="AS378" i="36"/>
  <c r="AO378" i="36"/>
  <c r="AL378" i="36"/>
  <c r="AG378" i="36"/>
  <c r="AC378" i="36"/>
  <c r="Z378" i="36"/>
  <c r="U378" i="36"/>
  <c r="P378" i="36"/>
  <c r="AS377" i="36"/>
  <c r="AO377" i="36"/>
  <c r="AL377" i="36"/>
  <c r="AG377" i="36"/>
  <c r="AC377" i="36"/>
  <c r="Z377" i="36"/>
  <c r="U377" i="36"/>
  <c r="P377" i="36"/>
  <c r="AS376" i="36"/>
  <c r="AO376" i="36"/>
  <c r="AL376" i="36"/>
  <c r="AG376" i="36"/>
  <c r="AC376" i="36"/>
  <c r="Z376" i="36"/>
  <c r="U376" i="36"/>
  <c r="P376" i="36"/>
  <c r="AS375" i="36"/>
  <c r="AO375" i="36"/>
  <c r="AL375" i="36"/>
  <c r="AG375" i="36"/>
  <c r="AC375" i="36"/>
  <c r="Z375" i="36"/>
  <c r="U375" i="36"/>
  <c r="P375" i="36"/>
  <c r="AS374" i="36"/>
  <c r="AO374" i="36"/>
  <c r="AL374" i="36"/>
  <c r="AG374" i="36"/>
  <c r="AC374" i="36"/>
  <c r="Z374" i="36"/>
  <c r="U374" i="36"/>
  <c r="P374" i="36"/>
  <c r="AS373" i="36"/>
  <c r="AO373" i="36"/>
  <c r="AL373" i="36"/>
  <c r="AG373" i="36"/>
  <c r="AC373" i="36"/>
  <c r="Z373" i="36"/>
  <c r="U373" i="36"/>
  <c r="P373" i="36"/>
  <c r="AS372" i="36"/>
  <c r="AO372" i="36"/>
  <c r="AL372" i="36"/>
  <c r="AG372" i="36"/>
  <c r="AC372" i="36"/>
  <c r="Z372" i="36"/>
  <c r="U372" i="36"/>
  <c r="P372" i="36"/>
  <c r="AS371" i="36"/>
  <c r="AO371" i="36"/>
  <c r="AL371" i="36"/>
  <c r="AG371" i="36"/>
  <c r="AC371" i="36"/>
  <c r="Z371" i="36"/>
  <c r="U371" i="36"/>
  <c r="P371" i="36"/>
  <c r="AS370" i="36"/>
  <c r="AO370" i="36"/>
  <c r="AL370" i="36"/>
  <c r="AG370" i="36"/>
  <c r="AC370" i="36"/>
  <c r="Z370" i="36"/>
  <c r="U370" i="36"/>
  <c r="P370" i="36"/>
  <c r="AS369" i="36"/>
  <c r="AO369" i="36"/>
  <c r="AL369" i="36"/>
  <c r="AG369" i="36"/>
  <c r="AC369" i="36"/>
  <c r="Z369" i="36"/>
  <c r="U369" i="36"/>
  <c r="P369" i="36"/>
  <c r="AS368" i="36"/>
  <c r="AO368" i="36"/>
  <c r="AL368" i="36"/>
  <c r="AG368" i="36"/>
  <c r="AC368" i="36"/>
  <c r="Z368" i="36"/>
  <c r="U368" i="36"/>
  <c r="P368" i="36"/>
  <c r="AS367" i="36"/>
  <c r="AO367" i="36"/>
  <c r="AL367" i="36"/>
  <c r="AG367" i="36"/>
  <c r="AC367" i="36"/>
  <c r="Z367" i="36"/>
  <c r="U367" i="36"/>
  <c r="P367" i="36"/>
  <c r="AS366" i="36"/>
  <c r="AO366" i="36"/>
  <c r="AL366" i="36"/>
  <c r="AG366" i="36"/>
  <c r="AC366" i="36"/>
  <c r="Z366" i="36"/>
  <c r="U366" i="36"/>
  <c r="P366" i="36"/>
  <c r="AS365" i="36"/>
  <c r="AO365" i="36"/>
  <c r="AL365" i="36"/>
  <c r="AG365" i="36"/>
  <c r="AC365" i="36"/>
  <c r="Z365" i="36"/>
  <c r="U365" i="36"/>
  <c r="P365" i="36"/>
  <c r="AS364" i="36"/>
  <c r="AO364" i="36"/>
  <c r="AL364" i="36"/>
  <c r="AG364" i="36"/>
  <c r="AC364" i="36"/>
  <c r="Z364" i="36"/>
  <c r="U364" i="36"/>
  <c r="P364" i="36"/>
  <c r="AS363" i="36"/>
  <c r="AO363" i="36"/>
  <c r="AL363" i="36"/>
  <c r="AG363" i="36"/>
  <c r="AC363" i="36"/>
  <c r="Z363" i="36"/>
  <c r="U363" i="36"/>
  <c r="P363" i="36"/>
  <c r="AS362" i="36"/>
  <c r="AO362" i="36"/>
  <c r="AL362" i="36"/>
  <c r="AG362" i="36"/>
  <c r="AC362" i="36"/>
  <c r="Z362" i="36"/>
  <c r="U362" i="36"/>
  <c r="P362" i="36"/>
  <c r="AS361" i="36"/>
  <c r="AO361" i="36"/>
  <c r="AL361" i="36"/>
  <c r="AG361" i="36"/>
  <c r="AC361" i="36"/>
  <c r="Z361" i="36"/>
  <c r="U361" i="36"/>
  <c r="P361" i="36"/>
  <c r="AS360" i="36"/>
  <c r="AO360" i="36"/>
  <c r="AL360" i="36"/>
  <c r="AG360" i="36"/>
  <c r="AC360" i="36"/>
  <c r="Z360" i="36"/>
  <c r="U360" i="36"/>
  <c r="P360" i="36"/>
  <c r="AS359" i="36"/>
  <c r="AO359" i="36"/>
  <c r="AL359" i="36"/>
  <c r="AG359" i="36"/>
  <c r="AC359" i="36"/>
  <c r="Z359" i="36"/>
  <c r="U359" i="36"/>
  <c r="P359" i="36"/>
  <c r="AS358" i="36"/>
  <c r="AO358" i="36"/>
  <c r="AL358" i="36"/>
  <c r="AG358" i="36"/>
  <c r="AC358" i="36"/>
  <c r="Z358" i="36"/>
  <c r="U358" i="36"/>
  <c r="P358" i="36"/>
  <c r="AS357" i="36"/>
  <c r="AO357" i="36"/>
  <c r="AL357" i="36"/>
  <c r="AG357" i="36"/>
  <c r="AC357" i="36"/>
  <c r="Z357" i="36"/>
  <c r="U357" i="36"/>
  <c r="P357" i="36"/>
  <c r="AS356" i="36"/>
  <c r="AO356" i="36"/>
  <c r="AL356" i="36"/>
  <c r="AG356" i="36"/>
  <c r="AC356" i="36"/>
  <c r="Z356" i="36"/>
  <c r="U356" i="36"/>
  <c r="P356" i="36"/>
  <c r="AS355" i="36"/>
  <c r="AO355" i="36"/>
  <c r="AL355" i="36"/>
  <c r="AG355" i="36"/>
  <c r="AC355" i="36"/>
  <c r="Z355" i="36"/>
  <c r="U355" i="36"/>
  <c r="P355" i="36"/>
  <c r="AS354" i="36"/>
  <c r="AO354" i="36"/>
  <c r="AL354" i="36"/>
  <c r="AG354" i="36"/>
  <c r="AC354" i="36"/>
  <c r="Z354" i="36"/>
  <c r="U354" i="36"/>
  <c r="P354" i="36"/>
  <c r="AS353" i="36"/>
  <c r="AO353" i="36"/>
  <c r="AL353" i="36"/>
  <c r="AG353" i="36"/>
  <c r="AC353" i="36"/>
  <c r="Z353" i="36"/>
  <c r="U353" i="36"/>
  <c r="P353" i="36"/>
  <c r="AS352" i="36"/>
  <c r="AO352" i="36"/>
  <c r="AL352" i="36"/>
  <c r="AG352" i="36"/>
  <c r="AC352" i="36"/>
  <c r="Z352" i="36"/>
  <c r="U352" i="36"/>
  <c r="P352" i="36"/>
  <c r="AS351" i="36"/>
  <c r="AO351" i="36"/>
  <c r="AL351" i="36"/>
  <c r="AG351" i="36"/>
  <c r="AC351" i="36"/>
  <c r="Z351" i="36"/>
  <c r="U351" i="36"/>
  <c r="P351" i="36"/>
  <c r="AS350" i="36"/>
  <c r="AO350" i="36"/>
  <c r="AL350" i="36"/>
  <c r="AG350" i="36"/>
  <c r="AC350" i="36"/>
  <c r="Z350" i="36"/>
  <c r="U350" i="36"/>
  <c r="P350" i="36"/>
  <c r="AS349" i="36"/>
  <c r="AO349" i="36"/>
  <c r="AL349" i="36"/>
  <c r="AG349" i="36"/>
  <c r="AC349" i="36"/>
  <c r="Z349" i="36"/>
  <c r="U349" i="36"/>
  <c r="P349" i="36"/>
  <c r="AS348" i="36"/>
  <c r="AO348" i="36"/>
  <c r="AL348" i="36"/>
  <c r="AG348" i="36"/>
  <c r="AC348" i="36"/>
  <c r="Z348" i="36"/>
  <c r="U348" i="36"/>
  <c r="P348" i="36"/>
  <c r="AS347" i="36"/>
  <c r="AO347" i="36"/>
  <c r="AL347" i="36"/>
  <c r="AG347" i="36"/>
  <c r="AC347" i="36"/>
  <c r="Z347" i="36"/>
  <c r="U347" i="36"/>
  <c r="P347" i="36"/>
  <c r="AS346" i="36"/>
  <c r="AO346" i="36"/>
  <c r="AL346" i="36"/>
  <c r="AG346" i="36"/>
  <c r="AC346" i="36"/>
  <c r="Z346" i="36"/>
  <c r="U346" i="36"/>
  <c r="P346" i="36"/>
  <c r="AS345" i="36"/>
  <c r="AO345" i="36"/>
  <c r="AL345" i="36"/>
  <c r="AG345" i="36"/>
  <c r="AC345" i="36"/>
  <c r="Z345" i="36"/>
  <c r="U345" i="36"/>
  <c r="P345" i="36"/>
  <c r="AS344" i="36"/>
  <c r="AO344" i="36"/>
  <c r="AL344" i="36"/>
  <c r="AG344" i="36"/>
  <c r="AC344" i="36"/>
  <c r="Z344" i="36"/>
  <c r="U344" i="36"/>
  <c r="P344" i="36"/>
  <c r="AS343" i="36"/>
  <c r="AO343" i="36"/>
  <c r="AL343" i="36"/>
  <c r="AG343" i="36"/>
  <c r="AC343" i="36"/>
  <c r="Z343" i="36"/>
  <c r="U343" i="36"/>
  <c r="P343" i="36"/>
  <c r="AS342" i="36"/>
  <c r="AO342" i="36"/>
  <c r="AL342" i="36"/>
  <c r="AG342" i="36"/>
  <c r="AC342" i="36"/>
  <c r="Z342" i="36"/>
  <c r="U342" i="36"/>
  <c r="P342" i="36"/>
  <c r="AS341" i="36"/>
  <c r="AO341" i="36"/>
  <c r="AL341" i="36"/>
  <c r="AG341" i="36"/>
  <c r="AC341" i="36"/>
  <c r="Z341" i="36"/>
  <c r="U341" i="36"/>
  <c r="P341" i="36"/>
  <c r="AS340" i="36"/>
  <c r="AO340" i="36"/>
  <c r="AL340" i="36"/>
  <c r="AG340" i="36"/>
  <c r="AC340" i="36"/>
  <c r="Z340" i="36"/>
  <c r="U340" i="36"/>
  <c r="P340" i="36"/>
  <c r="AS339" i="36"/>
  <c r="AO339" i="36"/>
  <c r="AL339" i="36"/>
  <c r="AG339" i="36"/>
  <c r="AC339" i="36"/>
  <c r="Z339" i="36"/>
  <c r="U339" i="36"/>
  <c r="P339" i="36"/>
  <c r="AS338" i="36"/>
  <c r="AO338" i="36"/>
  <c r="AL338" i="36"/>
  <c r="AG338" i="36"/>
  <c r="AC338" i="36"/>
  <c r="Z338" i="36"/>
  <c r="U338" i="36"/>
  <c r="P338" i="36"/>
  <c r="AS337" i="36"/>
  <c r="AO337" i="36"/>
  <c r="AL337" i="36"/>
  <c r="AG337" i="36"/>
  <c r="AC337" i="36"/>
  <c r="Z337" i="36"/>
  <c r="U337" i="36"/>
  <c r="P337" i="36"/>
  <c r="AS336" i="36"/>
  <c r="AO336" i="36"/>
  <c r="AL336" i="36"/>
  <c r="AG336" i="36"/>
  <c r="AC336" i="36"/>
  <c r="Z336" i="36"/>
  <c r="U336" i="36"/>
  <c r="P336" i="36"/>
  <c r="AS335" i="36"/>
  <c r="AO335" i="36"/>
  <c r="AL335" i="36"/>
  <c r="AG335" i="36"/>
  <c r="AC335" i="36"/>
  <c r="Z335" i="36"/>
  <c r="U335" i="36"/>
  <c r="P335" i="36"/>
  <c r="AS334" i="36"/>
  <c r="AO334" i="36"/>
  <c r="AL334" i="36"/>
  <c r="AG334" i="36"/>
  <c r="AC334" i="36"/>
  <c r="Z334" i="36"/>
  <c r="U334" i="36"/>
  <c r="P334" i="36"/>
  <c r="AS333" i="36"/>
  <c r="AO333" i="36"/>
  <c r="AL333" i="36"/>
  <c r="AG333" i="36"/>
  <c r="AC333" i="36"/>
  <c r="Z333" i="36"/>
  <c r="U333" i="36"/>
  <c r="P333" i="36"/>
  <c r="AS332" i="36"/>
  <c r="AO332" i="36"/>
  <c r="AL332" i="36"/>
  <c r="AG332" i="36"/>
  <c r="AC332" i="36"/>
  <c r="Z332" i="36"/>
  <c r="U332" i="36"/>
  <c r="P332" i="36"/>
  <c r="AS331" i="36"/>
  <c r="AO331" i="36"/>
  <c r="AL331" i="36"/>
  <c r="AG331" i="36"/>
  <c r="AC331" i="36"/>
  <c r="Z331" i="36"/>
  <c r="U331" i="36"/>
  <c r="P331" i="36"/>
  <c r="AS330" i="36"/>
  <c r="AO330" i="36"/>
  <c r="AL330" i="36"/>
  <c r="AG330" i="36"/>
  <c r="AC330" i="36"/>
  <c r="Z330" i="36"/>
  <c r="U330" i="36"/>
  <c r="P330" i="36"/>
  <c r="AS329" i="36"/>
  <c r="AO329" i="36"/>
  <c r="AL329" i="36"/>
  <c r="AG329" i="36"/>
  <c r="AC329" i="36"/>
  <c r="Z329" i="36"/>
  <c r="U329" i="36"/>
  <c r="P329" i="36"/>
  <c r="AS328" i="36"/>
  <c r="AO328" i="36"/>
  <c r="AL328" i="36"/>
  <c r="AG328" i="36"/>
  <c r="AC328" i="36"/>
  <c r="Z328" i="36"/>
  <c r="U328" i="36"/>
  <c r="P328" i="36"/>
  <c r="AS327" i="36"/>
  <c r="AO327" i="36"/>
  <c r="AL327" i="36"/>
  <c r="AG327" i="36"/>
  <c r="AC327" i="36"/>
  <c r="Z327" i="36"/>
  <c r="U327" i="36"/>
  <c r="P327" i="36"/>
  <c r="AS326" i="36"/>
  <c r="AO326" i="36"/>
  <c r="AL326" i="36"/>
  <c r="AG326" i="36"/>
  <c r="AC326" i="36"/>
  <c r="Z326" i="36"/>
  <c r="U326" i="36"/>
  <c r="P326" i="36"/>
  <c r="AS325" i="36"/>
  <c r="AO325" i="36"/>
  <c r="AL325" i="36"/>
  <c r="AG325" i="36"/>
  <c r="AC325" i="36"/>
  <c r="Z325" i="36"/>
  <c r="U325" i="36"/>
  <c r="P325" i="36"/>
  <c r="AS324" i="36"/>
  <c r="AO324" i="36"/>
  <c r="AL324" i="36"/>
  <c r="AG324" i="36"/>
  <c r="AC324" i="36"/>
  <c r="Z324" i="36"/>
  <c r="U324" i="36"/>
  <c r="P324" i="36"/>
  <c r="AS323" i="36"/>
  <c r="AO323" i="36"/>
  <c r="AL323" i="36"/>
  <c r="AG323" i="36"/>
  <c r="AC323" i="36"/>
  <c r="Z323" i="36"/>
  <c r="U323" i="36"/>
  <c r="P323" i="36"/>
  <c r="AS322" i="36"/>
  <c r="AO322" i="36"/>
  <c r="AL322" i="36"/>
  <c r="AG322" i="36"/>
  <c r="AC322" i="36"/>
  <c r="Z322" i="36"/>
  <c r="U322" i="36"/>
  <c r="P322" i="36"/>
  <c r="AS321" i="36"/>
  <c r="AO321" i="36"/>
  <c r="AL321" i="36"/>
  <c r="AG321" i="36"/>
  <c r="AC321" i="36"/>
  <c r="Z321" i="36"/>
  <c r="U321" i="36"/>
  <c r="P321" i="36"/>
  <c r="AS320" i="36"/>
  <c r="AO320" i="36"/>
  <c r="AL320" i="36"/>
  <c r="AG320" i="36"/>
  <c r="AC320" i="36"/>
  <c r="Z320" i="36"/>
  <c r="U320" i="36"/>
  <c r="P320" i="36"/>
  <c r="AS319" i="36"/>
  <c r="AO319" i="36"/>
  <c r="AL319" i="36"/>
  <c r="AG319" i="36"/>
  <c r="AC319" i="36"/>
  <c r="Z319" i="36"/>
  <c r="U319" i="36"/>
  <c r="P319" i="36"/>
  <c r="AS318" i="36"/>
  <c r="AO318" i="36"/>
  <c r="AL318" i="36"/>
  <c r="AG318" i="36"/>
  <c r="AC318" i="36"/>
  <c r="Z318" i="36"/>
  <c r="U318" i="36"/>
  <c r="P318" i="36"/>
  <c r="AS317" i="36"/>
  <c r="AO317" i="36"/>
  <c r="AL317" i="36"/>
  <c r="AG317" i="36"/>
  <c r="AC317" i="36"/>
  <c r="Z317" i="36"/>
  <c r="U317" i="36"/>
  <c r="P317" i="36"/>
  <c r="AS316" i="36"/>
  <c r="AO316" i="36"/>
  <c r="AL316" i="36"/>
  <c r="AG316" i="36"/>
  <c r="AC316" i="36"/>
  <c r="Z316" i="36"/>
  <c r="U316" i="36"/>
  <c r="P316" i="36"/>
  <c r="AS315" i="36"/>
  <c r="AO315" i="36"/>
  <c r="AL315" i="36"/>
  <c r="AG315" i="36"/>
  <c r="AC315" i="36"/>
  <c r="Z315" i="36"/>
  <c r="U315" i="36"/>
  <c r="P315" i="36"/>
  <c r="AS314" i="36"/>
  <c r="AO314" i="36"/>
  <c r="AL314" i="36"/>
  <c r="AG314" i="36"/>
  <c r="AC314" i="36"/>
  <c r="Z314" i="36"/>
  <c r="U314" i="36"/>
  <c r="P314" i="36"/>
  <c r="AS313" i="36"/>
  <c r="AO313" i="36"/>
  <c r="AL313" i="36"/>
  <c r="AG313" i="36"/>
  <c r="AC313" i="36"/>
  <c r="Z313" i="36"/>
  <c r="U313" i="36"/>
  <c r="P313" i="36"/>
  <c r="AS312" i="36"/>
  <c r="AO312" i="36"/>
  <c r="AL312" i="36"/>
  <c r="AG312" i="36"/>
  <c r="AC312" i="36"/>
  <c r="Z312" i="36"/>
  <c r="U312" i="36"/>
  <c r="P312" i="36"/>
  <c r="AS311" i="36"/>
  <c r="AO311" i="36"/>
  <c r="AL311" i="36"/>
  <c r="AG311" i="36"/>
  <c r="AC311" i="36"/>
  <c r="Z311" i="36"/>
  <c r="U311" i="36"/>
  <c r="P311" i="36"/>
  <c r="AS310" i="36"/>
  <c r="AO310" i="36"/>
  <c r="AL310" i="36"/>
  <c r="AG310" i="36"/>
  <c r="AC310" i="36"/>
  <c r="Z310" i="36"/>
  <c r="U310" i="36"/>
  <c r="P310" i="36"/>
  <c r="AS309" i="36"/>
  <c r="AO309" i="36"/>
  <c r="AL309" i="36"/>
  <c r="AG309" i="36"/>
  <c r="AC309" i="36"/>
  <c r="Z309" i="36"/>
  <c r="U309" i="36"/>
  <c r="P309" i="36"/>
  <c r="AS308" i="36"/>
  <c r="AO308" i="36"/>
  <c r="AL308" i="36"/>
  <c r="AG308" i="36"/>
  <c r="AC308" i="36"/>
  <c r="Z308" i="36"/>
  <c r="U308" i="36"/>
  <c r="P308" i="36"/>
  <c r="AS307" i="36"/>
  <c r="AO307" i="36"/>
  <c r="AL307" i="36"/>
  <c r="AG307" i="36"/>
  <c r="AC307" i="36"/>
  <c r="Z307" i="36"/>
  <c r="U307" i="36"/>
  <c r="P307" i="36"/>
  <c r="AS306" i="36"/>
  <c r="AO306" i="36"/>
  <c r="AL306" i="36"/>
  <c r="AG306" i="36"/>
  <c r="AC306" i="36"/>
  <c r="Z306" i="36"/>
  <c r="U306" i="36"/>
  <c r="P306" i="36"/>
  <c r="AS305" i="36"/>
  <c r="AO305" i="36"/>
  <c r="AL305" i="36"/>
  <c r="AG305" i="36"/>
  <c r="AC305" i="36"/>
  <c r="Z305" i="36"/>
  <c r="U305" i="36"/>
  <c r="P305" i="36"/>
  <c r="AS304" i="36"/>
  <c r="AO304" i="36"/>
  <c r="AL304" i="36"/>
  <c r="AG304" i="36"/>
  <c r="AC304" i="36"/>
  <c r="Z304" i="36"/>
  <c r="U304" i="36"/>
  <c r="P304" i="36"/>
  <c r="AS303" i="36"/>
  <c r="AO303" i="36"/>
  <c r="AL303" i="36"/>
  <c r="AG303" i="36"/>
  <c r="AC303" i="36"/>
  <c r="Z303" i="36"/>
  <c r="U303" i="36"/>
  <c r="P303" i="36"/>
  <c r="AS302" i="36"/>
  <c r="AO302" i="36"/>
  <c r="AL302" i="36"/>
  <c r="AG302" i="36"/>
  <c r="AC302" i="36"/>
  <c r="Z302" i="36"/>
  <c r="U302" i="36"/>
  <c r="P302" i="36"/>
  <c r="AS301" i="36"/>
  <c r="AO301" i="36"/>
  <c r="AL301" i="36"/>
  <c r="AG301" i="36"/>
  <c r="AC301" i="36"/>
  <c r="Z301" i="36"/>
  <c r="U301" i="36"/>
  <c r="P301" i="36"/>
  <c r="AS300" i="36"/>
  <c r="AO300" i="36"/>
  <c r="AL300" i="36"/>
  <c r="AG300" i="36"/>
  <c r="AC300" i="36"/>
  <c r="Z300" i="36"/>
  <c r="U300" i="36"/>
  <c r="P300" i="36"/>
  <c r="AS299" i="36"/>
  <c r="AO299" i="36"/>
  <c r="AL299" i="36"/>
  <c r="AG299" i="36"/>
  <c r="AC299" i="36"/>
  <c r="Z299" i="36"/>
  <c r="U299" i="36"/>
  <c r="P299" i="36"/>
  <c r="AS298" i="36"/>
  <c r="AO298" i="36"/>
  <c r="AL298" i="36"/>
  <c r="AG298" i="36"/>
  <c r="AC298" i="36"/>
  <c r="Z298" i="36"/>
  <c r="U298" i="36"/>
  <c r="P298" i="36"/>
  <c r="AS297" i="36"/>
  <c r="AO297" i="36"/>
  <c r="AL297" i="36"/>
  <c r="AG297" i="36"/>
  <c r="AC297" i="36"/>
  <c r="Z297" i="36"/>
  <c r="U297" i="36"/>
  <c r="P297" i="36"/>
  <c r="AS296" i="36"/>
  <c r="AO296" i="36"/>
  <c r="AL296" i="36"/>
  <c r="AG296" i="36"/>
  <c r="AC296" i="36"/>
  <c r="Z296" i="36"/>
  <c r="U296" i="36"/>
  <c r="P296" i="36"/>
  <c r="AS295" i="36"/>
  <c r="AO295" i="36"/>
  <c r="AL295" i="36"/>
  <c r="AG295" i="36"/>
  <c r="AC295" i="36"/>
  <c r="Z295" i="36"/>
  <c r="U295" i="36"/>
  <c r="P295" i="36"/>
  <c r="AS294" i="36"/>
  <c r="AO294" i="36"/>
  <c r="AL294" i="36"/>
  <c r="AG294" i="36"/>
  <c r="AC294" i="36"/>
  <c r="Z294" i="36"/>
  <c r="U294" i="36"/>
  <c r="P294" i="36"/>
  <c r="AS293" i="36"/>
  <c r="AO293" i="36"/>
  <c r="AL293" i="36"/>
  <c r="AG293" i="36"/>
  <c r="AC293" i="36"/>
  <c r="Z293" i="36"/>
  <c r="U293" i="36"/>
  <c r="P293" i="36"/>
  <c r="AS292" i="36"/>
  <c r="AO292" i="36"/>
  <c r="AL292" i="36"/>
  <c r="AG292" i="36"/>
  <c r="AC292" i="36"/>
  <c r="Z292" i="36"/>
  <c r="U292" i="36"/>
  <c r="P292" i="36"/>
  <c r="AS291" i="36"/>
  <c r="AO291" i="36"/>
  <c r="AL291" i="36"/>
  <c r="AG291" i="36"/>
  <c r="AC291" i="36"/>
  <c r="Z291" i="36"/>
  <c r="U291" i="36"/>
  <c r="P291" i="36"/>
  <c r="AS290" i="36"/>
  <c r="AO290" i="36"/>
  <c r="AL290" i="36"/>
  <c r="AG290" i="36"/>
  <c r="AC290" i="36"/>
  <c r="Z290" i="36"/>
  <c r="U290" i="36"/>
  <c r="P290" i="36"/>
  <c r="AS289" i="36"/>
  <c r="AO289" i="36"/>
  <c r="AL289" i="36"/>
  <c r="AG289" i="36"/>
  <c r="AC289" i="36"/>
  <c r="Z289" i="36"/>
  <c r="U289" i="36"/>
  <c r="P289" i="36"/>
  <c r="AS288" i="36"/>
  <c r="AO288" i="36"/>
  <c r="AL288" i="36"/>
  <c r="AG288" i="36"/>
  <c r="AC288" i="36"/>
  <c r="Z288" i="36"/>
  <c r="U288" i="36"/>
  <c r="P288" i="36"/>
  <c r="AS287" i="36"/>
  <c r="AO287" i="36"/>
  <c r="AL287" i="36"/>
  <c r="AG287" i="36"/>
  <c r="AC287" i="36"/>
  <c r="Z287" i="36"/>
  <c r="U287" i="36"/>
  <c r="P287" i="36"/>
  <c r="AS286" i="36"/>
  <c r="AO286" i="36"/>
  <c r="AL286" i="36"/>
  <c r="AG286" i="36"/>
  <c r="AC286" i="36"/>
  <c r="Z286" i="36"/>
  <c r="U286" i="36"/>
  <c r="P286" i="36"/>
  <c r="AS285" i="36"/>
  <c r="AO285" i="36"/>
  <c r="AL285" i="36"/>
  <c r="AG285" i="36"/>
  <c r="AC285" i="36"/>
  <c r="Z285" i="36"/>
  <c r="U285" i="36"/>
  <c r="P285" i="36"/>
  <c r="AS284" i="36"/>
  <c r="AO284" i="36"/>
  <c r="AL284" i="36"/>
  <c r="AG284" i="36"/>
  <c r="AC284" i="36"/>
  <c r="Z284" i="36"/>
  <c r="U284" i="36"/>
  <c r="P284" i="36"/>
  <c r="AS283" i="36"/>
  <c r="AO283" i="36"/>
  <c r="AL283" i="36"/>
  <c r="AG283" i="36"/>
  <c r="AC283" i="36"/>
  <c r="Z283" i="36"/>
  <c r="U283" i="36"/>
  <c r="P283" i="36"/>
  <c r="AS282" i="36"/>
  <c r="AO282" i="36"/>
  <c r="AL282" i="36"/>
  <c r="AG282" i="36"/>
  <c r="AC282" i="36"/>
  <c r="Z282" i="36"/>
  <c r="U282" i="36"/>
  <c r="P282" i="36"/>
  <c r="AS281" i="36"/>
  <c r="AO281" i="36"/>
  <c r="AL281" i="36"/>
  <c r="AG281" i="36"/>
  <c r="AC281" i="36"/>
  <c r="Z281" i="36"/>
  <c r="U281" i="36"/>
  <c r="P281" i="36"/>
  <c r="AS280" i="36"/>
  <c r="AO280" i="36"/>
  <c r="AL280" i="36"/>
  <c r="AG280" i="36"/>
  <c r="AC280" i="36"/>
  <c r="Z280" i="36"/>
  <c r="U280" i="36"/>
  <c r="P280" i="36"/>
  <c r="AS279" i="36"/>
  <c r="AO279" i="36"/>
  <c r="AL279" i="36"/>
  <c r="AG279" i="36"/>
  <c r="AC279" i="36"/>
  <c r="Z279" i="36"/>
  <c r="U279" i="36"/>
  <c r="P279" i="36"/>
  <c r="AS278" i="36"/>
  <c r="AO278" i="36"/>
  <c r="AL278" i="36"/>
  <c r="AG278" i="36"/>
  <c r="AC278" i="36"/>
  <c r="Z278" i="36"/>
  <c r="U278" i="36"/>
  <c r="P278" i="36"/>
  <c r="AS277" i="36"/>
  <c r="AO277" i="36"/>
  <c r="AL277" i="36"/>
  <c r="AG277" i="36"/>
  <c r="AC277" i="36"/>
  <c r="Z277" i="36"/>
  <c r="U277" i="36"/>
  <c r="P277" i="36"/>
  <c r="AS276" i="36"/>
  <c r="AO276" i="36"/>
  <c r="AL276" i="36"/>
  <c r="AG276" i="36"/>
  <c r="AC276" i="36"/>
  <c r="Z276" i="36"/>
  <c r="U276" i="36"/>
  <c r="P276" i="36"/>
  <c r="AS275" i="36"/>
  <c r="AO275" i="36"/>
  <c r="AL275" i="36"/>
  <c r="AG275" i="36"/>
  <c r="AC275" i="36"/>
  <c r="Z275" i="36"/>
  <c r="U275" i="36"/>
  <c r="P275" i="36"/>
  <c r="AS274" i="36"/>
  <c r="AO274" i="36"/>
  <c r="AL274" i="36"/>
  <c r="AG274" i="36"/>
  <c r="AC274" i="36"/>
  <c r="Z274" i="36"/>
  <c r="U274" i="36"/>
  <c r="P274" i="36"/>
  <c r="AS273" i="36"/>
  <c r="AO273" i="36"/>
  <c r="AL273" i="36"/>
  <c r="AG273" i="36"/>
  <c r="AC273" i="36"/>
  <c r="Z273" i="36"/>
  <c r="U273" i="36"/>
  <c r="P273" i="36"/>
  <c r="AS272" i="36"/>
  <c r="AO272" i="36"/>
  <c r="AL272" i="36"/>
  <c r="AG272" i="36"/>
  <c r="AC272" i="36"/>
  <c r="Z272" i="36"/>
  <c r="U272" i="36"/>
  <c r="P272" i="36"/>
  <c r="AS271" i="36"/>
  <c r="AO271" i="36"/>
  <c r="AL271" i="36"/>
  <c r="AG271" i="36"/>
  <c r="AC271" i="36"/>
  <c r="Z271" i="36"/>
  <c r="U271" i="36"/>
  <c r="P271" i="36"/>
  <c r="AS270" i="36"/>
  <c r="AO270" i="36"/>
  <c r="AL270" i="36"/>
  <c r="AG270" i="36"/>
  <c r="AC270" i="36"/>
  <c r="Z270" i="36"/>
  <c r="U270" i="36"/>
  <c r="P270" i="36"/>
  <c r="AS269" i="36"/>
  <c r="AO269" i="36"/>
  <c r="AL269" i="36"/>
  <c r="AG269" i="36"/>
  <c r="AC269" i="36"/>
  <c r="Z269" i="36"/>
  <c r="U269" i="36"/>
  <c r="P269" i="36"/>
  <c r="AS268" i="36"/>
  <c r="AO268" i="36"/>
  <c r="AL268" i="36"/>
  <c r="AG268" i="36"/>
  <c r="AC268" i="36"/>
  <c r="Z268" i="36"/>
  <c r="U268" i="36"/>
  <c r="P268" i="36"/>
  <c r="AS267" i="36"/>
  <c r="AO267" i="36"/>
  <c r="AL267" i="36"/>
  <c r="AG267" i="36"/>
  <c r="AC267" i="36"/>
  <c r="Z267" i="36"/>
  <c r="U267" i="36"/>
  <c r="P267" i="36"/>
  <c r="AS266" i="36"/>
  <c r="AO266" i="36"/>
  <c r="AL266" i="36"/>
  <c r="AG266" i="36"/>
  <c r="AC266" i="36"/>
  <c r="Z266" i="36"/>
  <c r="U266" i="36"/>
  <c r="P266" i="36"/>
  <c r="AS265" i="36"/>
  <c r="AO265" i="36"/>
  <c r="AL265" i="36"/>
  <c r="AG265" i="36"/>
  <c r="AC265" i="36"/>
  <c r="Z265" i="36"/>
  <c r="U265" i="36"/>
  <c r="P265" i="36"/>
  <c r="AS264" i="36"/>
  <c r="AO264" i="36"/>
  <c r="AL264" i="36"/>
  <c r="AG264" i="36"/>
  <c r="AC264" i="36"/>
  <c r="Z264" i="36"/>
  <c r="U264" i="36"/>
  <c r="P264" i="36"/>
  <c r="AS263" i="36"/>
  <c r="AO263" i="36"/>
  <c r="AL263" i="36"/>
  <c r="AG263" i="36"/>
  <c r="AC263" i="36"/>
  <c r="Z263" i="36"/>
  <c r="U263" i="36"/>
  <c r="P263" i="36"/>
  <c r="AS262" i="36"/>
  <c r="AO262" i="36"/>
  <c r="AL262" i="36"/>
  <c r="AG262" i="36"/>
  <c r="AC262" i="36"/>
  <c r="Z262" i="36"/>
  <c r="U262" i="36"/>
  <c r="P262" i="36"/>
  <c r="AS261" i="36"/>
  <c r="AO261" i="36"/>
  <c r="AL261" i="36"/>
  <c r="AG261" i="36"/>
  <c r="AC261" i="36"/>
  <c r="Z261" i="36"/>
  <c r="U261" i="36"/>
  <c r="P261" i="36"/>
  <c r="AS260" i="36"/>
  <c r="AO260" i="36"/>
  <c r="AL260" i="36"/>
  <c r="AG260" i="36"/>
  <c r="AC260" i="36"/>
  <c r="Z260" i="36"/>
  <c r="U260" i="36"/>
  <c r="P260" i="36"/>
  <c r="AS259" i="36"/>
  <c r="AO259" i="36"/>
  <c r="AL259" i="36"/>
  <c r="AG259" i="36"/>
  <c r="AC259" i="36"/>
  <c r="Z259" i="36"/>
  <c r="U259" i="36"/>
  <c r="P259" i="36"/>
  <c r="AS258" i="36"/>
  <c r="AO258" i="36"/>
  <c r="AL258" i="36"/>
  <c r="AG258" i="36"/>
  <c r="AC258" i="36"/>
  <c r="Z258" i="36"/>
  <c r="U258" i="36"/>
  <c r="P258" i="36"/>
  <c r="AS257" i="36"/>
  <c r="AO257" i="36"/>
  <c r="AL257" i="36"/>
  <c r="AG257" i="36"/>
  <c r="AC257" i="36"/>
  <c r="Z257" i="36"/>
  <c r="U257" i="36"/>
  <c r="P257" i="36"/>
  <c r="AS256" i="36"/>
  <c r="AO256" i="36"/>
  <c r="AL256" i="36"/>
  <c r="AG256" i="36"/>
  <c r="AC256" i="36"/>
  <c r="Z256" i="36"/>
  <c r="U256" i="36"/>
  <c r="P256" i="36"/>
  <c r="AS255" i="36"/>
  <c r="AO255" i="36"/>
  <c r="AL255" i="36"/>
  <c r="AG255" i="36"/>
  <c r="AC255" i="36"/>
  <c r="Z255" i="36"/>
  <c r="U255" i="36"/>
  <c r="P255" i="36"/>
  <c r="AS254" i="36"/>
  <c r="AO254" i="36"/>
  <c r="AL254" i="36"/>
  <c r="AG254" i="36"/>
  <c r="AC254" i="36"/>
  <c r="Z254" i="36"/>
  <c r="U254" i="36"/>
  <c r="P254" i="36"/>
  <c r="AS253" i="36"/>
  <c r="AO253" i="36"/>
  <c r="AL253" i="36"/>
  <c r="AG253" i="36"/>
  <c r="AC253" i="36"/>
  <c r="Z253" i="36"/>
  <c r="U253" i="36"/>
  <c r="P253" i="36"/>
  <c r="AS252" i="36"/>
  <c r="AO252" i="36"/>
  <c r="AL252" i="36"/>
  <c r="AG252" i="36"/>
  <c r="AC252" i="36"/>
  <c r="Z252" i="36"/>
  <c r="U252" i="36"/>
  <c r="P252" i="36"/>
  <c r="AS251" i="36"/>
  <c r="AO251" i="36"/>
  <c r="AL251" i="36"/>
  <c r="AG251" i="36"/>
  <c r="AC251" i="36"/>
  <c r="Z251" i="36"/>
  <c r="U251" i="36"/>
  <c r="P251" i="36"/>
  <c r="AS250" i="36"/>
  <c r="AO250" i="36"/>
  <c r="AL250" i="36"/>
  <c r="AG250" i="36"/>
  <c r="AC250" i="36"/>
  <c r="Z250" i="36"/>
  <c r="U250" i="36"/>
  <c r="P250" i="36"/>
  <c r="AS249" i="36"/>
  <c r="AO249" i="36"/>
  <c r="AL249" i="36"/>
  <c r="AG249" i="36"/>
  <c r="AC249" i="36"/>
  <c r="Z249" i="36"/>
  <c r="U249" i="36"/>
  <c r="P249" i="36"/>
  <c r="AS248" i="36"/>
  <c r="AO248" i="36"/>
  <c r="AL248" i="36"/>
  <c r="AG248" i="36"/>
  <c r="AC248" i="36"/>
  <c r="Z248" i="36"/>
  <c r="U248" i="36"/>
  <c r="P248" i="36"/>
  <c r="AS247" i="36"/>
  <c r="AO247" i="36"/>
  <c r="AL247" i="36"/>
  <c r="AG247" i="36"/>
  <c r="AC247" i="36"/>
  <c r="Z247" i="36"/>
  <c r="U247" i="36"/>
  <c r="P247" i="36"/>
  <c r="AS246" i="36"/>
  <c r="AO246" i="36"/>
  <c r="AL246" i="36"/>
  <c r="AG246" i="36"/>
  <c r="AC246" i="36"/>
  <c r="Z246" i="36"/>
  <c r="U246" i="36"/>
  <c r="P246" i="36"/>
  <c r="AS245" i="36"/>
  <c r="AO245" i="36"/>
  <c r="AL245" i="36"/>
  <c r="AG245" i="36"/>
  <c r="AC245" i="36"/>
  <c r="Z245" i="36"/>
  <c r="U245" i="36"/>
  <c r="P245" i="36"/>
  <c r="AS244" i="36"/>
  <c r="AO244" i="36"/>
  <c r="AL244" i="36"/>
  <c r="AG244" i="36"/>
  <c r="AC244" i="36"/>
  <c r="Z244" i="36"/>
  <c r="U244" i="36"/>
  <c r="P244" i="36"/>
  <c r="AS243" i="36"/>
  <c r="AO243" i="36"/>
  <c r="AL243" i="36"/>
  <c r="AG243" i="36"/>
  <c r="AC243" i="36"/>
  <c r="Z243" i="36"/>
  <c r="U243" i="36"/>
  <c r="P243" i="36"/>
  <c r="AS242" i="36"/>
  <c r="AO242" i="36"/>
  <c r="AL242" i="36"/>
  <c r="AG242" i="36"/>
  <c r="AC242" i="36"/>
  <c r="Z242" i="36"/>
  <c r="U242" i="36"/>
  <c r="P242" i="36"/>
  <c r="AS241" i="36"/>
  <c r="AO241" i="36"/>
  <c r="AL241" i="36"/>
  <c r="AG241" i="36"/>
  <c r="AC241" i="36"/>
  <c r="Z241" i="36"/>
  <c r="U241" i="36"/>
  <c r="P241" i="36"/>
  <c r="AS240" i="36"/>
  <c r="AO240" i="36"/>
  <c r="AL240" i="36"/>
  <c r="AG240" i="36"/>
  <c r="AC240" i="36"/>
  <c r="Z240" i="36"/>
  <c r="U240" i="36"/>
  <c r="P240" i="36"/>
  <c r="AS239" i="36"/>
  <c r="AO239" i="36"/>
  <c r="AL239" i="36"/>
  <c r="AG239" i="36"/>
  <c r="AC239" i="36"/>
  <c r="Z239" i="36"/>
  <c r="U239" i="36"/>
  <c r="P239" i="36"/>
  <c r="AS238" i="36"/>
  <c r="AO238" i="36"/>
  <c r="AL238" i="36"/>
  <c r="AG238" i="36"/>
  <c r="AC238" i="36"/>
  <c r="Z238" i="36"/>
  <c r="U238" i="36"/>
  <c r="P238" i="36"/>
  <c r="AS237" i="36"/>
  <c r="AO237" i="36"/>
  <c r="AL237" i="36"/>
  <c r="AG237" i="36"/>
  <c r="AC237" i="36"/>
  <c r="Z237" i="36"/>
  <c r="U237" i="36"/>
  <c r="P237" i="36"/>
  <c r="AS236" i="36"/>
  <c r="AO236" i="36"/>
  <c r="AL236" i="36"/>
  <c r="AG236" i="36"/>
  <c r="AC236" i="36"/>
  <c r="Z236" i="36"/>
  <c r="U236" i="36"/>
  <c r="P236" i="36"/>
  <c r="AS235" i="36"/>
  <c r="AO235" i="36"/>
  <c r="AL235" i="36"/>
  <c r="AG235" i="36"/>
  <c r="AC235" i="36"/>
  <c r="Z235" i="36"/>
  <c r="U235" i="36"/>
  <c r="P235" i="36"/>
  <c r="AS234" i="36"/>
  <c r="AO234" i="36"/>
  <c r="AL234" i="36"/>
  <c r="AG234" i="36"/>
  <c r="AC234" i="36"/>
  <c r="Z234" i="36"/>
  <c r="U234" i="36"/>
  <c r="P234" i="36"/>
  <c r="AS233" i="36"/>
  <c r="AO233" i="36"/>
  <c r="AL233" i="36"/>
  <c r="AG233" i="36"/>
  <c r="AC233" i="36"/>
  <c r="Z233" i="36"/>
  <c r="U233" i="36"/>
  <c r="P233" i="36"/>
  <c r="AS232" i="36"/>
  <c r="AO232" i="36"/>
  <c r="AL232" i="36"/>
  <c r="AG232" i="36"/>
  <c r="AC232" i="36"/>
  <c r="Z232" i="36"/>
  <c r="U232" i="36"/>
  <c r="P232" i="36"/>
  <c r="AS231" i="36"/>
  <c r="AO231" i="36"/>
  <c r="AL231" i="36"/>
  <c r="AG231" i="36"/>
  <c r="AC231" i="36"/>
  <c r="Z231" i="36"/>
  <c r="U231" i="36"/>
  <c r="P231" i="36"/>
  <c r="AS230" i="36"/>
  <c r="AO230" i="36"/>
  <c r="AL230" i="36"/>
  <c r="AG230" i="36"/>
  <c r="AC230" i="36"/>
  <c r="Z230" i="36"/>
  <c r="U230" i="36"/>
  <c r="P230" i="36"/>
  <c r="AS229" i="36"/>
  <c r="AO229" i="36"/>
  <c r="AL229" i="36"/>
  <c r="AG229" i="36"/>
  <c r="AC229" i="36"/>
  <c r="Z229" i="36"/>
  <c r="U229" i="36"/>
  <c r="P229" i="36"/>
  <c r="AS228" i="36"/>
  <c r="AO228" i="36"/>
  <c r="AL228" i="36"/>
  <c r="AG228" i="36"/>
  <c r="AC228" i="36"/>
  <c r="Z228" i="36"/>
  <c r="U228" i="36"/>
  <c r="P228" i="36"/>
  <c r="AS227" i="36"/>
  <c r="AO227" i="36"/>
  <c r="AL227" i="36"/>
  <c r="AG227" i="36"/>
  <c r="AC227" i="36"/>
  <c r="Z227" i="36"/>
  <c r="U227" i="36"/>
  <c r="P227" i="36"/>
  <c r="AS226" i="36"/>
  <c r="AO226" i="36"/>
  <c r="AL226" i="36"/>
  <c r="AG226" i="36"/>
  <c r="AC226" i="36"/>
  <c r="Z226" i="36"/>
  <c r="U226" i="36"/>
  <c r="P226" i="36"/>
  <c r="AS225" i="36"/>
  <c r="AO225" i="36"/>
  <c r="AL225" i="36"/>
  <c r="AG225" i="36"/>
  <c r="AC225" i="36"/>
  <c r="Z225" i="36"/>
  <c r="U225" i="36"/>
  <c r="P225" i="36"/>
  <c r="AS224" i="36"/>
  <c r="AO224" i="36"/>
  <c r="AL224" i="36"/>
  <c r="AG224" i="36"/>
  <c r="AC224" i="36"/>
  <c r="Z224" i="36"/>
  <c r="U224" i="36"/>
  <c r="P224" i="36"/>
  <c r="AS223" i="36"/>
  <c r="AO223" i="36"/>
  <c r="AL223" i="36"/>
  <c r="AG223" i="36"/>
  <c r="AC223" i="36"/>
  <c r="Z223" i="36"/>
  <c r="U223" i="36"/>
  <c r="P223" i="36"/>
  <c r="AS222" i="36"/>
  <c r="AO222" i="36"/>
  <c r="AL222" i="36"/>
  <c r="AG222" i="36"/>
  <c r="AC222" i="36"/>
  <c r="Z222" i="36"/>
  <c r="U222" i="36"/>
  <c r="P222" i="36"/>
  <c r="AS221" i="36"/>
  <c r="AO221" i="36"/>
  <c r="AL221" i="36"/>
  <c r="AG221" i="36"/>
  <c r="AC221" i="36"/>
  <c r="Z221" i="36"/>
  <c r="U221" i="36"/>
  <c r="P221" i="36"/>
  <c r="AS220" i="36"/>
  <c r="AO220" i="36"/>
  <c r="AL220" i="36"/>
  <c r="AG220" i="36"/>
  <c r="AC220" i="36"/>
  <c r="Z220" i="36"/>
  <c r="U220" i="36"/>
  <c r="P220" i="36"/>
  <c r="AS219" i="36"/>
  <c r="AO219" i="36"/>
  <c r="AL219" i="36"/>
  <c r="AG219" i="36"/>
  <c r="AC219" i="36"/>
  <c r="Z219" i="36"/>
  <c r="U219" i="36"/>
  <c r="P219" i="36"/>
  <c r="AS218" i="36"/>
  <c r="AO218" i="36"/>
  <c r="AL218" i="36"/>
  <c r="AG218" i="36"/>
  <c r="AC218" i="36"/>
  <c r="Z218" i="36"/>
  <c r="U218" i="36"/>
  <c r="P218" i="36"/>
  <c r="AS217" i="36"/>
  <c r="AO217" i="36"/>
  <c r="AL217" i="36"/>
  <c r="AG217" i="36"/>
  <c r="AC217" i="36"/>
  <c r="Z217" i="36"/>
  <c r="U217" i="36"/>
  <c r="P217" i="36"/>
  <c r="AS216" i="36"/>
  <c r="AO216" i="36"/>
  <c r="AL216" i="36"/>
  <c r="AG216" i="36"/>
  <c r="AC216" i="36"/>
  <c r="Z216" i="36"/>
  <c r="U216" i="36"/>
  <c r="P216" i="36"/>
  <c r="AS215" i="36"/>
  <c r="AO215" i="36"/>
  <c r="AL215" i="36"/>
  <c r="AG215" i="36"/>
  <c r="AC215" i="36"/>
  <c r="Z215" i="36"/>
  <c r="U215" i="36"/>
  <c r="P215" i="36"/>
  <c r="AS214" i="36"/>
  <c r="AO214" i="36"/>
  <c r="AL214" i="36"/>
  <c r="AG214" i="36"/>
  <c r="AC214" i="36"/>
  <c r="Z214" i="36"/>
  <c r="U214" i="36"/>
  <c r="P214" i="36"/>
  <c r="AS213" i="36"/>
  <c r="AO213" i="36"/>
  <c r="AL213" i="36"/>
  <c r="AG213" i="36"/>
  <c r="AC213" i="36"/>
  <c r="Z213" i="36"/>
  <c r="U213" i="36"/>
  <c r="P213" i="36"/>
  <c r="AS212" i="36"/>
  <c r="AO212" i="36"/>
  <c r="AL212" i="36"/>
  <c r="AG212" i="36"/>
  <c r="AC212" i="36"/>
  <c r="Z212" i="36"/>
  <c r="U212" i="36"/>
  <c r="P212" i="36"/>
  <c r="AS211" i="36"/>
  <c r="AO211" i="36"/>
  <c r="AL211" i="36"/>
  <c r="AG211" i="36"/>
  <c r="AC211" i="36"/>
  <c r="Z211" i="36"/>
  <c r="U211" i="36"/>
  <c r="P211" i="36"/>
  <c r="AS210" i="36"/>
  <c r="AO210" i="36"/>
  <c r="AL210" i="36"/>
  <c r="AG210" i="36"/>
  <c r="AC210" i="36"/>
  <c r="Z210" i="36"/>
  <c r="U210" i="36"/>
  <c r="P210" i="36"/>
  <c r="AS209" i="36"/>
  <c r="AO209" i="36"/>
  <c r="AL209" i="36"/>
  <c r="AG209" i="36"/>
  <c r="AC209" i="36"/>
  <c r="Z209" i="36"/>
  <c r="U209" i="36"/>
  <c r="P209" i="36"/>
  <c r="AS208" i="36"/>
  <c r="AO208" i="36"/>
  <c r="AL208" i="36"/>
  <c r="AG208" i="36"/>
  <c r="AC208" i="36"/>
  <c r="Z208" i="36"/>
  <c r="U208" i="36"/>
  <c r="P208" i="36"/>
  <c r="AS207" i="36"/>
  <c r="AO207" i="36"/>
  <c r="AL207" i="36"/>
  <c r="AG207" i="36"/>
  <c r="AC207" i="36"/>
  <c r="Z207" i="36"/>
  <c r="U207" i="36"/>
  <c r="P207" i="36"/>
  <c r="AS206" i="36"/>
  <c r="AO206" i="36"/>
  <c r="AL206" i="36"/>
  <c r="AG206" i="36"/>
  <c r="AC206" i="36"/>
  <c r="Z206" i="36"/>
  <c r="U206" i="36"/>
  <c r="P206" i="36"/>
  <c r="AS205" i="36"/>
  <c r="AO205" i="36"/>
  <c r="AL205" i="36"/>
  <c r="AG205" i="36"/>
  <c r="AC205" i="36"/>
  <c r="Z205" i="36"/>
  <c r="U205" i="36"/>
  <c r="P205" i="36"/>
  <c r="AS204" i="36"/>
  <c r="AO204" i="36"/>
  <c r="AL204" i="36"/>
  <c r="AG204" i="36"/>
  <c r="AC204" i="36"/>
  <c r="Z204" i="36"/>
  <c r="U204" i="36"/>
  <c r="P204" i="36"/>
  <c r="AS203" i="36"/>
  <c r="AO203" i="36"/>
  <c r="AL203" i="36"/>
  <c r="AG203" i="36"/>
  <c r="AC203" i="36"/>
  <c r="Z203" i="36"/>
  <c r="U203" i="36"/>
  <c r="P203" i="36"/>
  <c r="AS202" i="36"/>
  <c r="AO202" i="36"/>
  <c r="AL202" i="36"/>
  <c r="AG202" i="36"/>
  <c r="AC202" i="36"/>
  <c r="Z202" i="36"/>
  <c r="U202" i="36"/>
  <c r="P202" i="36"/>
  <c r="AS201" i="36"/>
  <c r="AO201" i="36"/>
  <c r="AL201" i="36"/>
  <c r="AG201" i="36"/>
  <c r="AC201" i="36"/>
  <c r="Z201" i="36"/>
  <c r="U201" i="36"/>
  <c r="P201" i="36"/>
  <c r="AS200" i="36"/>
  <c r="AO200" i="36"/>
  <c r="AL200" i="36"/>
  <c r="AG200" i="36"/>
  <c r="AC200" i="36"/>
  <c r="Z200" i="36"/>
  <c r="U200" i="36"/>
  <c r="P200" i="36"/>
  <c r="AS199" i="36"/>
  <c r="AO199" i="36"/>
  <c r="AL199" i="36"/>
  <c r="AG199" i="36"/>
  <c r="AC199" i="36"/>
  <c r="Z199" i="36"/>
  <c r="U199" i="36"/>
  <c r="P199" i="36"/>
  <c r="AS198" i="36"/>
  <c r="AO198" i="36"/>
  <c r="AL198" i="36"/>
  <c r="AG198" i="36"/>
  <c r="AC198" i="36"/>
  <c r="Z198" i="36"/>
  <c r="U198" i="36"/>
  <c r="P198" i="36"/>
  <c r="AS197" i="36"/>
  <c r="AO197" i="36"/>
  <c r="AL197" i="36"/>
  <c r="AG197" i="36"/>
  <c r="AC197" i="36"/>
  <c r="Z197" i="36"/>
  <c r="U197" i="36"/>
  <c r="P197" i="36"/>
  <c r="AS196" i="36"/>
  <c r="AO196" i="36"/>
  <c r="AL196" i="36"/>
  <c r="AG196" i="36"/>
  <c r="AC196" i="36"/>
  <c r="Z196" i="36"/>
  <c r="U196" i="36"/>
  <c r="P196" i="36"/>
  <c r="AS195" i="36"/>
  <c r="AO195" i="36"/>
  <c r="AL195" i="36"/>
  <c r="AG195" i="36"/>
  <c r="AC195" i="36"/>
  <c r="Z195" i="36"/>
  <c r="U195" i="36"/>
  <c r="P195" i="36"/>
  <c r="AS194" i="36"/>
  <c r="AO194" i="36"/>
  <c r="AL194" i="36"/>
  <c r="AG194" i="36"/>
  <c r="AC194" i="36"/>
  <c r="Z194" i="36"/>
  <c r="U194" i="36"/>
  <c r="P194" i="36"/>
  <c r="AS193" i="36"/>
  <c r="AO193" i="36"/>
  <c r="AL193" i="36"/>
  <c r="AG193" i="36"/>
  <c r="AC193" i="36"/>
  <c r="Z193" i="36"/>
  <c r="U193" i="36"/>
  <c r="P193" i="36"/>
  <c r="AS192" i="36"/>
  <c r="AO192" i="36"/>
  <c r="AL192" i="36"/>
  <c r="AG192" i="36"/>
  <c r="AC192" i="36"/>
  <c r="Z192" i="36"/>
  <c r="U192" i="36"/>
  <c r="P192" i="36"/>
  <c r="AS191" i="36"/>
  <c r="AO191" i="36"/>
  <c r="AL191" i="36"/>
  <c r="AG191" i="36"/>
  <c r="AC191" i="36"/>
  <c r="Z191" i="36"/>
  <c r="U191" i="36"/>
  <c r="P191" i="36"/>
  <c r="AS190" i="36"/>
  <c r="AO190" i="36"/>
  <c r="AL190" i="36"/>
  <c r="AG190" i="36"/>
  <c r="AC190" i="36"/>
  <c r="Z190" i="36"/>
  <c r="U190" i="36"/>
  <c r="P190" i="36"/>
  <c r="AS189" i="36"/>
  <c r="AO189" i="36"/>
  <c r="AL189" i="36"/>
  <c r="AG189" i="36"/>
  <c r="AC189" i="36"/>
  <c r="Z189" i="36"/>
  <c r="U189" i="36"/>
  <c r="P189" i="36"/>
  <c r="AS188" i="36"/>
  <c r="AO188" i="36"/>
  <c r="AL188" i="36"/>
  <c r="AG188" i="36"/>
  <c r="AC188" i="36"/>
  <c r="Z188" i="36"/>
  <c r="U188" i="36"/>
  <c r="P188" i="36"/>
  <c r="AS187" i="36"/>
  <c r="AO187" i="36"/>
  <c r="AL187" i="36"/>
  <c r="AG187" i="36"/>
  <c r="AC187" i="36"/>
  <c r="Z187" i="36"/>
  <c r="U187" i="36"/>
  <c r="P187" i="36"/>
  <c r="AS186" i="36"/>
  <c r="AO186" i="36"/>
  <c r="AL186" i="36"/>
  <c r="AG186" i="36"/>
  <c r="AC186" i="36"/>
  <c r="Z186" i="36"/>
  <c r="U186" i="36"/>
  <c r="P186" i="36"/>
  <c r="AS185" i="36"/>
  <c r="AO185" i="36"/>
  <c r="AL185" i="36"/>
  <c r="AG185" i="36"/>
  <c r="AC185" i="36"/>
  <c r="Z185" i="36"/>
  <c r="U185" i="36"/>
  <c r="P185" i="36"/>
  <c r="AS184" i="36"/>
  <c r="AO184" i="36"/>
  <c r="AL184" i="36"/>
  <c r="AG184" i="36"/>
  <c r="AC184" i="36"/>
  <c r="Z184" i="36"/>
  <c r="U184" i="36"/>
  <c r="P184" i="36"/>
  <c r="AS183" i="36"/>
  <c r="AO183" i="36"/>
  <c r="AL183" i="36"/>
  <c r="AG183" i="36"/>
  <c r="AC183" i="36"/>
  <c r="Z183" i="36"/>
  <c r="U183" i="36"/>
  <c r="P183" i="36"/>
  <c r="AS182" i="36"/>
  <c r="AO182" i="36"/>
  <c r="AL182" i="36"/>
  <c r="AG182" i="36"/>
  <c r="AC182" i="36"/>
  <c r="Z182" i="36"/>
  <c r="U182" i="36"/>
  <c r="P182" i="36"/>
  <c r="AS181" i="36"/>
  <c r="AO181" i="36"/>
  <c r="AL181" i="36"/>
  <c r="AG181" i="36"/>
  <c r="AC181" i="36"/>
  <c r="Z181" i="36"/>
  <c r="U181" i="36"/>
  <c r="P181" i="36"/>
  <c r="AS180" i="36"/>
  <c r="AO180" i="36"/>
  <c r="AL180" i="36"/>
  <c r="AG180" i="36"/>
  <c r="AC180" i="36"/>
  <c r="Z180" i="36"/>
  <c r="U180" i="36"/>
  <c r="P180" i="36"/>
  <c r="AS179" i="36"/>
  <c r="AO179" i="36"/>
  <c r="AL179" i="36"/>
  <c r="AG179" i="36"/>
  <c r="AC179" i="36"/>
  <c r="Z179" i="36"/>
  <c r="U179" i="36"/>
  <c r="P179" i="36"/>
  <c r="AS178" i="36"/>
  <c r="AO178" i="36"/>
  <c r="AL178" i="36"/>
  <c r="AG178" i="36"/>
  <c r="AC178" i="36"/>
  <c r="Z178" i="36"/>
  <c r="U178" i="36"/>
  <c r="P178" i="36"/>
  <c r="AS177" i="36"/>
  <c r="AO177" i="36"/>
  <c r="AL177" i="36"/>
  <c r="AG177" i="36"/>
  <c r="AC177" i="36"/>
  <c r="Z177" i="36"/>
  <c r="U177" i="36"/>
  <c r="P177" i="36"/>
  <c r="AS176" i="36"/>
  <c r="AO176" i="36"/>
  <c r="AL176" i="36"/>
  <c r="AG176" i="36"/>
  <c r="AC176" i="36"/>
  <c r="Z176" i="36"/>
  <c r="U176" i="36"/>
  <c r="P176" i="36"/>
  <c r="AS175" i="36"/>
  <c r="AO175" i="36"/>
  <c r="AL175" i="36"/>
  <c r="AG175" i="36"/>
  <c r="AC175" i="36"/>
  <c r="Z175" i="36"/>
  <c r="U175" i="36"/>
  <c r="P175" i="36"/>
  <c r="AS174" i="36"/>
  <c r="AO174" i="36"/>
  <c r="AL174" i="36"/>
  <c r="AG174" i="36"/>
  <c r="AC174" i="36"/>
  <c r="Z174" i="36"/>
  <c r="U174" i="36"/>
  <c r="P174" i="36"/>
  <c r="AS173" i="36"/>
  <c r="AO173" i="36"/>
  <c r="AL173" i="36"/>
  <c r="AG173" i="36"/>
  <c r="AC173" i="36"/>
  <c r="Z173" i="36"/>
  <c r="U173" i="36"/>
  <c r="P173" i="36"/>
  <c r="AS172" i="36"/>
  <c r="AO172" i="36"/>
  <c r="AL172" i="36"/>
  <c r="AG172" i="36"/>
  <c r="AC172" i="36"/>
  <c r="Z172" i="36"/>
  <c r="U172" i="36"/>
  <c r="P172" i="36"/>
  <c r="AS171" i="36"/>
  <c r="AO171" i="36"/>
  <c r="AL171" i="36"/>
  <c r="AG171" i="36"/>
  <c r="AC171" i="36"/>
  <c r="Z171" i="36"/>
  <c r="U171" i="36"/>
  <c r="P171" i="36"/>
  <c r="AS170" i="36"/>
  <c r="AO170" i="36"/>
  <c r="AL170" i="36"/>
  <c r="AG170" i="36"/>
  <c r="AC170" i="36"/>
  <c r="Z170" i="36"/>
  <c r="U170" i="36"/>
  <c r="P170" i="36"/>
  <c r="AS169" i="36"/>
  <c r="AO169" i="36"/>
  <c r="AL169" i="36"/>
  <c r="AG169" i="36"/>
  <c r="AC169" i="36"/>
  <c r="Z169" i="36"/>
  <c r="U169" i="36"/>
  <c r="P169" i="36"/>
  <c r="AS168" i="36"/>
  <c r="AO168" i="36"/>
  <c r="AL168" i="36"/>
  <c r="AG168" i="36"/>
  <c r="AC168" i="36"/>
  <c r="Z168" i="36"/>
  <c r="U168" i="36"/>
  <c r="P168" i="36"/>
  <c r="AS167" i="36"/>
  <c r="AO167" i="36"/>
  <c r="AL167" i="36"/>
  <c r="AG167" i="36"/>
  <c r="AC167" i="36"/>
  <c r="Z167" i="36"/>
  <c r="U167" i="36"/>
  <c r="P167" i="36"/>
  <c r="AS166" i="36"/>
  <c r="AO166" i="36"/>
  <c r="AL166" i="36"/>
  <c r="AG166" i="36"/>
  <c r="AC166" i="36"/>
  <c r="Z166" i="36"/>
  <c r="U166" i="36"/>
  <c r="P166" i="36"/>
  <c r="AS165" i="36"/>
  <c r="AO165" i="36"/>
  <c r="AL165" i="36"/>
  <c r="AG165" i="36"/>
  <c r="AC165" i="36"/>
  <c r="Z165" i="36"/>
  <c r="U165" i="36"/>
  <c r="P165" i="36"/>
  <c r="AS164" i="36"/>
  <c r="AO164" i="36"/>
  <c r="AL164" i="36"/>
  <c r="AG164" i="36"/>
  <c r="AC164" i="36"/>
  <c r="Z164" i="36"/>
  <c r="U164" i="36"/>
  <c r="P164" i="36"/>
  <c r="AS163" i="36"/>
  <c r="AO163" i="36"/>
  <c r="AL163" i="36"/>
  <c r="AG163" i="36"/>
  <c r="AC163" i="36"/>
  <c r="Z163" i="36"/>
  <c r="U163" i="36"/>
  <c r="P163" i="36"/>
  <c r="AS162" i="36"/>
  <c r="AO162" i="36"/>
  <c r="AL162" i="36"/>
  <c r="AG162" i="36"/>
  <c r="AC162" i="36"/>
  <c r="Z162" i="36"/>
  <c r="U162" i="36"/>
  <c r="P162" i="36"/>
  <c r="AS161" i="36"/>
  <c r="AO161" i="36"/>
  <c r="AL161" i="36"/>
  <c r="AG161" i="36"/>
  <c r="AC161" i="36"/>
  <c r="Z161" i="36"/>
  <c r="U161" i="36"/>
  <c r="P161" i="36"/>
  <c r="AS160" i="36"/>
  <c r="AO160" i="36"/>
  <c r="AL160" i="36"/>
  <c r="AG160" i="36"/>
  <c r="AC160" i="36"/>
  <c r="Z160" i="36"/>
  <c r="U160" i="36"/>
  <c r="P160" i="36"/>
  <c r="AS159" i="36"/>
  <c r="AO159" i="36"/>
  <c r="AL159" i="36"/>
  <c r="AG159" i="36"/>
  <c r="AC159" i="36"/>
  <c r="Z159" i="36"/>
  <c r="U159" i="36"/>
  <c r="P159" i="36"/>
  <c r="AS158" i="36"/>
  <c r="AO158" i="36"/>
  <c r="AL158" i="36"/>
  <c r="AG158" i="36"/>
  <c r="AC158" i="36"/>
  <c r="Z158" i="36"/>
  <c r="U158" i="36"/>
  <c r="P158" i="36"/>
  <c r="AS157" i="36"/>
  <c r="AO157" i="36"/>
  <c r="AL157" i="36"/>
  <c r="AG157" i="36"/>
  <c r="AC157" i="36"/>
  <c r="Z157" i="36"/>
  <c r="U157" i="36"/>
  <c r="P157" i="36"/>
  <c r="AS156" i="36"/>
  <c r="AO156" i="36"/>
  <c r="AL156" i="36"/>
  <c r="AG156" i="36"/>
  <c r="AC156" i="36"/>
  <c r="Z156" i="36"/>
  <c r="U156" i="36"/>
  <c r="P156" i="36"/>
  <c r="AS155" i="36"/>
  <c r="AO155" i="36"/>
  <c r="AL155" i="36"/>
  <c r="AG155" i="36"/>
  <c r="AC155" i="36"/>
  <c r="Z155" i="36"/>
  <c r="U155" i="36"/>
  <c r="P155" i="36"/>
  <c r="AS154" i="36"/>
  <c r="AO154" i="36"/>
  <c r="AL154" i="36"/>
  <c r="AG154" i="36"/>
  <c r="AC154" i="36"/>
  <c r="Z154" i="36"/>
  <c r="U154" i="36"/>
  <c r="P154" i="36"/>
  <c r="AS153" i="36"/>
  <c r="AO153" i="36"/>
  <c r="AL153" i="36"/>
  <c r="AG153" i="36"/>
  <c r="AC153" i="36"/>
  <c r="Z153" i="36"/>
  <c r="U153" i="36"/>
  <c r="P153" i="36"/>
  <c r="AS152" i="36"/>
  <c r="AO152" i="36"/>
  <c r="AL152" i="36"/>
  <c r="AG152" i="36"/>
  <c r="AC152" i="36"/>
  <c r="Z152" i="36"/>
  <c r="U152" i="36"/>
  <c r="P152" i="36"/>
  <c r="AS151" i="36"/>
  <c r="AO151" i="36"/>
  <c r="AL151" i="36"/>
  <c r="AG151" i="36"/>
  <c r="AC151" i="36"/>
  <c r="Z151" i="36"/>
  <c r="U151" i="36"/>
  <c r="P151" i="36"/>
  <c r="AS150" i="36"/>
  <c r="AO150" i="36"/>
  <c r="AL150" i="36"/>
  <c r="AG150" i="36"/>
  <c r="AC150" i="36"/>
  <c r="Z150" i="36"/>
  <c r="U150" i="36"/>
  <c r="P150" i="36"/>
  <c r="AS149" i="36"/>
  <c r="AO149" i="36"/>
  <c r="AL149" i="36"/>
  <c r="AG149" i="36"/>
  <c r="AC149" i="36"/>
  <c r="Z149" i="36"/>
  <c r="U149" i="36"/>
  <c r="P149" i="36"/>
  <c r="AS148" i="36"/>
  <c r="AO148" i="36"/>
  <c r="AL148" i="36"/>
  <c r="AG148" i="36"/>
  <c r="AC148" i="36"/>
  <c r="Z148" i="36"/>
  <c r="U148" i="36"/>
  <c r="P148" i="36"/>
  <c r="AS147" i="36"/>
  <c r="AO147" i="36"/>
  <c r="AL147" i="36"/>
  <c r="AG147" i="36"/>
  <c r="AC147" i="36"/>
  <c r="Z147" i="36"/>
  <c r="U147" i="36"/>
  <c r="P147" i="36"/>
  <c r="AS146" i="36"/>
  <c r="AO146" i="36"/>
  <c r="AL146" i="36"/>
  <c r="AG146" i="36"/>
  <c r="AC146" i="36"/>
  <c r="Z146" i="36"/>
  <c r="U146" i="36"/>
  <c r="P146" i="36"/>
  <c r="AS145" i="36"/>
  <c r="AO145" i="36"/>
  <c r="AL145" i="36"/>
  <c r="AG145" i="36"/>
  <c r="AC145" i="36"/>
  <c r="Z145" i="36"/>
  <c r="U145" i="36"/>
  <c r="P145" i="36"/>
  <c r="AS144" i="36"/>
  <c r="AO144" i="36"/>
  <c r="AL144" i="36"/>
  <c r="AG144" i="36"/>
  <c r="AC144" i="36"/>
  <c r="Z144" i="36"/>
  <c r="U144" i="36"/>
  <c r="P144" i="36"/>
  <c r="AS143" i="36"/>
  <c r="AO143" i="36"/>
  <c r="AL143" i="36"/>
  <c r="AG143" i="36"/>
  <c r="AC143" i="36"/>
  <c r="Z143" i="36"/>
  <c r="U143" i="36"/>
  <c r="P143" i="36"/>
  <c r="AS142" i="36"/>
  <c r="AO142" i="36"/>
  <c r="AL142" i="36"/>
  <c r="AG142" i="36"/>
  <c r="AC142" i="36"/>
  <c r="Z142" i="36"/>
  <c r="U142" i="36"/>
  <c r="P142" i="36"/>
  <c r="AS141" i="36"/>
  <c r="AO141" i="36"/>
  <c r="AL141" i="36"/>
  <c r="AG141" i="36"/>
  <c r="AC141" i="36"/>
  <c r="Z141" i="36"/>
  <c r="U141" i="36"/>
  <c r="P141" i="36"/>
  <c r="AS140" i="36"/>
  <c r="AO140" i="36"/>
  <c r="AL140" i="36"/>
  <c r="AG140" i="36"/>
  <c r="AC140" i="36"/>
  <c r="Z140" i="36"/>
  <c r="U140" i="36"/>
  <c r="P140" i="36"/>
  <c r="AS139" i="36"/>
  <c r="AO139" i="36"/>
  <c r="AL139" i="36"/>
  <c r="AG139" i="36"/>
  <c r="AC139" i="36"/>
  <c r="Z139" i="36"/>
  <c r="U139" i="36"/>
  <c r="P139" i="36"/>
  <c r="AS138" i="36"/>
  <c r="AO138" i="36"/>
  <c r="AL138" i="36"/>
  <c r="AG138" i="36"/>
  <c r="AC138" i="36"/>
  <c r="Z138" i="36"/>
  <c r="U138" i="36"/>
  <c r="P138" i="36"/>
  <c r="AS137" i="36"/>
  <c r="AO137" i="36"/>
  <c r="AL137" i="36"/>
  <c r="AG137" i="36"/>
  <c r="AC137" i="36"/>
  <c r="Z137" i="36"/>
  <c r="U137" i="36"/>
  <c r="P137" i="36"/>
  <c r="AS136" i="36"/>
  <c r="AO136" i="36"/>
  <c r="AL136" i="36"/>
  <c r="AG136" i="36"/>
  <c r="AC136" i="36"/>
  <c r="Z136" i="36"/>
  <c r="U136" i="36"/>
  <c r="P136" i="36"/>
  <c r="AS135" i="36"/>
  <c r="AO135" i="36"/>
  <c r="AL135" i="36"/>
  <c r="AG135" i="36"/>
  <c r="AC135" i="36"/>
  <c r="Z135" i="36"/>
  <c r="U135" i="36"/>
  <c r="P135" i="36"/>
  <c r="AS134" i="36"/>
  <c r="AO134" i="36"/>
  <c r="AL134" i="36"/>
  <c r="AG134" i="36"/>
  <c r="AC134" i="36"/>
  <c r="Z134" i="36"/>
  <c r="U134" i="36"/>
  <c r="P134" i="36"/>
  <c r="AS133" i="36"/>
  <c r="AO133" i="36"/>
  <c r="AL133" i="36"/>
  <c r="AG133" i="36"/>
  <c r="AC133" i="36"/>
  <c r="Z133" i="36"/>
  <c r="U133" i="36"/>
  <c r="P133" i="36"/>
  <c r="AS132" i="36"/>
  <c r="AO132" i="36"/>
  <c r="AL132" i="36"/>
  <c r="AG132" i="36"/>
  <c r="AC132" i="36"/>
  <c r="Z132" i="36"/>
  <c r="U132" i="36"/>
  <c r="P132" i="36"/>
  <c r="AS131" i="36"/>
  <c r="AO131" i="36"/>
  <c r="AL131" i="36"/>
  <c r="AG131" i="36"/>
  <c r="AC131" i="36"/>
  <c r="Z131" i="36"/>
  <c r="U131" i="36"/>
  <c r="P131" i="36"/>
  <c r="AS130" i="36"/>
  <c r="AO130" i="36"/>
  <c r="AL130" i="36"/>
  <c r="AG130" i="36"/>
  <c r="AC130" i="36"/>
  <c r="Z130" i="36"/>
  <c r="U130" i="36"/>
  <c r="P130" i="36"/>
  <c r="AS129" i="36"/>
  <c r="AO129" i="36"/>
  <c r="AL129" i="36"/>
  <c r="AG129" i="36"/>
  <c r="AC129" i="36"/>
  <c r="Z129" i="36"/>
  <c r="U129" i="36"/>
  <c r="P129" i="36"/>
  <c r="AS128" i="36"/>
  <c r="AO128" i="36"/>
  <c r="AL128" i="36"/>
  <c r="AG128" i="36"/>
  <c r="AC128" i="36"/>
  <c r="Z128" i="36"/>
  <c r="U128" i="36"/>
  <c r="P128" i="36"/>
  <c r="AS127" i="36"/>
  <c r="AO127" i="36"/>
  <c r="AL127" i="36"/>
  <c r="AG127" i="36"/>
  <c r="AC127" i="36"/>
  <c r="Z127" i="36"/>
  <c r="U127" i="36"/>
  <c r="P127" i="36"/>
  <c r="AS126" i="36"/>
  <c r="AO126" i="36"/>
  <c r="AL126" i="36"/>
  <c r="AG126" i="36"/>
  <c r="AC126" i="36"/>
  <c r="Z126" i="36"/>
  <c r="U126" i="36"/>
  <c r="P126" i="36"/>
  <c r="AS125" i="36"/>
  <c r="AO125" i="36"/>
  <c r="AL125" i="36"/>
  <c r="AG125" i="36"/>
  <c r="AC125" i="36"/>
  <c r="Z125" i="36"/>
  <c r="U125" i="36"/>
  <c r="P125" i="36"/>
  <c r="AS124" i="36"/>
  <c r="AO124" i="36"/>
  <c r="AL124" i="36"/>
  <c r="AG124" i="36"/>
  <c r="AC124" i="36"/>
  <c r="Z124" i="36"/>
  <c r="U124" i="36"/>
  <c r="P124" i="36"/>
  <c r="AS123" i="36"/>
  <c r="AO123" i="36"/>
  <c r="AL123" i="36"/>
  <c r="AG123" i="36"/>
  <c r="AC123" i="36"/>
  <c r="Z123" i="36"/>
  <c r="U123" i="36"/>
  <c r="P123" i="36"/>
  <c r="AS122" i="36"/>
  <c r="AO122" i="36"/>
  <c r="AL122" i="36"/>
  <c r="AG122" i="36"/>
  <c r="AC122" i="36"/>
  <c r="Z122" i="36"/>
  <c r="U122" i="36"/>
  <c r="P122" i="36"/>
  <c r="AS121" i="36"/>
  <c r="AO121" i="36"/>
  <c r="AL121" i="36"/>
  <c r="AG121" i="36"/>
  <c r="AC121" i="36"/>
  <c r="Z121" i="36"/>
  <c r="U121" i="36"/>
  <c r="P121" i="36"/>
  <c r="AS120" i="36"/>
  <c r="AO120" i="36"/>
  <c r="AL120" i="36"/>
  <c r="AG120" i="36"/>
  <c r="AC120" i="36"/>
  <c r="Z120" i="36"/>
  <c r="U120" i="36"/>
  <c r="P120" i="36"/>
  <c r="AS119" i="36"/>
  <c r="AO119" i="36"/>
  <c r="AL119" i="36"/>
  <c r="AG119" i="36"/>
  <c r="AC119" i="36"/>
  <c r="Z119" i="36"/>
  <c r="U119" i="36"/>
  <c r="P119" i="36"/>
  <c r="AS118" i="36"/>
  <c r="AO118" i="36"/>
  <c r="AL118" i="36"/>
  <c r="AG118" i="36"/>
  <c r="AC118" i="36"/>
  <c r="Z118" i="36"/>
  <c r="U118" i="36"/>
  <c r="P118" i="36"/>
  <c r="AS117" i="36"/>
  <c r="AO117" i="36"/>
  <c r="AL117" i="36"/>
  <c r="AG117" i="36"/>
  <c r="AC117" i="36"/>
  <c r="Z117" i="36"/>
  <c r="U117" i="36"/>
  <c r="P117" i="36"/>
  <c r="AS116" i="36"/>
  <c r="AO116" i="36"/>
  <c r="AL116" i="36"/>
  <c r="AG116" i="36"/>
  <c r="AC116" i="36"/>
  <c r="Z116" i="36"/>
  <c r="U116" i="36"/>
  <c r="P116" i="36"/>
  <c r="AS115" i="36"/>
  <c r="AO115" i="36"/>
  <c r="AL115" i="36"/>
  <c r="AG115" i="36"/>
  <c r="AC115" i="36"/>
  <c r="Z115" i="36"/>
  <c r="U115" i="36"/>
  <c r="P115" i="36"/>
  <c r="AS114" i="36"/>
  <c r="AO114" i="36"/>
  <c r="AL114" i="36"/>
  <c r="AG114" i="36"/>
  <c r="AC114" i="36"/>
  <c r="Z114" i="36"/>
  <c r="U114" i="36"/>
  <c r="P114" i="36"/>
  <c r="AS113" i="36"/>
  <c r="AO113" i="36"/>
  <c r="AL113" i="36"/>
  <c r="AG113" i="36"/>
  <c r="AC113" i="36"/>
  <c r="Z113" i="36"/>
  <c r="U113" i="36"/>
  <c r="P113" i="36"/>
  <c r="AS112" i="36"/>
  <c r="AO112" i="36"/>
  <c r="AL112" i="36"/>
  <c r="AG112" i="36"/>
  <c r="AC112" i="36"/>
  <c r="Z112" i="36"/>
  <c r="U112" i="36"/>
  <c r="P112" i="36"/>
  <c r="AS111" i="36"/>
  <c r="AO111" i="36"/>
  <c r="AL111" i="36"/>
  <c r="AG111" i="36"/>
  <c r="AC111" i="36"/>
  <c r="Z111" i="36"/>
  <c r="U111" i="36"/>
  <c r="P111" i="36"/>
  <c r="AS110" i="36"/>
  <c r="AO110" i="36"/>
  <c r="AL110" i="36"/>
  <c r="AG110" i="36"/>
  <c r="AC110" i="36"/>
  <c r="Z110" i="36"/>
  <c r="U110" i="36"/>
  <c r="P110" i="36"/>
  <c r="AS109" i="36"/>
  <c r="AO109" i="36"/>
  <c r="AL109" i="36"/>
  <c r="AG109" i="36"/>
  <c r="AC109" i="36"/>
  <c r="Z109" i="36"/>
  <c r="U109" i="36"/>
  <c r="P109" i="36"/>
  <c r="AS108" i="36"/>
  <c r="AO108" i="36"/>
  <c r="AL108" i="36"/>
  <c r="AG108" i="36"/>
  <c r="AC108" i="36"/>
  <c r="Z108" i="36"/>
  <c r="U108" i="36"/>
  <c r="P108" i="36"/>
  <c r="AS107" i="36"/>
  <c r="AO107" i="36"/>
  <c r="AL107" i="36"/>
  <c r="AG107" i="36"/>
  <c r="AC107" i="36"/>
  <c r="Z107" i="36"/>
  <c r="U107" i="36"/>
  <c r="P107" i="36"/>
  <c r="AS106" i="36"/>
  <c r="AO106" i="36"/>
  <c r="AL106" i="36"/>
  <c r="AG106" i="36"/>
  <c r="AC106" i="36"/>
  <c r="Z106" i="36"/>
  <c r="U106" i="36"/>
  <c r="P106" i="36"/>
  <c r="AS105" i="36"/>
  <c r="AO105" i="36"/>
  <c r="AL105" i="36"/>
  <c r="AG105" i="36"/>
  <c r="AC105" i="36"/>
  <c r="Z105" i="36"/>
  <c r="U105" i="36"/>
  <c r="P105" i="36"/>
  <c r="AS104" i="36"/>
  <c r="AO104" i="36"/>
  <c r="AL104" i="36"/>
  <c r="AG104" i="36"/>
  <c r="AC104" i="36"/>
  <c r="Z104" i="36"/>
  <c r="U104" i="36"/>
  <c r="P104" i="36"/>
  <c r="AS103" i="36"/>
  <c r="AO103" i="36"/>
  <c r="AL103" i="36"/>
  <c r="AG103" i="36"/>
  <c r="AC103" i="36"/>
  <c r="Z103" i="36"/>
  <c r="U103" i="36"/>
  <c r="P103" i="36"/>
  <c r="AS102" i="36"/>
  <c r="AO102" i="36"/>
  <c r="AL102" i="36"/>
  <c r="AG102" i="36"/>
  <c r="AC102" i="36"/>
  <c r="Z102" i="36"/>
  <c r="U102" i="36"/>
  <c r="P102" i="36"/>
  <c r="AS101" i="36"/>
  <c r="AO101" i="36"/>
  <c r="AL101" i="36"/>
  <c r="AG101" i="36"/>
  <c r="AC101" i="36"/>
  <c r="Z101" i="36"/>
  <c r="U101" i="36"/>
  <c r="P101" i="36"/>
  <c r="AS100" i="36"/>
  <c r="AO100" i="36"/>
  <c r="AL100" i="36"/>
  <c r="AG100" i="36"/>
  <c r="AC100" i="36"/>
  <c r="Z100" i="36"/>
  <c r="U100" i="36"/>
  <c r="P100" i="36"/>
  <c r="AS99" i="36"/>
  <c r="AO99" i="36"/>
  <c r="AL99" i="36"/>
  <c r="AG99" i="36"/>
  <c r="AC99" i="36"/>
  <c r="Z99" i="36"/>
  <c r="U99" i="36"/>
  <c r="P99" i="36"/>
  <c r="AS98" i="36"/>
  <c r="AO98" i="36"/>
  <c r="AL98" i="36"/>
  <c r="AG98" i="36"/>
  <c r="AC98" i="36"/>
  <c r="Z98" i="36"/>
  <c r="U98" i="36"/>
  <c r="P98" i="36"/>
  <c r="AS97" i="36"/>
  <c r="AO97" i="36"/>
  <c r="AL97" i="36"/>
  <c r="AG97" i="36"/>
  <c r="AC97" i="36"/>
  <c r="Z97" i="36"/>
  <c r="U97" i="36"/>
  <c r="P97" i="36"/>
  <c r="AS96" i="36"/>
  <c r="AO96" i="36"/>
  <c r="AL96" i="36"/>
  <c r="AG96" i="36"/>
  <c r="AC96" i="36"/>
  <c r="Z96" i="36"/>
  <c r="U96" i="36"/>
  <c r="P96" i="36"/>
  <c r="AS95" i="36"/>
  <c r="AO95" i="36"/>
  <c r="AL95" i="36"/>
  <c r="AG95" i="36"/>
  <c r="AC95" i="36"/>
  <c r="Z95" i="36"/>
  <c r="U95" i="36"/>
  <c r="P95" i="36"/>
  <c r="AS94" i="36"/>
  <c r="AO94" i="36"/>
  <c r="AL94" i="36"/>
  <c r="AG94" i="36"/>
  <c r="AC94" i="36"/>
  <c r="Z94" i="36"/>
  <c r="U94" i="36"/>
  <c r="P94" i="36"/>
  <c r="AS93" i="36"/>
  <c r="AO93" i="36"/>
  <c r="AL93" i="36"/>
  <c r="AG93" i="36"/>
  <c r="AC93" i="36"/>
  <c r="Z93" i="36"/>
  <c r="U93" i="36"/>
  <c r="P93" i="36"/>
  <c r="AS92" i="36"/>
  <c r="AO92" i="36"/>
  <c r="AL92" i="36"/>
  <c r="AG92" i="36"/>
  <c r="AC92" i="36"/>
  <c r="Z92" i="36"/>
  <c r="U92" i="36"/>
  <c r="P92" i="36"/>
  <c r="AS91" i="36"/>
  <c r="AO91" i="36"/>
  <c r="AL91" i="36"/>
  <c r="AG91" i="36"/>
  <c r="AC91" i="36"/>
  <c r="Z91" i="36"/>
  <c r="U91" i="36"/>
  <c r="P91" i="36"/>
  <c r="AS90" i="36"/>
  <c r="AO90" i="36"/>
  <c r="AL90" i="36"/>
  <c r="AG90" i="36"/>
  <c r="AC90" i="36"/>
  <c r="Z90" i="36"/>
  <c r="U90" i="36"/>
  <c r="P90" i="36"/>
  <c r="AS89" i="36"/>
  <c r="AO89" i="36"/>
  <c r="AL89" i="36"/>
  <c r="AG89" i="36"/>
  <c r="AC89" i="36"/>
  <c r="Z89" i="36"/>
  <c r="U89" i="36"/>
  <c r="P89" i="36"/>
  <c r="AS88" i="36"/>
  <c r="AO88" i="36"/>
  <c r="AL88" i="36"/>
  <c r="AG88" i="36"/>
  <c r="AC88" i="36"/>
  <c r="Z88" i="36"/>
  <c r="U88" i="36"/>
  <c r="P88" i="36"/>
  <c r="AS87" i="36"/>
  <c r="AO87" i="36"/>
  <c r="AL87" i="36"/>
  <c r="AG87" i="36"/>
  <c r="AC87" i="36"/>
  <c r="Z87" i="36"/>
  <c r="U87" i="36"/>
  <c r="P87" i="36"/>
  <c r="AS86" i="36"/>
  <c r="AO86" i="36"/>
  <c r="AL86" i="36"/>
  <c r="AG86" i="36"/>
  <c r="AC86" i="36"/>
  <c r="Z86" i="36"/>
  <c r="U86" i="36"/>
  <c r="P86" i="36"/>
  <c r="AS85" i="36"/>
  <c r="AO85" i="36"/>
  <c r="AL85" i="36"/>
  <c r="AG85" i="36"/>
  <c r="AC85" i="36"/>
  <c r="Z85" i="36"/>
  <c r="U85" i="36"/>
  <c r="P85" i="36"/>
  <c r="AS84" i="36"/>
  <c r="AO84" i="36"/>
  <c r="AL84" i="36"/>
  <c r="AG84" i="36"/>
  <c r="AC84" i="36"/>
  <c r="Z84" i="36"/>
  <c r="U84" i="36"/>
  <c r="P84" i="36"/>
  <c r="AS83" i="36"/>
  <c r="AO83" i="36"/>
  <c r="AL83" i="36"/>
  <c r="AG83" i="36"/>
  <c r="AC83" i="36"/>
  <c r="Z83" i="36"/>
  <c r="U83" i="36"/>
  <c r="P83" i="36"/>
  <c r="AS82" i="36"/>
  <c r="AO82" i="36"/>
  <c r="AL82" i="36"/>
  <c r="AG82" i="36"/>
  <c r="AC82" i="36"/>
  <c r="Z82" i="36"/>
  <c r="U82" i="36"/>
  <c r="P82" i="36"/>
  <c r="AS81" i="36"/>
  <c r="AO81" i="36"/>
  <c r="AL81" i="36"/>
  <c r="AG81" i="36"/>
  <c r="AC81" i="36"/>
  <c r="Z81" i="36"/>
  <c r="U81" i="36"/>
  <c r="P81" i="36"/>
  <c r="AS80" i="36"/>
  <c r="AO80" i="36"/>
  <c r="AL80" i="36"/>
  <c r="AG80" i="36"/>
  <c r="AC80" i="36"/>
  <c r="Z80" i="36"/>
  <c r="U80" i="36"/>
  <c r="P80" i="36"/>
  <c r="AS79" i="36"/>
  <c r="AO79" i="36"/>
  <c r="AL79" i="36"/>
  <c r="AG79" i="36"/>
  <c r="AC79" i="36"/>
  <c r="Z79" i="36"/>
  <c r="U79" i="36"/>
  <c r="P79" i="36"/>
  <c r="AS78" i="36"/>
  <c r="AO78" i="36"/>
  <c r="AL78" i="36"/>
  <c r="AG78" i="36"/>
  <c r="AC78" i="36"/>
  <c r="Z78" i="36"/>
  <c r="U78" i="36"/>
  <c r="P78" i="36"/>
  <c r="AS77" i="36"/>
  <c r="AO77" i="36"/>
  <c r="AL77" i="36"/>
  <c r="AG77" i="36"/>
  <c r="AC77" i="36"/>
  <c r="Z77" i="36"/>
  <c r="U77" i="36"/>
  <c r="P77" i="36"/>
  <c r="AS76" i="36"/>
  <c r="AO76" i="36"/>
  <c r="AL76" i="36"/>
  <c r="AG76" i="36"/>
  <c r="AC76" i="36"/>
  <c r="Z76" i="36"/>
  <c r="U76" i="36"/>
  <c r="P76" i="36"/>
  <c r="AS75" i="36"/>
  <c r="AO75" i="36"/>
  <c r="AL75" i="36"/>
  <c r="AG75" i="36"/>
  <c r="AC75" i="36"/>
  <c r="Z75" i="36"/>
  <c r="U75" i="36"/>
  <c r="P75" i="36"/>
  <c r="AS74" i="36"/>
  <c r="AO74" i="36"/>
  <c r="AL74" i="36"/>
  <c r="AG74" i="36"/>
  <c r="AC74" i="36"/>
  <c r="Z74" i="36"/>
  <c r="U74" i="36"/>
  <c r="P74" i="36"/>
  <c r="AS73" i="36"/>
  <c r="AO73" i="36"/>
  <c r="AL73" i="36"/>
  <c r="AG73" i="36"/>
  <c r="AC73" i="36"/>
  <c r="Z73" i="36"/>
  <c r="U73" i="36"/>
  <c r="P73" i="36"/>
  <c r="AS72" i="36"/>
  <c r="AO72" i="36"/>
  <c r="AL72" i="36"/>
  <c r="AG72" i="36"/>
  <c r="AC72" i="36"/>
  <c r="Z72" i="36"/>
  <c r="U72" i="36"/>
  <c r="P72" i="36"/>
  <c r="AS71" i="36"/>
  <c r="AO71" i="36"/>
  <c r="AL71" i="36"/>
  <c r="AG71" i="36"/>
  <c r="AC71" i="36"/>
  <c r="Z71" i="36"/>
  <c r="U71" i="36"/>
  <c r="P71" i="36"/>
  <c r="AS70" i="36"/>
  <c r="AO70" i="36"/>
  <c r="AL70" i="36"/>
  <c r="AG70" i="36"/>
  <c r="AC70" i="36"/>
  <c r="Z70" i="36"/>
  <c r="U70" i="36"/>
  <c r="P70" i="36"/>
  <c r="AS69" i="36"/>
  <c r="AO69" i="36"/>
  <c r="AL69" i="36"/>
  <c r="AG69" i="36"/>
  <c r="AC69" i="36"/>
  <c r="Z69" i="36"/>
  <c r="U69" i="36"/>
  <c r="P69" i="36"/>
  <c r="AS68" i="36"/>
  <c r="AO68" i="36"/>
  <c r="AL68" i="36"/>
  <c r="AG68" i="36"/>
  <c r="AC68" i="36"/>
  <c r="Z68" i="36"/>
  <c r="U68" i="36"/>
  <c r="P68" i="36"/>
  <c r="AS67" i="36"/>
  <c r="AO67" i="36"/>
  <c r="AL67" i="36"/>
  <c r="AG67" i="36"/>
  <c r="AC67" i="36"/>
  <c r="Z67" i="36"/>
  <c r="U67" i="36"/>
  <c r="P67" i="36"/>
  <c r="AS66" i="36"/>
  <c r="AO66" i="36"/>
  <c r="AL66" i="36"/>
  <c r="AG66" i="36"/>
  <c r="AC66" i="36"/>
  <c r="Z66" i="36"/>
  <c r="U66" i="36"/>
  <c r="P66" i="36"/>
  <c r="AS65" i="36"/>
  <c r="AO65" i="36"/>
  <c r="AL65" i="36"/>
  <c r="AG65" i="36"/>
  <c r="AC65" i="36"/>
  <c r="Z65" i="36"/>
  <c r="U65" i="36"/>
  <c r="P65" i="36"/>
  <c r="AS64" i="36"/>
  <c r="AO64" i="36"/>
  <c r="AL64" i="36"/>
  <c r="AG64" i="36"/>
  <c r="AC64" i="36"/>
  <c r="Z64" i="36"/>
  <c r="U64" i="36"/>
  <c r="P64" i="36"/>
  <c r="AS63" i="36"/>
  <c r="AO63" i="36"/>
  <c r="AL63" i="36"/>
  <c r="AG63" i="36"/>
  <c r="AC63" i="36"/>
  <c r="Z63" i="36"/>
  <c r="U63" i="36"/>
  <c r="P63" i="36"/>
  <c r="AS62" i="36"/>
  <c r="AO62" i="36"/>
  <c r="AL62" i="36"/>
  <c r="AG62" i="36"/>
  <c r="AC62" i="36"/>
  <c r="Z62" i="36"/>
  <c r="U62" i="36"/>
  <c r="P62" i="36"/>
  <c r="AS61" i="36"/>
  <c r="AO61" i="36"/>
  <c r="AL61" i="36"/>
  <c r="AG61" i="36"/>
  <c r="AC61" i="36"/>
  <c r="Z61" i="36"/>
  <c r="U61" i="36"/>
  <c r="P61" i="36"/>
  <c r="AS60" i="36"/>
  <c r="AO60" i="36"/>
  <c r="AL60" i="36"/>
  <c r="AG60" i="36"/>
  <c r="AC60" i="36"/>
  <c r="Z60" i="36"/>
  <c r="U60" i="36"/>
  <c r="P60" i="36"/>
  <c r="AS59" i="36"/>
  <c r="AO59" i="36"/>
  <c r="AL59" i="36"/>
  <c r="AG59" i="36"/>
  <c r="AC59" i="36"/>
  <c r="Z59" i="36"/>
  <c r="U59" i="36"/>
  <c r="P59" i="36"/>
  <c r="AS58" i="36"/>
  <c r="AO58" i="36"/>
  <c r="AL58" i="36"/>
  <c r="AG58" i="36"/>
  <c r="AC58" i="36"/>
  <c r="Z58" i="36"/>
  <c r="U58" i="36"/>
  <c r="P58" i="36"/>
  <c r="AS57" i="36"/>
  <c r="AO57" i="36"/>
  <c r="AL57" i="36"/>
  <c r="AG57" i="36"/>
  <c r="AC57" i="36"/>
  <c r="Z57" i="36"/>
  <c r="U57" i="36"/>
  <c r="P57" i="36"/>
  <c r="AS56" i="36"/>
  <c r="AO56" i="36"/>
  <c r="AL56" i="36"/>
  <c r="AG56" i="36"/>
  <c r="AC56" i="36"/>
  <c r="Z56" i="36"/>
  <c r="U56" i="36"/>
  <c r="P56" i="36"/>
  <c r="AS55" i="36"/>
  <c r="AO55" i="36"/>
  <c r="AL55" i="36"/>
  <c r="AG55" i="36"/>
  <c r="AC55" i="36"/>
  <c r="Z55" i="36"/>
  <c r="U55" i="36"/>
  <c r="P55" i="36"/>
  <c r="AS54" i="36"/>
  <c r="AO54" i="36"/>
  <c r="AL54" i="36"/>
  <c r="AG54" i="36"/>
  <c r="AC54" i="36"/>
  <c r="Z54" i="36"/>
  <c r="U54" i="36"/>
  <c r="P54" i="36"/>
  <c r="AS53" i="36"/>
  <c r="AO53" i="36"/>
  <c r="AL53" i="36"/>
  <c r="AG53" i="36"/>
  <c r="AC53" i="36"/>
  <c r="Z53" i="36"/>
  <c r="U53" i="36"/>
  <c r="P53" i="36"/>
  <c r="AS52" i="36"/>
  <c r="AO52" i="36"/>
  <c r="AL52" i="36"/>
  <c r="AG52" i="36"/>
  <c r="AC52" i="36"/>
  <c r="Z52" i="36"/>
  <c r="U52" i="36"/>
  <c r="P52" i="36"/>
  <c r="AS51" i="36"/>
  <c r="AO51" i="36"/>
  <c r="AL51" i="36"/>
  <c r="AG51" i="36"/>
  <c r="AC51" i="36"/>
  <c r="Z51" i="36"/>
  <c r="U51" i="36"/>
  <c r="P51" i="36"/>
  <c r="AS50" i="36"/>
  <c r="AO50" i="36"/>
  <c r="AL50" i="36"/>
  <c r="AG50" i="36"/>
  <c r="AC50" i="36"/>
  <c r="Z50" i="36"/>
  <c r="U50" i="36"/>
  <c r="P50" i="36"/>
  <c r="AS49" i="36"/>
  <c r="AO49" i="36"/>
  <c r="AL49" i="36"/>
  <c r="AG49" i="36"/>
  <c r="AC49" i="36"/>
  <c r="Z49" i="36"/>
  <c r="U49" i="36"/>
  <c r="P49" i="36"/>
  <c r="AS48" i="36"/>
  <c r="AO48" i="36"/>
  <c r="AL48" i="36"/>
  <c r="AG48" i="36"/>
  <c r="AC48" i="36"/>
  <c r="Z48" i="36"/>
  <c r="U48" i="36"/>
  <c r="P48" i="36"/>
  <c r="AS47" i="36"/>
  <c r="AO47" i="36"/>
  <c r="AL47" i="36"/>
  <c r="AG47" i="36"/>
  <c r="AC47" i="36"/>
  <c r="Z47" i="36"/>
  <c r="U47" i="36"/>
  <c r="P47" i="36"/>
  <c r="AS46" i="36"/>
  <c r="AO46" i="36"/>
  <c r="AL46" i="36"/>
  <c r="AG46" i="36"/>
  <c r="AC46" i="36"/>
  <c r="Z46" i="36"/>
  <c r="U46" i="36"/>
  <c r="P46" i="36"/>
  <c r="AS45" i="36"/>
  <c r="AO45" i="36"/>
  <c r="AL45" i="36"/>
  <c r="AG45" i="36"/>
  <c r="AC45" i="36"/>
  <c r="Z45" i="36"/>
  <c r="U45" i="36"/>
  <c r="P45" i="36"/>
  <c r="AS44" i="36"/>
  <c r="AO44" i="36"/>
  <c r="AL44" i="36"/>
  <c r="AG44" i="36"/>
  <c r="AC44" i="36"/>
  <c r="Z44" i="36"/>
  <c r="U44" i="36"/>
  <c r="P44" i="36"/>
  <c r="AS43" i="36"/>
  <c r="AO43" i="36"/>
  <c r="AL43" i="36"/>
  <c r="AG43" i="36"/>
  <c r="AC43" i="36"/>
  <c r="Z43" i="36"/>
  <c r="U43" i="36"/>
  <c r="P43" i="36"/>
  <c r="AS42" i="36"/>
  <c r="AO42" i="36"/>
  <c r="AL42" i="36"/>
  <c r="AG42" i="36"/>
  <c r="AC42" i="36"/>
  <c r="Z42" i="36"/>
  <c r="U42" i="36"/>
  <c r="P42" i="36"/>
  <c r="AS41" i="36"/>
  <c r="AO41" i="36"/>
  <c r="AL41" i="36"/>
  <c r="AG41" i="36"/>
  <c r="AC41" i="36"/>
  <c r="Z41" i="36"/>
  <c r="U41" i="36"/>
  <c r="P41" i="36"/>
  <c r="AS40" i="36"/>
  <c r="AO40" i="36"/>
  <c r="AL40" i="36"/>
  <c r="AG40" i="36"/>
  <c r="AC40" i="36"/>
  <c r="Z40" i="36"/>
  <c r="U40" i="36"/>
  <c r="P40" i="36"/>
  <c r="AS39" i="36"/>
  <c r="AO39" i="36"/>
  <c r="AL39" i="36"/>
  <c r="AG39" i="36"/>
  <c r="AC39" i="36"/>
  <c r="Z39" i="36"/>
  <c r="U39" i="36"/>
  <c r="P39" i="36"/>
  <c r="AS38" i="36"/>
  <c r="AO38" i="36"/>
  <c r="AL38" i="36"/>
  <c r="AG38" i="36"/>
  <c r="AC38" i="36"/>
  <c r="Z38" i="36"/>
  <c r="U38" i="36"/>
  <c r="P38" i="36"/>
  <c r="AS37" i="36"/>
  <c r="AO37" i="36"/>
  <c r="AL37" i="36"/>
  <c r="AG37" i="36"/>
  <c r="AC37" i="36"/>
  <c r="Z37" i="36"/>
  <c r="U37" i="36"/>
  <c r="P37" i="36"/>
  <c r="AS36" i="36"/>
  <c r="AO36" i="36"/>
  <c r="AL36" i="36"/>
  <c r="AG36" i="36"/>
  <c r="AC36" i="36"/>
  <c r="Z36" i="36"/>
  <c r="U36" i="36"/>
  <c r="P36" i="36"/>
  <c r="AS35" i="36"/>
  <c r="AO35" i="36"/>
  <c r="AL35" i="36"/>
  <c r="AG35" i="36"/>
  <c r="AC35" i="36"/>
  <c r="Z35" i="36"/>
  <c r="U35" i="36"/>
  <c r="P35" i="36"/>
  <c r="AS34" i="36"/>
  <c r="AO34" i="36"/>
  <c r="AL34" i="36"/>
  <c r="AG34" i="36"/>
  <c r="AC34" i="36"/>
  <c r="Z34" i="36"/>
  <c r="U34" i="36"/>
  <c r="P34" i="36"/>
  <c r="AS33" i="36"/>
  <c r="AO33" i="36"/>
  <c r="AL33" i="36"/>
  <c r="AG33" i="36"/>
  <c r="AC33" i="36"/>
  <c r="Z33" i="36"/>
  <c r="U33" i="36"/>
  <c r="P33" i="36"/>
  <c r="AS32" i="36"/>
  <c r="AO32" i="36"/>
  <c r="AL32" i="36"/>
  <c r="AG32" i="36"/>
  <c r="AC32" i="36"/>
  <c r="Z32" i="36"/>
  <c r="U32" i="36"/>
  <c r="P32" i="36"/>
  <c r="AS31" i="36"/>
  <c r="AO31" i="36"/>
  <c r="AL31" i="36"/>
  <c r="AG31" i="36"/>
  <c r="AC31" i="36"/>
  <c r="Z31" i="36"/>
  <c r="U31" i="36"/>
  <c r="P31" i="36"/>
  <c r="AS30" i="36"/>
  <c r="AO30" i="36"/>
  <c r="AL30" i="36"/>
  <c r="AG30" i="36"/>
  <c r="AC30" i="36"/>
  <c r="Z30" i="36"/>
  <c r="U30" i="36"/>
  <c r="P30" i="36"/>
  <c r="AS29" i="36"/>
  <c r="AO29" i="36"/>
  <c r="AL29" i="36"/>
  <c r="AG29" i="36"/>
  <c r="AC29" i="36"/>
  <c r="Z29" i="36"/>
  <c r="U29" i="36"/>
  <c r="P29" i="36"/>
  <c r="AS28" i="36"/>
  <c r="AO28" i="36"/>
  <c r="AL28" i="36"/>
  <c r="AG28" i="36"/>
  <c r="AC28" i="36"/>
  <c r="Z28" i="36"/>
  <c r="U28" i="36"/>
  <c r="P28" i="36"/>
  <c r="AS27" i="36"/>
  <c r="AO27" i="36"/>
  <c r="AL27" i="36"/>
  <c r="AG27" i="36"/>
  <c r="AC27" i="36"/>
  <c r="Z27" i="36"/>
  <c r="U27" i="36"/>
  <c r="P27" i="36"/>
  <c r="AS26" i="36"/>
  <c r="AO26" i="36"/>
  <c r="AL26" i="36"/>
  <c r="AG26" i="36"/>
  <c r="AC26" i="36"/>
  <c r="Z26" i="36"/>
  <c r="U26" i="36"/>
  <c r="P26" i="36"/>
  <c r="AS25" i="36"/>
  <c r="AO25" i="36"/>
  <c r="AL25" i="36"/>
  <c r="AG25" i="36"/>
  <c r="AC25" i="36"/>
  <c r="Z25" i="36"/>
  <c r="U25" i="36"/>
  <c r="P25" i="36"/>
  <c r="AS24" i="36"/>
  <c r="AO24" i="36"/>
  <c r="AL24" i="36"/>
  <c r="AG24" i="36"/>
  <c r="AC24" i="36"/>
  <c r="Z24" i="36"/>
  <c r="U24" i="36"/>
  <c r="P24" i="36"/>
  <c r="AS23" i="36"/>
  <c r="AO23" i="36"/>
  <c r="AL23" i="36"/>
  <c r="AG23" i="36"/>
  <c r="AC23" i="36"/>
  <c r="Z23" i="36"/>
  <c r="U23" i="36"/>
  <c r="P23" i="36"/>
  <c r="AS22" i="36"/>
  <c r="AO22" i="36"/>
  <c r="AL22" i="36"/>
  <c r="AG22" i="36"/>
  <c r="AC22" i="36"/>
  <c r="Z22" i="36"/>
  <c r="U22" i="36"/>
  <c r="P22" i="36"/>
  <c r="AS21" i="36"/>
  <c r="AO21" i="36"/>
  <c r="AL21" i="36"/>
  <c r="AG21" i="36"/>
  <c r="AC21" i="36"/>
  <c r="Z21" i="36"/>
  <c r="U21" i="36"/>
  <c r="P21" i="36"/>
  <c r="AS20" i="36"/>
  <c r="AO20" i="36"/>
  <c r="AL20" i="36"/>
  <c r="AG20" i="36"/>
  <c r="AC20" i="36"/>
  <c r="Z20" i="36"/>
  <c r="U20" i="36"/>
  <c r="P20" i="36"/>
  <c r="AS19" i="36"/>
  <c r="AO19" i="36"/>
  <c r="AL19" i="36"/>
  <c r="AG19" i="36"/>
  <c r="AC19" i="36"/>
  <c r="Z19" i="36"/>
  <c r="U19" i="36"/>
  <c r="P19" i="36"/>
  <c r="AS18" i="36"/>
  <c r="AO18" i="36"/>
  <c r="AL18" i="36"/>
  <c r="AG18" i="36"/>
  <c r="AC18" i="36"/>
  <c r="Z18" i="36"/>
  <c r="U18" i="36"/>
  <c r="P18" i="36"/>
  <c r="AS17" i="36"/>
  <c r="AO17" i="36"/>
  <c r="AL17" i="36"/>
  <c r="AG17" i="36"/>
  <c r="AC17" i="36"/>
  <c r="Z17" i="36"/>
  <c r="U17" i="36"/>
  <c r="P17" i="36"/>
  <c r="AS16" i="36"/>
  <c r="AO16" i="36"/>
  <c r="AL16" i="36"/>
  <c r="AG16" i="36"/>
  <c r="AC16" i="36"/>
  <c r="Z16" i="36"/>
  <c r="U16" i="36"/>
  <c r="P16" i="36"/>
  <c r="AS15" i="36"/>
  <c r="AO15" i="36"/>
  <c r="AL15" i="36"/>
  <c r="AG15" i="36"/>
  <c r="AC15" i="36"/>
  <c r="Z15" i="36"/>
  <c r="U15" i="36"/>
  <c r="P15" i="36"/>
  <c r="AS14" i="36"/>
  <c r="AO14" i="36"/>
  <c r="AL14" i="36"/>
  <c r="AG14" i="36"/>
  <c r="AC14" i="36"/>
  <c r="Z14" i="36"/>
  <c r="U14" i="36"/>
  <c r="P14" i="36"/>
  <c r="AS13" i="36"/>
  <c r="AO13" i="36"/>
  <c r="AL13" i="36"/>
  <c r="AG13" i="36"/>
  <c r="AC13" i="36"/>
  <c r="Z13" i="36"/>
  <c r="U13" i="36"/>
  <c r="P13" i="36"/>
  <c r="AS12" i="36"/>
  <c r="AO12" i="36"/>
  <c r="AL12" i="36"/>
  <c r="AG12" i="36"/>
  <c r="AC12" i="36"/>
  <c r="Z12" i="36"/>
  <c r="U12" i="36"/>
  <c r="P12"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15" i="36"/>
  <c r="K116" i="36"/>
  <c r="K117" i="36"/>
  <c r="K118" i="36"/>
  <c r="K119" i="36"/>
  <c r="K120" i="36"/>
  <c r="K121"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K146" i="36"/>
  <c r="K147" i="36"/>
  <c r="K148" i="36"/>
  <c r="K149" i="36"/>
  <c r="K150" i="36"/>
  <c r="K151" i="36"/>
  <c r="K152" i="36"/>
  <c r="K153" i="36"/>
  <c r="K154" i="36"/>
  <c r="K155" i="36"/>
  <c r="K156" i="36"/>
  <c r="K157" i="36"/>
  <c r="K158" i="36"/>
  <c r="K159" i="36"/>
  <c r="K160" i="36"/>
  <c r="K161" i="36"/>
  <c r="K162" i="36"/>
  <c r="K163" i="36"/>
  <c r="K164" i="36"/>
  <c r="K165" i="36"/>
  <c r="K166" i="36"/>
  <c r="K167" i="36"/>
  <c r="K168" i="36"/>
  <c r="K169" i="36"/>
  <c r="K170" i="36"/>
  <c r="K171" i="36"/>
  <c r="K172" i="36"/>
  <c r="K173" i="36"/>
  <c r="K174" i="36"/>
  <c r="K175" i="36"/>
  <c r="K176" i="36"/>
  <c r="K177" i="36"/>
  <c r="K178" i="36"/>
  <c r="K179" i="36"/>
  <c r="K180" i="36"/>
  <c r="K181" i="36"/>
  <c r="K182" i="36"/>
  <c r="K183" i="36"/>
  <c r="K184" i="36"/>
  <c r="K185" i="36"/>
  <c r="K186" i="36"/>
  <c r="K187" i="36"/>
  <c r="K188" i="36"/>
  <c r="K189" i="36"/>
  <c r="K190" i="36"/>
  <c r="K191" i="36"/>
  <c r="K192" i="36"/>
  <c r="K193" i="36"/>
  <c r="K194" i="36"/>
  <c r="K195" i="36"/>
  <c r="K196" i="36"/>
  <c r="K197" i="36"/>
  <c r="K198" i="36"/>
  <c r="K199" i="36"/>
  <c r="K200" i="36"/>
  <c r="K201" i="36"/>
  <c r="K202" i="36"/>
  <c r="K203" i="36"/>
  <c r="K204" i="36"/>
  <c r="K205" i="36"/>
  <c r="K206" i="36"/>
  <c r="K207" i="36"/>
  <c r="K208" i="36"/>
  <c r="K209" i="36"/>
  <c r="K210" i="36"/>
  <c r="K211" i="36"/>
  <c r="K212" i="36"/>
  <c r="K213" i="36"/>
  <c r="K214" i="36"/>
  <c r="K215" i="36"/>
  <c r="K216" i="36"/>
  <c r="K217" i="36"/>
  <c r="K218" i="36"/>
  <c r="K219" i="36"/>
  <c r="K220" i="36"/>
  <c r="K221" i="36"/>
  <c r="K222" i="36"/>
  <c r="K223" i="36"/>
  <c r="K224" i="36"/>
  <c r="K225" i="36"/>
  <c r="K226" i="36"/>
  <c r="K227" i="36"/>
  <c r="K228" i="36"/>
  <c r="K229" i="36"/>
  <c r="K230" i="36"/>
  <c r="K231" i="36"/>
  <c r="K232" i="36"/>
  <c r="K233" i="36"/>
  <c r="K234" i="36"/>
  <c r="K235" i="36"/>
  <c r="K236" i="36"/>
  <c r="K237" i="36"/>
  <c r="K238" i="36"/>
  <c r="K239" i="36"/>
  <c r="K240" i="36"/>
  <c r="K241" i="36"/>
  <c r="K242" i="36"/>
  <c r="K243" i="36"/>
  <c r="K244" i="36"/>
  <c r="K245" i="36"/>
  <c r="K246" i="36"/>
  <c r="K247" i="36"/>
  <c r="K248" i="36"/>
  <c r="K249" i="36"/>
  <c r="K250" i="36"/>
  <c r="K251" i="36"/>
  <c r="K252" i="36"/>
  <c r="K253" i="36"/>
  <c r="K254" i="36"/>
  <c r="K255" i="36"/>
  <c r="K256" i="36"/>
  <c r="K257" i="36"/>
  <c r="K258" i="36"/>
  <c r="K259" i="36"/>
  <c r="K260" i="36"/>
  <c r="K261" i="36"/>
  <c r="K262" i="36"/>
  <c r="K263" i="36"/>
  <c r="K264" i="36"/>
  <c r="K265" i="36"/>
  <c r="K266" i="36"/>
  <c r="K267" i="36"/>
  <c r="K268" i="36"/>
  <c r="K269" i="36"/>
  <c r="K270" i="36"/>
  <c r="K271" i="36"/>
  <c r="K272" i="36"/>
  <c r="K273" i="36"/>
  <c r="K274" i="36"/>
  <c r="K275" i="36"/>
  <c r="K276" i="36"/>
  <c r="K277" i="36"/>
  <c r="K278" i="36"/>
  <c r="K279" i="36"/>
  <c r="K280" i="36"/>
  <c r="K281" i="36"/>
  <c r="K282" i="36"/>
  <c r="K283" i="36"/>
  <c r="K284" i="36"/>
  <c r="K285" i="36"/>
  <c r="K286" i="36"/>
  <c r="K287" i="36"/>
  <c r="K288" i="36"/>
  <c r="K289" i="36"/>
  <c r="K290" i="36"/>
  <c r="K291" i="36"/>
  <c r="K292" i="36"/>
  <c r="K293" i="36"/>
  <c r="K294" i="36"/>
  <c r="K295" i="36"/>
  <c r="K296" i="36"/>
  <c r="K297" i="36"/>
  <c r="K298" i="36"/>
  <c r="K299" i="36"/>
  <c r="K300" i="36"/>
  <c r="K301" i="36"/>
  <c r="K302" i="36"/>
  <c r="K303" i="36"/>
  <c r="K304" i="36"/>
  <c r="K305" i="36"/>
  <c r="K306" i="36"/>
  <c r="K307" i="36"/>
  <c r="K308" i="36"/>
  <c r="K309" i="36"/>
  <c r="K310" i="36"/>
  <c r="K311" i="36"/>
  <c r="K312" i="36"/>
  <c r="K313" i="36"/>
  <c r="K314" i="36"/>
  <c r="K315" i="36"/>
  <c r="K316" i="36"/>
  <c r="K317" i="36"/>
  <c r="K318" i="36"/>
  <c r="K319" i="36"/>
  <c r="K320" i="36"/>
  <c r="K321" i="36"/>
  <c r="K322" i="36"/>
  <c r="K323" i="36"/>
  <c r="K324" i="36"/>
  <c r="K325" i="36"/>
  <c r="K326" i="36"/>
  <c r="K327" i="36"/>
  <c r="K328" i="36"/>
  <c r="K329" i="36"/>
  <c r="K330" i="36"/>
  <c r="K331" i="36"/>
  <c r="K332" i="36"/>
  <c r="K333" i="36"/>
  <c r="K334" i="36"/>
  <c r="K335" i="36"/>
  <c r="K336" i="36"/>
  <c r="K337" i="36"/>
  <c r="K338" i="36"/>
  <c r="K339" i="36"/>
  <c r="K340" i="36"/>
  <c r="K341" i="36"/>
  <c r="K342" i="36"/>
  <c r="K343" i="36"/>
  <c r="K344" i="36"/>
  <c r="K345" i="36"/>
  <c r="K346" i="36"/>
  <c r="K347" i="36"/>
  <c r="K348" i="36"/>
  <c r="K349" i="36"/>
  <c r="K350" i="36"/>
  <c r="K351" i="36"/>
  <c r="K352" i="36"/>
  <c r="K353" i="36"/>
  <c r="K354" i="36"/>
  <c r="K355" i="36"/>
  <c r="K356" i="36"/>
  <c r="K357" i="36"/>
  <c r="K358" i="36"/>
  <c r="K359" i="36"/>
  <c r="K360" i="36"/>
  <c r="K361" i="36"/>
  <c r="K362" i="36"/>
  <c r="K363" i="36"/>
  <c r="K364" i="36"/>
  <c r="K365" i="36"/>
  <c r="K366" i="36"/>
  <c r="K367" i="36"/>
  <c r="K368" i="36"/>
  <c r="K369" i="36"/>
  <c r="K370" i="36"/>
  <c r="K371" i="36"/>
  <c r="K372" i="36"/>
  <c r="K373" i="36"/>
  <c r="K374" i="36"/>
  <c r="K375" i="36"/>
  <c r="K376" i="36"/>
  <c r="K377" i="36"/>
  <c r="K378" i="36"/>
  <c r="K379" i="36"/>
  <c r="K380" i="36"/>
  <c r="K381" i="36"/>
  <c r="K382" i="36"/>
  <c r="K383" i="36"/>
  <c r="K384" i="36"/>
  <c r="K385" i="36"/>
  <c r="K386" i="36"/>
  <c r="K387" i="36"/>
  <c r="K388" i="36"/>
  <c r="K389" i="36"/>
  <c r="K390" i="36"/>
  <c r="K391" i="36"/>
  <c r="K392" i="36"/>
  <c r="K393" i="36"/>
  <c r="K394" i="36"/>
  <c r="K395" i="36"/>
  <c r="K396" i="36"/>
  <c r="K397" i="36"/>
  <c r="K398" i="36"/>
  <c r="K399" i="36"/>
  <c r="K400" i="36"/>
  <c r="K401" i="36"/>
  <c r="K402" i="36"/>
  <c r="K403" i="36"/>
  <c r="K404" i="36"/>
  <c r="K405" i="36"/>
  <c r="K406" i="36"/>
  <c r="K407" i="36"/>
  <c r="K408" i="36"/>
  <c r="K409" i="36"/>
  <c r="K410" i="36"/>
  <c r="K411" i="36"/>
  <c r="K412" i="36"/>
  <c r="K413" i="36"/>
  <c r="K414" i="36"/>
  <c r="K415" i="36"/>
  <c r="K416" i="36"/>
  <c r="K417" i="36"/>
  <c r="K418" i="36"/>
  <c r="K419" i="36"/>
  <c r="K420" i="36"/>
  <c r="K421" i="36"/>
  <c r="K422" i="36"/>
  <c r="K423" i="36"/>
  <c r="K424" i="36"/>
  <c r="K425" i="36"/>
  <c r="K426" i="36"/>
  <c r="K427" i="36"/>
  <c r="K428" i="36"/>
  <c r="K429" i="36"/>
  <c r="K430" i="36"/>
  <c r="K431" i="36"/>
  <c r="K432" i="36"/>
  <c r="K433" i="36"/>
  <c r="K434" i="36"/>
  <c r="K435" i="36"/>
  <c r="K436" i="36"/>
  <c r="K437" i="36"/>
  <c r="K438" i="36"/>
  <c r="K439" i="36"/>
  <c r="K440" i="36"/>
  <c r="K441" i="36"/>
  <c r="K442" i="36"/>
  <c r="K443" i="36"/>
  <c r="K444" i="36"/>
  <c r="K445" i="36"/>
  <c r="K446" i="36"/>
  <c r="K447" i="36"/>
  <c r="K448" i="36"/>
  <c r="K449" i="36"/>
  <c r="K450" i="36"/>
  <c r="K451" i="36"/>
  <c r="K452" i="36"/>
  <c r="K453" i="36"/>
  <c r="K454" i="36"/>
  <c r="K455" i="36"/>
  <c r="K456" i="36"/>
  <c r="K457" i="36"/>
  <c r="K458" i="36"/>
  <c r="K459" i="36"/>
  <c r="K460" i="36"/>
  <c r="K461" i="36"/>
  <c r="K462" i="36"/>
  <c r="K463" i="36"/>
  <c r="K464" i="36"/>
  <c r="K465" i="36"/>
  <c r="K466" i="36"/>
  <c r="K467" i="36"/>
  <c r="K468" i="36"/>
  <c r="K469" i="36"/>
  <c r="K470" i="36"/>
  <c r="K471" i="36"/>
  <c r="K472" i="36"/>
  <c r="K473" i="36"/>
  <c r="K474" i="36"/>
  <c r="K475" i="36"/>
  <c r="K476" i="36"/>
  <c r="K477" i="36"/>
  <c r="K478" i="36"/>
  <c r="K479" i="36"/>
  <c r="K480" i="36"/>
  <c r="K481" i="36"/>
  <c r="K482" i="36"/>
  <c r="K483" i="36"/>
  <c r="K484" i="36"/>
  <c r="K485" i="36"/>
  <c r="K486" i="36"/>
  <c r="K487" i="36"/>
  <c r="K488" i="36"/>
  <c r="K489" i="36"/>
  <c r="K490" i="36"/>
  <c r="K491" i="36"/>
  <c r="K492" i="36"/>
  <c r="K493" i="36"/>
  <c r="K494" i="36"/>
  <c r="K495" i="36"/>
  <c r="K496" i="36"/>
  <c r="K497" i="36"/>
  <c r="K498" i="36"/>
  <c r="K499" i="36"/>
  <c r="K500" i="36"/>
  <c r="K501" i="36"/>
  <c r="K502" i="36"/>
  <c r="I502" i="36"/>
  <c r="I501" i="36"/>
  <c r="I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I464" i="36"/>
  <c r="I463" i="36"/>
  <c r="I462" i="36"/>
  <c r="I461" i="36"/>
  <c r="I460" i="36"/>
  <c r="I459" i="36"/>
  <c r="I458" i="36"/>
  <c r="I457" i="36"/>
  <c r="I456" i="36"/>
  <c r="I455" i="36"/>
  <c r="I454" i="36"/>
  <c r="I453" i="36"/>
  <c r="I452" i="36"/>
  <c r="I451" i="36"/>
  <c r="I450" i="36"/>
  <c r="I449" i="36"/>
  <c r="I448" i="36"/>
  <c r="I447" i="36"/>
  <c r="I446" i="36"/>
  <c r="I445" i="36"/>
  <c r="I444" i="36"/>
  <c r="I443" i="36"/>
  <c r="I442" i="36"/>
  <c r="I441" i="36"/>
  <c r="I440" i="36"/>
  <c r="I439" i="36"/>
  <c r="I438" i="36"/>
  <c r="I437" i="36"/>
  <c r="I436" i="36"/>
  <c r="I435" i="36"/>
  <c r="I434" i="36"/>
  <c r="I433" i="36"/>
  <c r="I432" i="36"/>
  <c r="I431" i="36"/>
  <c r="I430" i="36"/>
  <c r="I429" i="36"/>
  <c r="I428" i="36"/>
  <c r="I427" i="36"/>
  <c r="I426" i="36"/>
  <c r="I425" i="36"/>
  <c r="I424" i="36"/>
  <c r="I423" i="36"/>
  <c r="I422" i="36"/>
  <c r="I421" i="36"/>
  <c r="I420" i="36"/>
  <c r="I419" i="36"/>
  <c r="I418" i="36"/>
  <c r="I417" i="36"/>
  <c r="I416" i="36"/>
  <c r="I415" i="36"/>
  <c r="I414" i="36"/>
  <c r="I413" i="36"/>
  <c r="I412" i="36"/>
  <c r="I411" i="36"/>
  <c r="I410" i="36"/>
  <c r="I409" i="36"/>
  <c r="I408" i="36"/>
  <c r="I407" i="36"/>
  <c r="I406" i="36"/>
  <c r="I405" i="36"/>
  <c r="I404" i="36"/>
  <c r="I403"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I357" i="36"/>
  <c r="I356" i="36"/>
  <c r="I355" i="36"/>
  <c r="I354" i="36"/>
  <c r="I353" i="36"/>
  <c r="I352" i="36"/>
  <c r="I351" i="36"/>
  <c r="I350" i="36"/>
  <c r="I349" i="36"/>
  <c r="I348" i="36"/>
  <c r="I347" i="36"/>
  <c r="I346" i="36"/>
  <c r="I345" i="36"/>
  <c r="I344" i="36"/>
  <c r="I343" i="36"/>
  <c r="I342" i="36"/>
  <c r="I341" i="36"/>
  <c r="I340" i="36"/>
  <c r="I339" i="36"/>
  <c r="I338" i="36"/>
  <c r="I337" i="36"/>
  <c r="I336" i="36"/>
  <c r="I335" i="36"/>
  <c r="I334" i="36"/>
  <c r="I333" i="36"/>
  <c r="I332" i="36"/>
  <c r="I331" i="36"/>
  <c r="I330" i="36"/>
  <c r="I329" i="36"/>
  <c r="I328" i="36"/>
  <c r="I327" i="36"/>
  <c r="I326" i="36"/>
  <c r="I325" i="36"/>
  <c r="I324" i="36"/>
  <c r="I323" i="36"/>
  <c r="I322" i="36"/>
  <c r="I321" i="36"/>
  <c r="I320" i="36"/>
  <c r="I319" i="36"/>
  <c r="I318" i="36"/>
  <c r="I317" i="36"/>
  <c r="I316" i="36"/>
  <c r="I315" i="36"/>
  <c r="I314" i="36"/>
  <c r="I313" i="36"/>
  <c r="I312" i="36"/>
  <c r="I311" i="36"/>
  <c r="I310" i="36"/>
  <c r="I309" i="36"/>
  <c r="I308" i="36"/>
  <c r="I307" i="36"/>
  <c r="I306" i="36"/>
  <c r="I305" i="36"/>
  <c r="I304" i="36"/>
  <c r="I303" i="36"/>
  <c r="I302" i="36"/>
  <c r="I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I262" i="36"/>
  <c r="I261"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I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I163" i="36"/>
  <c r="I162" i="36"/>
  <c r="I161" i="36"/>
  <c r="I160" i="36"/>
  <c r="I159" i="36"/>
  <c r="I158" i="36"/>
  <c r="I157" i="36"/>
  <c r="I156" i="36"/>
  <c r="I155" i="36"/>
  <c r="I154" i="36"/>
  <c r="I153" i="36"/>
  <c r="I152" i="36"/>
  <c r="I151" i="36"/>
  <c r="I150" i="36"/>
  <c r="I149" i="36"/>
  <c r="I148" i="36"/>
  <c r="I147" i="36"/>
  <c r="I146" i="36"/>
  <c r="I145" i="36"/>
  <c r="I144" i="36"/>
  <c r="I143" i="36"/>
  <c r="I142" i="36"/>
  <c r="I141" i="36"/>
  <c r="I140" i="36"/>
  <c r="I139" i="36"/>
  <c r="I138" i="36"/>
  <c r="I137" i="36"/>
  <c r="I136" i="36"/>
  <c r="I135" i="36"/>
  <c r="I134" i="36"/>
  <c r="I133" i="36"/>
  <c r="I132" i="36"/>
  <c r="I131" i="36"/>
  <c r="I130" i="36"/>
  <c r="I129" i="36"/>
  <c r="I128" i="36"/>
  <c r="I127" i="36"/>
  <c r="I126" i="36"/>
  <c r="I125" i="36"/>
  <c r="I124" i="36"/>
  <c r="I123" i="36"/>
  <c r="I122" i="36"/>
  <c r="I121" i="36"/>
  <c r="I120" i="36"/>
  <c r="I119" i="36"/>
  <c r="I118" i="36"/>
  <c r="I117" i="36"/>
  <c r="I116" i="36"/>
  <c r="I115" i="36"/>
  <c r="I114" i="36"/>
  <c r="I113" i="36"/>
  <c r="I112" i="36"/>
  <c r="I111" i="36"/>
  <c r="I110" i="36"/>
  <c r="I109" i="36"/>
  <c r="I108" i="36"/>
  <c r="I107" i="36"/>
  <c r="I106" i="36"/>
  <c r="I105" i="36"/>
  <c r="I104" i="36"/>
  <c r="I103" i="36"/>
  <c r="I102" i="36"/>
  <c r="I101" i="36"/>
  <c r="I100" i="36"/>
  <c r="I99" i="36"/>
  <c r="I98" i="36"/>
  <c r="I97" i="36"/>
  <c r="I96" i="36"/>
  <c r="I95" i="36"/>
  <c r="I94" i="36"/>
  <c r="I93" i="36"/>
  <c r="I92" i="36"/>
  <c r="I91" i="36"/>
  <c r="I90" i="36"/>
  <c r="I89" i="36"/>
  <c r="I88" i="36"/>
  <c r="I87" i="36"/>
  <c r="I86" i="36"/>
  <c r="I85" i="36"/>
  <c r="I84" i="36"/>
  <c r="I83" i="36"/>
  <c r="I82" i="36"/>
  <c r="I81" i="36"/>
  <c r="I80" i="36"/>
  <c r="I79"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BA20" i="36"/>
  <c r="BA19" i="36"/>
  <c r="BA18" i="36"/>
  <c r="BA17" i="36"/>
  <c r="BA16" i="36"/>
  <c r="BA15" i="36"/>
  <c r="BA14" i="36"/>
  <c r="BA13" i="36"/>
  <c r="L14" i="36"/>
  <c r="BB14" i="36" s="1"/>
  <c r="L15" i="36"/>
  <c r="BB15" i="36" s="1"/>
  <c r="L16" i="36"/>
  <c r="BB16" i="36" s="1"/>
  <c r="L17" i="36"/>
  <c r="BB17" i="36" s="1"/>
  <c r="L18" i="36"/>
  <c r="BB18" i="36" s="1"/>
  <c r="L19" i="36"/>
  <c r="BB19" i="36" s="1"/>
  <c r="L20" i="36"/>
  <c r="BB20" i="36" s="1"/>
  <c r="L21" i="36"/>
  <c r="BB21" i="36" s="1"/>
  <c r="J22" i="36"/>
  <c r="AX22" i="36" s="1"/>
  <c r="L22" i="36"/>
  <c r="BB22" i="36" s="1"/>
  <c r="J23" i="36"/>
  <c r="AX23" i="36" s="1"/>
  <c r="L23" i="36"/>
  <c r="BB23" i="36" s="1"/>
  <c r="J24" i="36"/>
  <c r="AX24" i="36" s="1"/>
  <c r="L24" i="36"/>
  <c r="BB24" i="36" s="1"/>
  <c r="J25" i="36"/>
  <c r="AX25" i="36" s="1"/>
  <c r="L25" i="36"/>
  <c r="BB25" i="36" s="1"/>
  <c r="J26" i="36"/>
  <c r="AX26" i="36" s="1"/>
  <c r="L26" i="36"/>
  <c r="BB26" i="36" s="1"/>
  <c r="J27" i="36"/>
  <c r="AX27" i="36" s="1"/>
  <c r="L27" i="36"/>
  <c r="BB27" i="36" s="1"/>
  <c r="J28" i="36"/>
  <c r="AX28" i="36" s="1"/>
  <c r="L28" i="36"/>
  <c r="BB28" i="36" s="1"/>
  <c r="J29" i="36"/>
  <c r="AX29" i="36" s="1"/>
  <c r="L29" i="36"/>
  <c r="BB29" i="36" s="1"/>
  <c r="J30" i="36"/>
  <c r="AX30" i="36" s="1"/>
  <c r="L30" i="36"/>
  <c r="BB30" i="36" s="1"/>
  <c r="J31" i="36"/>
  <c r="AX31" i="36" s="1"/>
  <c r="L31" i="36"/>
  <c r="BB31" i="36" s="1"/>
  <c r="J32" i="36"/>
  <c r="AX32" i="36" s="1"/>
  <c r="L32" i="36"/>
  <c r="BB32" i="36" s="1"/>
  <c r="J33" i="36"/>
  <c r="AX33" i="36" s="1"/>
  <c r="L33" i="36"/>
  <c r="BB33" i="36" s="1"/>
  <c r="J34" i="36"/>
  <c r="AX34" i="36" s="1"/>
  <c r="L34" i="36"/>
  <c r="BB34" i="36" s="1"/>
  <c r="J35" i="36"/>
  <c r="AX35" i="36" s="1"/>
  <c r="L35" i="36"/>
  <c r="BB35" i="36" s="1"/>
  <c r="J36" i="36"/>
  <c r="AX36" i="36" s="1"/>
  <c r="L36" i="36"/>
  <c r="BB36" i="36" s="1"/>
  <c r="J37" i="36"/>
  <c r="AX37" i="36" s="1"/>
  <c r="L37" i="36"/>
  <c r="BB37" i="36" s="1"/>
  <c r="J38" i="36"/>
  <c r="AX38" i="36" s="1"/>
  <c r="L38" i="36"/>
  <c r="BB38" i="36" s="1"/>
  <c r="J39" i="36"/>
  <c r="AX39" i="36" s="1"/>
  <c r="L39" i="36"/>
  <c r="BB39" i="36" s="1"/>
  <c r="J40" i="36"/>
  <c r="AX40" i="36" s="1"/>
  <c r="L40" i="36"/>
  <c r="BB40" i="36" s="1"/>
  <c r="J41" i="36"/>
  <c r="AX41" i="36" s="1"/>
  <c r="L41" i="36"/>
  <c r="BB41" i="36" s="1"/>
  <c r="J42" i="36"/>
  <c r="AX42" i="36" s="1"/>
  <c r="L42" i="36"/>
  <c r="BB42" i="36" s="1"/>
  <c r="J43" i="36"/>
  <c r="AX43" i="36" s="1"/>
  <c r="L43" i="36"/>
  <c r="BB43" i="36" s="1"/>
  <c r="J44" i="36"/>
  <c r="AX44" i="36" s="1"/>
  <c r="L44" i="36"/>
  <c r="BB44" i="36" s="1"/>
  <c r="J45" i="36"/>
  <c r="AX45" i="36" s="1"/>
  <c r="L45" i="36"/>
  <c r="BB45" i="36" s="1"/>
  <c r="J46" i="36"/>
  <c r="AX46" i="36" s="1"/>
  <c r="L46" i="36"/>
  <c r="BB46" i="36" s="1"/>
  <c r="J47" i="36"/>
  <c r="AX47" i="36" s="1"/>
  <c r="L47" i="36"/>
  <c r="BB47" i="36" s="1"/>
  <c r="J48" i="36"/>
  <c r="AX48" i="36" s="1"/>
  <c r="L48" i="36"/>
  <c r="BB48" i="36" s="1"/>
  <c r="J49" i="36"/>
  <c r="AX49" i="36" s="1"/>
  <c r="L49" i="36"/>
  <c r="BB49" i="36" s="1"/>
  <c r="J50" i="36"/>
  <c r="AX50" i="36" s="1"/>
  <c r="L50" i="36"/>
  <c r="BB50" i="36" s="1"/>
  <c r="J51" i="36"/>
  <c r="AX51" i="36" s="1"/>
  <c r="L51" i="36"/>
  <c r="BB51" i="36" s="1"/>
  <c r="J52" i="36"/>
  <c r="AX52" i="36" s="1"/>
  <c r="L52" i="36"/>
  <c r="BB52" i="36" s="1"/>
  <c r="J53" i="36"/>
  <c r="AX53" i="36" s="1"/>
  <c r="L53" i="36"/>
  <c r="BB53" i="36" s="1"/>
  <c r="J54" i="36"/>
  <c r="AX54" i="36" s="1"/>
  <c r="L54" i="36"/>
  <c r="BB54" i="36" s="1"/>
  <c r="J55" i="36"/>
  <c r="AX55" i="36" s="1"/>
  <c r="L55" i="36"/>
  <c r="BB55" i="36" s="1"/>
  <c r="J56" i="36"/>
  <c r="AX56" i="36" s="1"/>
  <c r="L56" i="36"/>
  <c r="BB56" i="36" s="1"/>
  <c r="J57" i="36"/>
  <c r="AX57" i="36" s="1"/>
  <c r="L57" i="36"/>
  <c r="BB57" i="36" s="1"/>
  <c r="J58" i="36"/>
  <c r="AX58" i="36" s="1"/>
  <c r="L58" i="36"/>
  <c r="BB58" i="36" s="1"/>
  <c r="J59" i="36"/>
  <c r="AX59" i="36" s="1"/>
  <c r="L59" i="36"/>
  <c r="BB59" i="36" s="1"/>
  <c r="J60" i="36"/>
  <c r="AX60" i="36" s="1"/>
  <c r="L60" i="36"/>
  <c r="BB60" i="36" s="1"/>
  <c r="J61" i="36"/>
  <c r="AX61" i="36" s="1"/>
  <c r="L61" i="36"/>
  <c r="BB61" i="36" s="1"/>
  <c r="J62" i="36"/>
  <c r="AX62" i="36" s="1"/>
  <c r="L62" i="36"/>
  <c r="BB62" i="36" s="1"/>
  <c r="J63" i="36"/>
  <c r="AX63" i="36" s="1"/>
  <c r="L63" i="36"/>
  <c r="BB63" i="36" s="1"/>
  <c r="J64" i="36"/>
  <c r="AX64" i="36" s="1"/>
  <c r="L64" i="36"/>
  <c r="BB64" i="36" s="1"/>
  <c r="J65" i="36"/>
  <c r="AX65" i="36" s="1"/>
  <c r="L65" i="36"/>
  <c r="BB65" i="36" s="1"/>
  <c r="J66" i="36"/>
  <c r="AX66" i="36" s="1"/>
  <c r="L66" i="36"/>
  <c r="BB66" i="36" s="1"/>
  <c r="J67" i="36"/>
  <c r="AX67" i="36" s="1"/>
  <c r="L67" i="36"/>
  <c r="BB67" i="36" s="1"/>
  <c r="J68" i="36"/>
  <c r="AX68" i="36" s="1"/>
  <c r="L68" i="36"/>
  <c r="BB68" i="36" s="1"/>
  <c r="J69" i="36"/>
  <c r="AX69" i="36" s="1"/>
  <c r="L69" i="36"/>
  <c r="BB69" i="36" s="1"/>
  <c r="J70" i="36"/>
  <c r="AX70" i="36" s="1"/>
  <c r="L70" i="36"/>
  <c r="BB70" i="36" s="1"/>
  <c r="J71" i="36"/>
  <c r="AX71" i="36" s="1"/>
  <c r="L71" i="36"/>
  <c r="BB71" i="36" s="1"/>
  <c r="J72" i="36"/>
  <c r="AX72" i="36" s="1"/>
  <c r="L72" i="36"/>
  <c r="BB72" i="36" s="1"/>
  <c r="J73" i="36"/>
  <c r="AX73" i="36" s="1"/>
  <c r="L73" i="36"/>
  <c r="BB73" i="36" s="1"/>
  <c r="J74" i="36"/>
  <c r="AX74" i="36" s="1"/>
  <c r="L74" i="36"/>
  <c r="BB74" i="36" s="1"/>
  <c r="J75" i="36"/>
  <c r="AX75" i="36" s="1"/>
  <c r="L75" i="36"/>
  <c r="BB75" i="36" s="1"/>
  <c r="J76" i="36"/>
  <c r="AX76" i="36" s="1"/>
  <c r="L76" i="36"/>
  <c r="BB76" i="36" s="1"/>
  <c r="J77" i="36"/>
  <c r="AX77" i="36" s="1"/>
  <c r="L77" i="36"/>
  <c r="BB77" i="36" s="1"/>
  <c r="J78" i="36"/>
  <c r="AX78" i="36" s="1"/>
  <c r="L78" i="36"/>
  <c r="BB78" i="36" s="1"/>
  <c r="J79" i="36"/>
  <c r="AX79" i="36" s="1"/>
  <c r="L79" i="36"/>
  <c r="BB79" i="36" s="1"/>
  <c r="J80" i="36"/>
  <c r="AX80" i="36" s="1"/>
  <c r="L80" i="36"/>
  <c r="BB80" i="36" s="1"/>
  <c r="J81" i="36"/>
  <c r="AX81" i="36" s="1"/>
  <c r="L81" i="36"/>
  <c r="BB81" i="36" s="1"/>
  <c r="J82" i="36"/>
  <c r="AX82" i="36" s="1"/>
  <c r="L82" i="36"/>
  <c r="BB82" i="36" s="1"/>
  <c r="J83" i="36"/>
  <c r="AX83" i="36" s="1"/>
  <c r="L83" i="36"/>
  <c r="BB83" i="36" s="1"/>
  <c r="J84" i="36"/>
  <c r="AX84" i="36" s="1"/>
  <c r="L84" i="36"/>
  <c r="BB84" i="36" s="1"/>
  <c r="J85" i="36"/>
  <c r="AX85" i="36" s="1"/>
  <c r="L85" i="36"/>
  <c r="BB85" i="36" s="1"/>
  <c r="J86" i="36"/>
  <c r="AX86" i="36" s="1"/>
  <c r="L86" i="36"/>
  <c r="BB86" i="36" s="1"/>
  <c r="J87" i="36"/>
  <c r="AX87" i="36" s="1"/>
  <c r="L87" i="36"/>
  <c r="BB87" i="36" s="1"/>
  <c r="J88" i="36"/>
  <c r="AX88" i="36" s="1"/>
  <c r="L88" i="36"/>
  <c r="BB88" i="36" s="1"/>
  <c r="J89" i="36"/>
  <c r="AX89" i="36" s="1"/>
  <c r="L89" i="36"/>
  <c r="BB89" i="36" s="1"/>
  <c r="J90" i="36"/>
  <c r="AX90" i="36" s="1"/>
  <c r="L90" i="36"/>
  <c r="BB90" i="36" s="1"/>
  <c r="J91" i="36"/>
  <c r="AX91" i="36" s="1"/>
  <c r="L91" i="36"/>
  <c r="BB91" i="36" s="1"/>
  <c r="J92" i="36"/>
  <c r="AX92" i="36" s="1"/>
  <c r="L92" i="36"/>
  <c r="BB92" i="36" s="1"/>
  <c r="J93" i="36"/>
  <c r="AX93" i="36" s="1"/>
  <c r="L93" i="36"/>
  <c r="BB93" i="36" s="1"/>
  <c r="J94" i="36"/>
  <c r="AX94" i="36" s="1"/>
  <c r="L94" i="36"/>
  <c r="BB94" i="36" s="1"/>
  <c r="J95" i="36"/>
  <c r="AX95" i="36" s="1"/>
  <c r="L95" i="36"/>
  <c r="BB95" i="36" s="1"/>
  <c r="J96" i="36"/>
  <c r="AX96" i="36" s="1"/>
  <c r="L96" i="36"/>
  <c r="BB96" i="36" s="1"/>
  <c r="J97" i="36"/>
  <c r="AX97" i="36" s="1"/>
  <c r="L97" i="36"/>
  <c r="BB97" i="36" s="1"/>
  <c r="J98" i="36"/>
  <c r="AX98" i="36" s="1"/>
  <c r="L98" i="36"/>
  <c r="BB98" i="36" s="1"/>
  <c r="J99" i="36"/>
  <c r="AX99" i="36" s="1"/>
  <c r="L99" i="36"/>
  <c r="BB99" i="36" s="1"/>
  <c r="J100" i="36"/>
  <c r="AX100" i="36" s="1"/>
  <c r="L100" i="36"/>
  <c r="BB100" i="36" s="1"/>
  <c r="J101" i="36"/>
  <c r="AX101" i="36" s="1"/>
  <c r="L101" i="36"/>
  <c r="BB101" i="36" s="1"/>
  <c r="J102" i="36"/>
  <c r="AX102" i="36" s="1"/>
  <c r="L102" i="36"/>
  <c r="BB102" i="36" s="1"/>
  <c r="J103" i="36"/>
  <c r="AX103" i="36" s="1"/>
  <c r="L103" i="36"/>
  <c r="BB103" i="36" s="1"/>
  <c r="J104" i="36"/>
  <c r="AX104" i="36" s="1"/>
  <c r="L104" i="36"/>
  <c r="BB104" i="36" s="1"/>
  <c r="J105" i="36"/>
  <c r="AX105" i="36" s="1"/>
  <c r="L105" i="36"/>
  <c r="BB105" i="36" s="1"/>
  <c r="J106" i="36"/>
  <c r="AX106" i="36" s="1"/>
  <c r="L106" i="36"/>
  <c r="BB106" i="36" s="1"/>
  <c r="J107" i="36"/>
  <c r="AX107" i="36" s="1"/>
  <c r="L107" i="36"/>
  <c r="BB107" i="36" s="1"/>
  <c r="J108" i="36"/>
  <c r="AX108" i="36" s="1"/>
  <c r="L108" i="36"/>
  <c r="BB108" i="36" s="1"/>
  <c r="J109" i="36"/>
  <c r="AX109" i="36" s="1"/>
  <c r="L109" i="36"/>
  <c r="BB109" i="36" s="1"/>
  <c r="J110" i="36"/>
  <c r="AX110" i="36" s="1"/>
  <c r="L110" i="36"/>
  <c r="BB110" i="36" s="1"/>
  <c r="J111" i="36"/>
  <c r="AX111" i="36" s="1"/>
  <c r="L111" i="36"/>
  <c r="BB111" i="36" s="1"/>
  <c r="J112" i="36"/>
  <c r="AX112" i="36" s="1"/>
  <c r="L112" i="36"/>
  <c r="BB112" i="36" s="1"/>
  <c r="J113" i="36"/>
  <c r="AX113" i="36" s="1"/>
  <c r="L113" i="36"/>
  <c r="BB113" i="36" s="1"/>
  <c r="J114" i="36"/>
  <c r="AX114" i="36" s="1"/>
  <c r="L114" i="36"/>
  <c r="BB114" i="36" s="1"/>
  <c r="J115" i="36"/>
  <c r="AX115" i="36" s="1"/>
  <c r="L115" i="36"/>
  <c r="BB115" i="36" s="1"/>
  <c r="J116" i="36"/>
  <c r="AX116" i="36" s="1"/>
  <c r="L116" i="36"/>
  <c r="BB116" i="36" s="1"/>
  <c r="J117" i="36"/>
  <c r="AX117" i="36" s="1"/>
  <c r="L117" i="36"/>
  <c r="BB117" i="36" s="1"/>
  <c r="J118" i="36"/>
  <c r="AX118" i="36" s="1"/>
  <c r="L118" i="36"/>
  <c r="BB118" i="36" s="1"/>
  <c r="J119" i="36"/>
  <c r="AX119" i="36" s="1"/>
  <c r="L119" i="36"/>
  <c r="BB119" i="36" s="1"/>
  <c r="J120" i="36"/>
  <c r="AX120" i="36" s="1"/>
  <c r="L120" i="36"/>
  <c r="BB120" i="36" s="1"/>
  <c r="J121" i="36"/>
  <c r="AX121" i="36" s="1"/>
  <c r="L121" i="36"/>
  <c r="BB121" i="36" s="1"/>
  <c r="J122" i="36"/>
  <c r="AX122" i="36" s="1"/>
  <c r="L122" i="36"/>
  <c r="BB122" i="36" s="1"/>
  <c r="J123" i="36"/>
  <c r="AX123" i="36" s="1"/>
  <c r="L123" i="36"/>
  <c r="BB123" i="36" s="1"/>
  <c r="J124" i="36"/>
  <c r="AX124" i="36" s="1"/>
  <c r="L124" i="36"/>
  <c r="BB124" i="36" s="1"/>
  <c r="J125" i="36"/>
  <c r="AX125" i="36" s="1"/>
  <c r="L125" i="36"/>
  <c r="BB125" i="36" s="1"/>
  <c r="J126" i="36"/>
  <c r="AX126" i="36" s="1"/>
  <c r="L126" i="36"/>
  <c r="BB126" i="36" s="1"/>
  <c r="J127" i="36"/>
  <c r="AX127" i="36" s="1"/>
  <c r="L127" i="36"/>
  <c r="BB127" i="36" s="1"/>
  <c r="J128" i="36"/>
  <c r="AX128" i="36" s="1"/>
  <c r="L128" i="36"/>
  <c r="BB128" i="36" s="1"/>
  <c r="J129" i="36"/>
  <c r="AX129" i="36" s="1"/>
  <c r="L129" i="36"/>
  <c r="BB129" i="36" s="1"/>
  <c r="J130" i="36"/>
  <c r="AX130" i="36" s="1"/>
  <c r="L130" i="36"/>
  <c r="BB130" i="36" s="1"/>
  <c r="J131" i="36"/>
  <c r="AX131" i="36" s="1"/>
  <c r="L131" i="36"/>
  <c r="BB131" i="36" s="1"/>
  <c r="J132" i="36"/>
  <c r="AX132" i="36" s="1"/>
  <c r="L132" i="36"/>
  <c r="BB132" i="36" s="1"/>
  <c r="J133" i="36"/>
  <c r="AX133" i="36" s="1"/>
  <c r="L133" i="36"/>
  <c r="BB133" i="36" s="1"/>
  <c r="J134" i="36"/>
  <c r="AX134" i="36" s="1"/>
  <c r="L134" i="36"/>
  <c r="BB134" i="36" s="1"/>
  <c r="J135" i="36"/>
  <c r="AX135" i="36" s="1"/>
  <c r="L135" i="36"/>
  <c r="BB135" i="36" s="1"/>
  <c r="J136" i="36"/>
  <c r="AX136" i="36" s="1"/>
  <c r="L136" i="36"/>
  <c r="BB136" i="36" s="1"/>
  <c r="J137" i="36"/>
  <c r="AX137" i="36" s="1"/>
  <c r="L137" i="36"/>
  <c r="BB137" i="36" s="1"/>
  <c r="J138" i="36"/>
  <c r="AX138" i="36" s="1"/>
  <c r="L138" i="36"/>
  <c r="BB138" i="36" s="1"/>
  <c r="J139" i="36"/>
  <c r="AX139" i="36" s="1"/>
  <c r="L139" i="36"/>
  <c r="BB139" i="36" s="1"/>
  <c r="J140" i="36"/>
  <c r="AX140" i="36" s="1"/>
  <c r="L140" i="36"/>
  <c r="BB140" i="36" s="1"/>
  <c r="J141" i="36"/>
  <c r="AX141" i="36" s="1"/>
  <c r="L141" i="36"/>
  <c r="BB141" i="36" s="1"/>
  <c r="J142" i="36"/>
  <c r="AX142" i="36" s="1"/>
  <c r="L142" i="36"/>
  <c r="BB142" i="36" s="1"/>
  <c r="J143" i="36"/>
  <c r="AX143" i="36" s="1"/>
  <c r="L143" i="36"/>
  <c r="BB143" i="36" s="1"/>
  <c r="J144" i="36"/>
  <c r="AX144" i="36" s="1"/>
  <c r="L144" i="36"/>
  <c r="BB144" i="36" s="1"/>
  <c r="J145" i="36"/>
  <c r="AX145" i="36" s="1"/>
  <c r="L145" i="36"/>
  <c r="BB145" i="36" s="1"/>
  <c r="J146" i="36"/>
  <c r="AX146" i="36" s="1"/>
  <c r="L146" i="36"/>
  <c r="BB146" i="36" s="1"/>
  <c r="J147" i="36"/>
  <c r="AX147" i="36" s="1"/>
  <c r="L147" i="36"/>
  <c r="BB147" i="36" s="1"/>
  <c r="J148" i="36"/>
  <c r="AX148" i="36" s="1"/>
  <c r="L148" i="36"/>
  <c r="BB148" i="36" s="1"/>
  <c r="J149" i="36"/>
  <c r="AX149" i="36" s="1"/>
  <c r="L149" i="36"/>
  <c r="BB149" i="36" s="1"/>
  <c r="J150" i="36"/>
  <c r="AX150" i="36" s="1"/>
  <c r="L150" i="36"/>
  <c r="BB150" i="36" s="1"/>
  <c r="J151" i="36"/>
  <c r="AX151" i="36" s="1"/>
  <c r="L151" i="36"/>
  <c r="BB151" i="36" s="1"/>
  <c r="J152" i="36"/>
  <c r="AX152" i="36" s="1"/>
  <c r="L152" i="36"/>
  <c r="BB152" i="36" s="1"/>
  <c r="J153" i="36"/>
  <c r="AX153" i="36" s="1"/>
  <c r="L153" i="36"/>
  <c r="BB153" i="36" s="1"/>
  <c r="J154" i="36"/>
  <c r="AX154" i="36" s="1"/>
  <c r="L154" i="36"/>
  <c r="BB154" i="36" s="1"/>
  <c r="J155" i="36"/>
  <c r="AX155" i="36" s="1"/>
  <c r="L155" i="36"/>
  <c r="BB155" i="36" s="1"/>
  <c r="J156" i="36"/>
  <c r="AX156" i="36" s="1"/>
  <c r="L156" i="36"/>
  <c r="BB156" i="36" s="1"/>
  <c r="J157" i="36"/>
  <c r="AX157" i="36" s="1"/>
  <c r="L157" i="36"/>
  <c r="BB157" i="36" s="1"/>
  <c r="J158" i="36"/>
  <c r="AX158" i="36" s="1"/>
  <c r="L158" i="36"/>
  <c r="BB158" i="36" s="1"/>
  <c r="J159" i="36"/>
  <c r="AX159" i="36" s="1"/>
  <c r="L159" i="36"/>
  <c r="BB159" i="36" s="1"/>
  <c r="J160" i="36"/>
  <c r="AX160" i="36" s="1"/>
  <c r="L160" i="36"/>
  <c r="BB160" i="36" s="1"/>
  <c r="J161" i="36"/>
  <c r="AX161" i="36" s="1"/>
  <c r="L161" i="36"/>
  <c r="BB161" i="36" s="1"/>
  <c r="J162" i="36"/>
  <c r="AX162" i="36" s="1"/>
  <c r="L162" i="36"/>
  <c r="BB162" i="36" s="1"/>
  <c r="J163" i="36"/>
  <c r="AX163" i="36" s="1"/>
  <c r="L163" i="36"/>
  <c r="BB163" i="36" s="1"/>
  <c r="J164" i="36"/>
  <c r="AX164" i="36" s="1"/>
  <c r="L164" i="36"/>
  <c r="BB164" i="36" s="1"/>
  <c r="J165" i="36"/>
  <c r="AX165" i="36" s="1"/>
  <c r="L165" i="36"/>
  <c r="BB165" i="36" s="1"/>
  <c r="J166" i="36"/>
  <c r="AX166" i="36" s="1"/>
  <c r="L166" i="36"/>
  <c r="BB166" i="36" s="1"/>
  <c r="J167" i="36"/>
  <c r="AX167" i="36" s="1"/>
  <c r="L167" i="36"/>
  <c r="BB167" i="36" s="1"/>
  <c r="J168" i="36"/>
  <c r="AX168" i="36" s="1"/>
  <c r="L168" i="36"/>
  <c r="BB168" i="36" s="1"/>
  <c r="J169" i="36"/>
  <c r="AX169" i="36" s="1"/>
  <c r="L169" i="36"/>
  <c r="BB169" i="36" s="1"/>
  <c r="J170" i="36"/>
  <c r="AX170" i="36" s="1"/>
  <c r="L170" i="36"/>
  <c r="BB170" i="36" s="1"/>
  <c r="J171" i="36"/>
  <c r="AX171" i="36" s="1"/>
  <c r="L171" i="36"/>
  <c r="BB171" i="36" s="1"/>
  <c r="J172" i="36"/>
  <c r="AX172" i="36" s="1"/>
  <c r="L172" i="36"/>
  <c r="BB172" i="36" s="1"/>
  <c r="J173" i="36"/>
  <c r="AX173" i="36" s="1"/>
  <c r="L173" i="36"/>
  <c r="BB173" i="36" s="1"/>
  <c r="J174" i="36"/>
  <c r="AX174" i="36" s="1"/>
  <c r="L174" i="36"/>
  <c r="BB174" i="36" s="1"/>
  <c r="J175" i="36"/>
  <c r="AX175" i="36" s="1"/>
  <c r="L175" i="36"/>
  <c r="BB175" i="36" s="1"/>
  <c r="J176" i="36"/>
  <c r="AX176" i="36" s="1"/>
  <c r="L176" i="36"/>
  <c r="BB176" i="36" s="1"/>
  <c r="J177" i="36"/>
  <c r="AX177" i="36" s="1"/>
  <c r="L177" i="36"/>
  <c r="BB177" i="36" s="1"/>
  <c r="J178" i="36"/>
  <c r="AX178" i="36" s="1"/>
  <c r="L178" i="36"/>
  <c r="BB178" i="36" s="1"/>
  <c r="J179" i="36"/>
  <c r="AX179" i="36" s="1"/>
  <c r="L179" i="36"/>
  <c r="BB179" i="36" s="1"/>
  <c r="J180" i="36"/>
  <c r="AX180" i="36" s="1"/>
  <c r="L180" i="36"/>
  <c r="BB180" i="36" s="1"/>
  <c r="J181" i="36"/>
  <c r="AX181" i="36" s="1"/>
  <c r="L181" i="36"/>
  <c r="BB181" i="36" s="1"/>
  <c r="J182" i="36"/>
  <c r="AX182" i="36" s="1"/>
  <c r="L182" i="36"/>
  <c r="BB182" i="36" s="1"/>
  <c r="J183" i="36"/>
  <c r="AX183" i="36" s="1"/>
  <c r="L183" i="36"/>
  <c r="BB183" i="36" s="1"/>
  <c r="J184" i="36"/>
  <c r="AX184" i="36" s="1"/>
  <c r="L184" i="36"/>
  <c r="BB184" i="36" s="1"/>
  <c r="J185" i="36"/>
  <c r="AX185" i="36" s="1"/>
  <c r="L185" i="36"/>
  <c r="BB185" i="36" s="1"/>
  <c r="J186" i="36"/>
  <c r="AX186" i="36" s="1"/>
  <c r="L186" i="36"/>
  <c r="BB186" i="36" s="1"/>
  <c r="J187" i="36"/>
  <c r="AX187" i="36" s="1"/>
  <c r="L187" i="36"/>
  <c r="BB187" i="36" s="1"/>
  <c r="J188" i="36"/>
  <c r="AX188" i="36" s="1"/>
  <c r="L188" i="36"/>
  <c r="BB188" i="36" s="1"/>
  <c r="J189" i="36"/>
  <c r="AX189" i="36" s="1"/>
  <c r="L189" i="36"/>
  <c r="BB189" i="36" s="1"/>
  <c r="J190" i="36"/>
  <c r="AX190" i="36" s="1"/>
  <c r="L190" i="36"/>
  <c r="BB190" i="36" s="1"/>
  <c r="J191" i="36"/>
  <c r="AX191" i="36" s="1"/>
  <c r="L191" i="36"/>
  <c r="BB191" i="36" s="1"/>
  <c r="J192" i="36"/>
  <c r="AX192" i="36" s="1"/>
  <c r="L192" i="36"/>
  <c r="BB192" i="36" s="1"/>
  <c r="J193" i="36"/>
  <c r="AX193" i="36" s="1"/>
  <c r="L193" i="36"/>
  <c r="BB193" i="36" s="1"/>
  <c r="J194" i="36"/>
  <c r="AX194" i="36" s="1"/>
  <c r="L194" i="36"/>
  <c r="BB194" i="36" s="1"/>
  <c r="J195" i="36"/>
  <c r="AX195" i="36" s="1"/>
  <c r="L195" i="36"/>
  <c r="BB195" i="36" s="1"/>
  <c r="J196" i="36"/>
  <c r="AX196" i="36" s="1"/>
  <c r="L196" i="36"/>
  <c r="BB196" i="36" s="1"/>
  <c r="J197" i="36"/>
  <c r="AX197" i="36" s="1"/>
  <c r="L197" i="36"/>
  <c r="BB197" i="36" s="1"/>
  <c r="J198" i="36"/>
  <c r="AX198" i="36" s="1"/>
  <c r="L198" i="36"/>
  <c r="BB198" i="36" s="1"/>
  <c r="J199" i="36"/>
  <c r="AX199" i="36" s="1"/>
  <c r="L199" i="36"/>
  <c r="BB199" i="36" s="1"/>
  <c r="J200" i="36"/>
  <c r="AX200" i="36" s="1"/>
  <c r="L200" i="36"/>
  <c r="BB200" i="36" s="1"/>
  <c r="J201" i="36"/>
  <c r="AX201" i="36" s="1"/>
  <c r="L201" i="36"/>
  <c r="BB201" i="36" s="1"/>
  <c r="J202" i="36"/>
  <c r="AX202" i="36" s="1"/>
  <c r="L202" i="36"/>
  <c r="BB202" i="36" s="1"/>
  <c r="J203" i="36"/>
  <c r="AX203" i="36" s="1"/>
  <c r="L203" i="36"/>
  <c r="BB203" i="36" s="1"/>
  <c r="J204" i="36"/>
  <c r="AX204" i="36" s="1"/>
  <c r="L204" i="36"/>
  <c r="BB204" i="36" s="1"/>
  <c r="J205" i="36"/>
  <c r="AX205" i="36" s="1"/>
  <c r="L205" i="36"/>
  <c r="BB205" i="36" s="1"/>
  <c r="J206" i="36"/>
  <c r="AX206" i="36" s="1"/>
  <c r="L206" i="36"/>
  <c r="BB206" i="36" s="1"/>
  <c r="J207" i="36"/>
  <c r="AX207" i="36" s="1"/>
  <c r="L207" i="36"/>
  <c r="BB207" i="36" s="1"/>
  <c r="J208" i="36"/>
  <c r="AX208" i="36" s="1"/>
  <c r="L208" i="36"/>
  <c r="BB208" i="36" s="1"/>
  <c r="J209" i="36"/>
  <c r="AX209" i="36" s="1"/>
  <c r="L209" i="36"/>
  <c r="BB209" i="36" s="1"/>
  <c r="J210" i="36"/>
  <c r="AX210" i="36" s="1"/>
  <c r="L210" i="36"/>
  <c r="BB210" i="36" s="1"/>
  <c r="J211" i="36"/>
  <c r="AX211" i="36" s="1"/>
  <c r="L211" i="36"/>
  <c r="BB211" i="36" s="1"/>
  <c r="J212" i="36"/>
  <c r="AX212" i="36" s="1"/>
  <c r="L212" i="36"/>
  <c r="BB212" i="36" s="1"/>
  <c r="J213" i="36"/>
  <c r="AX213" i="36" s="1"/>
  <c r="L213" i="36"/>
  <c r="BB213" i="36" s="1"/>
  <c r="J214" i="36"/>
  <c r="AX214" i="36" s="1"/>
  <c r="L214" i="36"/>
  <c r="BB214" i="36" s="1"/>
  <c r="J215" i="36"/>
  <c r="AX215" i="36" s="1"/>
  <c r="L215" i="36"/>
  <c r="BB215" i="36" s="1"/>
  <c r="J216" i="36"/>
  <c r="AX216" i="36" s="1"/>
  <c r="L216" i="36"/>
  <c r="BB216" i="36" s="1"/>
  <c r="J217" i="36"/>
  <c r="AX217" i="36" s="1"/>
  <c r="L217" i="36"/>
  <c r="BB217" i="36" s="1"/>
  <c r="J218" i="36"/>
  <c r="AX218" i="36" s="1"/>
  <c r="L218" i="36"/>
  <c r="BB218" i="36" s="1"/>
  <c r="J219" i="36"/>
  <c r="AX219" i="36" s="1"/>
  <c r="L219" i="36"/>
  <c r="BB219" i="36" s="1"/>
  <c r="J220" i="36"/>
  <c r="AX220" i="36" s="1"/>
  <c r="L220" i="36"/>
  <c r="BB220" i="36" s="1"/>
  <c r="J221" i="36"/>
  <c r="AX221" i="36" s="1"/>
  <c r="L221" i="36"/>
  <c r="BB221" i="36" s="1"/>
  <c r="J222" i="36"/>
  <c r="AX222" i="36" s="1"/>
  <c r="L222" i="36"/>
  <c r="BB222" i="36" s="1"/>
  <c r="J223" i="36"/>
  <c r="AX223" i="36" s="1"/>
  <c r="L223" i="36"/>
  <c r="BB223" i="36" s="1"/>
  <c r="J224" i="36"/>
  <c r="AX224" i="36" s="1"/>
  <c r="L224" i="36"/>
  <c r="BB224" i="36" s="1"/>
  <c r="J225" i="36"/>
  <c r="AX225" i="36" s="1"/>
  <c r="L225" i="36"/>
  <c r="BB225" i="36" s="1"/>
  <c r="J226" i="36"/>
  <c r="AX226" i="36" s="1"/>
  <c r="L226" i="36"/>
  <c r="BB226" i="36" s="1"/>
  <c r="J227" i="36"/>
  <c r="AX227" i="36" s="1"/>
  <c r="L227" i="36"/>
  <c r="BB227" i="36" s="1"/>
  <c r="J228" i="36"/>
  <c r="AX228" i="36" s="1"/>
  <c r="L228" i="36"/>
  <c r="BB228" i="36" s="1"/>
  <c r="J229" i="36"/>
  <c r="AX229" i="36" s="1"/>
  <c r="L229" i="36"/>
  <c r="BB229" i="36" s="1"/>
  <c r="J230" i="36"/>
  <c r="AX230" i="36" s="1"/>
  <c r="L230" i="36"/>
  <c r="BB230" i="36" s="1"/>
  <c r="J231" i="36"/>
  <c r="AX231" i="36" s="1"/>
  <c r="L231" i="36"/>
  <c r="BB231" i="36" s="1"/>
  <c r="J232" i="36"/>
  <c r="AX232" i="36" s="1"/>
  <c r="L232" i="36"/>
  <c r="BB232" i="36" s="1"/>
  <c r="J233" i="36"/>
  <c r="AX233" i="36" s="1"/>
  <c r="L233" i="36"/>
  <c r="BB233" i="36" s="1"/>
  <c r="J234" i="36"/>
  <c r="AX234" i="36" s="1"/>
  <c r="L234" i="36"/>
  <c r="BB234" i="36" s="1"/>
  <c r="J235" i="36"/>
  <c r="AX235" i="36" s="1"/>
  <c r="L235" i="36"/>
  <c r="BB235" i="36" s="1"/>
  <c r="J236" i="36"/>
  <c r="AX236" i="36" s="1"/>
  <c r="L236" i="36"/>
  <c r="BB236" i="36" s="1"/>
  <c r="J237" i="36"/>
  <c r="AX237" i="36" s="1"/>
  <c r="L237" i="36"/>
  <c r="BB237" i="36" s="1"/>
  <c r="J238" i="36"/>
  <c r="AX238" i="36" s="1"/>
  <c r="L238" i="36"/>
  <c r="BB238" i="36" s="1"/>
  <c r="J239" i="36"/>
  <c r="AX239" i="36" s="1"/>
  <c r="L239" i="36"/>
  <c r="BB239" i="36" s="1"/>
  <c r="J240" i="36"/>
  <c r="AX240" i="36" s="1"/>
  <c r="L240" i="36"/>
  <c r="BB240" i="36" s="1"/>
  <c r="J241" i="36"/>
  <c r="AX241" i="36" s="1"/>
  <c r="L241" i="36"/>
  <c r="BB241" i="36" s="1"/>
  <c r="J242" i="36"/>
  <c r="AX242" i="36" s="1"/>
  <c r="L242" i="36"/>
  <c r="BB242" i="36" s="1"/>
  <c r="J243" i="36"/>
  <c r="AX243" i="36" s="1"/>
  <c r="L243" i="36"/>
  <c r="BB243" i="36" s="1"/>
  <c r="J244" i="36"/>
  <c r="AX244" i="36" s="1"/>
  <c r="L244" i="36"/>
  <c r="BB244" i="36" s="1"/>
  <c r="J245" i="36"/>
  <c r="AX245" i="36" s="1"/>
  <c r="L245" i="36"/>
  <c r="BB245" i="36" s="1"/>
  <c r="J246" i="36"/>
  <c r="AX246" i="36" s="1"/>
  <c r="L246" i="36"/>
  <c r="BB246" i="36" s="1"/>
  <c r="J247" i="36"/>
  <c r="AX247" i="36" s="1"/>
  <c r="L247" i="36"/>
  <c r="BB247" i="36" s="1"/>
  <c r="J248" i="36"/>
  <c r="AX248" i="36" s="1"/>
  <c r="L248" i="36"/>
  <c r="BB248" i="36" s="1"/>
  <c r="J249" i="36"/>
  <c r="AX249" i="36" s="1"/>
  <c r="L249" i="36"/>
  <c r="BB249" i="36" s="1"/>
  <c r="J250" i="36"/>
  <c r="AX250" i="36" s="1"/>
  <c r="L250" i="36"/>
  <c r="BB250" i="36" s="1"/>
  <c r="J251" i="36"/>
  <c r="AX251" i="36" s="1"/>
  <c r="L251" i="36"/>
  <c r="BB251" i="36" s="1"/>
  <c r="J252" i="36"/>
  <c r="AX252" i="36" s="1"/>
  <c r="L252" i="36"/>
  <c r="BB252" i="36" s="1"/>
  <c r="J253" i="36"/>
  <c r="AX253" i="36" s="1"/>
  <c r="L253" i="36"/>
  <c r="BB253" i="36" s="1"/>
  <c r="J254" i="36"/>
  <c r="AX254" i="36" s="1"/>
  <c r="L254" i="36"/>
  <c r="BB254" i="36" s="1"/>
  <c r="J255" i="36"/>
  <c r="AX255" i="36" s="1"/>
  <c r="L255" i="36"/>
  <c r="BB255" i="36" s="1"/>
  <c r="J256" i="36"/>
  <c r="AX256" i="36" s="1"/>
  <c r="L256" i="36"/>
  <c r="BB256" i="36" s="1"/>
  <c r="J257" i="36"/>
  <c r="AX257" i="36" s="1"/>
  <c r="L257" i="36"/>
  <c r="BB257" i="36" s="1"/>
  <c r="J258" i="36"/>
  <c r="AX258" i="36" s="1"/>
  <c r="L258" i="36"/>
  <c r="BB258" i="36" s="1"/>
  <c r="J259" i="36"/>
  <c r="AX259" i="36" s="1"/>
  <c r="L259" i="36"/>
  <c r="BB259" i="36" s="1"/>
  <c r="J260" i="36"/>
  <c r="AX260" i="36" s="1"/>
  <c r="L260" i="36"/>
  <c r="BB260" i="36" s="1"/>
  <c r="J261" i="36"/>
  <c r="AX261" i="36" s="1"/>
  <c r="L261" i="36"/>
  <c r="BB261" i="36" s="1"/>
  <c r="J262" i="36"/>
  <c r="AX262" i="36" s="1"/>
  <c r="L262" i="36"/>
  <c r="BB262" i="36" s="1"/>
  <c r="J263" i="36"/>
  <c r="AX263" i="36" s="1"/>
  <c r="L263" i="36"/>
  <c r="BB263" i="36" s="1"/>
  <c r="J264" i="36"/>
  <c r="AX264" i="36" s="1"/>
  <c r="L264" i="36"/>
  <c r="BB264" i="36" s="1"/>
  <c r="J265" i="36"/>
  <c r="AX265" i="36" s="1"/>
  <c r="L265" i="36"/>
  <c r="BB265" i="36" s="1"/>
  <c r="J266" i="36"/>
  <c r="AX266" i="36" s="1"/>
  <c r="L266" i="36"/>
  <c r="BB266" i="36" s="1"/>
  <c r="J267" i="36"/>
  <c r="AX267" i="36" s="1"/>
  <c r="L267" i="36"/>
  <c r="BB267" i="36" s="1"/>
  <c r="J268" i="36"/>
  <c r="AX268" i="36" s="1"/>
  <c r="L268" i="36"/>
  <c r="BB268" i="36" s="1"/>
  <c r="J269" i="36"/>
  <c r="AX269" i="36" s="1"/>
  <c r="L269" i="36"/>
  <c r="BB269" i="36" s="1"/>
  <c r="J270" i="36"/>
  <c r="AX270" i="36" s="1"/>
  <c r="L270" i="36"/>
  <c r="BB270" i="36" s="1"/>
  <c r="J271" i="36"/>
  <c r="AX271" i="36" s="1"/>
  <c r="L271" i="36"/>
  <c r="BB271" i="36" s="1"/>
  <c r="J272" i="36"/>
  <c r="AX272" i="36" s="1"/>
  <c r="L272" i="36"/>
  <c r="BB272" i="36" s="1"/>
  <c r="J273" i="36"/>
  <c r="AX273" i="36" s="1"/>
  <c r="L273" i="36"/>
  <c r="BB273" i="36" s="1"/>
  <c r="J274" i="36"/>
  <c r="AX274" i="36" s="1"/>
  <c r="L274" i="36"/>
  <c r="BB274" i="36" s="1"/>
  <c r="J275" i="36"/>
  <c r="AX275" i="36" s="1"/>
  <c r="L275" i="36"/>
  <c r="BB275" i="36" s="1"/>
  <c r="J276" i="36"/>
  <c r="AX276" i="36" s="1"/>
  <c r="L276" i="36"/>
  <c r="BB276" i="36" s="1"/>
  <c r="J277" i="36"/>
  <c r="AX277" i="36" s="1"/>
  <c r="L277" i="36"/>
  <c r="BB277" i="36" s="1"/>
  <c r="J278" i="36"/>
  <c r="AX278" i="36" s="1"/>
  <c r="L278" i="36"/>
  <c r="BB278" i="36" s="1"/>
  <c r="J279" i="36"/>
  <c r="AX279" i="36" s="1"/>
  <c r="L279" i="36"/>
  <c r="BB279" i="36" s="1"/>
  <c r="J280" i="36"/>
  <c r="AX280" i="36" s="1"/>
  <c r="L280" i="36"/>
  <c r="BB280" i="36" s="1"/>
  <c r="J281" i="36"/>
  <c r="AX281" i="36" s="1"/>
  <c r="L281" i="36"/>
  <c r="BB281" i="36" s="1"/>
  <c r="J282" i="36"/>
  <c r="AX282" i="36" s="1"/>
  <c r="L282" i="36"/>
  <c r="BB282" i="36" s="1"/>
  <c r="J283" i="36"/>
  <c r="AX283" i="36" s="1"/>
  <c r="L283" i="36"/>
  <c r="BB283" i="36" s="1"/>
  <c r="J284" i="36"/>
  <c r="AX284" i="36" s="1"/>
  <c r="L284" i="36"/>
  <c r="BB284" i="36" s="1"/>
  <c r="J285" i="36"/>
  <c r="AX285" i="36" s="1"/>
  <c r="L285" i="36"/>
  <c r="BB285" i="36" s="1"/>
  <c r="J286" i="36"/>
  <c r="AX286" i="36" s="1"/>
  <c r="L286" i="36"/>
  <c r="BB286" i="36" s="1"/>
  <c r="J287" i="36"/>
  <c r="AX287" i="36" s="1"/>
  <c r="L287" i="36"/>
  <c r="BB287" i="36" s="1"/>
  <c r="J288" i="36"/>
  <c r="AX288" i="36" s="1"/>
  <c r="L288" i="36"/>
  <c r="BB288" i="36" s="1"/>
  <c r="J289" i="36"/>
  <c r="AX289" i="36" s="1"/>
  <c r="L289" i="36"/>
  <c r="BB289" i="36" s="1"/>
  <c r="J290" i="36"/>
  <c r="AX290" i="36" s="1"/>
  <c r="L290" i="36"/>
  <c r="BB290" i="36" s="1"/>
  <c r="J291" i="36"/>
  <c r="AX291" i="36" s="1"/>
  <c r="L291" i="36"/>
  <c r="BB291" i="36" s="1"/>
  <c r="J292" i="36"/>
  <c r="AX292" i="36" s="1"/>
  <c r="L292" i="36"/>
  <c r="BB292" i="36" s="1"/>
  <c r="J293" i="36"/>
  <c r="AX293" i="36" s="1"/>
  <c r="L293" i="36"/>
  <c r="BB293" i="36" s="1"/>
  <c r="J294" i="36"/>
  <c r="AX294" i="36" s="1"/>
  <c r="L294" i="36"/>
  <c r="BB294" i="36" s="1"/>
  <c r="J295" i="36"/>
  <c r="AX295" i="36" s="1"/>
  <c r="L295" i="36"/>
  <c r="BB295" i="36" s="1"/>
  <c r="J296" i="36"/>
  <c r="AX296" i="36" s="1"/>
  <c r="L296" i="36"/>
  <c r="BB296" i="36" s="1"/>
  <c r="J297" i="36"/>
  <c r="AX297" i="36" s="1"/>
  <c r="L297" i="36"/>
  <c r="BB297" i="36" s="1"/>
  <c r="J298" i="36"/>
  <c r="AX298" i="36" s="1"/>
  <c r="L298" i="36"/>
  <c r="BB298" i="36" s="1"/>
  <c r="J299" i="36"/>
  <c r="AX299" i="36" s="1"/>
  <c r="L299" i="36"/>
  <c r="BB299" i="36" s="1"/>
  <c r="J300" i="36"/>
  <c r="AX300" i="36" s="1"/>
  <c r="L300" i="36"/>
  <c r="BB300" i="36" s="1"/>
  <c r="J301" i="36"/>
  <c r="AX301" i="36" s="1"/>
  <c r="L301" i="36"/>
  <c r="BB301" i="36" s="1"/>
  <c r="J302" i="36"/>
  <c r="AX302" i="36" s="1"/>
  <c r="L302" i="36"/>
  <c r="BB302" i="36" s="1"/>
  <c r="J303" i="36"/>
  <c r="AX303" i="36" s="1"/>
  <c r="L303" i="36"/>
  <c r="BB303" i="36" s="1"/>
  <c r="J304" i="36"/>
  <c r="AX304" i="36" s="1"/>
  <c r="L304" i="36"/>
  <c r="BB304" i="36" s="1"/>
  <c r="J305" i="36"/>
  <c r="AX305" i="36" s="1"/>
  <c r="L305" i="36"/>
  <c r="BB305" i="36" s="1"/>
  <c r="J306" i="36"/>
  <c r="AX306" i="36" s="1"/>
  <c r="L306" i="36"/>
  <c r="BB306" i="36" s="1"/>
  <c r="J307" i="36"/>
  <c r="AX307" i="36" s="1"/>
  <c r="L307" i="36"/>
  <c r="BB307" i="36" s="1"/>
  <c r="J308" i="36"/>
  <c r="AX308" i="36" s="1"/>
  <c r="L308" i="36"/>
  <c r="BB308" i="36" s="1"/>
  <c r="J309" i="36"/>
  <c r="AX309" i="36" s="1"/>
  <c r="L309" i="36"/>
  <c r="BB309" i="36" s="1"/>
  <c r="J310" i="36"/>
  <c r="AX310" i="36" s="1"/>
  <c r="L310" i="36"/>
  <c r="BB310" i="36" s="1"/>
  <c r="J311" i="36"/>
  <c r="AX311" i="36" s="1"/>
  <c r="L311" i="36"/>
  <c r="BB311" i="36" s="1"/>
  <c r="J312" i="36"/>
  <c r="AX312" i="36" s="1"/>
  <c r="L312" i="36"/>
  <c r="BB312" i="36" s="1"/>
  <c r="J313" i="36"/>
  <c r="AX313" i="36" s="1"/>
  <c r="L313" i="36"/>
  <c r="BB313" i="36" s="1"/>
  <c r="J314" i="36"/>
  <c r="AX314" i="36" s="1"/>
  <c r="L314" i="36"/>
  <c r="BB314" i="36" s="1"/>
  <c r="J315" i="36"/>
  <c r="AX315" i="36" s="1"/>
  <c r="L315" i="36"/>
  <c r="BB315" i="36" s="1"/>
  <c r="J316" i="36"/>
  <c r="AX316" i="36" s="1"/>
  <c r="L316" i="36"/>
  <c r="BB316" i="36" s="1"/>
  <c r="J317" i="36"/>
  <c r="AX317" i="36" s="1"/>
  <c r="L317" i="36"/>
  <c r="BB317" i="36" s="1"/>
  <c r="J318" i="36"/>
  <c r="AX318" i="36" s="1"/>
  <c r="L318" i="36"/>
  <c r="BB318" i="36" s="1"/>
  <c r="J319" i="36"/>
  <c r="AX319" i="36" s="1"/>
  <c r="L319" i="36"/>
  <c r="BB319" i="36" s="1"/>
  <c r="J320" i="36"/>
  <c r="AX320" i="36" s="1"/>
  <c r="L320" i="36"/>
  <c r="BB320" i="36" s="1"/>
  <c r="J321" i="36"/>
  <c r="AX321" i="36" s="1"/>
  <c r="L321" i="36"/>
  <c r="BB321" i="36" s="1"/>
  <c r="J322" i="36"/>
  <c r="AX322" i="36" s="1"/>
  <c r="L322" i="36"/>
  <c r="BB322" i="36" s="1"/>
  <c r="J323" i="36"/>
  <c r="AX323" i="36" s="1"/>
  <c r="L323" i="36"/>
  <c r="BB323" i="36" s="1"/>
  <c r="J324" i="36"/>
  <c r="AX324" i="36" s="1"/>
  <c r="L324" i="36"/>
  <c r="BB324" i="36" s="1"/>
  <c r="J325" i="36"/>
  <c r="AX325" i="36" s="1"/>
  <c r="L325" i="36"/>
  <c r="BB325" i="36" s="1"/>
  <c r="J326" i="36"/>
  <c r="AX326" i="36" s="1"/>
  <c r="L326" i="36"/>
  <c r="BB326" i="36" s="1"/>
  <c r="J327" i="36"/>
  <c r="AX327" i="36" s="1"/>
  <c r="L327" i="36"/>
  <c r="BB327" i="36" s="1"/>
  <c r="J328" i="36"/>
  <c r="AX328" i="36" s="1"/>
  <c r="L328" i="36"/>
  <c r="BB328" i="36" s="1"/>
  <c r="J329" i="36"/>
  <c r="AX329" i="36" s="1"/>
  <c r="L329" i="36"/>
  <c r="BB329" i="36" s="1"/>
  <c r="J330" i="36"/>
  <c r="AX330" i="36" s="1"/>
  <c r="L330" i="36"/>
  <c r="BB330" i="36" s="1"/>
  <c r="J331" i="36"/>
  <c r="AX331" i="36" s="1"/>
  <c r="L331" i="36"/>
  <c r="BB331" i="36" s="1"/>
  <c r="J332" i="36"/>
  <c r="AX332" i="36" s="1"/>
  <c r="L332" i="36"/>
  <c r="BB332" i="36" s="1"/>
  <c r="J333" i="36"/>
  <c r="AX333" i="36" s="1"/>
  <c r="L333" i="36"/>
  <c r="BB333" i="36" s="1"/>
  <c r="J334" i="36"/>
  <c r="AX334" i="36" s="1"/>
  <c r="L334" i="36"/>
  <c r="BB334" i="36" s="1"/>
  <c r="J335" i="36"/>
  <c r="AX335" i="36" s="1"/>
  <c r="L335" i="36"/>
  <c r="BB335" i="36" s="1"/>
  <c r="J336" i="36"/>
  <c r="AX336" i="36" s="1"/>
  <c r="L336" i="36"/>
  <c r="BB336" i="36" s="1"/>
  <c r="J337" i="36"/>
  <c r="AX337" i="36" s="1"/>
  <c r="L337" i="36"/>
  <c r="BB337" i="36" s="1"/>
  <c r="J338" i="36"/>
  <c r="AX338" i="36" s="1"/>
  <c r="L338" i="36"/>
  <c r="BB338" i="36" s="1"/>
  <c r="J339" i="36"/>
  <c r="AX339" i="36" s="1"/>
  <c r="L339" i="36"/>
  <c r="BB339" i="36" s="1"/>
  <c r="J340" i="36"/>
  <c r="AX340" i="36" s="1"/>
  <c r="L340" i="36"/>
  <c r="BB340" i="36" s="1"/>
  <c r="J341" i="36"/>
  <c r="AX341" i="36" s="1"/>
  <c r="L341" i="36"/>
  <c r="BB341" i="36" s="1"/>
  <c r="J342" i="36"/>
  <c r="AX342" i="36" s="1"/>
  <c r="L342" i="36"/>
  <c r="BB342" i="36" s="1"/>
  <c r="J343" i="36"/>
  <c r="AX343" i="36" s="1"/>
  <c r="L343" i="36"/>
  <c r="BB343" i="36" s="1"/>
  <c r="J344" i="36"/>
  <c r="AX344" i="36" s="1"/>
  <c r="L344" i="36"/>
  <c r="BB344" i="36" s="1"/>
  <c r="J345" i="36"/>
  <c r="AX345" i="36" s="1"/>
  <c r="L345" i="36"/>
  <c r="BB345" i="36" s="1"/>
  <c r="J346" i="36"/>
  <c r="AX346" i="36" s="1"/>
  <c r="L346" i="36"/>
  <c r="BB346" i="36" s="1"/>
  <c r="J347" i="36"/>
  <c r="AX347" i="36" s="1"/>
  <c r="L347" i="36"/>
  <c r="BB347" i="36" s="1"/>
  <c r="J348" i="36"/>
  <c r="AX348" i="36" s="1"/>
  <c r="L348" i="36"/>
  <c r="BB348" i="36" s="1"/>
  <c r="J349" i="36"/>
  <c r="AX349" i="36" s="1"/>
  <c r="L349" i="36"/>
  <c r="BB349" i="36" s="1"/>
  <c r="J350" i="36"/>
  <c r="AX350" i="36" s="1"/>
  <c r="L350" i="36"/>
  <c r="BB350" i="36" s="1"/>
  <c r="J351" i="36"/>
  <c r="AX351" i="36" s="1"/>
  <c r="L351" i="36"/>
  <c r="BB351" i="36" s="1"/>
  <c r="J352" i="36"/>
  <c r="AX352" i="36" s="1"/>
  <c r="L352" i="36"/>
  <c r="BB352" i="36" s="1"/>
  <c r="J353" i="36"/>
  <c r="AX353" i="36" s="1"/>
  <c r="L353" i="36"/>
  <c r="BB353" i="36" s="1"/>
  <c r="J354" i="36"/>
  <c r="AX354" i="36" s="1"/>
  <c r="L354" i="36"/>
  <c r="BB354" i="36" s="1"/>
  <c r="J355" i="36"/>
  <c r="AX355" i="36" s="1"/>
  <c r="L355" i="36"/>
  <c r="BB355" i="36" s="1"/>
  <c r="J356" i="36"/>
  <c r="AX356" i="36" s="1"/>
  <c r="L356" i="36"/>
  <c r="BB356" i="36" s="1"/>
  <c r="J357" i="36"/>
  <c r="AX357" i="36" s="1"/>
  <c r="L357" i="36"/>
  <c r="BB357" i="36" s="1"/>
  <c r="J358" i="36"/>
  <c r="AX358" i="36" s="1"/>
  <c r="L358" i="36"/>
  <c r="BB358" i="36" s="1"/>
  <c r="J359" i="36"/>
  <c r="AX359" i="36" s="1"/>
  <c r="L359" i="36"/>
  <c r="BB359" i="36" s="1"/>
  <c r="J360" i="36"/>
  <c r="AX360" i="36" s="1"/>
  <c r="L360" i="36"/>
  <c r="BB360" i="36" s="1"/>
  <c r="J361" i="36"/>
  <c r="AX361" i="36" s="1"/>
  <c r="L361" i="36"/>
  <c r="BB361" i="36" s="1"/>
  <c r="J362" i="36"/>
  <c r="AX362" i="36" s="1"/>
  <c r="L362" i="36"/>
  <c r="BB362" i="36" s="1"/>
  <c r="J363" i="36"/>
  <c r="AX363" i="36" s="1"/>
  <c r="L363" i="36"/>
  <c r="BB363" i="36" s="1"/>
  <c r="J364" i="36"/>
  <c r="AX364" i="36" s="1"/>
  <c r="L364" i="36"/>
  <c r="BB364" i="36" s="1"/>
  <c r="J365" i="36"/>
  <c r="AX365" i="36" s="1"/>
  <c r="L365" i="36"/>
  <c r="BB365" i="36" s="1"/>
  <c r="J366" i="36"/>
  <c r="AX366" i="36" s="1"/>
  <c r="L366" i="36"/>
  <c r="BB366" i="36" s="1"/>
  <c r="J367" i="36"/>
  <c r="AX367" i="36" s="1"/>
  <c r="L367" i="36"/>
  <c r="BB367" i="36" s="1"/>
  <c r="J368" i="36"/>
  <c r="AX368" i="36" s="1"/>
  <c r="L368" i="36"/>
  <c r="BB368" i="36" s="1"/>
  <c r="J369" i="36"/>
  <c r="AX369" i="36" s="1"/>
  <c r="L369" i="36"/>
  <c r="BB369" i="36" s="1"/>
  <c r="J370" i="36"/>
  <c r="AX370" i="36" s="1"/>
  <c r="L370" i="36"/>
  <c r="BB370" i="36" s="1"/>
  <c r="J371" i="36"/>
  <c r="AX371" i="36" s="1"/>
  <c r="L371" i="36"/>
  <c r="BB371" i="36" s="1"/>
  <c r="J372" i="36"/>
  <c r="AX372" i="36" s="1"/>
  <c r="L372" i="36"/>
  <c r="BB372" i="36" s="1"/>
  <c r="J373" i="36"/>
  <c r="AX373" i="36" s="1"/>
  <c r="L373" i="36"/>
  <c r="BB373" i="36" s="1"/>
  <c r="J374" i="36"/>
  <c r="AX374" i="36" s="1"/>
  <c r="L374" i="36"/>
  <c r="BB374" i="36" s="1"/>
  <c r="J375" i="36"/>
  <c r="AX375" i="36" s="1"/>
  <c r="L375" i="36"/>
  <c r="BB375" i="36" s="1"/>
  <c r="J376" i="36"/>
  <c r="AX376" i="36" s="1"/>
  <c r="L376" i="36"/>
  <c r="BB376" i="36" s="1"/>
  <c r="J377" i="36"/>
  <c r="AX377" i="36" s="1"/>
  <c r="L377" i="36"/>
  <c r="BB377" i="36" s="1"/>
  <c r="J378" i="36"/>
  <c r="AX378" i="36" s="1"/>
  <c r="L378" i="36"/>
  <c r="BB378" i="36" s="1"/>
  <c r="J379" i="36"/>
  <c r="AX379" i="36" s="1"/>
  <c r="L379" i="36"/>
  <c r="BB379" i="36" s="1"/>
  <c r="J380" i="36"/>
  <c r="AX380" i="36" s="1"/>
  <c r="L380" i="36"/>
  <c r="BB380" i="36" s="1"/>
  <c r="J381" i="36"/>
  <c r="AX381" i="36" s="1"/>
  <c r="L381" i="36"/>
  <c r="BB381" i="36" s="1"/>
  <c r="J382" i="36"/>
  <c r="AX382" i="36" s="1"/>
  <c r="L382" i="36"/>
  <c r="BB382" i="36" s="1"/>
  <c r="J383" i="36"/>
  <c r="AX383" i="36" s="1"/>
  <c r="L383" i="36"/>
  <c r="BB383" i="36" s="1"/>
  <c r="J384" i="36"/>
  <c r="AX384" i="36" s="1"/>
  <c r="L384" i="36"/>
  <c r="BB384" i="36" s="1"/>
  <c r="J385" i="36"/>
  <c r="AX385" i="36" s="1"/>
  <c r="L385" i="36"/>
  <c r="BB385" i="36" s="1"/>
  <c r="J386" i="36"/>
  <c r="AX386" i="36" s="1"/>
  <c r="L386" i="36"/>
  <c r="BB386" i="36" s="1"/>
  <c r="J387" i="36"/>
  <c r="AX387" i="36" s="1"/>
  <c r="L387" i="36"/>
  <c r="BB387" i="36" s="1"/>
  <c r="J388" i="36"/>
  <c r="AX388" i="36" s="1"/>
  <c r="L388" i="36"/>
  <c r="BB388" i="36" s="1"/>
  <c r="J389" i="36"/>
  <c r="AX389" i="36" s="1"/>
  <c r="L389" i="36"/>
  <c r="BB389" i="36" s="1"/>
  <c r="J390" i="36"/>
  <c r="AX390" i="36" s="1"/>
  <c r="L390" i="36"/>
  <c r="BB390" i="36" s="1"/>
  <c r="J391" i="36"/>
  <c r="AX391" i="36" s="1"/>
  <c r="L391" i="36"/>
  <c r="BB391" i="36" s="1"/>
  <c r="J392" i="36"/>
  <c r="AX392" i="36" s="1"/>
  <c r="L392" i="36"/>
  <c r="BB392" i="36" s="1"/>
  <c r="J393" i="36"/>
  <c r="AX393" i="36" s="1"/>
  <c r="L393" i="36"/>
  <c r="BB393" i="36" s="1"/>
  <c r="J394" i="36"/>
  <c r="AX394" i="36" s="1"/>
  <c r="L394" i="36"/>
  <c r="BB394" i="36" s="1"/>
  <c r="J395" i="36"/>
  <c r="AX395" i="36" s="1"/>
  <c r="L395" i="36"/>
  <c r="BB395" i="36" s="1"/>
  <c r="J396" i="36"/>
  <c r="AX396" i="36" s="1"/>
  <c r="L396" i="36"/>
  <c r="BB396" i="36" s="1"/>
  <c r="J397" i="36"/>
  <c r="AX397" i="36" s="1"/>
  <c r="L397" i="36"/>
  <c r="BB397" i="36" s="1"/>
  <c r="J398" i="36"/>
  <c r="AX398" i="36" s="1"/>
  <c r="L398" i="36"/>
  <c r="BB398" i="36" s="1"/>
  <c r="J399" i="36"/>
  <c r="AX399" i="36" s="1"/>
  <c r="L399" i="36"/>
  <c r="BB399" i="36" s="1"/>
  <c r="J400" i="36"/>
  <c r="AX400" i="36" s="1"/>
  <c r="L400" i="36"/>
  <c r="BB400" i="36" s="1"/>
  <c r="J401" i="36"/>
  <c r="AX401" i="36" s="1"/>
  <c r="L401" i="36"/>
  <c r="BB401" i="36" s="1"/>
  <c r="J402" i="36"/>
  <c r="AX402" i="36" s="1"/>
  <c r="L402" i="36"/>
  <c r="BB402" i="36" s="1"/>
  <c r="J403" i="36"/>
  <c r="AX403" i="36" s="1"/>
  <c r="L403" i="36"/>
  <c r="BB403" i="36" s="1"/>
  <c r="J404" i="36"/>
  <c r="AX404" i="36" s="1"/>
  <c r="L404" i="36"/>
  <c r="BB404" i="36" s="1"/>
  <c r="J405" i="36"/>
  <c r="AX405" i="36" s="1"/>
  <c r="L405" i="36"/>
  <c r="BB405" i="36" s="1"/>
  <c r="J406" i="36"/>
  <c r="AX406" i="36" s="1"/>
  <c r="L406" i="36"/>
  <c r="BB406" i="36" s="1"/>
  <c r="J407" i="36"/>
  <c r="AX407" i="36" s="1"/>
  <c r="L407" i="36"/>
  <c r="BB407" i="36" s="1"/>
  <c r="J408" i="36"/>
  <c r="AX408" i="36" s="1"/>
  <c r="L408" i="36"/>
  <c r="BB408" i="36" s="1"/>
  <c r="J409" i="36"/>
  <c r="AX409" i="36" s="1"/>
  <c r="L409" i="36"/>
  <c r="BB409" i="36" s="1"/>
  <c r="J410" i="36"/>
  <c r="AX410" i="36" s="1"/>
  <c r="L410" i="36"/>
  <c r="BB410" i="36" s="1"/>
  <c r="J411" i="36"/>
  <c r="AX411" i="36" s="1"/>
  <c r="L411" i="36"/>
  <c r="BB411" i="36" s="1"/>
  <c r="J412" i="36"/>
  <c r="AX412" i="36" s="1"/>
  <c r="L412" i="36"/>
  <c r="BB412" i="36" s="1"/>
  <c r="J413" i="36"/>
  <c r="AX413" i="36" s="1"/>
  <c r="L413" i="36"/>
  <c r="BB413" i="36" s="1"/>
  <c r="J414" i="36"/>
  <c r="AX414" i="36" s="1"/>
  <c r="L414" i="36"/>
  <c r="BB414" i="36" s="1"/>
  <c r="J415" i="36"/>
  <c r="AX415" i="36" s="1"/>
  <c r="L415" i="36"/>
  <c r="BB415" i="36" s="1"/>
  <c r="J416" i="36"/>
  <c r="AX416" i="36" s="1"/>
  <c r="L416" i="36"/>
  <c r="BB416" i="36" s="1"/>
  <c r="J417" i="36"/>
  <c r="AX417" i="36" s="1"/>
  <c r="L417" i="36"/>
  <c r="BB417" i="36" s="1"/>
  <c r="J418" i="36"/>
  <c r="AX418" i="36" s="1"/>
  <c r="L418" i="36"/>
  <c r="BB418" i="36" s="1"/>
  <c r="J419" i="36"/>
  <c r="AX419" i="36" s="1"/>
  <c r="L419" i="36"/>
  <c r="BB419" i="36" s="1"/>
  <c r="J420" i="36"/>
  <c r="AX420" i="36" s="1"/>
  <c r="L420" i="36"/>
  <c r="BB420" i="36" s="1"/>
  <c r="J421" i="36"/>
  <c r="AX421" i="36" s="1"/>
  <c r="L421" i="36"/>
  <c r="BB421" i="36" s="1"/>
  <c r="J422" i="36"/>
  <c r="AX422" i="36" s="1"/>
  <c r="L422" i="36"/>
  <c r="BB422" i="36" s="1"/>
  <c r="J423" i="36"/>
  <c r="AX423" i="36" s="1"/>
  <c r="L423" i="36"/>
  <c r="BB423" i="36" s="1"/>
  <c r="J424" i="36"/>
  <c r="AX424" i="36" s="1"/>
  <c r="L424" i="36"/>
  <c r="BB424" i="36" s="1"/>
  <c r="J425" i="36"/>
  <c r="AX425" i="36" s="1"/>
  <c r="L425" i="36"/>
  <c r="BB425" i="36" s="1"/>
  <c r="J426" i="36"/>
  <c r="AX426" i="36" s="1"/>
  <c r="L426" i="36"/>
  <c r="BB426" i="36" s="1"/>
  <c r="J427" i="36"/>
  <c r="AX427" i="36" s="1"/>
  <c r="L427" i="36"/>
  <c r="BB427" i="36" s="1"/>
  <c r="J428" i="36"/>
  <c r="AX428" i="36" s="1"/>
  <c r="L428" i="36"/>
  <c r="BB428" i="36" s="1"/>
  <c r="J429" i="36"/>
  <c r="AX429" i="36" s="1"/>
  <c r="L429" i="36"/>
  <c r="BB429" i="36" s="1"/>
  <c r="J430" i="36"/>
  <c r="AX430" i="36" s="1"/>
  <c r="L430" i="36"/>
  <c r="BB430" i="36" s="1"/>
  <c r="J431" i="36"/>
  <c r="AX431" i="36" s="1"/>
  <c r="L431" i="36"/>
  <c r="BB431" i="36" s="1"/>
  <c r="J432" i="36"/>
  <c r="AX432" i="36" s="1"/>
  <c r="L432" i="36"/>
  <c r="BB432" i="36" s="1"/>
  <c r="J433" i="36"/>
  <c r="AX433" i="36" s="1"/>
  <c r="L433" i="36"/>
  <c r="BB433" i="36" s="1"/>
  <c r="J434" i="36"/>
  <c r="AX434" i="36" s="1"/>
  <c r="L434" i="36"/>
  <c r="BB434" i="36" s="1"/>
  <c r="J435" i="36"/>
  <c r="AX435" i="36" s="1"/>
  <c r="L435" i="36"/>
  <c r="BB435" i="36" s="1"/>
  <c r="J436" i="36"/>
  <c r="AX436" i="36" s="1"/>
  <c r="L436" i="36"/>
  <c r="BB436" i="36" s="1"/>
  <c r="J437" i="36"/>
  <c r="AX437" i="36" s="1"/>
  <c r="L437" i="36"/>
  <c r="BB437" i="36" s="1"/>
  <c r="J438" i="36"/>
  <c r="AX438" i="36" s="1"/>
  <c r="L438" i="36"/>
  <c r="BB438" i="36" s="1"/>
  <c r="J439" i="36"/>
  <c r="AX439" i="36" s="1"/>
  <c r="L439" i="36"/>
  <c r="BB439" i="36" s="1"/>
  <c r="J440" i="36"/>
  <c r="AX440" i="36" s="1"/>
  <c r="L440" i="36"/>
  <c r="BB440" i="36" s="1"/>
  <c r="J441" i="36"/>
  <c r="AX441" i="36" s="1"/>
  <c r="L441" i="36"/>
  <c r="BB441" i="36" s="1"/>
  <c r="J442" i="36"/>
  <c r="AX442" i="36" s="1"/>
  <c r="L442" i="36"/>
  <c r="BB442" i="36" s="1"/>
  <c r="J443" i="36"/>
  <c r="AX443" i="36" s="1"/>
  <c r="L443" i="36"/>
  <c r="BB443" i="36" s="1"/>
  <c r="J444" i="36"/>
  <c r="AX444" i="36" s="1"/>
  <c r="L444" i="36"/>
  <c r="BB444" i="36" s="1"/>
  <c r="J445" i="36"/>
  <c r="AX445" i="36" s="1"/>
  <c r="L445" i="36"/>
  <c r="BB445" i="36" s="1"/>
  <c r="J446" i="36"/>
  <c r="AX446" i="36" s="1"/>
  <c r="L446" i="36"/>
  <c r="BB446" i="36" s="1"/>
  <c r="J447" i="36"/>
  <c r="AX447" i="36" s="1"/>
  <c r="L447" i="36"/>
  <c r="BB447" i="36" s="1"/>
  <c r="J448" i="36"/>
  <c r="AX448" i="36" s="1"/>
  <c r="L448" i="36"/>
  <c r="BB448" i="36" s="1"/>
  <c r="J449" i="36"/>
  <c r="AX449" i="36" s="1"/>
  <c r="L449" i="36"/>
  <c r="BB449" i="36" s="1"/>
  <c r="J450" i="36"/>
  <c r="AX450" i="36" s="1"/>
  <c r="L450" i="36"/>
  <c r="BB450" i="36" s="1"/>
  <c r="J451" i="36"/>
  <c r="AX451" i="36" s="1"/>
  <c r="L451" i="36"/>
  <c r="BB451" i="36" s="1"/>
  <c r="J452" i="36"/>
  <c r="AX452" i="36" s="1"/>
  <c r="L452" i="36"/>
  <c r="BB452" i="36" s="1"/>
  <c r="J453" i="36"/>
  <c r="AX453" i="36" s="1"/>
  <c r="L453" i="36"/>
  <c r="BB453" i="36" s="1"/>
  <c r="J454" i="36"/>
  <c r="AX454" i="36" s="1"/>
  <c r="L454" i="36"/>
  <c r="BB454" i="36" s="1"/>
  <c r="J455" i="36"/>
  <c r="AX455" i="36" s="1"/>
  <c r="L455" i="36"/>
  <c r="BB455" i="36" s="1"/>
  <c r="J456" i="36"/>
  <c r="AX456" i="36" s="1"/>
  <c r="L456" i="36"/>
  <c r="BB456" i="36" s="1"/>
  <c r="J457" i="36"/>
  <c r="AX457" i="36" s="1"/>
  <c r="L457" i="36"/>
  <c r="BB457" i="36" s="1"/>
  <c r="J458" i="36"/>
  <c r="AX458" i="36" s="1"/>
  <c r="L458" i="36"/>
  <c r="BB458" i="36" s="1"/>
  <c r="J459" i="36"/>
  <c r="AX459" i="36" s="1"/>
  <c r="L459" i="36"/>
  <c r="BB459" i="36" s="1"/>
  <c r="J460" i="36"/>
  <c r="AX460" i="36" s="1"/>
  <c r="L460" i="36"/>
  <c r="BB460" i="36" s="1"/>
  <c r="J461" i="36"/>
  <c r="AX461" i="36" s="1"/>
  <c r="L461" i="36"/>
  <c r="BB461" i="36" s="1"/>
  <c r="J462" i="36"/>
  <c r="AX462" i="36" s="1"/>
  <c r="L462" i="36"/>
  <c r="BB462" i="36" s="1"/>
  <c r="J463" i="36"/>
  <c r="AX463" i="36" s="1"/>
  <c r="L463" i="36"/>
  <c r="BB463" i="36" s="1"/>
  <c r="J464" i="36"/>
  <c r="AX464" i="36" s="1"/>
  <c r="L464" i="36"/>
  <c r="BB464" i="36" s="1"/>
  <c r="J465" i="36"/>
  <c r="AX465" i="36" s="1"/>
  <c r="L465" i="36"/>
  <c r="BB465" i="36" s="1"/>
  <c r="J466" i="36"/>
  <c r="AX466" i="36" s="1"/>
  <c r="L466" i="36"/>
  <c r="BB466" i="36" s="1"/>
  <c r="J467" i="36"/>
  <c r="AX467" i="36" s="1"/>
  <c r="L467" i="36"/>
  <c r="BB467" i="36" s="1"/>
  <c r="J468" i="36"/>
  <c r="AX468" i="36" s="1"/>
  <c r="L468" i="36"/>
  <c r="BB468" i="36" s="1"/>
  <c r="J469" i="36"/>
  <c r="AX469" i="36" s="1"/>
  <c r="L469" i="36"/>
  <c r="BB469" i="36" s="1"/>
  <c r="J470" i="36"/>
  <c r="AX470" i="36" s="1"/>
  <c r="L470" i="36"/>
  <c r="BB470" i="36" s="1"/>
  <c r="J471" i="36"/>
  <c r="AX471" i="36" s="1"/>
  <c r="L471" i="36"/>
  <c r="BB471" i="36" s="1"/>
  <c r="J472" i="36"/>
  <c r="AX472" i="36" s="1"/>
  <c r="L472" i="36"/>
  <c r="BB472" i="36" s="1"/>
  <c r="J473" i="36"/>
  <c r="AX473" i="36" s="1"/>
  <c r="L473" i="36"/>
  <c r="BB473" i="36" s="1"/>
  <c r="J474" i="36"/>
  <c r="AX474" i="36" s="1"/>
  <c r="L474" i="36"/>
  <c r="BB474" i="36" s="1"/>
  <c r="J475" i="36"/>
  <c r="AX475" i="36" s="1"/>
  <c r="L475" i="36"/>
  <c r="BB475" i="36" s="1"/>
  <c r="J476" i="36"/>
  <c r="AX476" i="36" s="1"/>
  <c r="L476" i="36"/>
  <c r="BB476" i="36" s="1"/>
  <c r="J477" i="36"/>
  <c r="AX477" i="36" s="1"/>
  <c r="L477" i="36"/>
  <c r="BB477" i="36" s="1"/>
  <c r="J478" i="36"/>
  <c r="AX478" i="36" s="1"/>
  <c r="L478" i="36"/>
  <c r="BB478" i="36" s="1"/>
  <c r="J479" i="36"/>
  <c r="AX479" i="36" s="1"/>
  <c r="L479" i="36"/>
  <c r="BB479" i="36" s="1"/>
  <c r="J480" i="36"/>
  <c r="AX480" i="36" s="1"/>
  <c r="L480" i="36"/>
  <c r="BB480" i="36" s="1"/>
  <c r="J481" i="36"/>
  <c r="AX481" i="36" s="1"/>
  <c r="L481" i="36"/>
  <c r="BB481" i="36" s="1"/>
  <c r="J482" i="36"/>
  <c r="AX482" i="36" s="1"/>
  <c r="L482" i="36"/>
  <c r="BB482" i="36" s="1"/>
  <c r="J483" i="36"/>
  <c r="AX483" i="36" s="1"/>
  <c r="L483" i="36"/>
  <c r="BB483" i="36" s="1"/>
  <c r="J484" i="36"/>
  <c r="AX484" i="36" s="1"/>
  <c r="L484" i="36"/>
  <c r="BB484" i="36" s="1"/>
  <c r="J485" i="36"/>
  <c r="AX485" i="36" s="1"/>
  <c r="L485" i="36"/>
  <c r="BB485" i="36" s="1"/>
  <c r="J486" i="36"/>
  <c r="AX486" i="36" s="1"/>
  <c r="L486" i="36"/>
  <c r="BB486" i="36" s="1"/>
  <c r="J487" i="36"/>
  <c r="AX487" i="36" s="1"/>
  <c r="L487" i="36"/>
  <c r="BB487" i="36" s="1"/>
  <c r="J488" i="36"/>
  <c r="AX488" i="36" s="1"/>
  <c r="L488" i="36"/>
  <c r="BB488" i="36" s="1"/>
  <c r="J489" i="36"/>
  <c r="AX489" i="36" s="1"/>
  <c r="L489" i="36"/>
  <c r="BB489" i="36" s="1"/>
  <c r="J490" i="36"/>
  <c r="AX490" i="36" s="1"/>
  <c r="L490" i="36"/>
  <c r="BB490" i="36" s="1"/>
  <c r="J491" i="36"/>
  <c r="AX491" i="36" s="1"/>
  <c r="L491" i="36"/>
  <c r="BB491" i="36" s="1"/>
  <c r="J492" i="36"/>
  <c r="AX492" i="36" s="1"/>
  <c r="L492" i="36"/>
  <c r="BB492" i="36" s="1"/>
  <c r="J493" i="36"/>
  <c r="AX493" i="36" s="1"/>
  <c r="L493" i="36"/>
  <c r="BB493" i="36" s="1"/>
  <c r="J494" i="36"/>
  <c r="AX494" i="36" s="1"/>
  <c r="L494" i="36"/>
  <c r="BB494" i="36" s="1"/>
  <c r="J495" i="36"/>
  <c r="AX495" i="36" s="1"/>
  <c r="L495" i="36"/>
  <c r="BB495" i="36" s="1"/>
  <c r="J496" i="36"/>
  <c r="AX496" i="36" s="1"/>
  <c r="L496" i="36"/>
  <c r="BB496" i="36" s="1"/>
  <c r="J497" i="36"/>
  <c r="AX497" i="36" s="1"/>
  <c r="L497" i="36"/>
  <c r="BB497" i="36" s="1"/>
  <c r="J498" i="36"/>
  <c r="AX498" i="36" s="1"/>
  <c r="L498" i="36"/>
  <c r="BB498" i="36" s="1"/>
  <c r="J499" i="36"/>
  <c r="AX499" i="36" s="1"/>
  <c r="L499" i="36"/>
  <c r="BB499" i="36" s="1"/>
  <c r="J500" i="36"/>
  <c r="AX500" i="36" s="1"/>
  <c r="L500" i="36"/>
  <c r="BB500" i="36" s="1"/>
  <c r="J501" i="36"/>
  <c r="AX501" i="36" s="1"/>
  <c r="L501" i="36"/>
  <c r="BB501" i="36" s="1"/>
  <c r="J502" i="36"/>
  <c r="AX502" i="36" s="1"/>
  <c r="L502" i="36"/>
  <c r="BB502" i="36" s="1"/>
  <c r="B502" i="36"/>
  <c r="A502" i="36"/>
  <c r="B501" i="36"/>
  <c r="A501" i="36"/>
  <c r="B500" i="36"/>
  <c r="A500" i="36"/>
  <c r="B499" i="36"/>
  <c r="A499" i="36"/>
  <c r="B498" i="36"/>
  <c r="A498" i="36"/>
  <c r="B497" i="36"/>
  <c r="A497" i="36"/>
  <c r="B496" i="36"/>
  <c r="A496" i="36"/>
  <c r="B495" i="36"/>
  <c r="A495" i="36"/>
  <c r="B494" i="36"/>
  <c r="A494" i="36"/>
  <c r="B493" i="36"/>
  <c r="A493" i="36"/>
  <c r="B492" i="36"/>
  <c r="A492" i="36"/>
  <c r="B491" i="36"/>
  <c r="A491" i="36"/>
  <c r="B490" i="36"/>
  <c r="A490" i="36"/>
  <c r="B489" i="36"/>
  <c r="A489" i="36"/>
  <c r="B488" i="36"/>
  <c r="A488" i="36"/>
  <c r="B487" i="36"/>
  <c r="A487" i="36"/>
  <c r="B486" i="36"/>
  <c r="A486" i="36"/>
  <c r="B485" i="36"/>
  <c r="A485" i="36"/>
  <c r="B484" i="36"/>
  <c r="A484" i="36"/>
  <c r="B483" i="36"/>
  <c r="A483" i="36"/>
  <c r="B482" i="36"/>
  <c r="A482" i="36"/>
  <c r="B481" i="36"/>
  <c r="A481" i="36"/>
  <c r="B480" i="36"/>
  <c r="A480" i="36"/>
  <c r="B479" i="36"/>
  <c r="A479" i="36"/>
  <c r="B478" i="36"/>
  <c r="A478" i="36"/>
  <c r="B477" i="36"/>
  <c r="A477" i="36"/>
  <c r="B476" i="36"/>
  <c r="A476" i="36"/>
  <c r="B475" i="36"/>
  <c r="A475" i="36"/>
  <c r="B474" i="36"/>
  <c r="A474" i="36"/>
  <c r="B473" i="36"/>
  <c r="A473" i="36"/>
  <c r="B472" i="36"/>
  <c r="A472" i="36"/>
  <c r="B471" i="36"/>
  <c r="A471" i="36"/>
  <c r="B470" i="36"/>
  <c r="A470" i="36"/>
  <c r="B469" i="36"/>
  <c r="A469" i="36"/>
  <c r="B468" i="36"/>
  <c r="A468" i="36"/>
  <c r="B467" i="36"/>
  <c r="A467" i="36"/>
  <c r="B466" i="36"/>
  <c r="A466" i="36"/>
  <c r="B465" i="36"/>
  <c r="A465" i="36"/>
  <c r="B464" i="36"/>
  <c r="A464" i="36"/>
  <c r="B463" i="36"/>
  <c r="A463" i="36"/>
  <c r="B462" i="36"/>
  <c r="A462" i="36"/>
  <c r="B461" i="36"/>
  <c r="A461" i="36"/>
  <c r="B460" i="36"/>
  <c r="A460" i="36"/>
  <c r="B459" i="36"/>
  <c r="A459" i="36"/>
  <c r="B458" i="36"/>
  <c r="A458" i="36"/>
  <c r="B457" i="36"/>
  <c r="A457" i="36"/>
  <c r="B456" i="36"/>
  <c r="A456" i="36"/>
  <c r="B455" i="36"/>
  <c r="A455" i="36"/>
  <c r="B454" i="36"/>
  <c r="A454" i="36"/>
  <c r="B453" i="36"/>
  <c r="A453" i="36"/>
  <c r="B452" i="36"/>
  <c r="A452" i="36"/>
  <c r="B451" i="36"/>
  <c r="A451" i="36"/>
  <c r="B450" i="36"/>
  <c r="A450" i="36"/>
  <c r="B449" i="36"/>
  <c r="A449" i="36"/>
  <c r="B448" i="36"/>
  <c r="A448" i="36"/>
  <c r="B447" i="36"/>
  <c r="A447" i="36"/>
  <c r="B446" i="36"/>
  <c r="A446" i="36"/>
  <c r="B445" i="36"/>
  <c r="A445" i="36"/>
  <c r="B444" i="36"/>
  <c r="A444" i="36"/>
  <c r="B443" i="36"/>
  <c r="A443" i="36"/>
  <c r="B442" i="36"/>
  <c r="A442" i="36"/>
  <c r="B441" i="36"/>
  <c r="A441" i="36"/>
  <c r="B440" i="36"/>
  <c r="A440" i="36"/>
  <c r="B439" i="36"/>
  <c r="A439" i="36"/>
  <c r="B438" i="36"/>
  <c r="A438" i="36"/>
  <c r="B437" i="36"/>
  <c r="A437" i="36"/>
  <c r="B436" i="36"/>
  <c r="A436" i="36"/>
  <c r="B435" i="36"/>
  <c r="A435" i="36"/>
  <c r="B434" i="36"/>
  <c r="A434" i="36"/>
  <c r="B433" i="36"/>
  <c r="A433" i="36"/>
  <c r="B432" i="36"/>
  <c r="A432" i="36"/>
  <c r="B431" i="36"/>
  <c r="A431" i="36"/>
  <c r="B430" i="36"/>
  <c r="A430" i="36"/>
  <c r="B429" i="36"/>
  <c r="A429" i="36"/>
  <c r="B428" i="36"/>
  <c r="A428" i="36"/>
  <c r="B427" i="36"/>
  <c r="A427" i="36"/>
  <c r="B426" i="36"/>
  <c r="A426" i="36"/>
  <c r="B425" i="36"/>
  <c r="A425" i="36"/>
  <c r="B424" i="36"/>
  <c r="A424" i="36"/>
  <c r="B423" i="36"/>
  <c r="A423" i="36"/>
  <c r="B422" i="36"/>
  <c r="A422" i="36"/>
  <c r="B421" i="36"/>
  <c r="A421" i="36"/>
  <c r="B420" i="36"/>
  <c r="A420" i="36"/>
  <c r="B419" i="36"/>
  <c r="A419" i="36"/>
  <c r="B418" i="36"/>
  <c r="A418" i="36"/>
  <c r="B417" i="36"/>
  <c r="A417" i="36"/>
  <c r="B416" i="36"/>
  <c r="A416" i="36"/>
  <c r="B415" i="36"/>
  <c r="A415" i="36"/>
  <c r="B414" i="36"/>
  <c r="A414" i="36"/>
  <c r="B413" i="36"/>
  <c r="A413" i="36"/>
  <c r="B412" i="36"/>
  <c r="A412" i="36"/>
  <c r="B411" i="36"/>
  <c r="A411" i="36"/>
  <c r="B410" i="36"/>
  <c r="A410" i="36"/>
  <c r="B409" i="36"/>
  <c r="A409" i="36"/>
  <c r="B408" i="36"/>
  <c r="A408" i="36"/>
  <c r="B407" i="36"/>
  <c r="A407" i="36"/>
  <c r="B406" i="36"/>
  <c r="A406" i="36"/>
  <c r="B405" i="36"/>
  <c r="A405" i="36"/>
  <c r="B404" i="36"/>
  <c r="A404" i="36"/>
  <c r="B403" i="36"/>
  <c r="A403" i="36"/>
  <c r="B402" i="36"/>
  <c r="A402" i="36"/>
  <c r="B401" i="36"/>
  <c r="A401" i="36"/>
  <c r="B400" i="36"/>
  <c r="A400" i="36"/>
  <c r="B399" i="36"/>
  <c r="A399" i="36"/>
  <c r="B398" i="36"/>
  <c r="A398" i="36"/>
  <c r="B397" i="36"/>
  <c r="A397" i="36"/>
  <c r="B396" i="36"/>
  <c r="A396" i="36"/>
  <c r="B395" i="36"/>
  <c r="A395" i="36"/>
  <c r="B394" i="36"/>
  <c r="A394" i="36"/>
  <c r="B393" i="36"/>
  <c r="A393" i="36"/>
  <c r="B392" i="36"/>
  <c r="A392" i="36"/>
  <c r="B391" i="36"/>
  <c r="A391" i="36"/>
  <c r="B390" i="36"/>
  <c r="A390" i="36"/>
  <c r="B389" i="36"/>
  <c r="A389" i="36"/>
  <c r="B388" i="36"/>
  <c r="A388" i="36"/>
  <c r="B387" i="36"/>
  <c r="A387" i="36"/>
  <c r="B386" i="36"/>
  <c r="A386" i="36"/>
  <c r="B385" i="36"/>
  <c r="A385" i="36"/>
  <c r="B384" i="36"/>
  <c r="A384" i="36"/>
  <c r="B383" i="36"/>
  <c r="A383" i="36"/>
  <c r="B382" i="36"/>
  <c r="A382" i="36"/>
  <c r="B381" i="36"/>
  <c r="A381" i="36"/>
  <c r="B380" i="36"/>
  <c r="A380" i="36"/>
  <c r="B379" i="36"/>
  <c r="A379" i="36"/>
  <c r="B378" i="36"/>
  <c r="A378" i="36"/>
  <c r="B377" i="36"/>
  <c r="A377" i="36"/>
  <c r="B376" i="36"/>
  <c r="A376" i="36"/>
  <c r="B375" i="36"/>
  <c r="A375" i="36"/>
  <c r="B374" i="36"/>
  <c r="A374" i="36"/>
  <c r="B373" i="36"/>
  <c r="A373" i="36"/>
  <c r="B372" i="36"/>
  <c r="A372" i="36"/>
  <c r="B371" i="36"/>
  <c r="A371" i="36"/>
  <c r="B370" i="36"/>
  <c r="A370" i="36"/>
  <c r="B369" i="36"/>
  <c r="A369" i="36"/>
  <c r="B368" i="36"/>
  <c r="A368" i="36"/>
  <c r="B367" i="36"/>
  <c r="A367" i="36"/>
  <c r="B366" i="36"/>
  <c r="A366" i="36"/>
  <c r="B365" i="36"/>
  <c r="A365" i="36"/>
  <c r="B364" i="36"/>
  <c r="A364" i="36"/>
  <c r="B363" i="36"/>
  <c r="A363" i="36"/>
  <c r="B362" i="36"/>
  <c r="A362" i="36"/>
  <c r="B361" i="36"/>
  <c r="A361" i="36"/>
  <c r="B360" i="36"/>
  <c r="A360" i="36"/>
  <c r="B359" i="36"/>
  <c r="A359" i="36"/>
  <c r="B358" i="36"/>
  <c r="A358" i="36"/>
  <c r="B357" i="36"/>
  <c r="A357" i="36"/>
  <c r="B356" i="36"/>
  <c r="A356" i="36"/>
  <c r="B355" i="36"/>
  <c r="A355" i="36"/>
  <c r="B354" i="36"/>
  <c r="A354" i="36"/>
  <c r="B353" i="36"/>
  <c r="A353" i="36"/>
  <c r="B352" i="36"/>
  <c r="A352" i="36"/>
  <c r="B351" i="36"/>
  <c r="A351" i="36"/>
  <c r="B350" i="36"/>
  <c r="A350" i="36"/>
  <c r="B349" i="36"/>
  <c r="A349" i="36"/>
  <c r="B348" i="36"/>
  <c r="A348" i="36"/>
  <c r="B347" i="36"/>
  <c r="A347" i="36"/>
  <c r="B346" i="36"/>
  <c r="A346" i="36"/>
  <c r="B345" i="36"/>
  <c r="A345" i="36"/>
  <c r="B344" i="36"/>
  <c r="A344" i="36"/>
  <c r="B343" i="36"/>
  <c r="A343" i="36"/>
  <c r="B342" i="36"/>
  <c r="A342" i="36"/>
  <c r="B341" i="36"/>
  <c r="A341" i="36"/>
  <c r="B340" i="36"/>
  <c r="A340" i="36"/>
  <c r="B339" i="36"/>
  <c r="A339" i="36"/>
  <c r="B338" i="36"/>
  <c r="A338" i="36"/>
  <c r="B337" i="36"/>
  <c r="A337" i="36"/>
  <c r="B336" i="36"/>
  <c r="A336" i="36"/>
  <c r="B335" i="36"/>
  <c r="A335" i="36"/>
  <c r="B334" i="36"/>
  <c r="A334" i="36"/>
  <c r="B333" i="36"/>
  <c r="A333" i="36"/>
  <c r="B332" i="36"/>
  <c r="A332" i="36"/>
  <c r="B331" i="36"/>
  <c r="A331" i="36"/>
  <c r="B330" i="36"/>
  <c r="A330" i="36"/>
  <c r="B329" i="36"/>
  <c r="A329" i="36"/>
  <c r="B328" i="36"/>
  <c r="A328" i="36"/>
  <c r="B327" i="36"/>
  <c r="A327" i="36"/>
  <c r="B326" i="36"/>
  <c r="A326" i="36"/>
  <c r="B325" i="36"/>
  <c r="A325" i="36"/>
  <c r="B324" i="36"/>
  <c r="A324" i="36"/>
  <c r="B323" i="36"/>
  <c r="A323" i="36"/>
  <c r="B322" i="36"/>
  <c r="A322" i="36"/>
  <c r="B321" i="36"/>
  <c r="A321" i="36"/>
  <c r="B320" i="36"/>
  <c r="A320" i="36"/>
  <c r="B319" i="36"/>
  <c r="A319" i="36"/>
  <c r="B318" i="36"/>
  <c r="A318" i="36"/>
  <c r="B317" i="36"/>
  <c r="A317" i="36"/>
  <c r="B316" i="36"/>
  <c r="A316" i="36"/>
  <c r="B315" i="36"/>
  <c r="A315" i="36"/>
  <c r="B314" i="36"/>
  <c r="A314" i="36"/>
  <c r="B313" i="36"/>
  <c r="A313" i="36"/>
  <c r="B312" i="36"/>
  <c r="A312" i="36"/>
  <c r="B311" i="36"/>
  <c r="A311" i="36"/>
  <c r="B310" i="36"/>
  <c r="A310" i="36"/>
  <c r="B309" i="36"/>
  <c r="A309" i="36"/>
  <c r="B308" i="36"/>
  <c r="A308" i="36"/>
  <c r="B307" i="36"/>
  <c r="A307" i="36"/>
  <c r="B306" i="36"/>
  <c r="A306" i="36"/>
  <c r="B305" i="36"/>
  <c r="A305" i="36"/>
  <c r="B304" i="36"/>
  <c r="A304" i="36"/>
  <c r="B303" i="36"/>
  <c r="A303" i="36"/>
  <c r="B302" i="36"/>
  <c r="A302" i="36"/>
  <c r="B301" i="36"/>
  <c r="A301" i="36"/>
  <c r="B300" i="36"/>
  <c r="A300" i="36"/>
  <c r="B299" i="36"/>
  <c r="A299" i="36"/>
  <c r="B298" i="36"/>
  <c r="A298" i="36"/>
  <c r="B297" i="36"/>
  <c r="A297" i="36"/>
  <c r="B296" i="36"/>
  <c r="A296" i="36"/>
  <c r="B295" i="36"/>
  <c r="A295" i="36"/>
  <c r="B294" i="36"/>
  <c r="A294" i="36"/>
  <c r="B293" i="36"/>
  <c r="A293" i="36"/>
  <c r="B292" i="36"/>
  <c r="A292" i="36"/>
  <c r="B291" i="36"/>
  <c r="A291" i="36"/>
  <c r="B290" i="36"/>
  <c r="A290" i="36"/>
  <c r="B289" i="36"/>
  <c r="A289" i="36"/>
  <c r="B288" i="36"/>
  <c r="A288" i="36"/>
  <c r="B287" i="36"/>
  <c r="A287" i="36"/>
  <c r="B286" i="36"/>
  <c r="A286" i="36"/>
  <c r="B285" i="36"/>
  <c r="A285" i="36"/>
  <c r="B284" i="36"/>
  <c r="A284" i="36"/>
  <c r="B283" i="36"/>
  <c r="A283" i="36"/>
  <c r="B282" i="36"/>
  <c r="A282" i="36"/>
  <c r="B281" i="36"/>
  <c r="A281" i="36"/>
  <c r="B280" i="36"/>
  <c r="A280" i="36"/>
  <c r="B279" i="36"/>
  <c r="A279" i="36"/>
  <c r="B278" i="36"/>
  <c r="A278" i="36"/>
  <c r="B277" i="36"/>
  <c r="A277" i="36"/>
  <c r="B276" i="36"/>
  <c r="A276" i="36"/>
  <c r="B275" i="36"/>
  <c r="A275" i="36"/>
  <c r="B274" i="36"/>
  <c r="A274" i="36"/>
  <c r="B273" i="36"/>
  <c r="A273" i="36"/>
  <c r="B272" i="36"/>
  <c r="A272" i="36"/>
  <c r="B271" i="36"/>
  <c r="A271" i="36"/>
  <c r="B270" i="36"/>
  <c r="A270" i="36"/>
  <c r="B269" i="36"/>
  <c r="A269" i="36"/>
  <c r="B268" i="36"/>
  <c r="A268" i="36"/>
  <c r="B267" i="36"/>
  <c r="A267" i="36"/>
  <c r="B266" i="36"/>
  <c r="A266" i="36"/>
  <c r="B265" i="36"/>
  <c r="A265" i="36"/>
  <c r="B264" i="36"/>
  <c r="A264" i="36"/>
  <c r="B263" i="36"/>
  <c r="A263" i="36"/>
  <c r="B262" i="36"/>
  <c r="A262" i="36"/>
  <c r="B261" i="36"/>
  <c r="A261" i="36"/>
  <c r="B260" i="36"/>
  <c r="A260" i="36"/>
  <c r="B259" i="36"/>
  <c r="A259" i="36"/>
  <c r="B258" i="36"/>
  <c r="A258" i="36"/>
  <c r="B257" i="36"/>
  <c r="A257" i="36"/>
  <c r="B256" i="36"/>
  <c r="A256" i="36"/>
  <c r="B255" i="36"/>
  <c r="A255" i="36"/>
  <c r="B254" i="36"/>
  <c r="A254" i="36"/>
  <c r="B253" i="36"/>
  <c r="A253" i="36"/>
  <c r="B252" i="36"/>
  <c r="A252" i="36"/>
  <c r="B251" i="36"/>
  <c r="A251" i="36"/>
  <c r="B250" i="36"/>
  <c r="A250" i="36"/>
  <c r="B249" i="36"/>
  <c r="A249" i="36"/>
  <c r="B248" i="36"/>
  <c r="A248" i="36"/>
  <c r="B247" i="36"/>
  <c r="A247" i="36"/>
  <c r="B246" i="36"/>
  <c r="A246" i="36"/>
  <c r="B245" i="36"/>
  <c r="A245" i="36"/>
  <c r="B244" i="36"/>
  <c r="A244" i="36"/>
  <c r="B243" i="36"/>
  <c r="A243" i="36"/>
  <c r="B242" i="36"/>
  <c r="A242" i="36"/>
  <c r="B241" i="36"/>
  <c r="A241" i="36"/>
  <c r="B240" i="36"/>
  <c r="A240" i="36"/>
  <c r="B239" i="36"/>
  <c r="A239" i="36"/>
  <c r="B238" i="36"/>
  <c r="A238" i="36"/>
  <c r="B237" i="36"/>
  <c r="A237" i="36"/>
  <c r="B236" i="36"/>
  <c r="A236" i="36"/>
  <c r="B235" i="36"/>
  <c r="A235" i="36"/>
  <c r="B234" i="36"/>
  <c r="A234" i="36"/>
  <c r="B233" i="36"/>
  <c r="A233" i="36"/>
  <c r="B232" i="36"/>
  <c r="A232" i="36"/>
  <c r="B231" i="36"/>
  <c r="A231" i="36"/>
  <c r="B230" i="36"/>
  <c r="A230" i="36"/>
  <c r="B229" i="36"/>
  <c r="A229" i="36"/>
  <c r="B228" i="36"/>
  <c r="A228" i="36"/>
  <c r="B227" i="36"/>
  <c r="A227" i="36"/>
  <c r="B226" i="36"/>
  <c r="A226" i="36"/>
  <c r="B225" i="36"/>
  <c r="A225" i="36"/>
  <c r="B224" i="36"/>
  <c r="A224" i="36"/>
  <c r="B223" i="36"/>
  <c r="A223" i="36"/>
  <c r="B222" i="36"/>
  <c r="A222" i="36"/>
  <c r="B221" i="36"/>
  <c r="A221" i="36"/>
  <c r="B220" i="36"/>
  <c r="A220" i="36"/>
  <c r="B219" i="36"/>
  <c r="A219" i="36"/>
  <c r="B218" i="36"/>
  <c r="A218" i="36"/>
  <c r="B217" i="36"/>
  <c r="A217" i="36"/>
  <c r="B216" i="36"/>
  <c r="A216" i="36"/>
  <c r="B215" i="36"/>
  <c r="A215" i="36"/>
  <c r="B214" i="36"/>
  <c r="A214" i="36"/>
  <c r="B213" i="36"/>
  <c r="A213" i="36"/>
  <c r="B212" i="36"/>
  <c r="A212" i="36"/>
  <c r="B211" i="36"/>
  <c r="A211" i="36"/>
  <c r="B210" i="36"/>
  <c r="A210" i="36"/>
  <c r="B209" i="36"/>
  <c r="A209" i="36"/>
  <c r="B208" i="36"/>
  <c r="A208" i="36"/>
  <c r="B207" i="36"/>
  <c r="A207" i="36"/>
  <c r="B206" i="36"/>
  <c r="A206" i="36"/>
  <c r="B205" i="36"/>
  <c r="A205" i="36"/>
  <c r="B204" i="36"/>
  <c r="A204" i="36"/>
  <c r="B203" i="36"/>
  <c r="A203" i="36"/>
  <c r="B202" i="36"/>
  <c r="A202" i="36"/>
  <c r="B201" i="36"/>
  <c r="A201" i="36"/>
  <c r="B200" i="36"/>
  <c r="A200" i="36"/>
  <c r="B199" i="36"/>
  <c r="A199" i="36"/>
  <c r="B198" i="36"/>
  <c r="A198" i="36"/>
  <c r="B197" i="36"/>
  <c r="A197" i="36"/>
  <c r="B196" i="36"/>
  <c r="A196" i="36"/>
  <c r="B195" i="36"/>
  <c r="A195" i="36"/>
  <c r="B194" i="36"/>
  <c r="A194" i="36"/>
  <c r="B193" i="36"/>
  <c r="A193" i="36"/>
  <c r="B192" i="36"/>
  <c r="A192" i="36"/>
  <c r="B191" i="36"/>
  <c r="A191" i="36"/>
  <c r="B190" i="36"/>
  <c r="A190" i="36"/>
  <c r="B189" i="36"/>
  <c r="A189" i="36"/>
  <c r="B188" i="36"/>
  <c r="A188" i="36"/>
  <c r="B187" i="36"/>
  <c r="A187" i="36"/>
  <c r="B186" i="36"/>
  <c r="A186" i="36"/>
  <c r="B185" i="36"/>
  <c r="A185" i="36"/>
  <c r="B184" i="36"/>
  <c r="A184" i="36"/>
  <c r="B183" i="36"/>
  <c r="A183" i="36"/>
  <c r="B182" i="36"/>
  <c r="A182" i="36"/>
  <c r="B181" i="36"/>
  <c r="A181" i="36"/>
  <c r="B180" i="36"/>
  <c r="A180" i="36"/>
  <c r="B179" i="36"/>
  <c r="A179" i="36"/>
  <c r="B178" i="36"/>
  <c r="A178" i="36"/>
  <c r="B177" i="36"/>
  <c r="A177" i="36"/>
  <c r="B176" i="36"/>
  <c r="A176" i="36"/>
  <c r="B175" i="36"/>
  <c r="A175" i="36"/>
  <c r="B174" i="36"/>
  <c r="A174" i="36"/>
  <c r="B173" i="36"/>
  <c r="A173" i="36"/>
  <c r="B172" i="36"/>
  <c r="A172" i="36"/>
  <c r="B171" i="36"/>
  <c r="A171" i="36"/>
  <c r="B170" i="36"/>
  <c r="A170" i="36"/>
  <c r="B169" i="36"/>
  <c r="A169" i="36"/>
  <c r="B168" i="36"/>
  <c r="A168" i="36"/>
  <c r="B167" i="36"/>
  <c r="A167" i="36"/>
  <c r="B166" i="36"/>
  <c r="A166" i="36"/>
  <c r="B165" i="36"/>
  <c r="A165" i="36"/>
  <c r="B164" i="36"/>
  <c r="A164" i="36"/>
  <c r="B163" i="36"/>
  <c r="A163" i="36"/>
  <c r="B162" i="36"/>
  <c r="A162" i="36"/>
  <c r="B161" i="36"/>
  <c r="A161" i="36"/>
  <c r="B160" i="36"/>
  <c r="A160" i="36"/>
  <c r="B159" i="36"/>
  <c r="A159" i="36"/>
  <c r="B158" i="36"/>
  <c r="A158" i="36"/>
  <c r="B157" i="36"/>
  <c r="A157" i="36"/>
  <c r="B156" i="36"/>
  <c r="A156" i="36"/>
  <c r="B155" i="36"/>
  <c r="A155" i="36"/>
  <c r="B154" i="36"/>
  <c r="A154" i="36"/>
  <c r="B153" i="36"/>
  <c r="A153" i="36"/>
  <c r="B152" i="36"/>
  <c r="A152" i="36"/>
  <c r="B151" i="36"/>
  <c r="A151" i="36"/>
  <c r="B150" i="36"/>
  <c r="A150" i="36"/>
  <c r="B149" i="36"/>
  <c r="A149" i="36"/>
  <c r="B148" i="36"/>
  <c r="A148" i="36"/>
  <c r="B147" i="36"/>
  <c r="A147" i="36"/>
  <c r="B146" i="36"/>
  <c r="A146" i="36"/>
  <c r="B145" i="36"/>
  <c r="A145" i="36"/>
  <c r="B144" i="36"/>
  <c r="A144" i="36"/>
  <c r="B143" i="36"/>
  <c r="A143" i="36"/>
  <c r="B142" i="36"/>
  <c r="A142" i="36"/>
  <c r="B141" i="36"/>
  <c r="A141" i="36"/>
  <c r="B140" i="36"/>
  <c r="A140" i="36"/>
  <c r="B139" i="36"/>
  <c r="A139" i="36"/>
  <c r="B138" i="36"/>
  <c r="A138" i="36"/>
  <c r="B137" i="36"/>
  <c r="A137" i="36"/>
  <c r="B136" i="36"/>
  <c r="A136" i="36"/>
  <c r="B135" i="36"/>
  <c r="A135" i="36"/>
  <c r="B134" i="36"/>
  <c r="A134" i="36"/>
  <c r="B133" i="36"/>
  <c r="A133" i="36"/>
  <c r="B132" i="36"/>
  <c r="A132" i="36"/>
  <c r="B131" i="36"/>
  <c r="A131" i="36"/>
  <c r="B130" i="36"/>
  <c r="A130" i="36"/>
  <c r="B129" i="36"/>
  <c r="A129" i="36"/>
  <c r="B128" i="36"/>
  <c r="A128" i="36"/>
  <c r="B127" i="36"/>
  <c r="A127" i="36"/>
  <c r="B126" i="36"/>
  <c r="A126" i="36"/>
  <c r="B125" i="36"/>
  <c r="A125" i="36"/>
  <c r="B124" i="36"/>
  <c r="A124" i="36"/>
  <c r="B123" i="36"/>
  <c r="A123" i="36"/>
  <c r="B122" i="36"/>
  <c r="A122" i="36"/>
  <c r="B121" i="36"/>
  <c r="A121" i="36"/>
  <c r="B120" i="36"/>
  <c r="A120" i="36"/>
  <c r="B119" i="36"/>
  <c r="A119" i="36"/>
  <c r="B118" i="36"/>
  <c r="A118" i="36"/>
  <c r="B117" i="36"/>
  <c r="A117" i="36"/>
  <c r="B116" i="36"/>
  <c r="A116" i="36"/>
  <c r="B115" i="36"/>
  <c r="A115" i="36"/>
  <c r="B114" i="36"/>
  <c r="A114" i="36"/>
  <c r="B113" i="36"/>
  <c r="A113" i="36"/>
  <c r="B112" i="36"/>
  <c r="A112" i="36"/>
  <c r="B111" i="36"/>
  <c r="A111" i="36"/>
  <c r="B110" i="36"/>
  <c r="A110" i="36"/>
  <c r="B109" i="36"/>
  <c r="A109" i="36"/>
  <c r="B108" i="36"/>
  <c r="A108" i="36"/>
  <c r="B107" i="36"/>
  <c r="A107" i="36"/>
  <c r="B106" i="36"/>
  <c r="A106" i="36"/>
  <c r="B105" i="36"/>
  <c r="A105" i="36"/>
  <c r="B104" i="36"/>
  <c r="A104" i="36"/>
  <c r="B103" i="36"/>
  <c r="A103" i="36"/>
  <c r="B102" i="36"/>
  <c r="A102" i="36"/>
  <c r="B101" i="36"/>
  <c r="A101" i="36"/>
  <c r="B100" i="36"/>
  <c r="A100" i="36"/>
  <c r="B99" i="36"/>
  <c r="A99" i="36"/>
  <c r="B98" i="36"/>
  <c r="A98" i="36"/>
  <c r="B97" i="36"/>
  <c r="A97" i="36"/>
  <c r="B96" i="36"/>
  <c r="A96" i="36"/>
  <c r="B95" i="36"/>
  <c r="A95" i="36"/>
  <c r="B94" i="36"/>
  <c r="A94" i="36"/>
  <c r="B93" i="36"/>
  <c r="A93" i="36"/>
  <c r="B92" i="36"/>
  <c r="A92" i="36"/>
  <c r="B91" i="36"/>
  <c r="A91" i="36"/>
  <c r="B90" i="36"/>
  <c r="A90" i="36"/>
  <c r="B89" i="36"/>
  <c r="A89" i="36"/>
  <c r="B88" i="36"/>
  <c r="A88" i="36"/>
  <c r="B87" i="36"/>
  <c r="A87" i="36"/>
  <c r="B86" i="36"/>
  <c r="A86" i="36"/>
  <c r="B85" i="36"/>
  <c r="A85" i="36"/>
  <c r="B84" i="36"/>
  <c r="A84" i="36"/>
  <c r="B83" i="36"/>
  <c r="A83" i="36"/>
  <c r="B82" i="36"/>
  <c r="A82" i="36"/>
  <c r="B81" i="36"/>
  <c r="A81" i="36"/>
  <c r="B80" i="36"/>
  <c r="A80" i="36"/>
  <c r="B79" i="36"/>
  <c r="A79" i="36"/>
  <c r="B78" i="36"/>
  <c r="A78" i="36"/>
  <c r="B77" i="36"/>
  <c r="A77" i="36"/>
  <c r="B76" i="36"/>
  <c r="A76" i="36"/>
  <c r="B75" i="36"/>
  <c r="A75" i="36"/>
  <c r="B74" i="36"/>
  <c r="A74" i="36"/>
  <c r="B73" i="36"/>
  <c r="A73" i="36"/>
  <c r="B72" i="36"/>
  <c r="A72" i="36"/>
  <c r="B71" i="36"/>
  <c r="A71" i="36"/>
  <c r="B70" i="36"/>
  <c r="A70" i="36"/>
  <c r="B69" i="36"/>
  <c r="A69" i="36"/>
  <c r="B68" i="36"/>
  <c r="A68" i="36"/>
  <c r="B67" i="36"/>
  <c r="A67" i="36"/>
  <c r="B66" i="36"/>
  <c r="A66" i="36"/>
  <c r="B65" i="36"/>
  <c r="A65" i="36"/>
  <c r="B64" i="36"/>
  <c r="A64" i="36"/>
  <c r="B63" i="36"/>
  <c r="A63" i="36"/>
  <c r="B62" i="36"/>
  <c r="A62" i="36"/>
  <c r="B61" i="36"/>
  <c r="A61" i="36"/>
  <c r="B60" i="36"/>
  <c r="A60" i="36"/>
  <c r="B59" i="36"/>
  <c r="A59" i="36"/>
  <c r="B58" i="36"/>
  <c r="A58" i="36"/>
  <c r="B57" i="36"/>
  <c r="A57" i="36"/>
  <c r="B56" i="36"/>
  <c r="A56" i="36"/>
  <c r="B55" i="36"/>
  <c r="A55" i="36"/>
  <c r="B54" i="36"/>
  <c r="A54" i="36"/>
  <c r="B53" i="36"/>
  <c r="A53" i="36"/>
  <c r="B52" i="36"/>
  <c r="A52" i="36"/>
  <c r="B51" i="36"/>
  <c r="A51" i="36"/>
  <c r="B50" i="36"/>
  <c r="A50" i="36"/>
  <c r="B49" i="36"/>
  <c r="A49" i="36"/>
  <c r="B48" i="36"/>
  <c r="A48" i="36"/>
  <c r="B47" i="36"/>
  <c r="A47" i="36"/>
  <c r="B46" i="36"/>
  <c r="A46" i="36"/>
  <c r="B45" i="36"/>
  <c r="A45" i="36"/>
  <c r="B44" i="36"/>
  <c r="A44" i="36"/>
  <c r="B43" i="36"/>
  <c r="A43" i="36"/>
  <c r="B42" i="36"/>
  <c r="A42" i="36"/>
  <c r="B41" i="36"/>
  <c r="A41" i="36"/>
  <c r="B40" i="36"/>
  <c r="A40" i="36"/>
  <c r="B39" i="36"/>
  <c r="A39" i="36"/>
  <c r="B38" i="36"/>
  <c r="A38" i="36"/>
  <c r="B37" i="36"/>
  <c r="A37" i="36"/>
  <c r="B36" i="36"/>
  <c r="A36" i="36"/>
  <c r="B35" i="36"/>
  <c r="A35" i="36"/>
  <c r="B34" i="36"/>
  <c r="A34" i="36"/>
  <c r="B33" i="36"/>
  <c r="A33" i="36"/>
  <c r="B32" i="36"/>
  <c r="A32" i="36"/>
  <c r="B31" i="36"/>
  <c r="A31" i="36"/>
  <c r="B30" i="36"/>
  <c r="A30" i="36"/>
  <c r="B29" i="36"/>
  <c r="A29" i="36"/>
  <c r="B28" i="36"/>
  <c r="A28" i="36"/>
  <c r="B27" i="36"/>
  <c r="A27" i="36"/>
  <c r="B26" i="36"/>
  <c r="A26" i="36"/>
  <c r="B25" i="36"/>
  <c r="A25" i="36"/>
  <c r="B24" i="36"/>
  <c r="A24" i="36"/>
  <c r="B23" i="36"/>
  <c r="A23" i="36"/>
  <c r="B22" i="36"/>
  <c r="A22" i="36"/>
  <c r="B21" i="36"/>
  <c r="A21" i="36"/>
  <c r="B20" i="36"/>
  <c r="A20" i="36"/>
  <c r="B19" i="36"/>
  <c r="A19" i="36"/>
  <c r="B18" i="36"/>
  <c r="A18" i="36"/>
  <c r="B17" i="36"/>
  <c r="A17" i="36"/>
  <c r="B16" i="36"/>
  <c r="A16" i="36"/>
  <c r="B15" i="36"/>
  <c r="A15" i="36"/>
  <c r="B14" i="36"/>
  <c r="A14" i="36"/>
  <c r="B13" i="36"/>
  <c r="A13" i="36"/>
  <c r="B12" i="36"/>
  <c r="A12" i="36"/>
  <c r="B11" i="36"/>
  <c r="A11" i="36"/>
  <c r="C11" i="34"/>
  <c r="C502" i="36"/>
  <c r="C501" i="36"/>
  <c r="C500" i="36"/>
  <c r="C499" i="36"/>
  <c r="C498" i="36"/>
  <c r="C497" i="36"/>
  <c r="C496" i="36"/>
  <c r="C495" i="36"/>
  <c r="C494" i="36"/>
  <c r="C493" i="36"/>
  <c r="C492" i="36"/>
  <c r="C491" i="36"/>
  <c r="C490" i="36"/>
  <c r="C489" i="36"/>
  <c r="C488" i="36"/>
  <c r="C487" i="36"/>
  <c r="C486" i="36"/>
  <c r="C485" i="36"/>
  <c r="C484" i="36"/>
  <c r="C483" i="36"/>
  <c r="C482" i="36"/>
  <c r="C481" i="36"/>
  <c r="C480" i="36"/>
  <c r="C479" i="36"/>
  <c r="C478" i="36"/>
  <c r="C477" i="36"/>
  <c r="C476" i="36"/>
  <c r="C475" i="36"/>
  <c r="C474" i="36"/>
  <c r="C473" i="36"/>
  <c r="C472" i="36"/>
  <c r="C471" i="36"/>
  <c r="C470" i="36"/>
  <c r="C469" i="36"/>
  <c r="C468" i="36"/>
  <c r="C467" i="36"/>
  <c r="C466" i="36"/>
  <c r="C465" i="36"/>
  <c r="C464" i="36"/>
  <c r="C463" i="36"/>
  <c r="C462" i="36"/>
  <c r="C461" i="36"/>
  <c r="C460" i="36"/>
  <c r="C459" i="36"/>
  <c r="C458" i="36"/>
  <c r="C457" i="36"/>
  <c r="C456" i="36"/>
  <c r="C455" i="36"/>
  <c r="C454" i="36"/>
  <c r="C453" i="36"/>
  <c r="C452" i="36"/>
  <c r="C451" i="36"/>
  <c r="C450" i="36"/>
  <c r="C449" i="36"/>
  <c r="C448" i="36"/>
  <c r="C447" i="36"/>
  <c r="C446" i="36"/>
  <c r="C445" i="36"/>
  <c r="C444" i="36"/>
  <c r="C443" i="36"/>
  <c r="C442" i="36"/>
  <c r="C441" i="36"/>
  <c r="C440" i="36"/>
  <c r="C439" i="36"/>
  <c r="C438" i="36"/>
  <c r="C437" i="36"/>
  <c r="C436" i="36"/>
  <c r="C435" i="36"/>
  <c r="C434" i="36"/>
  <c r="C433" i="36"/>
  <c r="C432" i="36"/>
  <c r="C431" i="36"/>
  <c r="C430" i="36"/>
  <c r="C429" i="36"/>
  <c r="C428" i="36"/>
  <c r="C427" i="36"/>
  <c r="C426" i="36"/>
  <c r="C425" i="36"/>
  <c r="C424" i="36"/>
  <c r="C423" i="36"/>
  <c r="C422" i="36"/>
  <c r="C421" i="36"/>
  <c r="C420" i="36"/>
  <c r="C419" i="36"/>
  <c r="C418" i="36"/>
  <c r="C417" i="36"/>
  <c r="C416" i="36"/>
  <c r="C415" i="36"/>
  <c r="C414" i="36"/>
  <c r="C413" i="36"/>
  <c r="C412" i="36"/>
  <c r="C411" i="36"/>
  <c r="C410" i="36"/>
  <c r="C409" i="36"/>
  <c r="C408" i="36"/>
  <c r="C407" i="36"/>
  <c r="C406" i="36"/>
  <c r="C405" i="36"/>
  <c r="C404" i="36"/>
  <c r="C403" i="36"/>
  <c r="C402" i="36"/>
  <c r="C401" i="36"/>
  <c r="C400" i="36"/>
  <c r="C399" i="36"/>
  <c r="C398" i="36"/>
  <c r="C397" i="36"/>
  <c r="C396" i="36"/>
  <c r="C395" i="36"/>
  <c r="C394" i="36"/>
  <c r="C393" i="36"/>
  <c r="C392" i="36"/>
  <c r="C391" i="36"/>
  <c r="C390" i="36"/>
  <c r="C389" i="36"/>
  <c r="C388" i="36"/>
  <c r="C387" i="36"/>
  <c r="C386" i="36"/>
  <c r="C385" i="36"/>
  <c r="C384" i="36"/>
  <c r="C383" i="36"/>
  <c r="C382" i="36"/>
  <c r="C381" i="36"/>
  <c r="C380" i="36"/>
  <c r="C379" i="36"/>
  <c r="C378" i="36"/>
  <c r="C377" i="36"/>
  <c r="C376" i="36"/>
  <c r="C375" i="36"/>
  <c r="C374" i="36"/>
  <c r="C373" i="36"/>
  <c r="C372" i="36"/>
  <c r="C371" i="36"/>
  <c r="C370" i="36"/>
  <c r="C369" i="36"/>
  <c r="C368" i="36"/>
  <c r="C367" i="36"/>
  <c r="C366" i="36"/>
  <c r="C365" i="36"/>
  <c r="C364" i="36"/>
  <c r="C363" i="36"/>
  <c r="C362" i="36"/>
  <c r="C361" i="36"/>
  <c r="C360" i="36"/>
  <c r="C359" i="36"/>
  <c r="C358" i="36"/>
  <c r="C357" i="36"/>
  <c r="C356" i="36"/>
  <c r="C355" i="36"/>
  <c r="C354" i="36"/>
  <c r="C353" i="36"/>
  <c r="C352" i="36"/>
  <c r="C351" i="36"/>
  <c r="C350" i="36"/>
  <c r="C349" i="36"/>
  <c r="C348" i="36"/>
  <c r="C347" i="36"/>
  <c r="C346" i="36"/>
  <c r="C345" i="36"/>
  <c r="C344" i="36"/>
  <c r="C343" i="36"/>
  <c r="C342" i="36"/>
  <c r="C341" i="36"/>
  <c r="C340" i="36"/>
  <c r="C339" i="36"/>
  <c r="C338" i="36"/>
  <c r="C337" i="36"/>
  <c r="C336" i="36"/>
  <c r="C335" i="36"/>
  <c r="C334" i="36"/>
  <c r="C333" i="36"/>
  <c r="C332" i="36"/>
  <c r="C331" i="36"/>
  <c r="C330" i="36"/>
  <c r="C329" i="36"/>
  <c r="C328" i="36"/>
  <c r="C327" i="36"/>
  <c r="C326" i="36"/>
  <c r="C325" i="36"/>
  <c r="C324" i="36"/>
  <c r="C323" i="36"/>
  <c r="C322" i="36"/>
  <c r="C321" i="36"/>
  <c r="C320" i="36"/>
  <c r="C319" i="36"/>
  <c r="C318" i="36"/>
  <c r="C317" i="36"/>
  <c r="C316" i="36"/>
  <c r="C315" i="36"/>
  <c r="C314" i="36"/>
  <c r="C313" i="36"/>
  <c r="C312" i="36"/>
  <c r="C311" i="36"/>
  <c r="C310" i="36"/>
  <c r="C309" i="36"/>
  <c r="C308" i="36"/>
  <c r="C307" i="36"/>
  <c r="C306" i="36"/>
  <c r="C305" i="36"/>
  <c r="C304" i="36"/>
  <c r="C303" i="36"/>
  <c r="C302" i="36"/>
  <c r="C301" i="36"/>
  <c r="C300" i="36"/>
  <c r="C299" i="36"/>
  <c r="C298" i="36"/>
  <c r="C297" i="36"/>
  <c r="C296" i="36"/>
  <c r="C295" i="36"/>
  <c r="C294" i="36"/>
  <c r="C293" i="36"/>
  <c r="C292" i="36"/>
  <c r="C291" i="36"/>
  <c r="C290" i="36"/>
  <c r="C289" i="36"/>
  <c r="C288" i="36"/>
  <c r="C287" i="36"/>
  <c r="C286" i="36"/>
  <c r="C285" i="36"/>
  <c r="C284" i="36"/>
  <c r="C283" i="36"/>
  <c r="C282" i="36"/>
  <c r="C281" i="36"/>
  <c r="C280" i="36"/>
  <c r="C279" i="36"/>
  <c r="C278" i="36"/>
  <c r="C277" i="36"/>
  <c r="C276" i="36"/>
  <c r="C275" i="36"/>
  <c r="C274" i="36"/>
  <c r="C273" i="36"/>
  <c r="C272" i="36"/>
  <c r="C271" i="36"/>
  <c r="C270" i="36"/>
  <c r="C269" i="36"/>
  <c r="C268" i="36"/>
  <c r="C267" i="36"/>
  <c r="C266" i="36"/>
  <c r="C265" i="36"/>
  <c r="C264" i="36"/>
  <c r="C263" i="36"/>
  <c r="C262" i="36"/>
  <c r="C261" i="36"/>
  <c r="C260" i="36"/>
  <c r="C259" i="36"/>
  <c r="C258" i="36"/>
  <c r="C257" i="36"/>
  <c r="C256" i="36"/>
  <c r="C255" i="36"/>
  <c r="C254" i="36"/>
  <c r="C253" i="36"/>
  <c r="C252" i="36"/>
  <c r="C251" i="36"/>
  <c r="C250" i="36"/>
  <c r="C249" i="36"/>
  <c r="C248" i="36"/>
  <c r="C247" i="36"/>
  <c r="C246" i="36"/>
  <c r="C245" i="36"/>
  <c r="C244" i="36"/>
  <c r="C243" i="36"/>
  <c r="C242" i="36"/>
  <c r="C241" i="36"/>
  <c r="C240" i="36"/>
  <c r="C239" i="36"/>
  <c r="C238" i="36"/>
  <c r="C237" i="36"/>
  <c r="C236" i="36"/>
  <c r="C235" i="36"/>
  <c r="C234" i="36"/>
  <c r="C233" i="36"/>
  <c r="C232" i="36"/>
  <c r="C231" i="36"/>
  <c r="C230" i="36"/>
  <c r="C229" i="36"/>
  <c r="C228" i="36"/>
  <c r="C227" i="36"/>
  <c r="C226" i="36"/>
  <c r="C225" i="36"/>
  <c r="C224" i="36"/>
  <c r="C223" i="36"/>
  <c r="C222" i="36"/>
  <c r="C221" i="36"/>
  <c r="C220" i="36"/>
  <c r="C219" i="36"/>
  <c r="C218" i="36"/>
  <c r="C217" i="36"/>
  <c r="C216" i="36"/>
  <c r="C215" i="36"/>
  <c r="C214" i="36"/>
  <c r="C213" i="36"/>
  <c r="C212" i="36"/>
  <c r="C211" i="36"/>
  <c r="C210" i="36"/>
  <c r="C209" i="36"/>
  <c r="C208" i="36"/>
  <c r="C207" i="36"/>
  <c r="C206" i="36"/>
  <c r="C205" i="36"/>
  <c r="C204" i="36"/>
  <c r="C203" i="36"/>
  <c r="C202" i="36"/>
  <c r="C201" i="36"/>
  <c r="C200" i="36"/>
  <c r="C199" i="36"/>
  <c r="C198" i="36"/>
  <c r="C197" i="36"/>
  <c r="C196" i="36"/>
  <c r="C195" i="36"/>
  <c r="C194" i="36"/>
  <c r="C193" i="36"/>
  <c r="C192" i="36"/>
  <c r="C191" i="36"/>
  <c r="C190" i="36"/>
  <c r="C189" i="36"/>
  <c r="C188" i="36"/>
  <c r="C187" i="36"/>
  <c r="C186" i="36"/>
  <c r="C185" i="36"/>
  <c r="C184" i="36"/>
  <c r="C183" i="36"/>
  <c r="C182" i="36"/>
  <c r="C181" i="36"/>
  <c r="C180" i="36"/>
  <c r="C179" i="36"/>
  <c r="C178" i="36"/>
  <c r="C177" i="36"/>
  <c r="C176" i="36"/>
  <c r="C175" i="36"/>
  <c r="C174" i="36"/>
  <c r="C173" i="36"/>
  <c r="C172" i="36"/>
  <c r="C171" i="36"/>
  <c r="C170" i="36"/>
  <c r="C169" i="36"/>
  <c r="C168" i="36"/>
  <c r="C167" i="36"/>
  <c r="C166" i="36"/>
  <c r="C165" i="36"/>
  <c r="C164" i="36"/>
  <c r="C163" i="36"/>
  <c r="C162" i="36"/>
  <c r="C161" i="36"/>
  <c r="C160" i="36"/>
  <c r="C159" i="36"/>
  <c r="C158" i="36"/>
  <c r="C157" i="36"/>
  <c r="C156" i="36"/>
  <c r="C155" i="36"/>
  <c r="C154" i="36"/>
  <c r="C153" i="36"/>
  <c r="C152" i="36"/>
  <c r="C151" i="36"/>
  <c r="C150" i="36"/>
  <c r="C149" i="36"/>
  <c r="C148" i="36"/>
  <c r="C147" i="36"/>
  <c r="C146" i="36"/>
  <c r="C145" i="36"/>
  <c r="C144" i="36"/>
  <c r="C143" i="36"/>
  <c r="C142" i="36"/>
  <c r="C141" i="36"/>
  <c r="C140" i="36"/>
  <c r="C139" i="36"/>
  <c r="C138" i="36"/>
  <c r="C137" i="36"/>
  <c r="C136" i="36"/>
  <c r="C135" i="36"/>
  <c r="C134" i="36"/>
  <c r="C133" i="36"/>
  <c r="C132" i="36"/>
  <c r="C131" i="36"/>
  <c r="C130" i="36"/>
  <c r="C129" i="36"/>
  <c r="C128" i="36"/>
  <c r="C127" i="36"/>
  <c r="C126" i="36"/>
  <c r="C125" i="36"/>
  <c r="C124" i="36"/>
  <c r="C123" i="36"/>
  <c r="C122" i="36"/>
  <c r="C121" i="36"/>
  <c r="C120" i="36"/>
  <c r="C119" i="36"/>
  <c r="C118" i="36"/>
  <c r="C117" i="36"/>
  <c r="C116" i="36"/>
  <c r="C115" i="36"/>
  <c r="C114" i="36"/>
  <c r="C113" i="36"/>
  <c r="C112" i="36"/>
  <c r="C111" i="36"/>
  <c r="C110" i="36"/>
  <c r="C109" i="36"/>
  <c r="C108" i="36"/>
  <c r="C107" i="36"/>
  <c r="C106" i="36"/>
  <c r="C105" i="36"/>
  <c r="C104" i="36"/>
  <c r="C103" i="36"/>
  <c r="C102" i="36"/>
  <c r="C101" i="36"/>
  <c r="C100" i="36"/>
  <c r="C99" i="36"/>
  <c r="C98" i="36"/>
  <c r="C97" i="36"/>
  <c r="C96" i="36"/>
  <c r="C95" i="36"/>
  <c r="C94" i="36"/>
  <c r="C93" i="36"/>
  <c r="C92" i="36"/>
  <c r="C91" i="36"/>
  <c r="C90" i="36"/>
  <c r="C89" i="36"/>
  <c r="C88" i="36"/>
  <c r="C87" i="36"/>
  <c r="C86" i="36"/>
  <c r="C85" i="36"/>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24" i="36"/>
  <c r="C23" i="36"/>
  <c r="C22" i="36"/>
  <c r="C21" i="36"/>
  <c r="C20" i="36"/>
  <c r="C19" i="36"/>
  <c r="C18" i="36"/>
  <c r="C17" i="36"/>
  <c r="C16" i="36"/>
  <c r="C15" i="36"/>
  <c r="C14" i="36"/>
  <c r="C13" i="36"/>
  <c r="C12" i="36"/>
  <c r="AL11" i="36"/>
  <c r="AG11" i="36"/>
  <c r="AC11" i="36"/>
  <c r="Z11" i="36"/>
  <c r="U11" i="36"/>
  <c r="P11" i="36"/>
  <c r="L13" i="36"/>
  <c r="BB13" i="36" s="1"/>
  <c r="L12" i="36"/>
  <c r="L11" i="36"/>
  <c r="AS11" i="36"/>
  <c r="AO11" i="36"/>
  <c r="C11"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X10" i="36"/>
  <c r="W10" i="36"/>
  <c r="V10" i="36"/>
  <c r="U10" i="36"/>
  <c r="T10" i="36"/>
  <c r="S10" i="36"/>
  <c r="R10" i="36"/>
  <c r="Q10" i="36"/>
  <c r="P10" i="36"/>
  <c r="O10" i="36"/>
  <c r="N10" i="36"/>
  <c r="M10" i="36"/>
  <c r="L10" i="36"/>
  <c r="K10" i="36"/>
  <c r="H10" i="36"/>
  <c r="G10" i="36"/>
  <c r="F10" i="36"/>
  <c r="E10" i="36"/>
  <c r="D10" i="36"/>
  <c r="C10" i="36"/>
  <c r="B502" i="34"/>
  <c r="A502" i="34"/>
  <c r="B501" i="34"/>
  <c r="A501" i="34"/>
  <c r="B500" i="34"/>
  <c r="A500" i="34"/>
  <c r="B499" i="34"/>
  <c r="A499" i="34"/>
  <c r="B498" i="34"/>
  <c r="A498" i="34"/>
  <c r="B497" i="34"/>
  <c r="A497" i="34"/>
  <c r="B496" i="34"/>
  <c r="A496" i="34"/>
  <c r="B495" i="34"/>
  <c r="A495" i="34"/>
  <c r="B494" i="34"/>
  <c r="A494" i="34"/>
  <c r="B493" i="34"/>
  <c r="A493" i="34"/>
  <c r="B492" i="34"/>
  <c r="A492" i="34"/>
  <c r="B491" i="34"/>
  <c r="A491" i="34"/>
  <c r="B490" i="34"/>
  <c r="A490" i="34"/>
  <c r="B489" i="34"/>
  <c r="A489" i="34"/>
  <c r="B488" i="34"/>
  <c r="A488" i="34"/>
  <c r="B487" i="34"/>
  <c r="A487" i="34"/>
  <c r="B486" i="34"/>
  <c r="A486" i="34"/>
  <c r="B485" i="34"/>
  <c r="A485" i="34"/>
  <c r="B484" i="34"/>
  <c r="A484" i="34"/>
  <c r="B483" i="34"/>
  <c r="A483" i="34"/>
  <c r="B482" i="34"/>
  <c r="A482" i="34"/>
  <c r="B481" i="34"/>
  <c r="A481" i="34"/>
  <c r="B480" i="34"/>
  <c r="A480" i="34"/>
  <c r="B479" i="34"/>
  <c r="A479" i="34"/>
  <c r="B478" i="34"/>
  <c r="A478" i="34"/>
  <c r="B477" i="34"/>
  <c r="A477" i="34"/>
  <c r="B476" i="34"/>
  <c r="A476" i="34"/>
  <c r="B475" i="34"/>
  <c r="A475" i="34"/>
  <c r="B474" i="34"/>
  <c r="A474" i="34"/>
  <c r="B473" i="34"/>
  <c r="A473" i="34"/>
  <c r="B472" i="34"/>
  <c r="A472" i="34"/>
  <c r="B471" i="34"/>
  <c r="A471" i="34"/>
  <c r="B470" i="34"/>
  <c r="A470" i="34"/>
  <c r="B469" i="34"/>
  <c r="A469" i="34"/>
  <c r="B468" i="34"/>
  <c r="A468" i="34"/>
  <c r="B467" i="34"/>
  <c r="A467" i="34"/>
  <c r="B466" i="34"/>
  <c r="A466" i="34"/>
  <c r="B465" i="34"/>
  <c r="A465" i="34"/>
  <c r="B464" i="34"/>
  <c r="A464" i="34"/>
  <c r="B463" i="34"/>
  <c r="A463" i="34"/>
  <c r="B462" i="34"/>
  <c r="A462" i="34"/>
  <c r="B461" i="34"/>
  <c r="A461" i="34"/>
  <c r="B460" i="34"/>
  <c r="A460" i="34"/>
  <c r="B459" i="34"/>
  <c r="A459" i="34"/>
  <c r="B458" i="34"/>
  <c r="A458" i="34"/>
  <c r="B457" i="34"/>
  <c r="A457" i="34"/>
  <c r="B456" i="34"/>
  <c r="A456" i="34"/>
  <c r="B455" i="34"/>
  <c r="A455" i="34"/>
  <c r="B454" i="34"/>
  <c r="A454" i="34"/>
  <c r="B453" i="34"/>
  <c r="A453" i="34"/>
  <c r="B452" i="34"/>
  <c r="A452" i="34"/>
  <c r="B451" i="34"/>
  <c r="A451" i="34"/>
  <c r="B450" i="34"/>
  <c r="A450" i="34"/>
  <c r="B449" i="34"/>
  <c r="A449" i="34"/>
  <c r="B448" i="34"/>
  <c r="A448" i="34"/>
  <c r="B447" i="34"/>
  <c r="A447" i="34"/>
  <c r="B446" i="34"/>
  <c r="A446" i="34"/>
  <c r="B445" i="34"/>
  <c r="A445" i="34"/>
  <c r="B444" i="34"/>
  <c r="A444" i="34"/>
  <c r="B443" i="34"/>
  <c r="A443" i="34"/>
  <c r="B442" i="34"/>
  <c r="A442" i="34"/>
  <c r="B441" i="34"/>
  <c r="A441" i="34"/>
  <c r="B440" i="34"/>
  <c r="A440" i="34"/>
  <c r="B439" i="34"/>
  <c r="A439" i="34"/>
  <c r="B438" i="34"/>
  <c r="A438" i="34"/>
  <c r="B437" i="34"/>
  <c r="A437" i="34"/>
  <c r="B436" i="34"/>
  <c r="A436" i="34"/>
  <c r="B435" i="34"/>
  <c r="A435" i="34"/>
  <c r="B434" i="34"/>
  <c r="A434" i="34"/>
  <c r="B433" i="34"/>
  <c r="A433" i="34"/>
  <c r="B432" i="34"/>
  <c r="A432" i="34"/>
  <c r="B431" i="34"/>
  <c r="A431" i="34"/>
  <c r="B430" i="34"/>
  <c r="A430" i="34"/>
  <c r="B429" i="34"/>
  <c r="A429" i="34"/>
  <c r="B428" i="34"/>
  <c r="A428" i="34"/>
  <c r="B427" i="34"/>
  <c r="A427" i="34"/>
  <c r="B426" i="34"/>
  <c r="A426" i="34"/>
  <c r="B425" i="34"/>
  <c r="A425" i="34"/>
  <c r="B424" i="34"/>
  <c r="A424" i="34"/>
  <c r="B423" i="34"/>
  <c r="A423" i="34"/>
  <c r="B422" i="34"/>
  <c r="A422" i="34"/>
  <c r="B421" i="34"/>
  <c r="A421" i="34"/>
  <c r="B420" i="34"/>
  <c r="A420" i="34"/>
  <c r="B419" i="34"/>
  <c r="A419" i="34"/>
  <c r="B418" i="34"/>
  <c r="A418" i="34"/>
  <c r="B417" i="34"/>
  <c r="A417" i="34"/>
  <c r="B416" i="34"/>
  <c r="A416" i="34"/>
  <c r="B415" i="34"/>
  <c r="A415" i="34"/>
  <c r="B414" i="34"/>
  <c r="A414" i="34"/>
  <c r="B413" i="34"/>
  <c r="A413" i="34"/>
  <c r="B412" i="34"/>
  <c r="A412" i="34"/>
  <c r="B411" i="34"/>
  <c r="A411" i="34"/>
  <c r="B410" i="34"/>
  <c r="A410" i="34"/>
  <c r="B409" i="34"/>
  <c r="A409" i="34"/>
  <c r="B408" i="34"/>
  <c r="A408" i="34"/>
  <c r="B407" i="34"/>
  <c r="A407" i="34"/>
  <c r="B406" i="34"/>
  <c r="A406" i="34"/>
  <c r="B405" i="34"/>
  <c r="A405" i="34"/>
  <c r="B404" i="34"/>
  <c r="A404" i="34"/>
  <c r="B403" i="34"/>
  <c r="A403" i="34"/>
  <c r="B402" i="34"/>
  <c r="A402" i="34"/>
  <c r="B401" i="34"/>
  <c r="A401" i="34"/>
  <c r="B400" i="34"/>
  <c r="A400" i="34"/>
  <c r="B399" i="34"/>
  <c r="A399" i="34"/>
  <c r="B398" i="34"/>
  <c r="A398" i="34"/>
  <c r="B397" i="34"/>
  <c r="A397" i="34"/>
  <c r="B396" i="34"/>
  <c r="A396" i="34"/>
  <c r="B395" i="34"/>
  <c r="A395" i="34"/>
  <c r="B394" i="34"/>
  <c r="A394" i="34"/>
  <c r="B393" i="34"/>
  <c r="A393" i="34"/>
  <c r="B392" i="34"/>
  <c r="A392" i="34"/>
  <c r="B391" i="34"/>
  <c r="A391" i="34"/>
  <c r="B390" i="34"/>
  <c r="A390" i="34"/>
  <c r="B389" i="34"/>
  <c r="A389" i="34"/>
  <c r="B388" i="34"/>
  <c r="A388" i="34"/>
  <c r="B387" i="34"/>
  <c r="A387" i="34"/>
  <c r="B386" i="34"/>
  <c r="A386" i="34"/>
  <c r="B385" i="34"/>
  <c r="A385" i="34"/>
  <c r="B384" i="34"/>
  <c r="A384" i="34"/>
  <c r="B383" i="34"/>
  <c r="A383" i="34"/>
  <c r="B382" i="34"/>
  <c r="A382" i="34"/>
  <c r="B381" i="34"/>
  <c r="A381" i="34"/>
  <c r="B380" i="34"/>
  <c r="A380" i="34"/>
  <c r="B379" i="34"/>
  <c r="A379" i="34"/>
  <c r="B378" i="34"/>
  <c r="A378" i="34"/>
  <c r="B377" i="34"/>
  <c r="A377" i="34"/>
  <c r="B376" i="34"/>
  <c r="A376" i="34"/>
  <c r="B375" i="34"/>
  <c r="A375" i="34"/>
  <c r="B374" i="34"/>
  <c r="A374" i="34"/>
  <c r="B373" i="34"/>
  <c r="A373" i="34"/>
  <c r="B372" i="34"/>
  <c r="A372" i="34"/>
  <c r="B371" i="34"/>
  <c r="A371" i="34"/>
  <c r="B370" i="34"/>
  <c r="A370" i="34"/>
  <c r="B369" i="34"/>
  <c r="A369" i="34"/>
  <c r="B368" i="34"/>
  <c r="A368" i="34"/>
  <c r="B367" i="34"/>
  <c r="A367" i="34"/>
  <c r="B366" i="34"/>
  <c r="A366" i="34"/>
  <c r="B365" i="34"/>
  <c r="A365" i="34"/>
  <c r="B364" i="34"/>
  <c r="A364" i="34"/>
  <c r="B363" i="34"/>
  <c r="A363" i="34"/>
  <c r="B362" i="34"/>
  <c r="A362" i="34"/>
  <c r="B361" i="34"/>
  <c r="A361" i="34"/>
  <c r="B360" i="34"/>
  <c r="A360" i="34"/>
  <c r="B359" i="34"/>
  <c r="A359" i="34"/>
  <c r="B358" i="34"/>
  <c r="A358" i="34"/>
  <c r="B357" i="34"/>
  <c r="A357" i="34"/>
  <c r="B356" i="34"/>
  <c r="A356" i="34"/>
  <c r="B355" i="34"/>
  <c r="A355" i="34"/>
  <c r="B354" i="34"/>
  <c r="A354" i="34"/>
  <c r="B353" i="34"/>
  <c r="A353" i="34"/>
  <c r="B352" i="34"/>
  <c r="A352" i="34"/>
  <c r="B351" i="34"/>
  <c r="A351" i="34"/>
  <c r="B350" i="34"/>
  <c r="A350" i="34"/>
  <c r="B349" i="34"/>
  <c r="A349" i="34"/>
  <c r="B348" i="34"/>
  <c r="A348" i="34"/>
  <c r="B347" i="34"/>
  <c r="A347" i="34"/>
  <c r="B346" i="34"/>
  <c r="A346" i="34"/>
  <c r="B345" i="34"/>
  <c r="A345" i="34"/>
  <c r="B344" i="34"/>
  <c r="A344" i="34"/>
  <c r="B343" i="34"/>
  <c r="A343" i="34"/>
  <c r="B342" i="34"/>
  <c r="A342" i="34"/>
  <c r="B341" i="34"/>
  <c r="A341" i="34"/>
  <c r="B340" i="34"/>
  <c r="A340" i="34"/>
  <c r="B339" i="34"/>
  <c r="A339" i="34"/>
  <c r="B338" i="34"/>
  <c r="A338" i="34"/>
  <c r="B337" i="34"/>
  <c r="A337" i="34"/>
  <c r="B336" i="34"/>
  <c r="A336" i="34"/>
  <c r="B335" i="34"/>
  <c r="A335" i="34"/>
  <c r="B334" i="34"/>
  <c r="A334" i="34"/>
  <c r="B333" i="34"/>
  <c r="A333" i="34"/>
  <c r="B332" i="34"/>
  <c r="A332" i="34"/>
  <c r="B331" i="34"/>
  <c r="A331" i="34"/>
  <c r="B330" i="34"/>
  <c r="A330" i="34"/>
  <c r="B329" i="34"/>
  <c r="A329" i="34"/>
  <c r="B328" i="34"/>
  <c r="A328" i="34"/>
  <c r="B327" i="34"/>
  <c r="A327" i="34"/>
  <c r="B326" i="34"/>
  <c r="A326" i="34"/>
  <c r="B325" i="34"/>
  <c r="A325" i="34"/>
  <c r="B324" i="34"/>
  <c r="A324" i="34"/>
  <c r="B323" i="34"/>
  <c r="A323" i="34"/>
  <c r="B322" i="34"/>
  <c r="A322" i="34"/>
  <c r="B321" i="34"/>
  <c r="A321" i="34"/>
  <c r="B320" i="34"/>
  <c r="A320" i="34"/>
  <c r="B319" i="34"/>
  <c r="A319" i="34"/>
  <c r="B318" i="34"/>
  <c r="A318" i="34"/>
  <c r="B317" i="34"/>
  <c r="A317" i="34"/>
  <c r="B316" i="34"/>
  <c r="A316" i="34"/>
  <c r="B315" i="34"/>
  <c r="A315" i="34"/>
  <c r="B314" i="34"/>
  <c r="A314" i="34"/>
  <c r="B313" i="34"/>
  <c r="A313" i="34"/>
  <c r="B312" i="34"/>
  <c r="A312" i="34"/>
  <c r="B311" i="34"/>
  <c r="A311" i="34"/>
  <c r="B310" i="34"/>
  <c r="A310" i="34"/>
  <c r="B309" i="34"/>
  <c r="A309" i="34"/>
  <c r="B308" i="34"/>
  <c r="A308" i="34"/>
  <c r="B307" i="34"/>
  <c r="A307" i="34"/>
  <c r="B306" i="34"/>
  <c r="A306" i="34"/>
  <c r="B305" i="34"/>
  <c r="A305" i="34"/>
  <c r="B304" i="34"/>
  <c r="A304" i="34"/>
  <c r="B303" i="34"/>
  <c r="A303" i="34"/>
  <c r="B302" i="34"/>
  <c r="A302" i="34"/>
  <c r="B301" i="34"/>
  <c r="A301" i="34"/>
  <c r="B300" i="34"/>
  <c r="A300" i="34"/>
  <c r="B299" i="34"/>
  <c r="A299" i="34"/>
  <c r="B298" i="34"/>
  <c r="A298" i="34"/>
  <c r="B297" i="34"/>
  <c r="A297" i="34"/>
  <c r="B296" i="34"/>
  <c r="A296" i="34"/>
  <c r="B295" i="34"/>
  <c r="A295" i="34"/>
  <c r="B294" i="34"/>
  <c r="A294" i="34"/>
  <c r="B293" i="34"/>
  <c r="A293" i="34"/>
  <c r="B292" i="34"/>
  <c r="A292" i="34"/>
  <c r="B291" i="34"/>
  <c r="A291" i="34"/>
  <c r="B290" i="34"/>
  <c r="A290" i="34"/>
  <c r="B289" i="34"/>
  <c r="A289" i="34"/>
  <c r="B288" i="34"/>
  <c r="A288" i="34"/>
  <c r="B287" i="34"/>
  <c r="A287" i="34"/>
  <c r="B286" i="34"/>
  <c r="A286" i="34"/>
  <c r="B285" i="34"/>
  <c r="A285" i="34"/>
  <c r="B284" i="34"/>
  <c r="A284" i="34"/>
  <c r="B283" i="34"/>
  <c r="A283" i="34"/>
  <c r="B282" i="34"/>
  <c r="A282" i="34"/>
  <c r="B281" i="34"/>
  <c r="A281" i="34"/>
  <c r="B280" i="34"/>
  <c r="A280" i="34"/>
  <c r="B279" i="34"/>
  <c r="A279" i="34"/>
  <c r="B278" i="34"/>
  <c r="A278" i="34"/>
  <c r="B277" i="34"/>
  <c r="A277" i="34"/>
  <c r="B276" i="34"/>
  <c r="A276" i="34"/>
  <c r="B275" i="34"/>
  <c r="A275" i="34"/>
  <c r="B274" i="34"/>
  <c r="A274" i="34"/>
  <c r="B273" i="34"/>
  <c r="A273" i="34"/>
  <c r="B272" i="34"/>
  <c r="A272" i="34"/>
  <c r="B271" i="34"/>
  <c r="A271" i="34"/>
  <c r="B270" i="34"/>
  <c r="A270" i="34"/>
  <c r="B269" i="34"/>
  <c r="A269" i="34"/>
  <c r="B268" i="34"/>
  <c r="A268" i="34"/>
  <c r="B267" i="34"/>
  <c r="A267" i="34"/>
  <c r="B266" i="34"/>
  <c r="A266" i="34"/>
  <c r="B265" i="34"/>
  <c r="A265" i="34"/>
  <c r="B264" i="34"/>
  <c r="A264" i="34"/>
  <c r="B263" i="34"/>
  <c r="A263" i="34"/>
  <c r="B262" i="34"/>
  <c r="A262" i="34"/>
  <c r="B261" i="34"/>
  <c r="A261" i="34"/>
  <c r="B260" i="34"/>
  <c r="A260" i="34"/>
  <c r="B259" i="34"/>
  <c r="A259" i="34"/>
  <c r="B258" i="34"/>
  <c r="A258" i="34"/>
  <c r="B257" i="34"/>
  <c r="A257" i="34"/>
  <c r="B256" i="34"/>
  <c r="A256" i="34"/>
  <c r="B255" i="34"/>
  <c r="A255" i="34"/>
  <c r="B254" i="34"/>
  <c r="A254" i="34"/>
  <c r="B253" i="34"/>
  <c r="A253" i="34"/>
  <c r="B252" i="34"/>
  <c r="A252" i="34"/>
  <c r="B251" i="34"/>
  <c r="A251" i="34"/>
  <c r="B250" i="34"/>
  <c r="A250" i="34"/>
  <c r="B249" i="34"/>
  <c r="A249" i="34"/>
  <c r="B248" i="34"/>
  <c r="A248" i="34"/>
  <c r="B247" i="34"/>
  <c r="A247" i="34"/>
  <c r="B246" i="34"/>
  <c r="A246" i="34"/>
  <c r="B245" i="34"/>
  <c r="A245" i="34"/>
  <c r="B244" i="34"/>
  <c r="A244" i="34"/>
  <c r="B243" i="34"/>
  <c r="A243" i="34"/>
  <c r="B242" i="34"/>
  <c r="A242" i="34"/>
  <c r="B241" i="34"/>
  <c r="A241" i="34"/>
  <c r="B240" i="34"/>
  <c r="A240" i="34"/>
  <c r="B239" i="34"/>
  <c r="A239" i="34"/>
  <c r="B238" i="34"/>
  <c r="A238" i="34"/>
  <c r="B237" i="34"/>
  <c r="A237" i="34"/>
  <c r="B236" i="34"/>
  <c r="A236" i="34"/>
  <c r="B235" i="34"/>
  <c r="A235" i="34"/>
  <c r="B234" i="34"/>
  <c r="A234" i="34"/>
  <c r="B233" i="34"/>
  <c r="A233" i="34"/>
  <c r="B232" i="34"/>
  <c r="A232" i="34"/>
  <c r="B231" i="34"/>
  <c r="A231" i="34"/>
  <c r="B230" i="34"/>
  <c r="A230" i="34"/>
  <c r="B229" i="34"/>
  <c r="A229" i="34"/>
  <c r="B228" i="34"/>
  <c r="A228" i="34"/>
  <c r="B227" i="34"/>
  <c r="A227" i="34"/>
  <c r="B226" i="34"/>
  <c r="A226" i="34"/>
  <c r="B225" i="34"/>
  <c r="A225" i="34"/>
  <c r="B224" i="34"/>
  <c r="A224" i="34"/>
  <c r="B223" i="34"/>
  <c r="A223" i="34"/>
  <c r="B222" i="34"/>
  <c r="A222" i="34"/>
  <c r="B221" i="34"/>
  <c r="A221" i="34"/>
  <c r="B220" i="34"/>
  <c r="A220" i="34"/>
  <c r="B219" i="34"/>
  <c r="A219" i="34"/>
  <c r="B218" i="34"/>
  <c r="A218" i="34"/>
  <c r="B217" i="34"/>
  <c r="A217" i="34"/>
  <c r="B216" i="34"/>
  <c r="A216" i="34"/>
  <c r="B215" i="34"/>
  <c r="A215" i="34"/>
  <c r="B214" i="34"/>
  <c r="A214" i="34"/>
  <c r="B213" i="34"/>
  <c r="A213" i="34"/>
  <c r="B212" i="34"/>
  <c r="A212" i="34"/>
  <c r="B211" i="34"/>
  <c r="A211" i="34"/>
  <c r="B210" i="34"/>
  <c r="A210" i="34"/>
  <c r="B209" i="34"/>
  <c r="A209" i="34"/>
  <c r="B208" i="34"/>
  <c r="A208" i="34"/>
  <c r="B207" i="34"/>
  <c r="A207" i="34"/>
  <c r="B206" i="34"/>
  <c r="A206" i="34"/>
  <c r="B205" i="34"/>
  <c r="A205" i="34"/>
  <c r="B204" i="34"/>
  <c r="A204" i="34"/>
  <c r="B203" i="34"/>
  <c r="A203" i="34"/>
  <c r="B202" i="34"/>
  <c r="A202" i="34"/>
  <c r="B201" i="34"/>
  <c r="A201" i="34"/>
  <c r="B200" i="34"/>
  <c r="A200" i="34"/>
  <c r="B199" i="34"/>
  <c r="A199" i="34"/>
  <c r="B198" i="34"/>
  <c r="A198" i="34"/>
  <c r="B197" i="34"/>
  <c r="A197" i="34"/>
  <c r="B196" i="34"/>
  <c r="A196" i="34"/>
  <c r="B195" i="34"/>
  <c r="A195" i="34"/>
  <c r="B194" i="34"/>
  <c r="A194" i="34"/>
  <c r="B193" i="34"/>
  <c r="A193" i="34"/>
  <c r="B192" i="34"/>
  <c r="A192" i="34"/>
  <c r="B191" i="34"/>
  <c r="A191" i="34"/>
  <c r="B190" i="34"/>
  <c r="A190" i="34"/>
  <c r="B189" i="34"/>
  <c r="A189" i="34"/>
  <c r="B188" i="34"/>
  <c r="A188" i="34"/>
  <c r="B187" i="34"/>
  <c r="A187" i="34"/>
  <c r="B186" i="34"/>
  <c r="A186" i="34"/>
  <c r="B185" i="34"/>
  <c r="A185" i="34"/>
  <c r="B184" i="34"/>
  <c r="A184" i="34"/>
  <c r="B183" i="34"/>
  <c r="A183" i="34"/>
  <c r="B182" i="34"/>
  <c r="A182" i="34"/>
  <c r="B181" i="34"/>
  <c r="A181" i="34"/>
  <c r="B180" i="34"/>
  <c r="A180" i="34"/>
  <c r="B179" i="34"/>
  <c r="A179" i="34"/>
  <c r="B178" i="34"/>
  <c r="A178" i="34"/>
  <c r="B177" i="34"/>
  <c r="A177" i="34"/>
  <c r="B176" i="34"/>
  <c r="A176" i="34"/>
  <c r="B175" i="34"/>
  <c r="A175" i="34"/>
  <c r="B174" i="34"/>
  <c r="A174" i="34"/>
  <c r="B173" i="34"/>
  <c r="A173" i="34"/>
  <c r="B172" i="34"/>
  <c r="A172" i="34"/>
  <c r="B171" i="34"/>
  <c r="A171" i="34"/>
  <c r="B170" i="34"/>
  <c r="A170" i="34"/>
  <c r="B169" i="34"/>
  <c r="A169" i="34"/>
  <c r="B168" i="34"/>
  <c r="A168" i="34"/>
  <c r="B167" i="34"/>
  <c r="A167" i="34"/>
  <c r="B166" i="34"/>
  <c r="A166" i="34"/>
  <c r="B165" i="34"/>
  <c r="A165" i="34"/>
  <c r="B164" i="34"/>
  <c r="A164" i="34"/>
  <c r="B163" i="34"/>
  <c r="A163" i="34"/>
  <c r="B162" i="34"/>
  <c r="A162" i="34"/>
  <c r="B161" i="34"/>
  <c r="A161" i="34"/>
  <c r="B160" i="34"/>
  <c r="A160" i="34"/>
  <c r="B159" i="34"/>
  <c r="A159" i="34"/>
  <c r="B158" i="34"/>
  <c r="A158" i="34"/>
  <c r="B157" i="34"/>
  <c r="A157" i="34"/>
  <c r="B156" i="34"/>
  <c r="A156" i="34"/>
  <c r="B155" i="34"/>
  <c r="A155" i="34"/>
  <c r="B154" i="34"/>
  <c r="A154" i="34"/>
  <c r="B153" i="34"/>
  <c r="A153" i="34"/>
  <c r="B152" i="34"/>
  <c r="A152" i="34"/>
  <c r="B151" i="34"/>
  <c r="A151" i="34"/>
  <c r="B150" i="34"/>
  <c r="A150" i="34"/>
  <c r="B149" i="34"/>
  <c r="A149" i="34"/>
  <c r="B148" i="34"/>
  <c r="A148" i="34"/>
  <c r="B147" i="34"/>
  <c r="A147" i="34"/>
  <c r="B146" i="34"/>
  <c r="A146" i="34"/>
  <c r="B145" i="34"/>
  <c r="A145" i="34"/>
  <c r="B144" i="34"/>
  <c r="A144" i="34"/>
  <c r="B143" i="34"/>
  <c r="A143" i="34"/>
  <c r="B142" i="34"/>
  <c r="A142" i="34"/>
  <c r="B141" i="34"/>
  <c r="A141" i="34"/>
  <c r="B140" i="34"/>
  <c r="A140" i="34"/>
  <c r="B139" i="34"/>
  <c r="A139" i="34"/>
  <c r="B138" i="34"/>
  <c r="A138" i="34"/>
  <c r="B137" i="34"/>
  <c r="A137" i="34"/>
  <c r="B136" i="34"/>
  <c r="A136" i="34"/>
  <c r="B135" i="34"/>
  <c r="A135" i="34"/>
  <c r="B134" i="34"/>
  <c r="A134" i="34"/>
  <c r="B133" i="34"/>
  <c r="A133" i="34"/>
  <c r="B132" i="34"/>
  <c r="A132" i="34"/>
  <c r="B131" i="34"/>
  <c r="A131" i="34"/>
  <c r="B130" i="34"/>
  <c r="A130" i="34"/>
  <c r="B129" i="34"/>
  <c r="A129" i="34"/>
  <c r="B128" i="34"/>
  <c r="A128" i="34"/>
  <c r="B127" i="34"/>
  <c r="A127" i="34"/>
  <c r="B126" i="34"/>
  <c r="A126" i="34"/>
  <c r="B125" i="34"/>
  <c r="A125" i="34"/>
  <c r="B124" i="34"/>
  <c r="A124" i="34"/>
  <c r="B123" i="34"/>
  <c r="A123" i="34"/>
  <c r="B122" i="34"/>
  <c r="A122" i="34"/>
  <c r="B121" i="34"/>
  <c r="A121" i="34"/>
  <c r="B120" i="34"/>
  <c r="A120" i="34"/>
  <c r="B119" i="34"/>
  <c r="A119" i="34"/>
  <c r="B118" i="34"/>
  <c r="A118" i="34"/>
  <c r="B117" i="34"/>
  <c r="A117" i="34"/>
  <c r="B116" i="34"/>
  <c r="A116" i="34"/>
  <c r="B115" i="34"/>
  <c r="A115" i="34"/>
  <c r="B114" i="34"/>
  <c r="A114" i="34"/>
  <c r="B113" i="34"/>
  <c r="A113" i="34"/>
  <c r="B112" i="34"/>
  <c r="A112" i="34"/>
  <c r="B111" i="34"/>
  <c r="A111" i="34"/>
  <c r="B110" i="34"/>
  <c r="A110" i="34"/>
  <c r="B109" i="34"/>
  <c r="A109" i="34"/>
  <c r="B108" i="34"/>
  <c r="A108" i="34"/>
  <c r="B107" i="34"/>
  <c r="A107" i="34"/>
  <c r="B106" i="34"/>
  <c r="A106" i="34"/>
  <c r="B105" i="34"/>
  <c r="A105" i="34"/>
  <c r="B104" i="34"/>
  <c r="A104" i="34"/>
  <c r="B103" i="34"/>
  <c r="A103" i="34"/>
  <c r="B102" i="34"/>
  <c r="A102" i="34"/>
  <c r="B101" i="34"/>
  <c r="A101" i="34"/>
  <c r="B100" i="34"/>
  <c r="A100" i="34"/>
  <c r="B99" i="34"/>
  <c r="A99" i="34"/>
  <c r="B98" i="34"/>
  <c r="A98" i="34"/>
  <c r="B97" i="34"/>
  <c r="A97" i="34"/>
  <c r="B96" i="34"/>
  <c r="A96" i="34"/>
  <c r="B95" i="34"/>
  <c r="A95" i="34"/>
  <c r="B94" i="34"/>
  <c r="A94" i="34"/>
  <c r="B93" i="34"/>
  <c r="A93" i="34"/>
  <c r="B92" i="34"/>
  <c r="A92" i="34"/>
  <c r="B91" i="34"/>
  <c r="A91" i="34"/>
  <c r="B90" i="34"/>
  <c r="A90" i="34"/>
  <c r="B89" i="34"/>
  <c r="A89" i="34"/>
  <c r="B88" i="34"/>
  <c r="A88" i="34"/>
  <c r="B87" i="34"/>
  <c r="A87" i="34"/>
  <c r="B86" i="34"/>
  <c r="A86" i="34"/>
  <c r="B85" i="34"/>
  <c r="A85" i="34"/>
  <c r="B84" i="34"/>
  <c r="A84" i="34"/>
  <c r="B83" i="34"/>
  <c r="A83" i="34"/>
  <c r="B82" i="34"/>
  <c r="A82" i="34"/>
  <c r="B81" i="34"/>
  <c r="A81" i="34"/>
  <c r="B80" i="34"/>
  <c r="A80" i="34"/>
  <c r="B79" i="34"/>
  <c r="A79" i="34"/>
  <c r="B78" i="34"/>
  <c r="A78" i="34"/>
  <c r="B77" i="34"/>
  <c r="A77" i="34"/>
  <c r="B76" i="34"/>
  <c r="A76" i="34"/>
  <c r="B75" i="34"/>
  <c r="A75" i="34"/>
  <c r="B74" i="34"/>
  <c r="A74" i="34"/>
  <c r="B73" i="34"/>
  <c r="A73" i="34"/>
  <c r="B72" i="34"/>
  <c r="A72" i="34"/>
  <c r="B71" i="34"/>
  <c r="A71" i="34"/>
  <c r="B70" i="34"/>
  <c r="A70" i="34"/>
  <c r="B69" i="34"/>
  <c r="A69" i="34"/>
  <c r="B68" i="34"/>
  <c r="A68" i="34"/>
  <c r="B67" i="34"/>
  <c r="A67" i="34"/>
  <c r="B66" i="34"/>
  <c r="A66" i="34"/>
  <c r="B65" i="34"/>
  <c r="A65" i="34"/>
  <c r="B64" i="34"/>
  <c r="A64" i="34"/>
  <c r="B63" i="34"/>
  <c r="A63" i="34"/>
  <c r="B62" i="34"/>
  <c r="A62" i="34"/>
  <c r="B61" i="34"/>
  <c r="A61" i="34"/>
  <c r="B60" i="34"/>
  <c r="A60" i="34"/>
  <c r="B59" i="34"/>
  <c r="A59" i="34"/>
  <c r="B58" i="34"/>
  <c r="A58" i="34"/>
  <c r="B57" i="34"/>
  <c r="A57" i="34"/>
  <c r="B56" i="34"/>
  <c r="A56" i="34"/>
  <c r="B55" i="34"/>
  <c r="A55" i="34"/>
  <c r="B54" i="34"/>
  <c r="A54" i="34"/>
  <c r="B53" i="34"/>
  <c r="A53" i="34"/>
  <c r="B52" i="34"/>
  <c r="A52" i="34"/>
  <c r="B51" i="34"/>
  <c r="A51" i="34"/>
  <c r="B50" i="34"/>
  <c r="A50" i="34"/>
  <c r="B49" i="34"/>
  <c r="A49" i="34"/>
  <c r="B48" i="34"/>
  <c r="A48" i="34"/>
  <c r="B47" i="34"/>
  <c r="A47" i="34"/>
  <c r="B46" i="34"/>
  <c r="A46" i="34"/>
  <c r="B45" i="34"/>
  <c r="A45" i="34"/>
  <c r="B44" i="34"/>
  <c r="A44" i="34"/>
  <c r="B43" i="34"/>
  <c r="A43" i="34"/>
  <c r="B42" i="34"/>
  <c r="A42" i="34"/>
  <c r="B41" i="34"/>
  <c r="A41" i="34"/>
  <c r="B40" i="34"/>
  <c r="A40" i="34"/>
  <c r="B39" i="34"/>
  <c r="A39" i="34"/>
  <c r="B38" i="34"/>
  <c r="A38" i="34"/>
  <c r="B37" i="34"/>
  <c r="A37" i="34"/>
  <c r="B36" i="34"/>
  <c r="A36" i="34"/>
  <c r="B35" i="34"/>
  <c r="A35" i="34"/>
  <c r="B34" i="34"/>
  <c r="A34" i="34"/>
  <c r="B33" i="34"/>
  <c r="A33" i="34"/>
  <c r="B32" i="34"/>
  <c r="A32" i="34"/>
  <c r="B31" i="34"/>
  <c r="A31" i="34"/>
  <c r="B30" i="34"/>
  <c r="A30" i="34"/>
  <c r="B29" i="34"/>
  <c r="A29" i="34"/>
  <c r="B28" i="34"/>
  <c r="A28" i="34"/>
  <c r="B27" i="34"/>
  <c r="A27" i="34"/>
  <c r="B26" i="34"/>
  <c r="A26" i="34"/>
  <c r="B25" i="34"/>
  <c r="A25" i="34"/>
  <c r="B24" i="34"/>
  <c r="A24" i="34"/>
  <c r="B23" i="34"/>
  <c r="A23" i="34"/>
  <c r="B22" i="34"/>
  <c r="A22" i="34"/>
  <c r="B21" i="34"/>
  <c r="A21" i="34"/>
  <c r="B20" i="34"/>
  <c r="A20" i="34"/>
  <c r="B19" i="34"/>
  <c r="A19" i="34"/>
  <c r="B18" i="34"/>
  <c r="A18" i="34"/>
  <c r="B17" i="34"/>
  <c r="A17" i="34"/>
  <c r="B16" i="34"/>
  <c r="A16" i="34"/>
  <c r="B15" i="34"/>
  <c r="A15" i="34"/>
  <c r="B14" i="34"/>
  <c r="A14" i="34"/>
  <c r="B13" i="34"/>
  <c r="A13" i="34"/>
  <c r="B12" i="34"/>
  <c r="A12" i="34"/>
  <c r="AZ502" i="34"/>
  <c r="BA502" i="34" s="1"/>
  <c r="AY502" i="34"/>
  <c r="AX502" i="34"/>
  <c r="AV502" i="34"/>
  <c r="AW502" i="34" s="1"/>
  <c r="AU502" i="34"/>
  <c r="AT502" i="34"/>
  <c r="AR502" i="34"/>
  <c r="AN502" i="34"/>
  <c r="AF502" i="34"/>
  <c r="T502" i="34"/>
  <c r="O502" i="34"/>
  <c r="L502" i="34"/>
  <c r="AB502" i="34" s="1"/>
  <c r="I502" i="34"/>
  <c r="C502" i="34"/>
  <c r="AZ501" i="34"/>
  <c r="BA501" i="34" s="1"/>
  <c r="AY501" i="34"/>
  <c r="AX501" i="34"/>
  <c r="AV501" i="34"/>
  <c r="AW501" i="34" s="1"/>
  <c r="AU501" i="34"/>
  <c r="AT501" i="34"/>
  <c r="AR501" i="34"/>
  <c r="AN501" i="34"/>
  <c r="AF501" i="34"/>
  <c r="T501" i="34"/>
  <c r="O501" i="34"/>
  <c r="L501" i="34"/>
  <c r="AK501" i="34" s="1"/>
  <c r="I501" i="34"/>
  <c r="C501" i="34"/>
  <c r="AZ500" i="34"/>
  <c r="BA500" i="34" s="1"/>
  <c r="AY500" i="34"/>
  <c r="AX500" i="34"/>
  <c r="AV500" i="34"/>
  <c r="AW500" i="34" s="1"/>
  <c r="AU500" i="34"/>
  <c r="AT500" i="34"/>
  <c r="AR500" i="34"/>
  <c r="AN500" i="34"/>
  <c r="AF500" i="34"/>
  <c r="T500" i="34"/>
  <c r="O500" i="34"/>
  <c r="L500" i="34"/>
  <c r="I500" i="34"/>
  <c r="C500" i="34"/>
  <c r="AZ499" i="34"/>
  <c r="BA499" i="34" s="1"/>
  <c r="AY499" i="34"/>
  <c r="AX499" i="34"/>
  <c r="AV499" i="34"/>
  <c r="AW499" i="34" s="1"/>
  <c r="AU499" i="34"/>
  <c r="AT499" i="34"/>
  <c r="AR499" i="34"/>
  <c r="AN499" i="34"/>
  <c r="AF499" i="34"/>
  <c r="T499" i="34"/>
  <c r="O499" i="34"/>
  <c r="L499" i="34"/>
  <c r="I499" i="34"/>
  <c r="C499" i="34"/>
  <c r="AZ498" i="34"/>
  <c r="BA498" i="34" s="1"/>
  <c r="AY498" i="34"/>
  <c r="AX498" i="34"/>
  <c r="AV498" i="34"/>
  <c r="AW498" i="34" s="1"/>
  <c r="AU498" i="34"/>
  <c r="AT498" i="34"/>
  <c r="AR498" i="34"/>
  <c r="AN498" i="34"/>
  <c r="AF498" i="34"/>
  <c r="T498" i="34"/>
  <c r="O498" i="34"/>
  <c r="L498" i="34"/>
  <c r="AK498" i="34" s="1"/>
  <c r="I498" i="34"/>
  <c r="C498" i="34"/>
  <c r="AZ497" i="34"/>
  <c r="BA497" i="34" s="1"/>
  <c r="AY497" i="34"/>
  <c r="AX497" i="34"/>
  <c r="AV497" i="34"/>
  <c r="AW497" i="34" s="1"/>
  <c r="AU497" i="34"/>
  <c r="AT497" i="34"/>
  <c r="AR497" i="34"/>
  <c r="AN497" i="34"/>
  <c r="AF497" i="34"/>
  <c r="T497" i="34"/>
  <c r="O497" i="34"/>
  <c r="L497" i="34"/>
  <c r="AK497" i="34" s="1"/>
  <c r="I497" i="34"/>
  <c r="C497" i="34"/>
  <c r="AZ496" i="34"/>
  <c r="BA496" i="34" s="1"/>
  <c r="AY496" i="34"/>
  <c r="AX496" i="34"/>
  <c r="AV496" i="34"/>
  <c r="AW496" i="34" s="1"/>
  <c r="AU496" i="34"/>
  <c r="AT496" i="34"/>
  <c r="AR496" i="34"/>
  <c r="AN496" i="34"/>
  <c r="AF496" i="34"/>
  <c r="T496" i="34"/>
  <c r="O496" i="34"/>
  <c r="L496" i="34"/>
  <c r="I496" i="34"/>
  <c r="C496" i="34"/>
  <c r="AZ495" i="34"/>
  <c r="BA495" i="34" s="1"/>
  <c r="AY495" i="34"/>
  <c r="AX495" i="34"/>
  <c r="AV495" i="34"/>
  <c r="AW495" i="34" s="1"/>
  <c r="AU495" i="34"/>
  <c r="AT495" i="34"/>
  <c r="AR495" i="34"/>
  <c r="AN495" i="34"/>
  <c r="AF495" i="34"/>
  <c r="T495" i="34"/>
  <c r="O495" i="34"/>
  <c r="L495" i="34"/>
  <c r="I495" i="34"/>
  <c r="C495" i="34"/>
  <c r="AZ494" i="34"/>
  <c r="BA494" i="34" s="1"/>
  <c r="AY494" i="34"/>
  <c r="AX494" i="34"/>
  <c r="AV494" i="34"/>
  <c r="AW494" i="34" s="1"/>
  <c r="AU494" i="34"/>
  <c r="AT494" i="34"/>
  <c r="AR494" i="34"/>
  <c r="AN494" i="34"/>
  <c r="AF494" i="34"/>
  <c r="T494" i="34"/>
  <c r="O494" i="34"/>
  <c r="L494" i="34"/>
  <c r="AB494" i="34" s="1"/>
  <c r="I494" i="34"/>
  <c r="C494" i="34"/>
  <c r="AZ493" i="34"/>
  <c r="BA493" i="34" s="1"/>
  <c r="AY493" i="34"/>
  <c r="AX493" i="34"/>
  <c r="AV493" i="34"/>
  <c r="AW493" i="34" s="1"/>
  <c r="AU493" i="34"/>
  <c r="AT493" i="34"/>
  <c r="AR493" i="34"/>
  <c r="AN493" i="34"/>
  <c r="AF493" i="34"/>
  <c r="T493" i="34"/>
  <c r="O493" i="34"/>
  <c r="L493" i="34"/>
  <c r="AK493" i="34" s="1"/>
  <c r="I493" i="34"/>
  <c r="C493" i="34"/>
  <c r="AZ492" i="34"/>
  <c r="BA492" i="34" s="1"/>
  <c r="AY492" i="34"/>
  <c r="AX492" i="34"/>
  <c r="AV492" i="34"/>
  <c r="AW492" i="34" s="1"/>
  <c r="AU492" i="34"/>
  <c r="AT492" i="34"/>
  <c r="AR492" i="34"/>
  <c r="AN492" i="34"/>
  <c r="AF492" i="34"/>
  <c r="T492" i="34"/>
  <c r="O492" i="34"/>
  <c r="L492" i="34"/>
  <c r="I492" i="34"/>
  <c r="C492" i="34"/>
  <c r="AZ491" i="34"/>
  <c r="BA491" i="34" s="1"/>
  <c r="AY491" i="34"/>
  <c r="AX491" i="34"/>
  <c r="AV491" i="34"/>
  <c r="AW491" i="34" s="1"/>
  <c r="AU491" i="34"/>
  <c r="AT491" i="34"/>
  <c r="AR491" i="34"/>
  <c r="AN491" i="34"/>
  <c r="AF491" i="34"/>
  <c r="T491" i="34"/>
  <c r="O491" i="34"/>
  <c r="L491" i="34"/>
  <c r="I491" i="34"/>
  <c r="C491" i="34"/>
  <c r="AZ490" i="34"/>
  <c r="BA490" i="34" s="1"/>
  <c r="AY490" i="34"/>
  <c r="AX490" i="34"/>
  <c r="AV490" i="34"/>
  <c r="AW490" i="34" s="1"/>
  <c r="AU490" i="34"/>
  <c r="AT490" i="34"/>
  <c r="AR490" i="34"/>
  <c r="AN490" i="34"/>
  <c r="AF490" i="34"/>
  <c r="T490" i="34"/>
  <c r="O490" i="34"/>
  <c r="L490" i="34"/>
  <c r="I490" i="34"/>
  <c r="C490" i="34"/>
  <c r="AZ489" i="34"/>
  <c r="BA489" i="34" s="1"/>
  <c r="AY489" i="34"/>
  <c r="AX489" i="34"/>
  <c r="AV489" i="34"/>
  <c r="AW489" i="34" s="1"/>
  <c r="AU489" i="34"/>
  <c r="AT489" i="34"/>
  <c r="AR489" i="34"/>
  <c r="AN489" i="34"/>
  <c r="AF489" i="34"/>
  <c r="T489" i="34"/>
  <c r="O489" i="34"/>
  <c r="L489" i="34"/>
  <c r="I489" i="34"/>
  <c r="C489" i="34"/>
  <c r="AZ488" i="34"/>
  <c r="BA488" i="34" s="1"/>
  <c r="AY488" i="34"/>
  <c r="AX488" i="34"/>
  <c r="AV488" i="34"/>
  <c r="AW488" i="34" s="1"/>
  <c r="AU488" i="34"/>
  <c r="AT488" i="34"/>
  <c r="AR488" i="34"/>
  <c r="AN488" i="34"/>
  <c r="AF488" i="34"/>
  <c r="T488" i="34"/>
  <c r="O488" i="34"/>
  <c r="L488" i="34"/>
  <c r="Y488" i="34" s="1"/>
  <c r="I488" i="34"/>
  <c r="C488" i="34"/>
  <c r="AZ487" i="34"/>
  <c r="BA487" i="34" s="1"/>
  <c r="AY487" i="34"/>
  <c r="AX487" i="34"/>
  <c r="AV487" i="34"/>
  <c r="AW487" i="34" s="1"/>
  <c r="AU487" i="34"/>
  <c r="AT487" i="34"/>
  <c r="AR487" i="34"/>
  <c r="AN487" i="34"/>
  <c r="AF487" i="34"/>
  <c r="T487" i="34"/>
  <c r="O487" i="34"/>
  <c r="L487" i="34"/>
  <c r="AK487" i="34" s="1"/>
  <c r="I487" i="34"/>
  <c r="C487" i="34"/>
  <c r="AZ486" i="34"/>
  <c r="BA486" i="34" s="1"/>
  <c r="AY486" i="34"/>
  <c r="AX486" i="34"/>
  <c r="AV486" i="34"/>
  <c r="AW486" i="34" s="1"/>
  <c r="AU486" i="34"/>
  <c r="AT486" i="34"/>
  <c r="AR486" i="34"/>
  <c r="AN486" i="34"/>
  <c r="AF486" i="34"/>
  <c r="T486" i="34"/>
  <c r="O486" i="34"/>
  <c r="L486" i="34"/>
  <c r="AB486" i="34" s="1"/>
  <c r="I486" i="34"/>
  <c r="C486" i="34"/>
  <c r="AZ485" i="34"/>
  <c r="BA485" i="34" s="1"/>
  <c r="AY485" i="34"/>
  <c r="AX485" i="34"/>
  <c r="AV485" i="34"/>
  <c r="AW485" i="34" s="1"/>
  <c r="AU485" i="34"/>
  <c r="AT485" i="34"/>
  <c r="AR485" i="34"/>
  <c r="AN485" i="34"/>
  <c r="AF485" i="34"/>
  <c r="T485" i="34"/>
  <c r="O485" i="34"/>
  <c r="L485" i="34"/>
  <c r="AB485" i="34" s="1"/>
  <c r="I485" i="34"/>
  <c r="C485" i="34"/>
  <c r="AZ484" i="34"/>
  <c r="BA484" i="34" s="1"/>
  <c r="AY484" i="34"/>
  <c r="AX484" i="34"/>
  <c r="AV484" i="34"/>
  <c r="AW484" i="34" s="1"/>
  <c r="AU484" i="34"/>
  <c r="AT484" i="34"/>
  <c r="AR484" i="34"/>
  <c r="AN484" i="34"/>
  <c r="AF484" i="34"/>
  <c r="T484" i="34"/>
  <c r="O484" i="34"/>
  <c r="L484" i="34"/>
  <c r="I484" i="34"/>
  <c r="C484" i="34"/>
  <c r="AZ483" i="34"/>
  <c r="BA483" i="34" s="1"/>
  <c r="AY483" i="34"/>
  <c r="AX483" i="34"/>
  <c r="AV483" i="34"/>
  <c r="AW483" i="34" s="1"/>
  <c r="AU483" i="34"/>
  <c r="AT483" i="34"/>
  <c r="AR483" i="34"/>
  <c r="AN483" i="34"/>
  <c r="AF483" i="34"/>
  <c r="T483" i="34"/>
  <c r="O483" i="34"/>
  <c r="L483" i="34"/>
  <c r="I483" i="34"/>
  <c r="C483" i="34"/>
  <c r="AZ482" i="34"/>
  <c r="BA482" i="34" s="1"/>
  <c r="AY482" i="34"/>
  <c r="AX482" i="34"/>
  <c r="AV482" i="34"/>
  <c r="AW482" i="34" s="1"/>
  <c r="AU482" i="34"/>
  <c r="AT482" i="34"/>
  <c r="AR482" i="34"/>
  <c r="AN482" i="34"/>
  <c r="AF482" i="34"/>
  <c r="T482" i="34"/>
  <c r="O482" i="34"/>
  <c r="L482" i="34"/>
  <c r="AB482" i="34" s="1"/>
  <c r="I482" i="34"/>
  <c r="C482" i="34"/>
  <c r="AZ481" i="34"/>
  <c r="BA481" i="34" s="1"/>
  <c r="AY481" i="34"/>
  <c r="AX481" i="34"/>
  <c r="AV481" i="34"/>
  <c r="AW481" i="34" s="1"/>
  <c r="AU481" i="34"/>
  <c r="AT481" i="34"/>
  <c r="AR481" i="34"/>
  <c r="AN481" i="34"/>
  <c r="AF481" i="34"/>
  <c r="T481" i="34"/>
  <c r="O481" i="34"/>
  <c r="L481" i="34"/>
  <c r="I481" i="34"/>
  <c r="C481" i="34"/>
  <c r="AZ480" i="34"/>
  <c r="BA480" i="34" s="1"/>
  <c r="AY480" i="34"/>
  <c r="AX480" i="34"/>
  <c r="AV480" i="34"/>
  <c r="AW480" i="34" s="1"/>
  <c r="AU480" i="34"/>
  <c r="AT480" i="34"/>
  <c r="AR480" i="34"/>
  <c r="AN480" i="34"/>
  <c r="AF480" i="34"/>
  <c r="T480" i="34"/>
  <c r="O480" i="34"/>
  <c r="L480" i="34"/>
  <c r="Y480" i="34" s="1"/>
  <c r="I480" i="34"/>
  <c r="C480" i="34"/>
  <c r="AZ479" i="34"/>
  <c r="BA479" i="34" s="1"/>
  <c r="AY479" i="34"/>
  <c r="AX479" i="34"/>
  <c r="AV479" i="34"/>
  <c r="AW479" i="34" s="1"/>
  <c r="AU479" i="34"/>
  <c r="AT479" i="34"/>
  <c r="AR479" i="34"/>
  <c r="AN479" i="34"/>
  <c r="AF479" i="34"/>
  <c r="T479" i="34"/>
  <c r="O479" i="34"/>
  <c r="L479" i="34"/>
  <c r="AK479" i="34" s="1"/>
  <c r="I479" i="34"/>
  <c r="C479" i="34"/>
  <c r="AZ478" i="34"/>
  <c r="BA478" i="34" s="1"/>
  <c r="AY478" i="34"/>
  <c r="AX478" i="34"/>
  <c r="AV478" i="34"/>
  <c r="AW478" i="34" s="1"/>
  <c r="AU478" i="34"/>
  <c r="AT478" i="34"/>
  <c r="AR478" i="34"/>
  <c r="AN478" i="34"/>
  <c r="AF478" i="34"/>
  <c r="T478" i="34"/>
  <c r="O478" i="34"/>
  <c r="L478" i="34"/>
  <c r="AB478" i="34" s="1"/>
  <c r="I478" i="34"/>
  <c r="C478" i="34"/>
  <c r="AZ477" i="34"/>
  <c r="BA477" i="34" s="1"/>
  <c r="AY477" i="34"/>
  <c r="AX477" i="34"/>
  <c r="AV477" i="34"/>
  <c r="AW477" i="34" s="1"/>
  <c r="AU477" i="34"/>
  <c r="AT477" i="34"/>
  <c r="AR477" i="34"/>
  <c r="AN477" i="34"/>
  <c r="AF477" i="34"/>
  <c r="T477" i="34"/>
  <c r="O477" i="34"/>
  <c r="L477" i="34"/>
  <c r="AB477" i="34" s="1"/>
  <c r="I477" i="34"/>
  <c r="C477" i="34"/>
  <c r="AZ476" i="34"/>
  <c r="BA476" i="34" s="1"/>
  <c r="AY476" i="34"/>
  <c r="AX476" i="34"/>
  <c r="AV476" i="34"/>
  <c r="AW476" i="34" s="1"/>
  <c r="AU476" i="34"/>
  <c r="AT476" i="34"/>
  <c r="AR476" i="34"/>
  <c r="AN476" i="34"/>
  <c r="AF476" i="34"/>
  <c r="T476" i="34"/>
  <c r="O476" i="34"/>
  <c r="L476" i="34"/>
  <c r="I476" i="34"/>
  <c r="C476" i="34"/>
  <c r="AZ475" i="34"/>
  <c r="BA475" i="34" s="1"/>
  <c r="AY475" i="34"/>
  <c r="AX475" i="34"/>
  <c r="AV475" i="34"/>
  <c r="AW475" i="34" s="1"/>
  <c r="AU475" i="34"/>
  <c r="AT475" i="34"/>
  <c r="AR475" i="34"/>
  <c r="AN475" i="34"/>
  <c r="AF475" i="34"/>
  <c r="T475" i="34"/>
  <c r="O475" i="34"/>
  <c r="L475" i="34"/>
  <c r="I475" i="34"/>
  <c r="C475" i="34"/>
  <c r="AZ474" i="34"/>
  <c r="BA474" i="34" s="1"/>
  <c r="AY474" i="34"/>
  <c r="AX474" i="34"/>
  <c r="AV474" i="34"/>
  <c r="AW474" i="34" s="1"/>
  <c r="AU474" i="34"/>
  <c r="AT474" i="34"/>
  <c r="AR474" i="34"/>
  <c r="AN474" i="34"/>
  <c r="AF474" i="34"/>
  <c r="T474" i="34"/>
  <c r="O474" i="34"/>
  <c r="L474" i="34"/>
  <c r="AB474" i="34" s="1"/>
  <c r="I474" i="34"/>
  <c r="C474" i="34"/>
  <c r="AZ473" i="34"/>
  <c r="BA473" i="34" s="1"/>
  <c r="AY473" i="34"/>
  <c r="AX473" i="34"/>
  <c r="AV473" i="34"/>
  <c r="AW473" i="34" s="1"/>
  <c r="AU473" i="34"/>
  <c r="AT473" i="34"/>
  <c r="AR473" i="34"/>
  <c r="AN473" i="34"/>
  <c r="AF473" i="34"/>
  <c r="T473" i="34"/>
  <c r="O473" i="34"/>
  <c r="L473" i="34"/>
  <c r="I473" i="34"/>
  <c r="C473" i="34"/>
  <c r="AZ472" i="34"/>
  <c r="BA472" i="34" s="1"/>
  <c r="AY472" i="34"/>
  <c r="AX472" i="34"/>
  <c r="AV472" i="34"/>
  <c r="AW472" i="34" s="1"/>
  <c r="AU472" i="34"/>
  <c r="AT472" i="34"/>
  <c r="AR472" i="34"/>
  <c r="AN472" i="34"/>
  <c r="AF472" i="34"/>
  <c r="T472" i="34"/>
  <c r="O472" i="34"/>
  <c r="L472" i="34"/>
  <c r="Y472" i="34" s="1"/>
  <c r="I472" i="34"/>
  <c r="C472" i="34"/>
  <c r="AZ471" i="34"/>
  <c r="BA471" i="34" s="1"/>
  <c r="AY471" i="34"/>
  <c r="AX471" i="34"/>
  <c r="AV471" i="34"/>
  <c r="AW471" i="34" s="1"/>
  <c r="AU471" i="34"/>
  <c r="AT471" i="34"/>
  <c r="AR471" i="34"/>
  <c r="AN471" i="34"/>
  <c r="AF471" i="34"/>
  <c r="T471" i="34"/>
  <c r="O471" i="34"/>
  <c r="L471" i="34"/>
  <c r="I471" i="34"/>
  <c r="C471" i="34"/>
  <c r="AZ470" i="34"/>
  <c r="BA470" i="34" s="1"/>
  <c r="AY470" i="34"/>
  <c r="AX470" i="34"/>
  <c r="AV470" i="34"/>
  <c r="AW470" i="34" s="1"/>
  <c r="AU470" i="34"/>
  <c r="AT470" i="34"/>
  <c r="AR470" i="34"/>
  <c r="AN470" i="34"/>
  <c r="AF470" i="34"/>
  <c r="T470" i="34"/>
  <c r="O470" i="34"/>
  <c r="L470" i="34"/>
  <c r="I470" i="34"/>
  <c r="C470" i="34"/>
  <c r="AZ469" i="34"/>
  <c r="BA469" i="34" s="1"/>
  <c r="AY469" i="34"/>
  <c r="AX469" i="34"/>
  <c r="AV469" i="34"/>
  <c r="AW469" i="34" s="1"/>
  <c r="AU469" i="34"/>
  <c r="AT469" i="34"/>
  <c r="AR469" i="34"/>
  <c r="AN469" i="34"/>
  <c r="AF469" i="34"/>
  <c r="T469" i="34"/>
  <c r="O469" i="34"/>
  <c r="L469" i="34"/>
  <c r="I469" i="34"/>
  <c r="C469" i="34"/>
  <c r="AZ468" i="34"/>
  <c r="BA468" i="34" s="1"/>
  <c r="AY468" i="34"/>
  <c r="AX468" i="34"/>
  <c r="AV468" i="34"/>
  <c r="AW468" i="34" s="1"/>
  <c r="AU468" i="34"/>
  <c r="AT468" i="34"/>
  <c r="AR468" i="34"/>
  <c r="AN468" i="34"/>
  <c r="AF468" i="34"/>
  <c r="T468" i="34"/>
  <c r="O468" i="34"/>
  <c r="L468" i="34"/>
  <c r="I468" i="34"/>
  <c r="C468" i="34"/>
  <c r="AZ467" i="34"/>
  <c r="BA467" i="34" s="1"/>
  <c r="AY467" i="34"/>
  <c r="AX467" i="34"/>
  <c r="AV467" i="34"/>
  <c r="AW467" i="34" s="1"/>
  <c r="AU467" i="34"/>
  <c r="AT467" i="34"/>
  <c r="AR467" i="34"/>
  <c r="AN467" i="34"/>
  <c r="AF467" i="34"/>
  <c r="T467" i="34"/>
  <c r="O467" i="34"/>
  <c r="L467" i="34"/>
  <c r="I467" i="34"/>
  <c r="C467" i="34"/>
  <c r="AZ466" i="34"/>
  <c r="BA466" i="34" s="1"/>
  <c r="AY466" i="34"/>
  <c r="AX466" i="34"/>
  <c r="AV466" i="34"/>
  <c r="AW466" i="34" s="1"/>
  <c r="AU466" i="34"/>
  <c r="AT466" i="34"/>
  <c r="AR466" i="34"/>
  <c r="AN466" i="34"/>
  <c r="AF466" i="34"/>
  <c r="T466" i="34"/>
  <c r="O466" i="34"/>
  <c r="L466" i="34"/>
  <c r="I466" i="34"/>
  <c r="C466" i="34"/>
  <c r="AZ465" i="34"/>
  <c r="BA465" i="34" s="1"/>
  <c r="AY465" i="34"/>
  <c r="AX465" i="34"/>
  <c r="AV465" i="34"/>
  <c r="AW465" i="34" s="1"/>
  <c r="AU465" i="34"/>
  <c r="AT465" i="34"/>
  <c r="AR465" i="34"/>
  <c r="AN465" i="34"/>
  <c r="AF465" i="34"/>
  <c r="T465" i="34"/>
  <c r="O465" i="34"/>
  <c r="L465" i="34"/>
  <c r="AK465" i="34" s="1"/>
  <c r="I465" i="34"/>
  <c r="C465" i="34"/>
  <c r="AZ464" i="34"/>
  <c r="BA464" i="34" s="1"/>
  <c r="AY464" i="34"/>
  <c r="AX464" i="34"/>
  <c r="AV464" i="34"/>
  <c r="AW464" i="34" s="1"/>
  <c r="AU464" i="34"/>
  <c r="AT464" i="34"/>
  <c r="AR464" i="34"/>
  <c r="AN464" i="34"/>
  <c r="AF464" i="34"/>
  <c r="T464" i="34"/>
  <c r="O464" i="34"/>
  <c r="L464" i="34"/>
  <c r="Y464" i="34" s="1"/>
  <c r="I464" i="34"/>
  <c r="C464" i="34"/>
  <c r="AZ463" i="34"/>
  <c r="BA463" i="34" s="1"/>
  <c r="AY463" i="34"/>
  <c r="AX463" i="34"/>
  <c r="AV463" i="34"/>
  <c r="AW463" i="34" s="1"/>
  <c r="AU463" i="34"/>
  <c r="AT463" i="34"/>
  <c r="AR463" i="34"/>
  <c r="AN463" i="34"/>
  <c r="AF463" i="34"/>
  <c r="T463" i="34"/>
  <c r="O463" i="34"/>
  <c r="L463" i="34"/>
  <c r="AK463" i="34" s="1"/>
  <c r="I463" i="34"/>
  <c r="C463" i="34"/>
  <c r="AZ462" i="34"/>
  <c r="BA462" i="34" s="1"/>
  <c r="AY462" i="34"/>
  <c r="AX462" i="34"/>
  <c r="AV462" i="34"/>
  <c r="AW462" i="34" s="1"/>
  <c r="AU462" i="34"/>
  <c r="AT462" i="34"/>
  <c r="AR462" i="34"/>
  <c r="AN462" i="34"/>
  <c r="AF462" i="34"/>
  <c r="T462" i="34"/>
  <c r="O462" i="34"/>
  <c r="L462" i="34"/>
  <c r="AB462" i="34" s="1"/>
  <c r="I462" i="34"/>
  <c r="C462" i="34"/>
  <c r="AZ461" i="34"/>
  <c r="BA461" i="34" s="1"/>
  <c r="AY461" i="34"/>
  <c r="AX461" i="34"/>
  <c r="AV461" i="34"/>
  <c r="AW461" i="34" s="1"/>
  <c r="AU461" i="34"/>
  <c r="AT461" i="34"/>
  <c r="AR461" i="34"/>
  <c r="AN461" i="34"/>
  <c r="AF461" i="34"/>
  <c r="T461" i="34"/>
  <c r="O461" i="34"/>
  <c r="L461" i="34"/>
  <c r="AB461" i="34" s="1"/>
  <c r="I461" i="34"/>
  <c r="C461" i="34"/>
  <c r="AZ460" i="34"/>
  <c r="BA460" i="34" s="1"/>
  <c r="AY460" i="34"/>
  <c r="AX460" i="34"/>
  <c r="AV460" i="34"/>
  <c r="AW460" i="34" s="1"/>
  <c r="AU460" i="34"/>
  <c r="AT460" i="34"/>
  <c r="AR460" i="34"/>
  <c r="AN460" i="34"/>
  <c r="AF460" i="34"/>
  <c r="T460" i="34"/>
  <c r="O460" i="34"/>
  <c r="L460" i="34"/>
  <c r="I460" i="34"/>
  <c r="C460" i="34"/>
  <c r="AZ459" i="34"/>
  <c r="BA459" i="34" s="1"/>
  <c r="AY459" i="34"/>
  <c r="AX459" i="34"/>
  <c r="AV459" i="34"/>
  <c r="AW459" i="34" s="1"/>
  <c r="AU459" i="34"/>
  <c r="AT459" i="34"/>
  <c r="AR459" i="34"/>
  <c r="AN459" i="34"/>
  <c r="AF459" i="34"/>
  <c r="T459" i="34"/>
  <c r="O459" i="34"/>
  <c r="L459" i="34"/>
  <c r="I459" i="34"/>
  <c r="C459" i="34"/>
  <c r="AZ458" i="34"/>
  <c r="BA458" i="34" s="1"/>
  <c r="AY458" i="34"/>
  <c r="AX458" i="34"/>
  <c r="AV458" i="34"/>
  <c r="AW458" i="34" s="1"/>
  <c r="AU458" i="34"/>
  <c r="AT458" i="34"/>
  <c r="AR458" i="34"/>
  <c r="AN458" i="34"/>
  <c r="AF458" i="34"/>
  <c r="T458" i="34"/>
  <c r="O458" i="34"/>
  <c r="L458" i="34"/>
  <c r="AB458" i="34" s="1"/>
  <c r="I458" i="34"/>
  <c r="C458" i="34"/>
  <c r="AZ457" i="34"/>
  <c r="BA457" i="34" s="1"/>
  <c r="AY457" i="34"/>
  <c r="AX457" i="34"/>
  <c r="AV457" i="34"/>
  <c r="AW457" i="34" s="1"/>
  <c r="AU457" i="34"/>
  <c r="AT457" i="34"/>
  <c r="AR457" i="34"/>
  <c r="AN457" i="34"/>
  <c r="AF457" i="34"/>
  <c r="T457" i="34"/>
  <c r="O457" i="34"/>
  <c r="L457" i="34"/>
  <c r="AK457" i="34" s="1"/>
  <c r="I457" i="34"/>
  <c r="C457" i="34"/>
  <c r="AZ456" i="34"/>
  <c r="BA456" i="34" s="1"/>
  <c r="AY456" i="34"/>
  <c r="AX456" i="34"/>
  <c r="AV456" i="34"/>
  <c r="AW456" i="34" s="1"/>
  <c r="AU456" i="34"/>
  <c r="AT456" i="34"/>
  <c r="AR456" i="34"/>
  <c r="AN456" i="34"/>
  <c r="AF456" i="34"/>
  <c r="T456" i="34"/>
  <c r="O456" i="34"/>
  <c r="L456" i="34"/>
  <c r="I456" i="34"/>
  <c r="C456" i="34"/>
  <c r="AZ455" i="34"/>
  <c r="BA455" i="34" s="1"/>
  <c r="AY455" i="34"/>
  <c r="AX455" i="34"/>
  <c r="AV455" i="34"/>
  <c r="AW455" i="34" s="1"/>
  <c r="AU455" i="34"/>
  <c r="AT455" i="34"/>
  <c r="AR455" i="34"/>
  <c r="AN455" i="34"/>
  <c r="AF455" i="34"/>
  <c r="T455" i="34"/>
  <c r="O455" i="34"/>
  <c r="L455" i="34"/>
  <c r="I455" i="34"/>
  <c r="C455" i="34"/>
  <c r="AZ454" i="34"/>
  <c r="BA454" i="34" s="1"/>
  <c r="AY454" i="34"/>
  <c r="AX454" i="34"/>
  <c r="AV454" i="34"/>
  <c r="AW454" i="34" s="1"/>
  <c r="AU454" i="34"/>
  <c r="AT454" i="34"/>
  <c r="AR454" i="34"/>
  <c r="AN454" i="34"/>
  <c r="AF454" i="34"/>
  <c r="T454" i="34"/>
  <c r="O454" i="34"/>
  <c r="L454" i="34"/>
  <c r="I454" i="34"/>
  <c r="C454" i="34"/>
  <c r="AZ453" i="34"/>
  <c r="BA453" i="34" s="1"/>
  <c r="AY453" i="34"/>
  <c r="AX453" i="34"/>
  <c r="AV453" i="34"/>
  <c r="AW453" i="34" s="1"/>
  <c r="AU453" i="34"/>
  <c r="AT453" i="34"/>
  <c r="AR453" i="34"/>
  <c r="AN453" i="34"/>
  <c r="AF453" i="34"/>
  <c r="T453" i="34"/>
  <c r="O453" i="34"/>
  <c r="L453" i="34"/>
  <c r="I453" i="34"/>
  <c r="C453" i="34"/>
  <c r="AZ452" i="34"/>
  <c r="BA452" i="34" s="1"/>
  <c r="AY452" i="34"/>
  <c r="AX452" i="34"/>
  <c r="AV452" i="34"/>
  <c r="AW452" i="34" s="1"/>
  <c r="AU452" i="34"/>
  <c r="AT452" i="34"/>
  <c r="AR452" i="34"/>
  <c r="AN452" i="34"/>
  <c r="AF452" i="34"/>
  <c r="T452" i="34"/>
  <c r="O452" i="34"/>
  <c r="L452" i="34"/>
  <c r="I452" i="34"/>
  <c r="C452" i="34"/>
  <c r="AZ451" i="34"/>
  <c r="BA451" i="34" s="1"/>
  <c r="AY451" i="34"/>
  <c r="AX451" i="34"/>
  <c r="AV451" i="34"/>
  <c r="AW451" i="34" s="1"/>
  <c r="AU451" i="34"/>
  <c r="AT451" i="34"/>
  <c r="AR451" i="34"/>
  <c r="AN451" i="34"/>
  <c r="AF451" i="34"/>
  <c r="T451" i="34"/>
  <c r="O451" i="34"/>
  <c r="L451" i="34"/>
  <c r="I451" i="34"/>
  <c r="C451" i="34"/>
  <c r="AZ450" i="34"/>
  <c r="BA450" i="34" s="1"/>
  <c r="AY450" i="34"/>
  <c r="AX450" i="34"/>
  <c r="AV450" i="34"/>
  <c r="AW450" i="34" s="1"/>
  <c r="AU450" i="34"/>
  <c r="AT450" i="34"/>
  <c r="AR450" i="34"/>
  <c r="AN450" i="34"/>
  <c r="AF450" i="34"/>
  <c r="T450" i="34"/>
  <c r="O450" i="34"/>
  <c r="L450" i="34"/>
  <c r="AK450" i="34" s="1"/>
  <c r="I450" i="34"/>
  <c r="C450" i="34"/>
  <c r="AZ449" i="34"/>
  <c r="BA449" i="34" s="1"/>
  <c r="AY449" i="34"/>
  <c r="AX449" i="34"/>
  <c r="AV449" i="34"/>
  <c r="AW449" i="34" s="1"/>
  <c r="AU449" i="34"/>
  <c r="AT449" i="34"/>
  <c r="AR449" i="34"/>
  <c r="AN449" i="34"/>
  <c r="AF449" i="34"/>
  <c r="T449" i="34"/>
  <c r="O449" i="34"/>
  <c r="L449" i="34"/>
  <c r="Y449" i="34" s="1"/>
  <c r="I449" i="34"/>
  <c r="C449" i="34"/>
  <c r="AZ448" i="34"/>
  <c r="BA448" i="34" s="1"/>
  <c r="AY448" i="34"/>
  <c r="AX448" i="34"/>
  <c r="AV448" i="34"/>
  <c r="AW448" i="34" s="1"/>
  <c r="AU448" i="34"/>
  <c r="AT448" i="34"/>
  <c r="AR448" i="34"/>
  <c r="AN448" i="34"/>
  <c r="AF448" i="34"/>
  <c r="T448" i="34"/>
  <c r="O448" i="34"/>
  <c r="L448" i="34"/>
  <c r="Y448" i="34" s="1"/>
  <c r="I448" i="34"/>
  <c r="C448" i="34"/>
  <c r="AZ447" i="34"/>
  <c r="BA447" i="34" s="1"/>
  <c r="AY447" i="34"/>
  <c r="AX447" i="34"/>
  <c r="AV447" i="34"/>
  <c r="AW447" i="34" s="1"/>
  <c r="AU447" i="34"/>
  <c r="AT447" i="34"/>
  <c r="AR447" i="34"/>
  <c r="AN447" i="34"/>
  <c r="AF447" i="34"/>
  <c r="T447" i="34"/>
  <c r="O447" i="34"/>
  <c r="L447" i="34"/>
  <c r="AK447" i="34" s="1"/>
  <c r="I447" i="34"/>
  <c r="C447" i="34"/>
  <c r="AZ446" i="34"/>
  <c r="BA446" i="34" s="1"/>
  <c r="AY446" i="34"/>
  <c r="AX446" i="34"/>
  <c r="AV446" i="34"/>
  <c r="AW446" i="34" s="1"/>
  <c r="AU446" i="34"/>
  <c r="AT446" i="34"/>
  <c r="AR446" i="34"/>
  <c r="AN446" i="34"/>
  <c r="AF446" i="34"/>
  <c r="T446" i="34"/>
  <c r="O446" i="34"/>
  <c r="L446" i="34"/>
  <c r="AB446" i="34" s="1"/>
  <c r="I446" i="34"/>
  <c r="C446" i="34"/>
  <c r="AZ445" i="34"/>
  <c r="BA445" i="34" s="1"/>
  <c r="AY445" i="34"/>
  <c r="AX445" i="34"/>
  <c r="AV445" i="34"/>
  <c r="AW445" i="34" s="1"/>
  <c r="AU445" i="34"/>
  <c r="AT445" i="34"/>
  <c r="AR445" i="34"/>
  <c r="AN445" i="34"/>
  <c r="AF445" i="34"/>
  <c r="T445" i="34"/>
  <c r="O445" i="34"/>
  <c r="L445" i="34"/>
  <c r="I445" i="34"/>
  <c r="C445" i="34"/>
  <c r="AZ444" i="34"/>
  <c r="BA444" i="34" s="1"/>
  <c r="AY444" i="34"/>
  <c r="AX444" i="34"/>
  <c r="AV444" i="34"/>
  <c r="AW444" i="34" s="1"/>
  <c r="AU444" i="34"/>
  <c r="AT444" i="34"/>
  <c r="AR444" i="34"/>
  <c r="AN444" i="34"/>
  <c r="AF444" i="34"/>
  <c r="T444" i="34"/>
  <c r="O444" i="34"/>
  <c r="L444" i="34"/>
  <c r="I444" i="34"/>
  <c r="C444" i="34"/>
  <c r="AZ443" i="34"/>
  <c r="BA443" i="34" s="1"/>
  <c r="AY443" i="34"/>
  <c r="AX443" i="34"/>
  <c r="AV443" i="34"/>
  <c r="AW443" i="34" s="1"/>
  <c r="AU443" i="34"/>
  <c r="AT443" i="34"/>
  <c r="AR443" i="34"/>
  <c r="AN443" i="34"/>
  <c r="AF443" i="34"/>
  <c r="T443" i="34"/>
  <c r="O443" i="34"/>
  <c r="L443" i="34"/>
  <c r="I443" i="34"/>
  <c r="C443" i="34"/>
  <c r="AZ442" i="34"/>
  <c r="BA442" i="34" s="1"/>
  <c r="AY442" i="34"/>
  <c r="AX442" i="34"/>
  <c r="AV442" i="34"/>
  <c r="AW442" i="34" s="1"/>
  <c r="AU442" i="34"/>
  <c r="AT442" i="34"/>
  <c r="AR442" i="34"/>
  <c r="AN442" i="34"/>
  <c r="AF442" i="34"/>
  <c r="T442" i="34"/>
  <c r="O442" i="34"/>
  <c r="L442" i="34"/>
  <c r="I442" i="34"/>
  <c r="C442" i="34"/>
  <c r="AZ441" i="34"/>
  <c r="BA441" i="34" s="1"/>
  <c r="AY441" i="34"/>
  <c r="AX441" i="34"/>
  <c r="AV441" i="34"/>
  <c r="AW441" i="34" s="1"/>
  <c r="AU441" i="34"/>
  <c r="AT441" i="34"/>
  <c r="AR441" i="34"/>
  <c r="AN441" i="34"/>
  <c r="AF441" i="34"/>
  <c r="T441" i="34"/>
  <c r="O441" i="34"/>
  <c r="L441" i="34"/>
  <c r="AK441" i="34" s="1"/>
  <c r="I441" i="34"/>
  <c r="C441" i="34"/>
  <c r="AZ440" i="34"/>
  <c r="BA440" i="34" s="1"/>
  <c r="AY440" i="34"/>
  <c r="AX440" i="34"/>
  <c r="AV440" i="34"/>
  <c r="AW440" i="34" s="1"/>
  <c r="AU440" i="34"/>
  <c r="AT440" i="34"/>
  <c r="AR440" i="34"/>
  <c r="AN440" i="34"/>
  <c r="AF440" i="34"/>
  <c r="T440" i="34"/>
  <c r="O440" i="34"/>
  <c r="L440" i="34"/>
  <c r="I440" i="34"/>
  <c r="C440" i="34"/>
  <c r="AZ439" i="34"/>
  <c r="BA439" i="34" s="1"/>
  <c r="AY439" i="34"/>
  <c r="AX439" i="34"/>
  <c r="AV439" i="34"/>
  <c r="AW439" i="34" s="1"/>
  <c r="AU439" i="34"/>
  <c r="AT439" i="34"/>
  <c r="AR439" i="34"/>
  <c r="AN439" i="34"/>
  <c r="AF439" i="34"/>
  <c r="T439" i="34"/>
  <c r="O439" i="34"/>
  <c r="L439" i="34"/>
  <c r="I439" i="34"/>
  <c r="C439" i="34"/>
  <c r="AZ438" i="34"/>
  <c r="BA438" i="34" s="1"/>
  <c r="AY438" i="34"/>
  <c r="AX438" i="34"/>
  <c r="AV438" i="34"/>
  <c r="AW438" i="34" s="1"/>
  <c r="AU438" i="34"/>
  <c r="AT438" i="34"/>
  <c r="AR438" i="34"/>
  <c r="AN438" i="34"/>
  <c r="AF438" i="34"/>
  <c r="T438" i="34"/>
  <c r="O438" i="34"/>
  <c r="L438" i="34"/>
  <c r="I438" i="34"/>
  <c r="C438" i="34"/>
  <c r="AZ437" i="34"/>
  <c r="BA437" i="34" s="1"/>
  <c r="AY437" i="34"/>
  <c r="AX437" i="34"/>
  <c r="AV437" i="34"/>
  <c r="AW437" i="34" s="1"/>
  <c r="AU437" i="34"/>
  <c r="AT437" i="34"/>
  <c r="AR437" i="34"/>
  <c r="AN437" i="34"/>
  <c r="AF437" i="34"/>
  <c r="T437" i="34"/>
  <c r="O437" i="34"/>
  <c r="L437" i="34"/>
  <c r="I437" i="34"/>
  <c r="C437" i="34"/>
  <c r="AZ436" i="34"/>
  <c r="BA436" i="34" s="1"/>
  <c r="AY436" i="34"/>
  <c r="AX436" i="34"/>
  <c r="AV436" i="34"/>
  <c r="AW436" i="34" s="1"/>
  <c r="AU436" i="34"/>
  <c r="AT436" i="34"/>
  <c r="AR436" i="34"/>
  <c r="AN436" i="34"/>
  <c r="AF436" i="34"/>
  <c r="T436" i="34"/>
  <c r="O436" i="34"/>
  <c r="L436" i="34"/>
  <c r="I436" i="34"/>
  <c r="C436" i="34"/>
  <c r="AZ435" i="34"/>
  <c r="BA435" i="34" s="1"/>
  <c r="AY435" i="34"/>
  <c r="AX435" i="34"/>
  <c r="AV435" i="34"/>
  <c r="AW435" i="34" s="1"/>
  <c r="AU435" i="34"/>
  <c r="AT435" i="34"/>
  <c r="AR435" i="34"/>
  <c r="AN435" i="34"/>
  <c r="AF435" i="34"/>
  <c r="T435" i="34"/>
  <c r="O435" i="34"/>
  <c r="L435" i="34"/>
  <c r="AK435" i="34" s="1"/>
  <c r="I435" i="34"/>
  <c r="C435" i="34"/>
  <c r="AZ434" i="34"/>
  <c r="BA434" i="34" s="1"/>
  <c r="AY434" i="34"/>
  <c r="AX434" i="34"/>
  <c r="AV434" i="34"/>
  <c r="AW434" i="34" s="1"/>
  <c r="AU434" i="34"/>
  <c r="AT434" i="34"/>
  <c r="AR434" i="34"/>
  <c r="AN434" i="34"/>
  <c r="AF434" i="34"/>
  <c r="T434" i="34"/>
  <c r="O434" i="34"/>
  <c r="L434" i="34"/>
  <c r="I434" i="34"/>
  <c r="C434" i="34"/>
  <c r="AZ433" i="34"/>
  <c r="BA433" i="34" s="1"/>
  <c r="AY433" i="34"/>
  <c r="AX433" i="34"/>
  <c r="AV433" i="34"/>
  <c r="AW433" i="34" s="1"/>
  <c r="AU433" i="34"/>
  <c r="AT433" i="34"/>
  <c r="AR433" i="34"/>
  <c r="AN433" i="34"/>
  <c r="AF433" i="34"/>
  <c r="T433" i="34"/>
  <c r="O433" i="34"/>
  <c r="L433" i="34"/>
  <c r="Y433" i="34" s="1"/>
  <c r="I433" i="34"/>
  <c r="C433" i="34"/>
  <c r="AZ432" i="34"/>
  <c r="BA432" i="34" s="1"/>
  <c r="AY432" i="34"/>
  <c r="AX432" i="34"/>
  <c r="AV432" i="34"/>
  <c r="AW432" i="34" s="1"/>
  <c r="AU432" i="34"/>
  <c r="AT432" i="34"/>
  <c r="AR432" i="34"/>
  <c r="AN432" i="34"/>
  <c r="AF432" i="34"/>
  <c r="T432" i="34"/>
  <c r="O432" i="34"/>
  <c r="L432" i="34"/>
  <c r="Y432" i="34" s="1"/>
  <c r="I432" i="34"/>
  <c r="C432" i="34"/>
  <c r="AZ431" i="34"/>
  <c r="BA431" i="34" s="1"/>
  <c r="AY431" i="34"/>
  <c r="AX431" i="34"/>
  <c r="AV431" i="34"/>
  <c r="AW431" i="34" s="1"/>
  <c r="AU431" i="34"/>
  <c r="AT431" i="34"/>
  <c r="AR431" i="34"/>
  <c r="AN431" i="34"/>
  <c r="AF431" i="34"/>
  <c r="T431" i="34"/>
  <c r="O431" i="34"/>
  <c r="L431" i="34"/>
  <c r="AK431" i="34" s="1"/>
  <c r="I431" i="34"/>
  <c r="C431" i="34"/>
  <c r="AZ430" i="34"/>
  <c r="BA430" i="34" s="1"/>
  <c r="AY430" i="34"/>
  <c r="AX430" i="34"/>
  <c r="AV430" i="34"/>
  <c r="AW430" i="34" s="1"/>
  <c r="AU430" i="34"/>
  <c r="AT430" i="34"/>
  <c r="AR430" i="34"/>
  <c r="AN430" i="34"/>
  <c r="AF430" i="34"/>
  <c r="T430" i="34"/>
  <c r="O430" i="34"/>
  <c r="L430" i="34"/>
  <c r="AK430" i="34" s="1"/>
  <c r="I430" i="34"/>
  <c r="C430" i="34"/>
  <c r="AZ429" i="34"/>
  <c r="BA429" i="34" s="1"/>
  <c r="AY429" i="34"/>
  <c r="AX429" i="34"/>
  <c r="AV429" i="34"/>
  <c r="AW429" i="34" s="1"/>
  <c r="AU429" i="34"/>
  <c r="AT429" i="34"/>
  <c r="AR429" i="34"/>
  <c r="AN429" i="34"/>
  <c r="AF429" i="34"/>
  <c r="T429" i="34"/>
  <c r="O429" i="34"/>
  <c r="L429" i="34"/>
  <c r="AK429" i="34" s="1"/>
  <c r="I429" i="34"/>
  <c r="C429" i="34"/>
  <c r="AZ428" i="34"/>
  <c r="BA428" i="34" s="1"/>
  <c r="AY428" i="34"/>
  <c r="AX428" i="34"/>
  <c r="AV428" i="34"/>
  <c r="AW428" i="34" s="1"/>
  <c r="AU428" i="34"/>
  <c r="AT428" i="34"/>
  <c r="AR428" i="34"/>
  <c r="AN428" i="34"/>
  <c r="AF428" i="34"/>
  <c r="T428" i="34"/>
  <c r="O428" i="34"/>
  <c r="L428" i="34"/>
  <c r="I428" i="34"/>
  <c r="C428" i="34"/>
  <c r="AZ427" i="34"/>
  <c r="BA427" i="34" s="1"/>
  <c r="AY427" i="34"/>
  <c r="AX427" i="34"/>
  <c r="AV427" i="34"/>
  <c r="AW427" i="34" s="1"/>
  <c r="AU427" i="34"/>
  <c r="AT427" i="34"/>
  <c r="AR427" i="34"/>
  <c r="AN427" i="34"/>
  <c r="AF427" i="34"/>
  <c r="T427" i="34"/>
  <c r="O427" i="34"/>
  <c r="L427" i="34"/>
  <c r="I427" i="34"/>
  <c r="C427" i="34"/>
  <c r="AZ426" i="34"/>
  <c r="BA426" i="34" s="1"/>
  <c r="AY426" i="34"/>
  <c r="AX426" i="34"/>
  <c r="AV426" i="34"/>
  <c r="AW426" i="34" s="1"/>
  <c r="AU426" i="34"/>
  <c r="AT426" i="34"/>
  <c r="AR426" i="34"/>
  <c r="AN426" i="34"/>
  <c r="AF426" i="34"/>
  <c r="T426" i="34"/>
  <c r="O426" i="34"/>
  <c r="L426" i="34"/>
  <c r="I426" i="34"/>
  <c r="C426" i="34"/>
  <c r="AZ425" i="34"/>
  <c r="BA425" i="34" s="1"/>
  <c r="AY425" i="34"/>
  <c r="AX425" i="34"/>
  <c r="AV425" i="34"/>
  <c r="AW425" i="34" s="1"/>
  <c r="AU425" i="34"/>
  <c r="AT425" i="34"/>
  <c r="AR425" i="34"/>
  <c r="AN425" i="34"/>
  <c r="AF425" i="34"/>
  <c r="T425" i="34"/>
  <c r="O425" i="34"/>
  <c r="L425" i="34"/>
  <c r="AK425" i="34" s="1"/>
  <c r="I425" i="34"/>
  <c r="C425" i="34"/>
  <c r="AZ424" i="34"/>
  <c r="BA424" i="34" s="1"/>
  <c r="AY424" i="34"/>
  <c r="AX424" i="34"/>
  <c r="AV424" i="34"/>
  <c r="AW424" i="34" s="1"/>
  <c r="AU424" i="34"/>
  <c r="AT424" i="34"/>
  <c r="AR424" i="34"/>
  <c r="AN424" i="34"/>
  <c r="AF424" i="34"/>
  <c r="T424" i="34"/>
  <c r="O424" i="34"/>
  <c r="L424" i="34"/>
  <c r="AK424" i="34" s="1"/>
  <c r="I424" i="34"/>
  <c r="C424" i="34"/>
  <c r="AZ423" i="34"/>
  <c r="BA423" i="34" s="1"/>
  <c r="AY423" i="34"/>
  <c r="AX423" i="34"/>
  <c r="AV423" i="34"/>
  <c r="AW423" i="34" s="1"/>
  <c r="AU423" i="34"/>
  <c r="AT423" i="34"/>
  <c r="AR423" i="34"/>
  <c r="AN423" i="34"/>
  <c r="AF423" i="34"/>
  <c r="T423" i="34"/>
  <c r="O423" i="34"/>
  <c r="L423" i="34"/>
  <c r="AK423" i="34" s="1"/>
  <c r="I423" i="34"/>
  <c r="C423" i="34"/>
  <c r="AZ422" i="34"/>
  <c r="BA422" i="34" s="1"/>
  <c r="AY422" i="34"/>
  <c r="AX422" i="34"/>
  <c r="AV422" i="34"/>
  <c r="AW422" i="34" s="1"/>
  <c r="AU422" i="34"/>
  <c r="AT422" i="34"/>
  <c r="AR422" i="34"/>
  <c r="AN422" i="34"/>
  <c r="AF422" i="34"/>
  <c r="T422" i="34"/>
  <c r="O422" i="34"/>
  <c r="L422" i="34"/>
  <c r="AB422" i="34" s="1"/>
  <c r="I422" i="34"/>
  <c r="C422" i="34"/>
  <c r="AZ421" i="34"/>
  <c r="BA421" i="34" s="1"/>
  <c r="AY421" i="34"/>
  <c r="AX421" i="34"/>
  <c r="AV421" i="34"/>
  <c r="AW421" i="34" s="1"/>
  <c r="AU421" i="34"/>
  <c r="AT421" i="34"/>
  <c r="AR421" i="34"/>
  <c r="AN421" i="34"/>
  <c r="AF421" i="34"/>
  <c r="T421" i="34"/>
  <c r="O421" i="34"/>
  <c r="L421" i="34"/>
  <c r="AK421" i="34" s="1"/>
  <c r="I421" i="34"/>
  <c r="C421" i="34"/>
  <c r="AZ420" i="34"/>
  <c r="BA420" i="34" s="1"/>
  <c r="AY420" i="34"/>
  <c r="AX420" i="34"/>
  <c r="AV420" i="34"/>
  <c r="AW420" i="34" s="1"/>
  <c r="AU420" i="34"/>
  <c r="AT420" i="34"/>
  <c r="AR420" i="34"/>
  <c r="AN420" i="34"/>
  <c r="AF420" i="34"/>
  <c r="T420" i="34"/>
  <c r="O420" i="34"/>
  <c r="L420" i="34"/>
  <c r="I420" i="34"/>
  <c r="C420" i="34"/>
  <c r="AZ419" i="34"/>
  <c r="BA419" i="34" s="1"/>
  <c r="AY419" i="34"/>
  <c r="AX419" i="34"/>
  <c r="AV419" i="34"/>
  <c r="AW419" i="34" s="1"/>
  <c r="AU419" i="34"/>
  <c r="AT419" i="34"/>
  <c r="AR419" i="34"/>
  <c r="AN419" i="34"/>
  <c r="AF419" i="34"/>
  <c r="T419" i="34"/>
  <c r="O419" i="34"/>
  <c r="L419" i="34"/>
  <c r="I419" i="34"/>
  <c r="C419" i="34"/>
  <c r="AZ418" i="34"/>
  <c r="BA418" i="34" s="1"/>
  <c r="AY418" i="34"/>
  <c r="AX418" i="34"/>
  <c r="AV418" i="34"/>
  <c r="AW418" i="34" s="1"/>
  <c r="AU418" i="34"/>
  <c r="AT418" i="34"/>
  <c r="AR418" i="34"/>
  <c r="AN418" i="34"/>
  <c r="AF418" i="34"/>
  <c r="T418" i="34"/>
  <c r="O418" i="34"/>
  <c r="L418" i="34"/>
  <c r="I418" i="34"/>
  <c r="C418" i="34"/>
  <c r="AZ417" i="34"/>
  <c r="BA417" i="34" s="1"/>
  <c r="AY417" i="34"/>
  <c r="AX417" i="34"/>
  <c r="AV417" i="34"/>
  <c r="AW417" i="34" s="1"/>
  <c r="AU417" i="34"/>
  <c r="AT417" i="34"/>
  <c r="AR417" i="34"/>
  <c r="AN417" i="34"/>
  <c r="AF417" i="34"/>
  <c r="T417" i="34"/>
  <c r="O417" i="34"/>
  <c r="L417" i="34"/>
  <c r="I417" i="34"/>
  <c r="C417" i="34"/>
  <c r="AZ416" i="34"/>
  <c r="BA416" i="34" s="1"/>
  <c r="AY416" i="34"/>
  <c r="AX416" i="34"/>
  <c r="AV416" i="34"/>
  <c r="AW416" i="34" s="1"/>
  <c r="AU416" i="34"/>
  <c r="AT416" i="34"/>
  <c r="AR416" i="34"/>
  <c r="AN416" i="34"/>
  <c r="AF416" i="34"/>
  <c r="T416" i="34"/>
  <c r="O416" i="34"/>
  <c r="L416" i="34"/>
  <c r="I416" i="34"/>
  <c r="C416" i="34"/>
  <c r="AZ415" i="34"/>
  <c r="BA415" i="34" s="1"/>
  <c r="AY415" i="34"/>
  <c r="AX415" i="34"/>
  <c r="AV415" i="34"/>
  <c r="AW415" i="34" s="1"/>
  <c r="AU415" i="34"/>
  <c r="AT415" i="34"/>
  <c r="AR415" i="34"/>
  <c r="AN415" i="34"/>
  <c r="AF415" i="34"/>
  <c r="T415" i="34"/>
  <c r="O415" i="34"/>
  <c r="L415" i="34"/>
  <c r="I415" i="34"/>
  <c r="C415" i="34"/>
  <c r="AZ414" i="34"/>
  <c r="BA414" i="34" s="1"/>
  <c r="AY414" i="34"/>
  <c r="AX414" i="34"/>
  <c r="AV414" i="34"/>
  <c r="AW414" i="34" s="1"/>
  <c r="AU414" i="34"/>
  <c r="AT414" i="34"/>
  <c r="AR414" i="34"/>
  <c r="AN414" i="34"/>
  <c r="AF414" i="34"/>
  <c r="T414" i="34"/>
  <c r="O414" i="34"/>
  <c r="L414" i="34"/>
  <c r="I414" i="34"/>
  <c r="C414" i="34"/>
  <c r="AZ413" i="34"/>
  <c r="BA413" i="34" s="1"/>
  <c r="AY413" i="34"/>
  <c r="AX413" i="34"/>
  <c r="AV413" i="34"/>
  <c r="AW413" i="34" s="1"/>
  <c r="AU413" i="34"/>
  <c r="AT413" i="34"/>
  <c r="AR413" i="34"/>
  <c r="AN413" i="34"/>
  <c r="AF413" i="34"/>
  <c r="T413" i="34"/>
  <c r="O413" i="34"/>
  <c r="L413" i="34"/>
  <c r="I413" i="34"/>
  <c r="C413" i="34"/>
  <c r="AZ412" i="34"/>
  <c r="BA412" i="34" s="1"/>
  <c r="AY412" i="34"/>
  <c r="AX412" i="34"/>
  <c r="AV412" i="34"/>
  <c r="AW412" i="34" s="1"/>
  <c r="AU412" i="34"/>
  <c r="AT412" i="34"/>
  <c r="AR412" i="34"/>
  <c r="AN412" i="34"/>
  <c r="AF412" i="34"/>
  <c r="T412" i="34"/>
  <c r="O412" i="34"/>
  <c r="L412" i="34"/>
  <c r="AB412" i="34" s="1"/>
  <c r="I412" i="34"/>
  <c r="C412" i="34"/>
  <c r="AZ411" i="34"/>
  <c r="BA411" i="34" s="1"/>
  <c r="AY411" i="34"/>
  <c r="AX411" i="34"/>
  <c r="AV411" i="34"/>
  <c r="AW411" i="34" s="1"/>
  <c r="AU411" i="34"/>
  <c r="AT411" i="34"/>
  <c r="AR411" i="34"/>
  <c r="AN411" i="34"/>
  <c r="AF411" i="34"/>
  <c r="T411" i="34"/>
  <c r="O411" i="34"/>
  <c r="L411" i="34"/>
  <c r="I411" i="34"/>
  <c r="C411" i="34"/>
  <c r="AZ410" i="34"/>
  <c r="BA410" i="34" s="1"/>
  <c r="AY410" i="34"/>
  <c r="AX410" i="34"/>
  <c r="AV410" i="34"/>
  <c r="AW410" i="34" s="1"/>
  <c r="AU410" i="34"/>
  <c r="AT410" i="34"/>
  <c r="AR410" i="34"/>
  <c r="AN410" i="34"/>
  <c r="AF410" i="34"/>
  <c r="T410" i="34"/>
  <c r="O410" i="34"/>
  <c r="L410" i="34"/>
  <c r="AB410" i="34" s="1"/>
  <c r="I410" i="34"/>
  <c r="C410" i="34"/>
  <c r="AZ409" i="34"/>
  <c r="BA409" i="34" s="1"/>
  <c r="AY409" i="34"/>
  <c r="AX409" i="34"/>
  <c r="AV409" i="34"/>
  <c r="AW409" i="34" s="1"/>
  <c r="AU409" i="34"/>
  <c r="AT409" i="34"/>
  <c r="AR409" i="34"/>
  <c r="AN409" i="34"/>
  <c r="AF409" i="34"/>
  <c r="T409" i="34"/>
  <c r="O409" i="34"/>
  <c r="L409" i="34"/>
  <c r="Y409" i="34" s="1"/>
  <c r="I409" i="34"/>
  <c r="C409" i="34"/>
  <c r="AZ408" i="34"/>
  <c r="BA408" i="34" s="1"/>
  <c r="AY408" i="34"/>
  <c r="AX408" i="34"/>
  <c r="AV408" i="34"/>
  <c r="AW408" i="34" s="1"/>
  <c r="AU408" i="34"/>
  <c r="AT408" i="34"/>
  <c r="AR408" i="34"/>
  <c r="AN408" i="34"/>
  <c r="AF408" i="34"/>
  <c r="T408" i="34"/>
  <c r="O408" i="34"/>
  <c r="L408" i="34"/>
  <c r="AK408" i="34" s="1"/>
  <c r="I408" i="34"/>
  <c r="C408" i="34"/>
  <c r="AZ407" i="34"/>
  <c r="BA407" i="34" s="1"/>
  <c r="AY407" i="34"/>
  <c r="AX407" i="34"/>
  <c r="AV407" i="34"/>
  <c r="AW407" i="34" s="1"/>
  <c r="AU407" i="34"/>
  <c r="AT407" i="34"/>
  <c r="AR407" i="34"/>
  <c r="AN407" i="34"/>
  <c r="AF407" i="34"/>
  <c r="T407" i="34"/>
  <c r="O407" i="34"/>
  <c r="L407" i="34"/>
  <c r="I407" i="34"/>
  <c r="C407" i="34"/>
  <c r="AZ406" i="34"/>
  <c r="BA406" i="34" s="1"/>
  <c r="AY406" i="34"/>
  <c r="AX406" i="34"/>
  <c r="AV406" i="34"/>
  <c r="AW406" i="34" s="1"/>
  <c r="AU406" i="34"/>
  <c r="AT406" i="34"/>
  <c r="AR406" i="34"/>
  <c r="AN406" i="34"/>
  <c r="AF406" i="34"/>
  <c r="T406" i="34"/>
  <c r="O406" i="34"/>
  <c r="L406" i="34"/>
  <c r="AK406" i="34" s="1"/>
  <c r="I406" i="34"/>
  <c r="C406" i="34"/>
  <c r="AZ405" i="34"/>
  <c r="BA405" i="34" s="1"/>
  <c r="AY405" i="34"/>
  <c r="AX405" i="34"/>
  <c r="AV405" i="34"/>
  <c r="AW405" i="34" s="1"/>
  <c r="AU405" i="34"/>
  <c r="AT405" i="34"/>
  <c r="AR405" i="34"/>
  <c r="AN405" i="34"/>
  <c r="AF405" i="34"/>
  <c r="T405" i="34"/>
  <c r="O405" i="34"/>
  <c r="L405" i="34"/>
  <c r="AK405" i="34" s="1"/>
  <c r="I405" i="34"/>
  <c r="C405" i="34"/>
  <c r="AZ404" i="34"/>
  <c r="BA404" i="34" s="1"/>
  <c r="AY404" i="34"/>
  <c r="AX404" i="34"/>
  <c r="AV404" i="34"/>
  <c r="AW404" i="34" s="1"/>
  <c r="AU404" i="34"/>
  <c r="AT404" i="34"/>
  <c r="AR404" i="34"/>
  <c r="AN404" i="34"/>
  <c r="AF404" i="34"/>
  <c r="T404" i="34"/>
  <c r="O404" i="34"/>
  <c r="L404" i="34"/>
  <c r="I404" i="34"/>
  <c r="C404" i="34"/>
  <c r="AZ403" i="34"/>
  <c r="BA403" i="34" s="1"/>
  <c r="AY403" i="34"/>
  <c r="AX403" i="34"/>
  <c r="AV403" i="34"/>
  <c r="AW403" i="34" s="1"/>
  <c r="AU403" i="34"/>
  <c r="AT403" i="34"/>
  <c r="AR403" i="34"/>
  <c r="AN403" i="34"/>
  <c r="AF403" i="34"/>
  <c r="T403" i="34"/>
  <c r="O403" i="34"/>
  <c r="L403" i="34"/>
  <c r="AB403" i="34" s="1"/>
  <c r="I403" i="34"/>
  <c r="C403" i="34"/>
  <c r="AZ402" i="34"/>
  <c r="BA402" i="34" s="1"/>
  <c r="AY402" i="34"/>
  <c r="AX402" i="34"/>
  <c r="AV402" i="34"/>
  <c r="AW402" i="34" s="1"/>
  <c r="AU402" i="34"/>
  <c r="AT402" i="34"/>
  <c r="AR402" i="34"/>
  <c r="AN402" i="34"/>
  <c r="AF402" i="34"/>
  <c r="T402" i="34"/>
  <c r="O402" i="34"/>
  <c r="L402" i="34"/>
  <c r="I402" i="34"/>
  <c r="C402" i="34"/>
  <c r="AZ401" i="34"/>
  <c r="BA401" i="34" s="1"/>
  <c r="AY401" i="34"/>
  <c r="AX401" i="34"/>
  <c r="AV401" i="34"/>
  <c r="AW401" i="34" s="1"/>
  <c r="AU401" i="34"/>
  <c r="AT401" i="34"/>
  <c r="AR401" i="34"/>
  <c r="AN401" i="34"/>
  <c r="AF401" i="34"/>
  <c r="T401" i="34"/>
  <c r="O401" i="34"/>
  <c r="L401" i="34"/>
  <c r="I401" i="34"/>
  <c r="C401" i="34"/>
  <c r="AZ400" i="34"/>
  <c r="BA400" i="34" s="1"/>
  <c r="AY400" i="34"/>
  <c r="AX400" i="34"/>
  <c r="AV400" i="34"/>
  <c r="AW400" i="34" s="1"/>
  <c r="AU400" i="34"/>
  <c r="AT400" i="34"/>
  <c r="AR400" i="34"/>
  <c r="AN400" i="34"/>
  <c r="AF400" i="34"/>
  <c r="T400" i="34"/>
  <c r="O400" i="34"/>
  <c r="L400" i="34"/>
  <c r="I400" i="34"/>
  <c r="C400" i="34"/>
  <c r="AZ399" i="34"/>
  <c r="BA399" i="34" s="1"/>
  <c r="AY399" i="34"/>
  <c r="AX399" i="34"/>
  <c r="AV399" i="34"/>
  <c r="AW399" i="34" s="1"/>
  <c r="AU399" i="34"/>
  <c r="AT399" i="34"/>
  <c r="AR399" i="34"/>
  <c r="AN399" i="34"/>
  <c r="AF399" i="34"/>
  <c r="T399" i="34"/>
  <c r="O399" i="34"/>
  <c r="L399" i="34"/>
  <c r="Y399" i="34" s="1"/>
  <c r="I399" i="34"/>
  <c r="C399" i="34"/>
  <c r="AZ398" i="34"/>
  <c r="BA398" i="34" s="1"/>
  <c r="AY398" i="34"/>
  <c r="AX398" i="34"/>
  <c r="AV398" i="34"/>
  <c r="AW398" i="34" s="1"/>
  <c r="AU398" i="34"/>
  <c r="AT398" i="34"/>
  <c r="AR398" i="34"/>
  <c r="AN398" i="34"/>
  <c r="AF398" i="34"/>
  <c r="T398" i="34"/>
  <c r="O398" i="34"/>
  <c r="L398" i="34"/>
  <c r="AK398" i="34" s="1"/>
  <c r="I398" i="34"/>
  <c r="C398" i="34"/>
  <c r="AZ397" i="34"/>
  <c r="BA397" i="34" s="1"/>
  <c r="AY397" i="34"/>
  <c r="AX397" i="34"/>
  <c r="AV397" i="34"/>
  <c r="AW397" i="34" s="1"/>
  <c r="AU397" i="34"/>
  <c r="AT397" i="34"/>
  <c r="AR397" i="34"/>
  <c r="AN397" i="34"/>
  <c r="AF397" i="34"/>
  <c r="T397" i="34"/>
  <c r="O397" i="34"/>
  <c r="L397" i="34"/>
  <c r="AB397" i="34" s="1"/>
  <c r="I397" i="34"/>
  <c r="C397" i="34"/>
  <c r="AZ396" i="34"/>
  <c r="BA396" i="34" s="1"/>
  <c r="AY396" i="34"/>
  <c r="AX396" i="34"/>
  <c r="AV396" i="34"/>
  <c r="AW396" i="34" s="1"/>
  <c r="AU396" i="34"/>
  <c r="AT396" i="34"/>
  <c r="AR396" i="34"/>
  <c r="AN396" i="34"/>
  <c r="AF396" i="34"/>
  <c r="T396" i="34"/>
  <c r="O396" i="34"/>
  <c r="L396" i="34"/>
  <c r="AB396" i="34" s="1"/>
  <c r="I396" i="34"/>
  <c r="C396" i="34"/>
  <c r="AZ395" i="34"/>
  <c r="BA395" i="34" s="1"/>
  <c r="AY395" i="34"/>
  <c r="AX395" i="34"/>
  <c r="AV395" i="34"/>
  <c r="AW395" i="34" s="1"/>
  <c r="AU395" i="34"/>
  <c r="AT395" i="34"/>
  <c r="AR395" i="34"/>
  <c r="AN395" i="34"/>
  <c r="AF395" i="34"/>
  <c r="T395" i="34"/>
  <c r="O395" i="34"/>
  <c r="L395" i="34"/>
  <c r="I395" i="34"/>
  <c r="C395" i="34"/>
  <c r="AZ394" i="34"/>
  <c r="BA394" i="34" s="1"/>
  <c r="AY394" i="34"/>
  <c r="AX394" i="34"/>
  <c r="AV394" i="34"/>
  <c r="AW394" i="34" s="1"/>
  <c r="AU394" i="34"/>
  <c r="AT394" i="34"/>
  <c r="AR394" i="34"/>
  <c r="AN394" i="34"/>
  <c r="AF394" i="34"/>
  <c r="T394" i="34"/>
  <c r="O394" i="34"/>
  <c r="L394" i="34"/>
  <c r="I394" i="34"/>
  <c r="C394" i="34"/>
  <c r="AZ393" i="34"/>
  <c r="BA393" i="34" s="1"/>
  <c r="AY393" i="34"/>
  <c r="AX393" i="34"/>
  <c r="AV393" i="34"/>
  <c r="AW393" i="34" s="1"/>
  <c r="AU393" i="34"/>
  <c r="AT393" i="34"/>
  <c r="AR393" i="34"/>
  <c r="AN393" i="34"/>
  <c r="AF393" i="34"/>
  <c r="T393" i="34"/>
  <c r="O393" i="34"/>
  <c r="L393" i="34"/>
  <c r="AB393" i="34" s="1"/>
  <c r="I393" i="34"/>
  <c r="C393" i="34"/>
  <c r="AZ392" i="34"/>
  <c r="BA392" i="34" s="1"/>
  <c r="AY392" i="34"/>
  <c r="AX392" i="34"/>
  <c r="AV392" i="34"/>
  <c r="AW392" i="34" s="1"/>
  <c r="AU392" i="34"/>
  <c r="AT392" i="34"/>
  <c r="AR392" i="34"/>
  <c r="AN392" i="34"/>
  <c r="AF392" i="34"/>
  <c r="T392" i="34"/>
  <c r="O392" i="34"/>
  <c r="L392" i="34"/>
  <c r="I392" i="34"/>
  <c r="C392" i="34"/>
  <c r="AZ391" i="34"/>
  <c r="BA391" i="34" s="1"/>
  <c r="AY391" i="34"/>
  <c r="AX391" i="34"/>
  <c r="AV391" i="34"/>
  <c r="AW391" i="34" s="1"/>
  <c r="AU391" i="34"/>
  <c r="AT391" i="34"/>
  <c r="AR391" i="34"/>
  <c r="AN391" i="34"/>
  <c r="AF391" i="34"/>
  <c r="T391" i="34"/>
  <c r="O391" i="34"/>
  <c r="L391" i="34"/>
  <c r="I391" i="34"/>
  <c r="C391" i="34"/>
  <c r="AZ390" i="34"/>
  <c r="BA390" i="34" s="1"/>
  <c r="AY390" i="34"/>
  <c r="AX390" i="34"/>
  <c r="AV390" i="34"/>
  <c r="AW390" i="34" s="1"/>
  <c r="AU390" i="34"/>
  <c r="AT390" i="34"/>
  <c r="AR390" i="34"/>
  <c r="AN390" i="34"/>
  <c r="AF390" i="34"/>
  <c r="T390" i="34"/>
  <c r="O390" i="34"/>
  <c r="L390" i="34"/>
  <c r="AK390" i="34" s="1"/>
  <c r="I390" i="34"/>
  <c r="C390" i="34"/>
  <c r="AZ389" i="34"/>
  <c r="BA389" i="34" s="1"/>
  <c r="AY389" i="34"/>
  <c r="AX389" i="34"/>
  <c r="AV389" i="34"/>
  <c r="AW389" i="34" s="1"/>
  <c r="AU389" i="34"/>
  <c r="AT389" i="34"/>
  <c r="AR389" i="34"/>
  <c r="AN389" i="34"/>
  <c r="AF389" i="34"/>
  <c r="T389" i="34"/>
  <c r="O389" i="34"/>
  <c r="L389" i="34"/>
  <c r="AB389" i="34" s="1"/>
  <c r="I389" i="34"/>
  <c r="C389" i="34"/>
  <c r="AZ388" i="34"/>
  <c r="BA388" i="34" s="1"/>
  <c r="AY388" i="34"/>
  <c r="AX388" i="34"/>
  <c r="AV388" i="34"/>
  <c r="AW388" i="34" s="1"/>
  <c r="AU388" i="34"/>
  <c r="AT388" i="34"/>
  <c r="AR388" i="34"/>
  <c r="AN388" i="34"/>
  <c r="AF388" i="34"/>
  <c r="T388" i="34"/>
  <c r="O388" i="34"/>
  <c r="L388" i="34"/>
  <c r="AB388" i="34" s="1"/>
  <c r="I388" i="34"/>
  <c r="C388" i="34"/>
  <c r="AZ387" i="34"/>
  <c r="BA387" i="34" s="1"/>
  <c r="AY387" i="34"/>
  <c r="AX387" i="34"/>
  <c r="AV387" i="34"/>
  <c r="AW387" i="34" s="1"/>
  <c r="AU387" i="34"/>
  <c r="AT387" i="34"/>
  <c r="AR387" i="34"/>
  <c r="AN387" i="34"/>
  <c r="AF387" i="34"/>
  <c r="T387" i="34"/>
  <c r="O387" i="34"/>
  <c r="L387" i="34"/>
  <c r="I387" i="34"/>
  <c r="C387" i="34"/>
  <c r="AZ386" i="34"/>
  <c r="BA386" i="34" s="1"/>
  <c r="AY386" i="34"/>
  <c r="AX386" i="34"/>
  <c r="AV386" i="34"/>
  <c r="AW386" i="34" s="1"/>
  <c r="AU386" i="34"/>
  <c r="AT386" i="34"/>
  <c r="AR386" i="34"/>
  <c r="AN386" i="34"/>
  <c r="AF386" i="34"/>
  <c r="T386" i="34"/>
  <c r="O386" i="34"/>
  <c r="L386" i="34"/>
  <c r="I386" i="34"/>
  <c r="C386" i="34"/>
  <c r="AZ385" i="34"/>
  <c r="BA385" i="34" s="1"/>
  <c r="AY385" i="34"/>
  <c r="AX385" i="34"/>
  <c r="AV385" i="34"/>
  <c r="AW385" i="34" s="1"/>
  <c r="AU385" i="34"/>
  <c r="AT385" i="34"/>
  <c r="AR385" i="34"/>
  <c r="AN385" i="34"/>
  <c r="AF385" i="34"/>
  <c r="T385" i="34"/>
  <c r="O385" i="34"/>
  <c r="L385" i="34"/>
  <c r="I385" i="34"/>
  <c r="C385" i="34"/>
  <c r="AZ384" i="34"/>
  <c r="BA384" i="34" s="1"/>
  <c r="AY384" i="34"/>
  <c r="AX384" i="34"/>
  <c r="AV384" i="34"/>
  <c r="AW384" i="34" s="1"/>
  <c r="AU384" i="34"/>
  <c r="AT384" i="34"/>
  <c r="AR384" i="34"/>
  <c r="AN384" i="34"/>
  <c r="AF384" i="34"/>
  <c r="T384" i="34"/>
  <c r="O384" i="34"/>
  <c r="L384" i="34"/>
  <c r="I384" i="34"/>
  <c r="C384" i="34"/>
  <c r="AZ383" i="34"/>
  <c r="BA383" i="34" s="1"/>
  <c r="AY383" i="34"/>
  <c r="AX383" i="34"/>
  <c r="AV383" i="34"/>
  <c r="AW383" i="34" s="1"/>
  <c r="AU383" i="34"/>
  <c r="AT383" i="34"/>
  <c r="AR383" i="34"/>
  <c r="AN383" i="34"/>
  <c r="AF383" i="34"/>
  <c r="T383" i="34"/>
  <c r="O383" i="34"/>
  <c r="L383" i="34"/>
  <c r="Y383" i="34" s="1"/>
  <c r="I383" i="34"/>
  <c r="C383" i="34"/>
  <c r="AZ382" i="34"/>
  <c r="BA382" i="34" s="1"/>
  <c r="AY382" i="34"/>
  <c r="AX382" i="34"/>
  <c r="AV382" i="34"/>
  <c r="AW382" i="34" s="1"/>
  <c r="AU382" i="34"/>
  <c r="AT382" i="34"/>
  <c r="AR382" i="34"/>
  <c r="AN382" i="34"/>
  <c r="AF382" i="34"/>
  <c r="T382" i="34"/>
  <c r="O382" i="34"/>
  <c r="L382" i="34"/>
  <c r="AK382" i="34" s="1"/>
  <c r="I382" i="34"/>
  <c r="C382" i="34"/>
  <c r="AZ381" i="34"/>
  <c r="BA381" i="34" s="1"/>
  <c r="AY381" i="34"/>
  <c r="AX381" i="34"/>
  <c r="AV381" i="34"/>
  <c r="AW381" i="34" s="1"/>
  <c r="AU381" i="34"/>
  <c r="AT381" i="34"/>
  <c r="AR381" i="34"/>
  <c r="AN381" i="34"/>
  <c r="AF381" i="34"/>
  <c r="T381" i="34"/>
  <c r="O381" i="34"/>
  <c r="L381" i="34"/>
  <c r="AB381" i="34" s="1"/>
  <c r="I381" i="34"/>
  <c r="C381" i="34"/>
  <c r="AZ380" i="34"/>
  <c r="BA380" i="34" s="1"/>
  <c r="AY380" i="34"/>
  <c r="AX380" i="34"/>
  <c r="AV380" i="34"/>
  <c r="AW380" i="34" s="1"/>
  <c r="AU380" i="34"/>
  <c r="AT380" i="34"/>
  <c r="AR380" i="34"/>
  <c r="AN380" i="34"/>
  <c r="AF380" i="34"/>
  <c r="T380" i="34"/>
  <c r="O380" i="34"/>
  <c r="L380" i="34"/>
  <c r="Y380" i="34" s="1"/>
  <c r="I380" i="34"/>
  <c r="C380" i="34"/>
  <c r="AZ379" i="34"/>
  <c r="BA379" i="34" s="1"/>
  <c r="AY379" i="34"/>
  <c r="AX379" i="34"/>
  <c r="AV379" i="34"/>
  <c r="AW379" i="34" s="1"/>
  <c r="AU379" i="34"/>
  <c r="AT379" i="34"/>
  <c r="AR379" i="34"/>
  <c r="AN379" i="34"/>
  <c r="AF379" i="34"/>
  <c r="T379" i="34"/>
  <c r="O379" i="34"/>
  <c r="L379" i="34"/>
  <c r="AB379" i="34" s="1"/>
  <c r="I379" i="34"/>
  <c r="C379" i="34"/>
  <c r="AZ378" i="34"/>
  <c r="BA378" i="34" s="1"/>
  <c r="AY378" i="34"/>
  <c r="AX378" i="34"/>
  <c r="AV378" i="34"/>
  <c r="AW378" i="34" s="1"/>
  <c r="AU378" i="34"/>
  <c r="AT378" i="34"/>
  <c r="AR378" i="34"/>
  <c r="AN378" i="34"/>
  <c r="AF378" i="34"/>
  <c r="T378" i="34"/>
  <c r="O378" i="34"/>
  <c r="L378" i="34"/>
  <c r="AB378" i="34" s="1"/>
  <c r="I378" i="34"/>
  <c r="C378" i="34"/>
  <c r="AZ377" i="34"/>
  <c r="BA377" i="34" s="1"/>
  <c r="AY377" i="34"/>
  <c r="AX377" i="34"/>
  <c r="AV377" i="34"/>
  <c r="AW377" i="34" s="1"/>
  <c r="AU377" i="34"/>
  <c r="AT377" i="34"/>
  <c r="AR377" i="34"/>
  <c r="AN377" i="34"/>
  <c r="AF377" i="34"/>
  <c r="T377" i="34"/>
  <c r="O377" i="34"/>
  <c r="L377" i="34"/>
  <c r="AK377" i="34" s="1"/>
  <c r="I377" i="34"/>
  <c r="C377" i="34"/>
  <c r="AZ376" i="34"/>
  <c r="BA376" i="34" s="1"/>
  <c r="AY376" i="34"/>
  <c r="AX376" i="34"/>
  <c r="AV376" i="34"/>
  <c r="AW376" i="34" s="1"/>
  <c r="AU376" i="34"/>
  <c r="AT376" i="34"/>
  <c r="AR376" i="34"/>
  <c r="AN376" i="34"/>
  <c r="AF376" i="34"/>
  <c r="T376" i="34"/>
  <c r="O376" i="34"/>
  <c r="L376" i="34"/>
  <c r="I376" i="34"/>
  <c r="C376" i="34"/>
  <c r="AZ375" i="34"/>
  <c r="BA375" i="34" s="1"/>
  <c r="AY375" i="34"/>
  <c r="AX375" i="34"/>
  <c r="AV375" i="34"/>
  <c r="AW375" i="34" s="1"/>
  <c r="AU375" i="34"/>
  <c r="AT375" i="34"/>
  <c r="AR375" i="34"/>
  <c r="AN375" i="34"/>
  <c r="AF375" i="34"/>
  <c r="T375" i="34"/>
  <c r="O375" i="34"/>
  <c r="L375" i="34"/>
  <c r="I375" i="34"/>
  <c r="C375" i="34"/>
  <c r="AZ374" i="34"/>
  <c r="BA374" i="34" s="1"/>
  <c r="AY374" i="34"/>
  <c r="AX374" i="34"/>
  <c r="AV374" i="34"/>
  <c r="AW374" i="34" s="1"/>
  <c r="AU374" i="34"/>
  <c r="AT374" i="34"/>
  <c r="AR374" i="34"/>
  <c r="AN374" i="34"/>
  <c r="AF374" i="34"/>
  <c r="T374" i="34"/>
  <c r="O374" i="34"/>
  <c r="L374" i="34"/>
  <c r="AK374" i="34" s="1"/>
  <c r="I374" i="34"/>
  <c r="C374" i="34"/>
  <c r="AZ373" i="34"/>
  <c r="BA373" i="34" s="1"/>
  <c r="AY373" i="34"/>
  <c r="AX373" i="34"/>
  <c r="AV373" i="34"/>
  <c r="AW373" i="34" s="1"/>
  <c r="AU373" i="34"/>
  <c r="AT373" i="34"/>
  <c r="AR373" i="34"/>
  <c r="AN373" i="34"/>
  <c r="AF373" i="34"/>
  <c r="T373" i="34"/>
  <c r="O373" i="34"/>
  <c r="L373" i="34"/>
  <c r="AB373" i="34" s="1"/>
  <c r="I373" i="34"/>
  <c r="C373" i="34"/>
  <c r="AZ372" i="34"/>
  <c r="BA372" i="34" s="1"/>
  <c r="AY372" i="34"/>
  <c r="AX372" i="34"/>
  <c r="AV372" i="34"/>
  <c r="AW372" i="34" s="1"/>
  <c r="AU372" i="34"/>
  <c r="AT372" i="34"/>
  <c r="AR372" i="34"/>
  <c r="AN372" i="34"/>
  <c r="AF372" i="34"/>
  <c r="T372" i="34"/>
  <c r="O372" i="34"/>
  <c r="L372" i="34"/>
  <c r="AB372" i="34" s="1"/>
  <c r="I372" i="34"/>
  <c r="C372" i="34"/>
  <c r="AZ371" i="34"/>
  <c r="BA371" i="34" s="1"/>
  <c r="AY371" i="34"/>
  <c r="AX371" i="34"/>
  <c r="AV371" i="34"/>
  <c r="AW371" i="34" s="1"/>
  <c r="AU371" i="34"/>
  <c r="AT371" i="34"/>
  <c r="AR371" i="34"/>
  <c r="AN371" i="34"/>
  <c r="AF371" i="34"/>
  <c r="T371" i="34"/>
  <c r="O371" i="34"/>
  <c r="L371" i="34"/>
  <c r="I371" i="34"/>
  <c r="C371" i="34"/>
  <c r="AZ370" i="34"/>
  <c r="BA370" i="34" s="1"/>
  <c r="AY370" i="34"/>
  <c r="AX370" i="34"/>
  <c r="AV370" i="34"/>
  <c r="AW370" i="34" s="1"/>
  <c r="AU370" i="34"/>
  <c r="AT370" i="34"/>
  <c r="AR370" i="34"/>
  <c r="AN370" i="34"/>
  <c r="AF370" i="34"/>
  <c r="T370" i="34"/>
  <c r="O370" i="34"/>
  <c r="L370" i="34"/>
  <c r="AK370" i="34" s="1"/>
  <c r="I370" i="34"/>
  <c r="C370" i="34"/>
  <c r="AZ369" i="34"/>
  <c r="BA369" i="34" s="1"/>
  <c r="AY369" i="34"/>
  <c r="AX369" i="34"/>
  <c r="AV369" i="34"/>
  <c r="AW369" i="34" s="1"/>
  <c r="AU369" i="34"/>
  <c r="AT369" i="34"/>
  <c r="AR369" i="34"/>
  <c r="AN369" i="34"/>
  <c r="AF369" i="34"/>
  <c r="T369" i="34"/>
  <c r="O369" i="34"/>
  <c r="L369" i="34"/>
  <c r="AK369" i="34" s="1"/>
  <c r="I369" i="34"/>
  <c r="C369" i="34"/>
  <c r="AZ368" i="34"/>
  <c r="BA368" i="34" s="1"/>
  <c r="AY368" i="34"/>
  <c r="AX368" i="34"/>
  <c r="AV368" i="34"/>
  <c r="AW368" i="34" s="1"/>
  <c r="AU368" i="34"/>
  <c r="AT368" i="34"/>
  <c r="AR368" i="34"/>
  <c r="AN368" i="34"/>
  <c r="AF368" i="34"/>
  <c r="T368" i="34"/>
  <c r="O368" i="34"/>
  <c r="L368" i="34"/>
  <c r="Y368" i="34" s="1"/>
  <c r="I368" i="34"/>
  <c r="C368" i="34"/>
  <c r="AZ367" i="34"/>
  <c r="BA367" i="34" s="1"/>
  <c r="AY367" i="34"/>
  <c r="AX367" i="34"/>
  <c r="AV367" i="34"/>
  <c r="AW367" i="34" s="1"/>
  <c r="AU367" i="34"/>
  <c r="AT367" i="34"/>
  <c r="AR367" i="34"/>
  <c r="AN367" i="34"/>
  <c r="AF367" i="34"/>
  <c r="T367" i="34"/>
  <c r="O367" i="34"/>
  <c r="L367" i="34"/>
  <c r="AB367" i="34" s="1"/>
  <c r="I367" i="34"/>
  <c r="C367" i="34"/>
  <c r="AZ366" i="34"/>
  <c r="BA366" i="34" s="1"/>
  <c r="AY366" i="34"/>
  <c r="AX366" i="34"/>
  <c r="AV366" i="34"/>
  <c r="AW366" i="34" s="1"/>
  <c r="AU366" i="34"/>
  <c r="AT366" i="34"/>
  <c r="AR366" i="34"/>
  <c r="AN366" i="34"/>
  <c r="AF366" i="34"/>
  <c r="T366" i="34"/>
  <c r="O366" i="34"/>
  <c r="L366" i="34"/>
  <c r="AK366" i="34" s="1"/>
  <c r="I366" i="34"/>
  <c r="C366" i="34"/>
  <c r="AZ365" i="34"/>
  <c r="BA365" i="34" s="1"/>
  <c r="AY365" i="34"/>
  <c r="AX365" i="34"/>
  <c r="AV365" i="34"/>
  <c r="AW365" i="34" s="1"/>
  <c r="AU365" i="34"/>
  <c r="AT365" i="34"/>
  <c r="AR365" i="34"/>
  <c r="AN365" i="34"/>
  <c r="AF365" i="34"/>
  <c r="T365" i="34"/>
  <c r="O365" i="34"/>
  <c r="L365" i="34"/>
  <c r="I365" i="34"/>
  <c r="C365" i="34"/>
  <c r="AZ364" i="34"/>
  <c r="BA364" i="34" s="1"/>
  <c r="AY364" i="34"/>
  <c r="AX364" i="34"/>
  <c r="AV364" i="34"/>
  <c r="AW364" i="34" s="1"/>
  <c r="AU364" i="34"/>
  <c r="AT364" i="34"/>
  <c r="AR364" i="34"/>
  <c r="AN364" i="34"/>
  <c r="AF364" i="34"/>
  <c r="T364" i="34"/>
  <c r="O364" i="34"/>
  <c r="L364" i="34"/>
  <c r="AB364" i="34" s="1"/>
  <c r="I364" i="34"/>
  <c r="C364" i="34"/>
  <c r="AZ363" i="34"/>
  <c r="BA363" i="34" s="1"/>
  <c r="AY363" i="34"/>
  <c r="AX363" i="34"/>
  <c r="AV363" i="34"/>
  <c r="AW363" i="34" s="1"/>
  <c r="AU363" i="34"/>
  <c r="AT363" i="34"/>
  <c r="AR363" i="34"/>
  <c r="AN363" i="34"/>
  <c r="AF363" i="34"/>
  <c r="T363" i="34"/>
  <c r="O363" i="34"/>
  <c r="L363" i="34"/>
  <c r="AB363" i="34" s="1"/>
  <c r="I363" i="34"/>
  <c r="C363" i="34"/>
  <c r="AZ362" i="34"/>
  <c r="BA362" i="34" s="1"/>
  <c r="AY362" i="34"/>
  <c r="AX362" i="34"/>
  <c r="AV362" i="34"/>
  <c r="AW362" i="34" s="1"/>
  <c r="AU362" i="34"/>
  <c r="AT362" i="34"/>
  <c r="AR362" i="34"/>
  <c r="AN362" i="34"/>
  <c r="AF362" i="34"/>
  <c r="T362" i="34"/>
  <c r="O362" i="34"/>
  <c r="L362" i="34"/>
  <c r="AK362" i="34" s="1"/>
  <c r="I362" i="34"/>
  <c r="C362" i="34"/>
  <c r="AZ361" i="34"/>
  <c r="BA361" i="34" s="1"/>
  <c r="AY361" i="34"/>
  <c r="AX361" i="34"/>
  <c r="AV361" i="34"/>
  <c r="AW361" i="34" s="1"/>
  <c r="AU361" i="34"/>
  <c r="AT361" i="34"/>
  <c r="AR361" i="34"/>
  <c r="AN361" i="34"/>
  <c r="AF361" i="34"/>
  <c r="T361" i="34"/>
  <c r="O361" i="34"/>
  <c r="L361" i="34"/>
  <c r="AK361" i="34" s="1"/>
  <c r="I361" i="34"/>
  <c r="C361" i="34"/>
  <c r="AZ360" i="34"/>
  <c r="BA360" i="34" s="1"/>
  <c r="AY360" i="34"/>
  <c r="AX360" i="34"/>
  <c r="AV360" i="34"/>
  <c r="AW360" i="34" s="1"/>
  <c r="AU360" i="34"/>
  <c r="AT360" i="34"/>
  <c r="AR360" i="34"/>
  <c r="AN360" i="34"/>
  <c r="AF360" i="34"/>
  <c r="T360" i="34"/>
  <c r="O360" i="34"/>
  <c r="L360" i="34"/>
  <c r="Y360" i="34" s="1"/>
  <c r="I360" i="34"/>
  <c r="C360" i="34"/>
  <c r="AZ359" i="34"/>
  <c r="BA359" i="34" s="1"/>
  <c r="AY359" i="34"/>
  <c r="AX359" i="34"/>
  <c r="AV359" i="34"/>
  <c r="AW359" i="34" s="1"/>
  <c r="AU359" i="34"/>
  <c r="AT359" i="34"/>
  <c r="AR359" i="34"/>
  <c r="AN359" i="34"/>
  <c r="AF359" i="34"/>
  <c r="T359" i="34"/>
  <c r="O359" i="34"/>
  <c r="L359" i="34"/>
  <c r="AB359" i="34" s="1"/>
  <c r="I359" i="34"/>
  <c r="C359" i="34"/>
  <c r="AZ358" i="34"/>
  <c r="BA358" i="34" s="1"/>
  <c r="AY358" i="34"/>
  <c r="AX358" i="34"/>
  <c r="AV358" i="34"/>
  <c r="AW358" i="34" s="1"/>
  <c r="AU358" i="34"/>
  <c r="AT358" i="34"/>
  <c r="AR358" i="34"/>
  <c r="AN358" i="34"/>
  <c r="AF358" i="34"/>
  <c r="T358" i="34"/>
  <c r="O358" i="34"/>
  <c r="L358" i="34"/>
  <c r="AK358" i="34" s="1"/>
  <c r="I358" i="34"/>
  <c r="C358" i="34"/>
  <c r="AZ357" i="34"/>
  <c r="BA357" i="34" s="1"/>
  <c r="AY357" i="34"/>
  <c r="AX357" i="34"/>
  <c r="AV357" i="34"/>
  <c r="AW357" i="34" s="1"/>
  <c r="AU357" i="34"/>
  <c r="AT357" i="34"/>
  <c r="AR357" i="34"/>
  <c r="AN357" i="34"/>
  <c r="AF357" i="34"/>
  <c r="T357" i="34"/>
  <c r="O357" i="34"/>
  <c r="L357" i="34"/>
  <c r="I357" i="34"/>
  <c r="C357" i="34"/>
  <c r="AZ356" i="34"/>
  <c r="BA356" i="34" s="1"/>
  <c r="AY356" i="34"/>
  <c r="AX356" i="34"/>
  <c r="AV356" i="34"/>
  <c r="AW356" i="34" s="1"/>
  <c r="AU356" i="34"/>
  <c r="AT356" i="34"/>
  <c r="AR356" i="34"/>
  <c r="AN356" i="34"/>
  <c r="AF356" i="34"/>
  <c r="T356" i="34"/>
  <c r="O356" i="34"/>
  <c r="L356" i="34"/>
  <c r="I356" i="34"/>
  <c r="C356" i="34"/>
  <c r="AZ355" i="34"/>
  <c r="BA355" i="34" s="1"/>
  <c r="AY355" i="34"/>
  <c r="AX355" i="34"/>
  <c r="AV355" i="34"/>
  <c r="AW355" i="34" s="1"/>
  <c r="AU355" i="34"/>
  <c r="AT355" i="34"/>
  <c r="AR355" i="34"/>
  <c r="AN355" i="34"/>
  <c r="AF355" i="34"/>
  <c r="T355" i="34"/>
  <c r="O355" i="34"/>
  <c r="L355" i="34"/>
  <c r="I355" i="34"/>
  <c r="C355" i="34"/>
  <c r="AZ354" i="34"/>
  <c r="BA354" i="34" s="1"/>
  <c r="AY354" i="34"/>
  <c r="AX354" i="34"/>
  <c r="AV354" i="34"/>
  <c r="AW354" i="34" s="1"/>
  <c r="AU354" i="34"/>
  <c r="AT354" i="34"/>
  <c r="AR354" i="34"/>
  <c r="AN354" i="34"/>
  <c r="AF354" i="34"/>
  <c r="T354" i="34"/>
  <c r="O354" i="34"/>
  <c r="L354" i="34"/>
  <c r="I354" i="34"/>
  <c r="C354" i="34"/>
  <c r="AZ353" i="34"/>
  <c r="BA353" i="34" s="1"/>
  <c r="AY353" i="34"/>
  <c r="AX353" i="34"/>
  <c r="AV353" i="34"/>
  <c r="AW353" i="34" s="1"/>
  <c r="AU353" i="34"/>
  <c r="AT353" i="34"/>
  <c r="AR353" i="34"/>
  <c r="AN353" i="34"/>
  <c r="AF353" i="34"/>
  <c r="T353" i="34"/>
  <c r="O353" i="34"/>
  <c r="L353" i="34"/>
  <c r="I353" i="34"/>
  <c r="C353" i="34"/>
  <c r="AZ352" i="34"/>
  <c r="BA352" i="34" s="1"/>
  <c r="AY352" i="34"/>
  <c r="AX352" i="34"/>
  <c r="AV352" i="34"/>
  <c r="AW352" i="34" s="1"/>
  <c r="AU352" i="34"/>
  <c r="AT352" i="34"/>
  <c r="AR352" i="34"/>
  <c r="AN352" i="34"/>
  <c r="AF352" i="34"/>
  <c r="T352" i="34"/>
  <c r="O352" i="34"/>
  <c r="L352" i="34"/>
  <c r="Y352" i="34" s="1"/>
  <c r="I352" i="34"/>
  <c r="C352" i="34"/>
  <c r="AZ351" i="34"/>
  <c r="BA351" i="34" s="1"/>
  <c r="AY351" i="34"/>
  <c r="AX351" i="34"/>
  <c r="AV351" i="34"/>
  <c r="AW351" i="34" s="1"/>
  <c r="AU351" i="34"/>
  <c r="AT351" i="34"/>
  <c r="AR351" i="34"/>
  <c r="AN351" i="34"/>
  <c r="AF351" i="34"/>
  <c r="T351" i="34"/>
  <c r="O351" i="34"/>
  <c r="L351" i="34"/>
  <c r="AK351" i="34" s="1"/>
  <c r="I351" i="34"/>
  <c r="C351" i="34"/>
  <c r="AZ350" i="34"/>
  <c r="BA350" i="34" s="1"/>
  <c r="AY350" i="34"/>
  <c r="AX350" i="34"/>
  <c r="AV350" i="34"/>
  <c r="AW350" i="34" s="1"/>
  <c r="AU350" i="34"/>
  <c r="AT350" i="34"/>
  <c r="AR350" i="34"/>
  <c r="AN350" i="34"/>
  <c r="AF350" i="34"/>
  <c r="T350" i="34"/>
  <c r="O350" i="34"/>
  <c r="L350" i="34"/>
  <c r="I350" i="34"/>
  <c r="C350" i="34"/>
  <c r="AZ349" i="34"/>
  <c r="BA349" i="34" s="1"/>
  <c r="AY349" i="34"/>
  <c r="AX349" i="34"/>
  <c r="AV349" i="34"/>
  <c r="AW349" i="34" s="1"/>
  <c r="AU349" i="34"/>
  <c r="AT349" i="34"/>
  <c r="AR349" i="34"/>
  <c r="AN349" i="34"/>
  <c r="AF349" i="34"/>
  <c r="T349" i="34"/>
  <c r="O349" i="34"/>
  <c r="L349" i="34"/>
  <c r="AB349" i="34" s="1"/>
  <c r="I349" i="34"/>
  <c r="C349" i="34"/>
  <c r="AZ348" i="34"/>
  <c r="BA348" i="34" s="1"/>
  <c r="AY348" i="34"/>
  <c r="AX348" i="34"/>
  <c r="AV348" i="34"/>
  <c r="AW348" i="34" s="1"/>
  <c r="AU348" i="34"/>
  <c r="AT348" i="34"/>
  <c r="AR348" i="34"/>
  <c r="AN348" i="34"/>
  <c r="AF348" i="34"/>
  <c r="T348" i="34"/>
  <c r="O348" i="34"/>
  <c r="L348" i="34"/>
  <c r="AB348" i="34" s="1"/>
  <c r="I348" i="34"/>
  <c r="C348" i="34"/>
  <c r="AZ347" i="34"/>
  <c r="BA347" i="34" s="1"/>
  <c r="AY347" i="34"/>
  <c r="AX347" i="34"/>
  <c r="AV347" i="34"/>
  <c r="AW347" i="34" s="1"/>
  <c r="AU347" i="34"/>
  <c r="AT347" i="34"/>
  <c r="AR347" i="34"/>
  <c r="AN347" i="34"/>
  <c r="AF347" i="34"/>
  <c r="T347" i="34"/>
  <c r="O347" i="34"/>
  <c r="L347" i="34"/>
  <c r="AB347" i="34" s="1"/>
  <c r="I347" i="34"/>
  <c r="C347" i="34"/>
  <c r="AZ346" i="34"/>
  <c r="BA346" i="34" s="1"/>
  <c r="AY346" i="34"/>
  <c r="AX346" i="34"/>
  <c r="AV346" i="34"/>
  <c r="AW346" i="34" s="1"/>
  <c r="AU346" i="34"/>
  <c r="AT346" i="34"/>
  <c r="AR346" i="34"/>
  <c r="AN346" i="34"/>
  <c r="AF346" i="34"/>
  <c r="T346" i="34"/>
  <c r="O346" i="34"/>
  <c r="L346" i="34"/>
  <c r="AB346" i="34" s="1"/>
  <c r="I346" i="34"/>
  <c r="C346" i="34"/>
  <c r="AZ345" i="34"/>
  <c r="BA345" i="34" s="1"/>
  <c r="AY345" i="34"/>
  <c r="AX345" i="34"/>
  <c r="AV345" i="34"/>
  <c r="AW345" i="34" s="1"/>
  <c r="AU345" i="34"/>
  <c r="AT345" i="34"/>
  <c r="AR345" i="34"/>
  <c r="AN345" i="34"/>
  <c r="AF345" i="34"/>
  <c r="T345" i="34"/>
  <c r="O345" i="34"/>
  <c r="L345" i="34"/>
  <c r="AK345" i="34" s="1"/>
  <c r="I345" i="34"/>
  <c r="C345" i="34"/>
  <c r="AZ344" i="34"/>
  <c r="BA344" i="34" s="1"/>
  <c r="AY344" i="34"/>
  <c r="AX344" i="34"/>
  <c r="AV344" i="34"/>
  <c r="AW344" i="34" s="1"/>
  <c r="AU344" i="34"/>
  <c r="AT344" i="34"/>
  <c r="AR344" i="34"/>
  <c r="AN344" i="34"/>
  <c r="AF344" i="34"/>
  <c r="T344" i="34"/>
  <c r="O344" i="34"/>
  <c r="L344" i="34"/>
  <c r="AK344" i="34" s="1"/>
  <c r="I344" i="34"/>
  <c r="C344" i="34"/>
  <c r="AZ343" i="34"/>
  <c r="BA343" i="34" s="1"/>
  <c r="AY343" i="34"/>
  <c r="AX343" i="34"/>
  <c r="AV343" i="34"/>
  <c r="AW343" i="34" s="1"/>
  <c r="AU343" i="34"/>
  <c r="AT343" i="34"/>
  <c r="AR343" i="34"/>
  <c r="AN343" i="34"/>
  <c r="AF343" i="34"/>
  <c r="T343" i="34"/>
  <c r="O343" i="34"/>
  <c r="L343" i="34"/>
  <c r="AK343" i="34" s="1"/>
  <c r="I343" i="34"/>
  <c r="C343" i="34"/>
  <c r="AZ342" i="34"/>
  <c r="BA342" i="34" s="1"/>
  <c r="AY342" i="34"/>
  <c r="AX342" i="34"/>
  <c r="AV342" i="34"/>
  <c r="AW342" i="34" s="1"/>
  <c r="AU342" i="34"/>
  <c r="AT342" i="34"/>
  <c r="AR342" i="34"/>
  <c r="AN342" i="34"/>
  <c r="AF342" i="34"/>
  <c r="T342" i="34"/>
  <c r="O342" i="34"/>
  <c r="L342" i="34"/>
  <c r="AB342" i="34" s="1"/>
  <c r="I342" i="34"/>
  <c r="C342" i="34"/>
  <c r="AZ341" i="34"/>
  <c r="BA341" i="34" s="1"/>
  <c r="AY341" i="34"/>
  <c r="AX341" i="34"/>
  <c r="AV341" i="34"/>
  <c r="AW341" i="34" s="1"/>
  <c r="AU341" i="34"/>
  <c r="AT341" i="34"/>
  <c r="AR341" i="34"/>
  <c r="AN341" i="34"/>
  <c r="AF341" i="34"/>
  <c r="T341" i="34"/>
  <c r="O341" i="34"/>
  <c r="L341" i="34"/>
  <c r="AK341" i="34" s="1"/>
  <c r="I341" i="34"/>
  <c r="C341" i="34"/>
  <c r="AZ340" i="34"/>
  <c r="BA340" i="34" s="1"/>
  <c r="AY340" i="34"/>
  <c r="AX340" i="34"/>
  <c r="AV340" i="34"/>
  <c r="AW340" i="34" s="1"/>
  <c r="AU340" i="34"/>
  <c r="AT340" i="34"/>
  <c r="AR340" i="34"/>
  <c r="AN340" i="34"/>
  <c r="AF340" i="34"/>
  <c r="T340" i="34"/>
  <c r="O340" i="34"/>
  <c r="L340" i="34"/>
  <c r="AB340" i="34" s="1"/>
  <c r="I340" i="34"/>
  <c r="C340" i="34"/>
  <c r="AZ339" i="34"/>
  <c r="BA339" i="34" s="1"/>
  <c r="AY339" i="34"/>
  <c r="AX339" i="34"/>
  <c r="AV339" i="34"/>
  <c r="AW339" i="34" s="1"/>
  <c r="AU339" i="34"/>
  <c r="AT339" i="34"/>
  <c r="AR339" i="34"/>
  <c r="AN339" i="34"/>
  <c r="AF339" i="34"/>
  <c r="T339" i="34"/>
  <c r="O339" i="34"/>
  <c r="L339" i="34"/>
  <c r="I339" i="34"/>
  <c r="C339" i="34"/>
  <c r="AZ338" i="34"/>
  <c r="BA338" i="34" s="1"/>
  <c r="AY338" i="34"/>
  <c r="AX338" i="34"/>
  <c r="AV338" i="34"/>
  <c r="AW338" i="34" s="1"/>
  <c r="AU338" i="34"/>
  <c r="AT338" i="34"/>
  <c r="AR338" i="34"/>
  <c r="AN338" i="34"/>
  <c r="AF338" i="34"/>
  <c r="T338" i="34"/>
  <c r="O338" i="34"/>
  <c r="L338" i="34"/>
  <c r="Y338" i="34" s="1"/>
  <c r="I338" i="34"/>
  <c r="C338" i="34"/>
  <c r="AZ337" i="34"/>
  <c r="BA337" i="34" s="1"/>
  <c r="AY337" i="34"/>
  <c r="AX337" i="34"/>
  <c r="AV337" i="34"/>
  <c r="AW337" i="34" s="1"/>
  <c r="AU337" i="34"/>
  <c r="AT337" i="34"/>
  <c r="AR337" i="34"/>
  <c r="AN337" i="34"/>
  <c r="AF337" i="34"/>
  <c r="T337" i="34"/>
  <c r="O337" i="34"/>
  <c r="L337" i="34"/>
  <c r="AK337" i="34" s="1"/>
  <c r="I337" i="34"/>
  <c r="C337" i="34"/>
  <c r="AZ336" i="34"/>
  <c r="BA336" i="34" s="1"/>
  <c r="AY336" i="34"/>
  <c r="AX336" i="34"/>
  <c r="AV336" i="34"/>
  <c r="AW336" i="34" s="1"/>
  <c r="AU336" i="34"/>
  <c r="AT336" i="34"/>
  <c r="AR336" i="34"/>
  <c r="AN336" i="34"/>
  <c r="AF336" i="34"/>
  <c r="T336" i="34"/>
  <c r="O336" i="34"/>
  <c r="L336" i="34"/>
  <c r="I336" i="34"/>
  <c r="C336" i="34"/>
  <c r="AZ335" i="34"/>
  <c r="BA335" i="34" s="1"/>
  <c r="AY335" i="34"/>
  <c r="AX335" i="34"/>
  <c r="AV335" i="34"/>
  <c r="AW335" i="34" s="1"/>
  <c r="AU335" i="34"/>
  <c r="AT335" i="34"/>
  <c r="AR335" i="34"/>
  <c r="AN335" i="34"/>
  <c r="AF335" i="34"/>
  <c r="T335" i="34"/>
  <c r="O335" i="34"/>
  <c r="L335" i="34"/>
  <c r="AK335" i="34" s="1"/>
  <c r="I335" i="34"/>
  <c r="C335" i="34"/>
  <c r="AZ334" i="34"/>
  <c r="BA334" i="34" s="1"/>
  <c r="AY334" i="34"/>
  <c r="AX334" i="34"/>
  <c r="AV334" i="34"/>
  <c r="AW334" i="34" s="1"/>
  <c r="AU334" i="34"/>
  <c r="AT334" i="34"/>
  <c r="AR334" i="34"/>
  <c r="AN334" i="34"/>
  <c r="AF334" i="34"/>
  <c r="T334" i="34"/>
  <c r="O334" i="34"/>
  <c r="L334" i="34"/>
  <c r="I334" i="34"/>
  <c r="C334" i="34"/>
  <c r="AZ333" i="34"/>
  <c r="BA333" i="34" s="1"/>
  <c r="AY333" i="34"/>
  <c r="AX333" i="34"/>
  <c r="AV333" i="34"/>
  <c r="AW333" i="34" s="1"/>
  <c r="AU333" i="34"/>
  <c r="AT333" i="34"/>
  <c r="AR333" i="34"/>
  <c r="AN333" i="34"/>
  <c r="AF333" i="34"/>
  <c r="T333" i="34"/>
  <c r="O333" i="34"/>
  <c r="L333" i="34"/>
  <c r="AB333" i="34" s="1"/>
  <c r="I333" i="34"/>
  <c r="C333" i="34"/>
  <c r="AZ332" i="34"/>
  <c r="BA332" i="34" s="1"/>
  <c r="AY332" i="34"/>
  <c r="AX332" i="34"/>
  <c r="AV332" i="34"/>
  <c r="AW332" i="34" s="1"/>
  <c r="AU332" i="34"/>
  <c r="AT332" i="34"/>
  <c r="AR332" i="34"/>
  <c r="AN332" i="34"/>
  <c r="AF332" i="34"/>
  <c r="T332" i="34"/>
  <c r="O332" i="34"/>
  <c r="L332" i="34"/>
  <c r="AK332" i="34" s="1"/>
  <c r="I332" i="34"/>
  <c r="C332" i="34"/>
  <c r="AZ331" i="34"/>
  <c r="BA331" i="34" s="1"/>
  <c r="AY331" i="34"/>
  <c r="AX331" i="34"/>
  <c r="AV331" i="34"/>
  <c r="AW331" i="34" s="1"/>
  <c r="AU331" i="34"/>
  <c r="AT331" i="34"/>
  <c r="AR331" i="34"/>
  <c r="AN331" i="34"/>
  <c r="AF331" i="34"/>
  <c r="T331" i="34"/>
  <c r="O331" i="34"/>
  <c r="L331" i="34"/>
  <c r="AB331" i="34" s="1"/>
  <c r="I331" i="34"/>
  <c r="C331" i="34"/>
  <c r="AZ330" i="34"/>
  <c r="BA330" i="34" s="1"/>
  <c r="AY330" i="34"/>
  <c r="AX330" i="34"/>
  <c r="AV330" i="34"/>
  <c r="AW330" i="34" s="1"/>
  <c r="AU330" i="34"/>
  <c r="AT330" i="34"/>
  <c r="AR330" i="34"/>
  <c r="AN330" i="34"/>
  <c r="AF330" i="34"/>
  <c r="T330" i="34"/>
  <c r="O330" i="34"/>
  <c r="L330" i="34"/>
  <c r="I330" i="34"/>
  <c r="C330" i="34"/>
  <c r="AZ329" i="34"/>
  <c r="BA329" i="34" s="1"/>
  <c r="AY329" i="34"/>
  <c r="AX329" i="34"/>
  <c r="AV329" i="34"/>
  <c r="AW329" i="34" s="1"/>
  <c r="AU329" i="34"/>
  <c r="AT329" i="34"/>
  <c r="AR329" i="34"/>
  <c r="AN329" i="34"/>
  <c r="AF329" i="34"/>
  <c r="T329" i="34"/>
  <c r="O329" i="34"/>
  <c r="L329" i="34"/>
  <c r="I329" i="34"/>
  <c r="C329" i="34"/>
  <c r="AZ328" i="34"/>
  <c r="BA328" i="34" s="1"/>
  <c r="AY328" i="34"/>
  <c r="AX328" i="34"/>
  <c r="AV328" i="34"/>
  <c r="AW328" i="34" s="1"/>
  <c r="AU328" i="34"/>
  <c r="AT328" i="34"/>
  <c r="AR328" i="34"/>
  <c r="AN328" i="34"/>
  <c r="AF328" i="34"/>
  <c r="T328" i="34"/>
  <c r="O328" i="34"/>
  <c r="L328" i="34"/>
  <c r="Y328" i="34" s="1"/>
  <c r="I328" i="34"/>
  <c r="C328" i="34"/>
  <c r="AZ327" i="34"/>
  <c r="BA327" i="34" s="1"/>
  <c r="AY327" i="34"/>
  <c r="AX327" i="34"/>
  <c r="AV327" i="34"/>
  <c r="AW327" i="34" s="1"/>
  <c r="AU327" i="34"/>
  <c r="AT327" i="34"/>
  <c r="AR327" i="34"/>
  <c r="AN327" i="34"/>
  <c r="AF327" i="34"/>
  <c r="T327" i="34"/>
  <c r="O327" i="34"/>
  <c r="L327" i="34"/>
  <c r="AB327" i="34" s="1"/>
  <c r="I327" i="34"/>
  <c r="C327" i="34"/>
  <c r="AZ326" i="34"/>
  <c r="BA326" i="34" s="1"/>
  <c r="AY326" i="34"/>
  <c r="AX326" i="34"/>
  <c r="AV326" i="34"/>
  <c r="AW326" i="34" s="1"/>
  <c r="AU326" i="34"/>
  <c r="AT326" i="34"/>
  <c r="AR326" i="34"/>
  <c r="AN326" i="34"/>
  <c r="AF326" i="34"/>
  <c r="T326" i="34"/>
  <c r="O326" i="34"/>
  <c r="L326" i="34"/>
  <c r="I326" i="34"/>
  <c r="C326" i="34"/>
  <c r="AZ325" i="34"/>
  <c r="BA325" i="34" s="1"/>
  <c r="AY325" i="34"/>
  <c r="AX325" i="34"/>
  <c r="AV325" i="34"/>
  <c r="AW325" i="34" s="1"/>
  <c r="AU325" i="34"/>
  <c r="AT325" i="34"/>
  <c r="AR325" i="34"/>
  <c r="AN325" i="34"/>
  <c r="AF325" i="34"/>
  <c r="T325" i="34"/>
  <c r="O325" i="34"/>
  <c r="L325" i="34"/>
  <c r="I325" i="34"/>
  <c r="C325" i="34"/>
  <c r="AZ324" i="34"/>
  <c r="BA324" i="34" s="1"/>
  <c r="AY324" i="34"/>
  <c r="AX324" i="34"/>
  <c r="AV324" i="34"/>
  <c r="AW324" i="34" s="1"/>
  <c r="AU324" i="34"/>
  <c r="AT324" i="34"/>
  <c r="AR324" i="34"/>
  <c r="AN324" i="34"/>
  <c r="AF324" i="34"/>
  <c r="T324" i="34"/>
  <c r="O324" i="34"/>
  <c r="L324" i="34"/>
  <c r="AK324" i="34" s="1"/>
  <c r="I324" i="34"/>
  <c r="C324" i="34"/>
  <c r="AZ323" i="34"/>
  <c r="BA323" i="34" s="1"/>
  <c r="AY323" i="34"/>
  <c r="AX323" i="34"/>
  <c r="AV323" i="34"/>
  <c r="AW323" i="34" s="1"/>
  <c r="AU323" i="34"/>
  <c r="AT323" i="34"/>
  <c r="AR323" i="34"/>
  <c r="AN323" i="34"/>
  <c r="AF323" i="34"/>
  <c r="T323" i="34"/>
  <c r="O323" i="34"/>
  <c r="L323" i="34"/>
  <c r="I323" i="34"/>
  <c r="C323" i="34"/>
  <c r="AZ322" i="34"/>
  <c r="BA322" i="34" s="1"/>
  <c r="AY322" i="34"/>
  <c r="AX322" i="34"/>
  <c r="AV322" i="34"/>
  <c r="AW322" i="34" s="1"/>
  <c r="AU322" i="34"/>
  <c r="AT322" i="34"/>
  <c r="AR322" i="34"/>
  <c r="AN322" i="34"/>
  <c r="AF322" i="34"/>
  <c r="T322" i="34"/>
  <c r="O322" i="34"/>
  <c r="L322" i="34"/>
  <c r="AK322" i="34" s="1"/>
  <c r="I322" i="34"/>
  <c r="C322" i="34"/>
  <c r="AZ321" i="34"/>
  <c r="BA321" i="34" s="1"/>
  <c r="AY321" i="34"/>
  <c r="AX321" i="34"/>
  <c r="AV321" i="34"/>
  <c r="AW321" i="34" s="1"/>
  <c r="AU321" i="34"/>
  <c r="AT321" i="34"/>
  <c r="AR321" i="34"/>
  <c r="AN321" i="34"/>
  <c r="AF321" i="34"/>
  <c r="T321" i="34"/>
  <c r="O321" i="34"/>
  <c r="L321" i="34"/>
  <c r="AK321" i="34" s="1"/>
  <c r="I321" i="34"/>
  <c r="C321" i="34"/>
  <c r="AZ320" i="34"/>
  <c r="BA320" i="34" s="1"/>
  <c r="AY320" i="34"/>
  <c r="AX320" i="34"/>
  <c r="AV320" i="34"/>
  <c r="AW320" i="34" s="1"/>
  <c r="AU320" i="34"/>
  <c r="AT320" i="34"/>
  <c r="AR320" i="34"/>
  <c r="AN320" i="34"/>
  <c r="AF320" i="34"/>
  <c r="T320" i="34"/>
  <c r="O320" i="34"/>
  <c r="L320" i="34"/>
  <c r="Y320" i="34" s="1"/>
  <c r="I320" i="34"/>
  <c r="C320" i="34"/>
  <c r="AZ319" i="34"/>
  <c r="BA319" i="34" s="1"/>
  <c r="AY319" i="34"/>
  <c r="AX319" i="34"/>
  <c r="AV319" i="34"/>
  <c r="AW319" i="34" s="1"/>
  <c r="AU319" i="34"/>
  <c r="AT319" i="34"/>
  <c r="AR319" i="34"/>
  <c r="AN319" i="34"/>
  <c r="AF319" i="34"/>
  <c r="T319" i="34"/>
  <c r="O319" i="34"/>
  <c r="L319" i="34"/>
  <c r="AK319" i="34" s="1"/>
  <c r="I319" i="34"/>
  <c r="C319" i="34"/>
  <c r="AZ318" i="34"/>
  <c r="BA318" i="34" s="1"/>
  <c r="AY318" i="34"/>
  <c r="AX318" i="34"/>
  <c r="AV318" i="34"/>
  <c r="AW318" i="34" s="1"/>
  <c r="AU318" i="34"/>
  <c r="AT318" i="34"/>
  <c r="AR318" i="34"/>
  <c r="AN318" i="34"/>
  <c r="AF318" i="34"/>
  <c r="T318" i="34"/>
  <c r="O318" i="34"/>
  <c r="L318" i="34"/>
  <c r="I318" i="34"/>
  <c r="C318" i="34"/>
  <c r="AZ317" i="34"/>
  <c r="BA317" i="34" s="1"/>
  <c r="AY317" i="34"/>
  <c r="AX317" i="34"/>
  <c r="AV317" i="34"/>
  <c r="AW317" i="34" s="1"/>
  <c r="AU317" i="34"/>
  <c r="AT317" i="34"/>
  <c r="AR317" i="34"/>
  <c r="AN317" i="34"/>
  <c r="AF317" i="34"/>
  <c r="T317" i="34"/>
  <c r="O317" i="34"/>
  <c r="L317" i="34"/>
  <c r="I317" i="34"/>
  <c r="C317" i="34"/>
  <c r="AZ316" i="34"/>
  <c r="BA316" i="34" s="1"/>
  <c r="AY316" i="34"/>
  <c r="AX316" i="34"/>
  <c r="AV316" i="34"/>
  <c r="AW316" i="34" s="1"/>
  <c r="AU316" i="34"/>
  <c r="AT316" i="34"/>
  <c r="AR316" i="34"/>
  <c r="AN316" i="34"/>
  <c r="AF316" i="34"/>
  <c r="T316" i="34"/>
  <c r="O316" i="34"/>
  <c r="L316" i="34"/>
  <c r="AK316" i="34" s="1"/>
  <c r="I316" i="34"/>
  <c r="C316" i="34"/>
  <c r="AZ315" i="34"/>
  <c r="BA315" i="34" s="1"/>
  <c r="AY315" i="34"/>
  <c r="AX315" i="34"/>
  <c r="AV315" i="34"/>
  <c r="AW315" i="34" s="1"/>
  <c r="AU315" i="34"/>
  <c r="AT315" i="34"/>
  <c r="AR315" i="34"/>
  <c r="AN315" i="34"/>
  <c r="AF315" i="34"/>
  <c r="T315" i="34"/>
  <c r="O315" i="34"/>
  <c r="L315" i="34"/>
  <c r="AB315" i="34" s="1"/>
  <c r="I315" i="34"/>
  <c r="C315" i="34"/>
  <c r="AZ314" i="34"/>
  <c r="BA314" i="34" s="1"/>
  <c r="AY314" i="34"/>
  <c r="AX314" i="34"/>
  <c r="AV314" i="34"/>
  <c r="AW314" i="34" s="1"/>
  <c r="AU314" i="34"/>
  <c r="AT314" i="34"/>
  <c r="AR314" i="34"/>
  <c r="AN314" i="34"/>
  <c r="AF314" i="34"/>
  <c r="T314" i="34"/>
  <c r="O314" i="34"/>
  <c r="L314" i="34"/>
  <c r="AK314" i="34" s="1"/>
  <c r="I314" i="34"/>
  <c r="C314" i="34"/>
  <c r="AZ313" i="34"/>
  <c r="BA313" i="34" s="1"/>
  <c r="AY313" i="34"/>
  <c r="AX313" i="34"/>
  <c r="AV313" i="34"/>
  <c r="AW313" i="34" s="1"/>
  <c r="AU313" i="34"/>
  <c r="AT313" i="34"/>
  <c r="AR313" i="34"/>
  <c r="AN313" i="34"/>
  <c r="AF313" i="34"/>
  <c r="T313" i="34"/>
  <c r="O313" i="34"/>
  <c r="L313" i="34"/>
  <c r="I313" i="34"/>
  <c r="C313" i="34"/>
  <c r="AZ312" i="34"/>
  <c r="BA312" i="34" s="1"/>
  <c r="AY312" i="34"/>
  <c r="AX312" i="34"/>
  <c r="AV312" i="34"/>
  <c r="AW312" i="34" s="1"/>
  <c r="AU312" i="34"/>
  <c r="AT312" i="34"/>
  <c r="AR312" i="34"/>
  <c r="AN312" i="34"/>
  <c r="AF312" i="34"/>
  <c r="T312" i="34"/>
  <c r="O312" i="34"/>
  <c r="L312" i="34"/>
  <c r="Y312" i="34" s="1"/>
  <c r="I312" i="34"/>
  <c r="C312" i="34"/>
  <c r="AZ311" i="34"/>
  <c r="BA311" i="34" s="1"/>
  <c r="AY311" i="34"/>
  <c r="AX311" i="34"/>
  <c r="AV311" i="34"/>
  <c r="AW311" i="34" s="1"/>
  <c r="AU311" i="34"/>
  <c r="AT311" i="34"/>
  <c r="AR311" i="34"/>
  <c r="AN311" i="34"/>
  <c r="AF311" i="34"/>
  <c r="T311" i="34"/>
  <c r="O311" i="34"/>
  <c r="L311" i="34"/>
  <c r="AB311" i="34" s="1"/>
  <c r="I311" i="34"/>
  <c r="C311" i="34"/>
  <c r="AZ310" i="34"/>
  <c r="BA310" i="34" s="1"/>
  <c r="AY310" i="34"/>
  <c r="AX310" i="34"/>
  <c r="AV310" i="34"/>
  <c r="AW310" i="34" s="1"/>
  <c r="AU310" i="34"/>
  <c r="AT310" i="34"/>
  <c r="AR310" i="34"/>
  <c r="AN310" i="34"/>
  <c r="AF310" i="34"/>
  <c r="T310" i="34"/>
  <c r="O310" i="34"/>
  <c r="L310" i="34"/>
  <c r="I310" i="34"/>
  <c r="C310" i="34"/>
  <c r="AZ309" i="34"/>
  <c r="BA309" i="34" s="1"/>
  <c r="AY309" i="34"/>
  <c r="AX309" i="34"/>
  <c r="AV309" i="34"/>
  <c r="AW309" i="34" s="1"/>
  <c r="AU309" i="34"/>
  <c r="AT309" i="34"/>
  <c r="AR309" i="34"/>
  <c r="AN309" i="34"/>
  <c r="AF309" i="34"/>
  <c r="T309" i="34"/>
  <c r="O309" i="34"/>
  <c r="L309" i="34"/>
  <c r="I309" i="34"/>
  <c r="C309" i="34"/>
  <c r="AZ308" i="34"/>
  <c r="BA308" i="34" s="1"/>
  <c r="AY308" i="34"/>
  <c r="AX308" i="34"/>
  <c r="AV308" i="34"/>
  <c r="AW308" i="34" s="1"/>
  <c r="AU308" i="34"/>
  <c r="AT308" i="34"/>
  <c r="AR308" i="34"/>
  <c r="AN308" i="34"/>
  <c r="AF308" i="34"/>
  <c r="T308" i="34"/>
  <c r="O308" i="34"/>
  <c r="L308" i="34"/>
  <c r="AK308" i="34" s="1"/>
  <c r="I308" i="34"/>
  <c r="C308" i="34"/>
  <c r="AZ307" i="34"/>
  <c r="BA307" i="34" s="1"/>
  <c r="AY307" i="34"/>
  <c r="AX307" i="34"/>
  <c r="AV307" i="34"/>
  <c r="AW307" i="34" s="1"/>
  <c r="AU307" i="34"/>
  <c r="AT307" i="34"/>
  <c r="AR307" i="34"/>
  <c r="AN307" i="34"/>
  <c r="AF307" i="34"/>
  <c r="T307" i="34"/>
  <c r="O307" i="34"/>
  <c r="L307" i="34"/>
  <c r="I307" i="34"/>
  <c r="C307" i="34"/>
  <c r="AZ306" i="34"/>
  <c r="BA306" i="34" s="1"/>
  <c r="AY306" i="34"/>
  <c r="AX306" i="34"/>
  <c r="AV306" i="34"/>
  <c r="AW306" i="34" s="1"/>
  <c r="AU306" i="34"/>
  <c r="AT306" i="34"/>
  <c r="AR306" i="34"/>
  <c r="AN306" i="34"/>
  <c r="AF306" i="34"/>
  <c r="T306" i="34"/>
  <c r="O306" i="34"/>
  <c r="L306" i="34"/>
  <c r="AK306" i="34" s="1"/>
  <c r="I306" i="34"/>
  <c r="C306" i="34"/>
  <c r="AZ305" i="34"/>
  <c r="BA305" i="34" s="1"/>
  <c r="AY305" i="34"/>
  <c r="AX305" i="34"/>
  <c r="AV305" i="34"/>
  <c r="AW305" i="34" s="1"/>
  <c r="AU305" i="34"/>
  <c r="AT305" i="34"/>
  <c r="AR305" i="34"/>
  <c r="AN305" i="34"/>
  <c r="AF305" i="34"/>
  <c r="T305" i="34"/>
  <c r="O305" i="34"/>
  <c r="L305" i="34"/>
  <c r="AK305" i="34" s="1"/>
  <c r="I305" i="34"/>
  <c r="C305" i="34"/>
  <c r="AZ304" i="34"/>
  <c r="BA304" i="34" s="1"/>
  <c r="AY304" i="34"/>
  <c r="AX304" i="34"/>
  <c r="AV304" i="34"/>
  <c r="AW304" i="34" s="1"/>
  <c r="AU304" i="34"/>
  <c r="AT304" i="34"/>
  <c r="AR304" i="34"/>
  <c r="AN304" i="34"/>
  <c r="AF304" i="34"/>
  <c r="T304" i="34"/>
  <c r="O304" i="34"/>
  <c r="L304" i="34"/>
  <c r="Y304" i="34" s="1"/>
  <c r="I304" i="34"/>
  <c r="C304" i="34"/>
  <c r="AZ303" i="34"/>
  <c r="BA303" i="34" s="1"/>
  <c r="AY303" i="34"/>
  <c r="AX303" i="34"/>
  <c r="AV303" i="34"/>
  <c r="AW303" i="34" s="1"/>
  <c r="AU303" i="34"/>
  <c r="AT303" i="34"/>
  <c r="AR303" i="34"/>
  <c r="AN303" i="34"/>
  <c r="AF303" i="34"/>
  <c r="T303" i="34"/>
  <c r="O303" i="34"/>
  <c r="L303" i="34"/>
  <c r="AB303" i="34" s="1"/>
  <c r="I303" i="34"/>
  <c r="C303" i="34"/>
  <c r="AZ302" i="34"/>
  <c r="BA302" i="34" s="1"/>
  <c r="AY302" i="34"/>
  <c r="AX302" i="34"/>
  <c r="AV302" i="34"/>
  <c r="AW302" i="34" s="1"/>
  <c r="AU302" i="34"/>
  <c r="AT302" i="34"/>
  <c r="AR302" i="34"/>
  <c r="AN302" i="34"/>
  <c r="AF302" i="34"/>
  <c r="T302" i="34"/>
  <c r="O302" i="34"/>
  <c r="L302" i="34"/>
  <c r="I302" i="34"/>
  <c r="C302" i="34"/>
  <c r="AZ301" i="34"/>
  <c r="BA301" i="34" s="1"/>
  <c r="AY301" i="34"/>
  <c r="AX301" i="34"/>
  <c r="AV301" i="34"/>
  <c r="AW301" i="34" s="1"/>
  <c r="AU301" i="34"/>
  <c r="AT301" i="34"/>
  <c r="AR301" i="34"/>
  <c r="AN301" i="34"/>
  <c r="AF301" i="34"/>
  <c r="T301" i="34"/>
  <c r="O301" i="34"/>
  <c r="L301" i="34"/>
  <c r="I301" i="34"/>
  <c r="C301" i="34"/>
  <c r="AZ300" i="34"/>
  <c r="BA300" i="34" s="1"/>
  <c r="AY300" i="34"/>
  <c r="AX300" i="34"/>
  <c r="AV300" i="34"/>
  <c r="AW300" i="34" s="1"/>
  <c r="AU300" i="34"/>
  <c r="AT300" i="34"/>
  <c r="AR300" i="34"/>
  <c r="AN300" i="34"/>
  <c r="AF300" i="34"/>
  <c r="T300" i="34"/>
  <c r="O300" i="34"/>
  <c r="L300" i="34"/>
  <c r="I300" i="34"/>
  <c r="C300" i="34"/>
  <c r="AZ299" i="34"/>
  <c r="BA299" i="34" s="1"/>
  <c r="AY299" i="34"/>
  <c r="AX299" i="34"/>
  <c r="AV299" i="34"/>
  <c r="AW299" i="34" s="1"/>
  <c r="AU299" i="34"/>
  <c r="AT299" i="34"/>
  <c r="AR299" i="34"/>
  <c r="AN299" i="34"/>
  <c r="AF299" i="34"/>
  <c r="T299" i="34"/>
  <c r="O299" i="34"/>
  <c r="L299" i="34"/>
  <c r="I299" i="34"/>
  <c r="C299" i="34"/>
  <c r="AZ298" i="34"/>
  <c r="BA298" i="34" s="1"/>
  <c r="AY298" i="34"/>
  <c r="AX298" i="34"/>
  <c r="AV298" i="34"/>
  <c r="AW298" i="34" s="1"/>
  <c r="AU298" i="34"/>
  <c r="AT298" i="34"/>
  <c r="AR298" i="34"/>
  <c r="AN298" i="34"/>
  <c r="AF298" i="34"/>
  <c r="T298" i="34"/>
  <c r="O298" i="34"/>
  <c r="L298" i="34"/>
  <c r="AK298" i="34" s="1"/>
  <c r="I298" i="34"/>
  <c r="C298" i="34"/>
  <c r="AZ297" i="34"/>
  <c r="BA297" i="34" s="1"/>
  <c r="AY297" i="34"/>
  <c r="AX297" i="34"/>
  <c r="AV297" i="34"/>
  <c r="AW297" i="34" s="1"/>
  <c r="AU297" i="34"/>
  <c r="AT297" i="34"/>
  <c r="AR297" i="34"/>
  <c r="AN297" i="34"/>
  <c r="AF297" i="34"/>
  <c r="T297" i="34"/>
  <c r="O297" i="34"/>
  <c r="L297" i="34"/>
  <c r="I297" i="34"/>
  <c r="C297" i="34"/>
  <c r="AZ296" i="34"/>
  <c r="BA296" i="34" s="1"/>
  <c r="AY296" i="34"/>
  <c r="AX296" i="34"/>
  <c r="AV296" i="34"/>
  <c r="AW296" i="34" s="1"/>
  <c r="AU296" i="34"/>
  <c r="AT296" i="34"/>
  <c r="AR296" i="34"/>
  <c r="AN296" i="34"/>
  <c r="AF296" i="34"/>
  <c r="T296" i="34"/>
  <c r="O296" i="34"/>
  <c r="L296" i="34"/>
  <c r="Y296" i="34" s="1"/>
  <c r="I296" i="34"/>
  <c r="C296" i="34"/>
  <c r="AZ295" i="34"/>
  <c r="BA295" i="34" s="1"/>
  <c r="AY295" i="34"/>
  <c r="AX295" i="34"/>
  <c r="AV295" i="34"/>
  <c r="AW295" i="34" s="1"/>
  <c r="AU295" i="34"/>
  <c r="AT295" i="34"/>
  <c r="AR295" i="34"/>
  <c r="AN295" i="34"/>
  <c r="AF295" i="34"/>
  <c r="T295" i="34"/>
  <c r="O295" i="34"/>
  <c r="L295" i="34"/>
  <c r="AB295" i="34" s="1"/>
  <c r="I295" i="34"/>
  <c r="C295" i="34"/>
  <c r="AZ294" i="34"/>
  <c r="BA294" i="34" s="1"/>
  <c r="AY294" i="34"/>
  <c r="AX294" i="34"/>
  <c r="AV294" i="34"/>
  <c r="AW294" i="34" s="1"/>
  <c r="AU294" i="34"/>
  <c r="AT294" i="34"/>
  <c r="AR294" i="34"/>
  <c r="AN294" i="34"/>
  <c r="AF294" i="34"/>
  <c r="T294" i="34"/>
  <c r="O294" i="34"/>
  <c r="L294" i="34"/>
  <c r="I294" i="34"/>
  <c r="C294" i="34"/>
  <c r="AZ293" i="34"/>
  <c r="BA293" i="34" s="1"/>
  <c r="AY293" i="34"/>
  <c r="AX293" i="34"/>
  <c r="AV293" i="34"/>
  <c r="AW293" i="34" s="1"/>
  <c r="AU293" i="34"/>
  <c r="AT293" i="34"/>
  <c r="AR293" i="34"/>
  <c r="AN293" i="34"/>
  <c r="AF293" i="34"/>
  <c r="T293" i="34"/>
  <c r="O293" i="34"/>
  <c r="L293" i="34"/>
  <c r="AB293" i="34" s="1"/>
  <c r="I293" i="34"/>
  <c r="C293" i="34"/>
  <c r="AZ292" i="34"/>
  <c r="BA292" i="34" s="1"/>
  <c r="AY292" i="34"/>
  <c r="AX292" i="34"/>
  <c r="AV292" i="34"/>
  <c r="AW292" i="34" s="1"/>
  <c r="AU292" i="34"/>
  <c r="AT292" i="34"/>
  <c r="AR292" i="34"/>
  <c r="AN292" i="34"/>
  <c r="AF292" i="34"/>
  <c r="T292" i="34"/>
  <c r="O292" i="34"/>
  <c r="L292" i="34"/>
  <c r="AK292" i="34" s="1"/>
  <c r="I292" i="34"/>
  <c r="C292" i="34"/>
  <c r="AZ291" i="34"/>
  <c r="BA291" i="34" s="1"/>
  <c r="AY291" i="34"/>
  <c r="AX291" i="34"/>
  <c r="AV291" i="34"/>
  <c r="AW291" i="34" s="1"/>
  <c r="AU291" i="34"/>
  <c r="AT291" i="34"/>
  <c r="AR291" i="34"/>
  <c r="AN291" i="34"/>
  <c r="AF291" i="34"/>
  <c r="T291" i="34"/>
  <c r="O291" i="34"/>
  <c r="L291" i="34"/>
  <c r="AB291" i="34" s="1"/>
  <c r="I291" i="34"/>
  <c r="C291" i="34"/>
  <c r="AZ290" i="34"/>
  <c r="BA290" i="34" s="1"/>
  <c r="AY290" i="34"/>
  <c r="AX290" i="34"/>
  <c r="AV290" i="34"/>
  <c r="AW290" i="34" s="1"/>
  <c r="AU290" i="34"/>
  <c r="AT290" i="34"/>
  <c r="AR290" i="34"/>
  <c r="AN290" i="34"/>
  <c r="AF290" i="34"/>
  <c r="T290" i="34"/>
  <c r="O290" i="34"/>
  <c r="L290" i="34"/>
  <c r="AK290" i="34" s="1"/>
  <c r="I290" i="34"/>
  <c r="C290" i="34"/>
  <c r="AZ289" i="34"/>
  <c r="BA289" i="34" s="1"/>
  <c r="AY289" i="34"/>
  <c r="AX289" i="34"/>
  <c r="AV289" i="34"/>
  <c r="AW289" i="34" s="1"/>
  <c r="AU289" i="34"/>
  <c r="AT289" i="34"/>
  <c r="AR289" i="34"/>
  <c r="AN289" i="34"/>
  <c r="AF289" i="34"/>
  <c r="T289" i="34"/>
  <c r="O289" i="34"/>
  <c r="L289" i="34"/>
  <c r="I289" i="34"/>
  <c r="C289" i="34"/>
  <c r="AZ288" i="34"/>
  <c r="BA288" i="34" s="1"/>
  <c r="AY288" i="34"/>
  <c r="AX288" i="34"/>
  <c r="AV288" i="34"/>
  <c r="AW288" i="34" s="1"/>
  <c r="AU288" i="34"/>
  <c r="AT288" i="34"/>
  <c r="AR288" i="34"/>
  <c r="AN288" i="34"/>
  <c r="AF288" i="34"/>
  <c r="T288" i="34"/>
  <c r="O288" i="34"/>
  <c r="L288" i="34"/>
  <c r="I288" i="34"/>
  <c r="C288" i="34"/>
  <c r="AZ287" i="34"/>
  <c r="BA287" i="34" s="1"/>
  <c r="AY287" i="34"/>
  <c r="AX287" i="34"/>
  <c r="AV287" i="34"/>
  <c r="AW287" i="34" s="1"/>
  <c r="AU287" i="34"/>
  <c r="AT287" i="34"/>
  <c r="AR287" i="34"/>
  <c r="AN287" i="34"/>
  <c r="AF287" i="34"/>
  <c r="T287" i="34"/>
  <c r="O287" i="34"/>
  <c r="L287" i="34"/>
  <c r="I287" i="34"/>
  <c r="C287" i="34"/>
  <c r="AZ286" i="34"/>
  <c r="BA286" i="34" s="1"/>
  <c r="AY286" i="34"/>
  <c r="AX286" i="34"/>
  <c r="AV286" i="34"/>
  <c r="AW286" i="34" s="1"/>
  <c r="AU286" i="34"/>
  <c r="AT286" i="34"/>
  <c r="AR286" i="34"/>
  <c r="AN286" i="34"/>
  <c r="AF286" i="34"/>
  <c r="T286" i="34"/>
  <c r="O286" i="34"/>
  <c r="L286" i="34"/>
  <c r="AK286" i="34" s="1"/>
  <c r="I286" i="34"/>
  <c r="C286" i="34"/>
  <c r="AZ285" i="34"/>
  <c r="BA285" i="34" s="1"/>
  <c r="AY285" i="34"/>
  <c r="AX285" i="34"/>
  <c r="AV285" i="34"/>
  <c r="AW285" i="34" s="1"/>
  <c r="AU285" i="34"/>
  <c r="AT285" i="34"/>
  <c r="AR285" i="34"/>
  <c r="AN285" i="34"/>
  <c r="AF285" i="34"/>
  <c r="T285" i="34"/>
  <c r="O285" i="34"/>
  <c r="L285" i="34"/>
  <c r="I285" i="34"/>
  <c r="C285" i="34"/>
  <c r="AZ284" i="34"/>
  <c r="BA284" i="34" s="1"/>
  <c r="AY284" i="34"/>
  <c r="AX284" i="34"/>
  <c r="AV284" i="34"/>
  <c r="AW284" i="34" s="1"/>
  <c r="AU284" i="34"/>
  <c r="AT284" i="34"/>
  <c r="AR284" i="34"/>
  <c r="AN284" i="34"/>
  <c r="AF284" i="34"/>
  <c r="T284" i="34"/>
  <c r="O284" i="34"/>
  <c r="L284" i="34"/>
  <c r="I284" i="34"/>
  <c r="C284" i="34"/>
  <c r="AZ283" i="34"/>
  <c r="BA283" i="34" s="1"/>
  <c r="AY283" i="34"/>
  <c r="AX283" i="34"/>
  <c r="AV283" i="34"/>
  <c r="AW283" i="34" s="1"/>
  <c r="AU283" i="34"/>
  <c r="AT283" i="34"/>
  <c r="AR283" i="34"/>
  <c r="AN283" i="34"/>
  <c r="AF283" i="34"/>
  <c r="T283" i="34"/>
  <c r="O283" i="34"/>
  <c r="L283" i="34"/>
  <c r="AB283" i="34" s="1"/>
  <c r="I283" i="34"/>
  <c r="C283" i="34"/>
  <c r="AZ282" i="34"/>
  <c r="BA282" i="34" s="1"/>
  <c r="AY282" i="34"/>
  <c r="AX282" i="34"/>
  <c r="AV282" i="34"/>
  <c r="AW282" i="34" s="1"/>
  <c r="AU282" i="34"/>
  <c r="AT282" i="34"/>
  <c r="AR282" i="34"/>
  <c r="AN282" i="34"/>
  <c r="AF282" i="34"/>
  <c r="T282" i="34"/>
  <c r="O282" i="34"/>
  <c r="L282" i="34"/>
  <c r="I282" i="34"/>
  <c r="C282" i="34"/>
  <c r="AZ281" i="34"/>
  <c r="BA281" i="34" s="1"/>
  <c r="AY281" i="34"/>
  <c r="AX281" i="34"/>
  <c r="AV281" i="34"/>
  <c r="AW281" i="34" s="1"/>
  <c r="AU281" i="34"/>
  <c r="AT281" i="34"/>
  <c r="AR281" i="34"/>
  <c r="AN281" i="34"/>
  <c r="AF281" i="34"/>
  <c r="T281" i="34"/>
  <c r="O281" i="34"/>
  <c r="L281" i="34"/>
  <c r="I281" i="34"/>
  <c r="C281" i="34"/>
  <c r="AZ280" i="34"/>
  <c r="BA280" i="34" s="1"/>
  <c r="AY280" i="34"/>
  <c r="AX280" i="34"/>
  <c r="AV280" i="34"/>
  <c r="AW280" i="34" s="1"/>
  <c r="AU280" i="34"/>
  <c r="AT280" i="34"/>
  <c r="AR280" i="34"/>
  <c r="AN280" i="34"/>
  <c r="AF280" i="34"/>
  <c r="T280" i="34"/>
  <c r="O280" i="34"/>
  <c r="L280" i="34"/>
  <c r="AK280" i="34" s="1"/>
  <c r="I280" i="34"/>
  <c r="C280" i="34"/>
  <c r="AZ279" i="34"/>
  <c r="BA279" i="34" s="1"/>
  <c r="AY279" i="34"/>
  <c r="AX279" i="34"/>
  <c r="AV279" i="34"/>
  <c r="AW279" i="34" s="1"/>
  <c r="AU279" i="34"/>
  <c r="AT279" i="34"/>
  <c r="AR279" i="34"/>
  <c r="AN279" i="34"/>
  <c r="AF279" i="34"/>
  <c r="T279" i="34"/>
  <c r="O279" i="34"/>
  <c r="L279" i="34"/>
  <c r="AB279" i="34" s="1"/>
  <c r="I279" i="34"/>
  <c r="C279" i="34"/>
  <c r="AZ278" i="34"/>
  <c r="BA278" i="34" s="1"/>
  <c r="AY278" i="34"/>
  <c r="AX278" i="34"/>
  <c r="AV278" i="34"/>
  <c r="AW278" i="34" s="1"/>
  <c r="AU278" i="34"/>
  <c r="AT278" i="34"/>
  <c r="AR278" i="34"/>
  <c r="AN278" i="34"/>
  <c r="AF278" i="34"/>
  <c r="T278" i="34"/>
  <c r="O278" i="34"/>
  <c r="L278" i="34"/>
  <c r="AK278" i="34" s="1"/>
  <c r="I278" i="34"/>
  <c r="C278" i="34"/>
  <c r="AZ277" i="34"/>
  <c r="BA277" i="34" s="1"/>
  <c r="AY277" i="34"/>
  <c r="AX277" i="34"/>
  <c r="AV277" i="34"/>
  <c r="AW277" i="34" s="1"/>
  <c r="AU277" i="34"/>
  <c r="AT277" i="34"/>
  <c r="AR277" i="34"/>
  <c r="AN277" i="34"/>
  <c r="AF277" i="34"/>
  <c r="T277" i="34"/>
  <c r="O277" i="34"/>
  <c r="L277" i="34"/>
  <c r="I277" i="34"/>
  <c r="C277" i="34"/>
  <c r="AZ276" i="34"/>
  <c r="BA276" i="34" s="1"/>
  <c r="AY276" i="34"/>
  <c r="AX276" i="34"/>
  <c r="AV276" i="34"/>
  <c r="AW276" i="34" s="1"/>
  <c r="AU276" i="34"/>
  <c r="AT276" i="34"/>
  <c r="AR276" i="34"/>
  <c r="AN276" i="34"/>
  <c r="AF276" i="34"/>
  <c r="T276" i="34"/>
  <c r="O276" i="34"/>
  <c r="L276" i="34"/>
  <c r="I276" i="34"/>
  <c r="C276" i="34"/>
  <c r="AZ275" i="34"/>
  <c r="BA275" i="34" s="1"/>
  <c r="AY275" i="34"/>
  <c r="AX275" i="34"/>
  <c r="AV275" i="34"/>
  <c r="AW275" i="34" s="1"/>
  <c r="AU275" i="34"/>
  <c r="AT275" i="34"/>
  <c r="AR275" i="34"/>
  <c r="AN275" i="34"/>
  <c r="AF275" i="34"/>
  <c r="T275" i="34"/>
  <c r="O275" i="34"/>
  <c r="L275" i="34"/>
  <c r="AB275" i="34" s="1"/>
  <c r="I275" i="34"/>
  <c r="C275" i="34"/>
  <c r="AZ274" i="34"/>
  <c r="BA274" i="34" s="1"/>
  <c r="AY274" i="34"/>
  <c r="AX274" i="34"/>
  <c r="AV274" i="34"/>
  <c r="AW274" i="34" s="1"/>
  <c r="AU274" i="34"/>
  <c r="AT274" i="34"/>
  <c r="AR274" i="34"/>
  <c r="AN274" i="34"/>
  <c r="AF274" i="34"/>
  <c r="T274" i="34"/>
  <c r="O274" i="34"/>
  <c r="L274" i="34"/>
  <c r="AB274" i="34" s="1"/>
  <c r="I274" i="34"/>
  <c r="C274" i="34"/>
  <c r="AZ273" i="34"/>
  <c r="BA273" i="34" s="1"/>
  <c r="AY273" i="34"/>
  <c r="AX273" i="34"/>
  <c r="AV273" i="34"/>
  <c r="AW273" i="34" s="1"/>
  <c r="AU273" i="34"/>
  <c r="AT273" i="34"/>
  <c r="AR273" i="34"/>
  <c r="AN273" i="34"/>
  <c r="AF273" i="34"/>
  <c r="T273" i="34"/>
  <c r="O273" i="34"/>
  <c r="L273" i="34"/>
  <c r="I273" i="34"/>
  <c r="C273" i="34"/>
  <c r="AZ272" i="34"/>
  <c r="BA272" i="34" s="1"/>
  <c r="AY272" i="34"/>
  <c r="AX272" i="34"/>
  <c r="AV272" i="34"/>
  <c r="AW272" i="34" s="1"/>
  <c r="AU272" i="34"/>
  <c r="AT272" i="34"/>
  <c r="AR272" i="34"/>
  <c r="AN272" i="34"/>
  <c r="AF272" i="34"/>
  <c r="T272" i="34"/>
  <c r="O272" i="34"/>
  <c r="L272" i="34"/>
  <c r="AK272" i="34" s="1"/>
  <c r="I272" i="34"/>
  <c r="C272" i="34"/>
  <c r="AZ271" i="34"/>
  <c r="BA271" i="34" s="1"/>
  <c r="AY271" i="34"/>
  <c r="AX271" i="34"/>
  <c r="AV271" i="34"/>
  <c r="AW271" i="34" s="1"/>
  <c r="AU271" i="34"/>
  <c r="AT271" i="34"/>
  <c r="AR271" i="34"/>
  <c r="AN271" i="34"/>
  <c r="AF271" i="34"/>
  <c r="T271" i="34"/>
  <c r="O271" i="34"/>
  <c r="L271" i="34"/>
  <c r="I271" i="34"/>
  <c r="C271" i="34"/>
  <c r="AZ270" i="34"/>
  <c r="BA270" i="34" s="1"/>
  <c r="AY270" i="34"/>
  <c r="AX270" i="34"/>
  <c r="AV270" i="34"/>
  <c r="AW270" i="34" s="1"/>
  <c r="AU270" i="34"/>
  <c r="AT270" i="34"/>
  <c r="AR270" i="34"/>
  <c r="AN270" i="34"/>
  <c r="AF270" i="34"/>
  <c r="T270" i="34"/>
  <c r="O270" i="34"/>
  <c r="L270" i="34"/>
  <c r="I270" i="34"/>
  <c r="C270" i="34"/>
  <c r="AZ269" i="34"/>
  <c r="BA269" i="34" s="1"/>
  <c r="AY269" i="34"/>
  <c r="AX269" i="34"/>
  <c r="AV269" i="34"/>
  <c r="AW269" i="34" s="1"/>
  <c r="AU269" i="34"/>
  <c r="AT269" i="34"/>
  <c r="AR269" i="34"/>
  <c r="AN269" i="34"/>
  <c r="AF269" i="34"/>
  <c r="T269" i="34"/>
  <c r="O269" i="34"/>
  <c r="L269" i="34"/>
  <c r="AB269" i="34" s="1"/>
  <c r="I269" i="34"/>
  <c r="C269" i="34"/>
  <c r="AZ268" i="34"/>
  <c r="BA268" i="34" s="1"/>
  <c r="AY268" i="34"/>
  <c r="AX268" i="34"/>
  <c r="AV268" i="34"/>
  <c r="AW268" i="34" s="1"/>
  <c r="AU268" i="34"/>
  <c r="AT268" i="34"/>
  <c r="AR268" i="34"/>
  <c r="AN268" i="34"/>
  <c r="AF268" i="34"/>
  <c r="T268" i="34"/>
  <c r="O268" i="34"/>
  <c r="L268" i="34"/>
  <c r="AB268" i="34" s="1"/>
  <c r="I268" i="34"/>
  <c r="C268" i="34"/>
  <c r="AZ267" i="34"/>
  <c r="BA267" i="34" s="1"/>
  <c r="AY267" i="34"/>
  <c r="AX267" i="34"/>
  <c r="AV267" i="34"/>
  <c r="AW267" i="34" s="1"/>
  <c r="AU267" i="34"/>
  <c r="AT267" i="34"/>
  <c r="AR267" i="34"/>
  <c r="AN267" i="34"/>
  <c r="AF267" i="34"/>
  <c r="T267" i="34"/>
  <c r="O267" i="34"/>
  <c r="L267" i="34"/>
  <c r="Y267" i="34" s="1"/>
  <c r="I267" i="34"/>
  <c r="C267" i="34"/>
  <c r="AZ266" i="34"/>
  <c r="BA266" i="34" s="1"/>
  <c r="AY266" i="34"/>
  <c r="AX266" i="34"/>
  <c r="AV266" i="34"/>
  <c r="AW266" i="34" s="1"/>
  <c r="AU266" i="34"/>
  <c r="AT266" i="34"/>
  <c r="AR266" i="34"/>
  <c r="AN266" i="34"/>
  <c r="AF266" i="34"/>
  <c r="T266" i="34"/>
  <c r="O266" i="34"/>
  <c r="L266" i="34"/>
  <c r="AK266" i="34" s="1"/>
  <c r="I266" i="34"/>
  <c r="C266" i="34"/>
  <c r="AZ265" i="34"/>
  <c r="BA265" i="34" s="1"/>
  <c r="AY265" i="34"/>
  <c r="AX265" i="34"/>
  <c r="AV265" i="34"/>
  <c r="AW265" i="34" s="1"/>
  <c r="AU265" i="34"/>
  <c r="AT265" i="34"/>
  <c r="AR265" i="34"/>
  <c r="AN265" i="34"/>
  <c r="AF265" i="34"/>
  <c r="T265" i="34"/>
  <c r="O265" i="34"/>
  <c r="L265" i="34"/>
  <c r="I265" i="34"/>
  <c r="C265" i="34"/>
  <c r="AZ264" i="34"/>
  <c r="BA264" i="34" s="1"/>
  <c r="AY264" i="34"/>
  <c r="AX264" i="34"/>
  <c r="AV264" i="34"/>
  <c r="AW264" i="34" s="1"/>
  <c r="AU264" i="34"/>
  <c r="AT264" i="34"/>
  <c r="AR264" i="34"/>
  <c r="AN264" i="34"/>
  <c r="AF264" i="34"/>
  <c r="T264" i="34"/>
  <c r="O264" i="34"/>
  <c r="L264" i="34"/>
  <c r="I264" i="34"/>
  <c r="C264" i="34"/>
  <c r="AZ263" i="34"/>
  <c r="BA263" i="34" s="1"/>
  <c r="AY263" i="34"/>
  <c r="AX263" i="34"/>
  <c r="AV263" i="34"/>
  <c r="AW263" i="34" s="1"/>
  <c r="AU263" i="34"/>
  <c r="AT263" i="34"/>
  <c r="AR263" i="34"/>
  <c r="AN263" i="34"/>
  <c r="AF263" i="34"/>
  <c r="T263" i="34"/>
  <c r="O263" i="34"/>
  <c r="L263" i="34"/>
  <c r="AK263" i="34" s="1"/>
  <c r="I263" i="34"/>
  <c r="C263" i="34"/>
  <c r="AZ262" i="34"/>
  <c r="BA262" i="34" s="1"/>
  <c r="AY262" i="34"/>
  <c r="AX262" i="34"/>
  <c r="AV262" i="34"/>
  <c r="AW262" i="34" s="1"/>
  <c r="AU262" i="34"/>
  <c r="AT262" i="34"/>
  <c r="AR262" i="34"/>
  <c r="AN262" i="34"/>
  <c r="AF262" i="34"/>
  <c r="T262" i="34"/>
  <c r="O262" i="34"/>
  <c r="L262" i="34"/>
  <c r="AK262" i="34" s="1"/>
  <c r="I262" i="34"/>
  <c r="C262" i="34"/>
  <c r="AZ261" i="34"/>
  <c r="BA261" i="34" s="1"/>
  <c r="AY261" i="34"/>
  <c r="AX261" i="34"/>
  <c r="AV261" i="34"/>
  <c r="AW261" i="34" s="1"/>
  <c r="AU261" i="34"/>
  <c r="AT261" i="34"/>
  <c r="AR261" i="34"/>
  <c r="AN261" i="34"/>
  <c r="AF261" i="34"/>
  <c r="T261" i="34"/>
  <c r="O261" i="34"/>
  <c r="L261" i="34"/>
  <c r="I261" i="34"/>
  <c r="C261" i="34"/>
  <c r="AZ260" i="34"/>
  <c r="BA260" i="34" s="1"/>
  <c r="AY260" i="34"/>
  <c r="AX260" i="34"/>
  <c r="AV260" i="34"/>
  <c r="AW260" i="34" s="1"/>
  <c r="AU260" i="34"/>
  <c r="AT260" i="34"/>
  <c r="AR260" i="34"/>
  <c r="AN260" i="34"/>
  <c r="AF260" i="34"/>
  <c r="T260" i="34"/>
  <c r="O260" i="34"/>
  <c r="L260" i="34"/>
  <c r="AK260" i="34" s="1"/>
  <c r="I260" i="34"/>
  <c r="C260" i="34"/>
  <c r="AZ259" i="34"/>
  <c r="BA259" i="34" s="1"/>
  <c r="AY259" i="34"/>
  <c r="AX259" i="34"/>
  <c r="AV259" i="34"/>
  <c r="AW259" i="34" s="1"/>
  <c r="AU259" i="34"/>
  <c r="AT259" i="34"/>
  <c r="AR259" i="34"/>
  <c r="AN259" i="34"/>
  <c r="AF259" i="34"/>
  <c r="T259" i="34"/>
  <c r="O259" i="34"/>
  <c r="L259" i="34"/>
  <c r="I259" i="34"/>
  <c r="C259" i="34"/>
  <c r="AZ258" i="34"/>
  <c r="BA258" i="34" s="1"/>
  <c r="AY258" i="34"/>
  <c r="AX258" i="34"/>
  <c r="AV258" i="34"/>
  <c r="AW258" i="34" s="1"/>
  <c r="AU258" i="34"/>
  <c r="AT258" i="34"/>
  <c r="AR258" i="34"/>
  <c r="AN258" i="34"/>
  <c r="AF258" i="34"/>
  <c r="T258" i="34"/>
  <c r="O258" i="34"/>
  <c r="L258" i="34"/>
  <c r="I258" i="34"/>
  <c r="C258" i="34"/>
  <c r="AZ257" i="34"/>
  <c r="BA257" i="34" s="1"/>
  <c r="AY257" i="34"/>
  <c r="AX257" i="34"/>
  <c r="AV257" i="34"/>
  <c r="AW257" i="34" s="1"/>
  <c r="AU257" i="34"/>
  <c r="AT257" i="34"/>
  <c r="AR257" i="34"/>
  <c r="AN257" i="34"/>
  <c r="AF257" i="34"/>
  <c r="T257" i="34"/>
  <c r="O257" i="34"/>
  <c r="L257" i="34"/>
  <c r="AK257" i="34" s="1"/>
  <c r="I257" i="34"/>
  <c r="C257" i="34"/>
  <c r="AZ256" i="34"/>
  <c r="BA256" i="34" s="1"/>
  <c r="AY256" i="34"/>
  <c r="AX256" i="34"/>
  <c r="AV256" i="34"/>
  <c r="AW256" i="34" s="1"/>
  <c r="AU256" i="34"/>
  <c r="AT256" i="34"/>
  <c r="AR256" i="34"/>
  <c r="AN256" i="34"/>
  <c r="AF256" i="34"/>
  <c r="T256" i="34"/>
  <c r="O256" i="34"/>
  <c r="L256" i="34"/>
  <c r="AK256" i="34" s="1"/>
  <c r="I256" i="34"/>
  <c r="C256" i="34"/>
  <c r="AZ255" i="34"/>
  <c r="BA255" i="34" s="1"/>
  <c r="AY255" i="34"/>
  <c r="AX255" i="34"/>
  <c r="AV255" i="34"/>
  <c r="AW255" i="34" s="1"/>
  <c r="AU255" i="34"/>
  <c r="AT255" i="34"/>
  <c r="AR255" i="34"/>
  <c r="AN255" i="34"/>
  <c r="AF255" i="34"/>
  <c r="T255" i="34"/>
  <c r="O255" i="34"/>
  <c r="L255" i="34"/>
  <c r="AB255" i="34" s="1"/>
  <c r="I255" i="34"/>
  <c r="C255" i="34"/>
  <c r="AZ254" i="34"/>
  <c r="BA254" i="34" s="1"/>
  <c r="AY254" i="34"/>
  <c r="AX254" i="34"/>
  <c r="AV254" i="34"/>
  <c r="AW254" i="34" s="1"/>
  <c r="AU254" i="34"/>
  <c r="AT254" i="34"/>
  <c r="AR254" i="34"/>
  <c r="AN254" i="34"/>
  <c r="AF254" i="34"/>
  <c r="T254" i="34"/>
  <c r="O254" i="34"/>
  <c r="L254" i="34"/>
  <c r="I254" i="34"/>
  <c r="C254" i="34"/>
  <c r="AZ253" i="34"/>
  <c r="BA253" i="34" s="1"/>
  <c r="AY253" i="34"/>
  <c r="AX253" i="34"/>
  <c r="AV253" i="34"/>
  <c r="AW253" i="34" s="1"/>
  <c r="AU253" i="34"/>
  <c r="AT253" i="34"/>
  <c r="AR253" i="34"/>
  <c r="AN253" i="34"/>
  <c r="AF253" i="34"/>
  <c r="T253" i="34"/>
  <c r="O253" i="34"/>
  <c r="L253" i="34"/>
  <c r="AB253" i="34" s="1"/>
  <c r="I253" i="34"/>
  <c r="C253" i="34"/>
  <c r="AZ252" i="34"/>
  <c r="BA252" i="34" s="1"/>
  <c r="AY252" i="34"/>
  <c r="AX252" i="34"/>
  <c r="AV252" i="34"/>
  <c r="AW252" i="34" s="1"/>
  <c r="AU252" i="34"/>
  <c r="AT252" i="34"/>
  <c r="AR252" i="34"/>
  <c r="AN252" i="34"/>
  <c r="AF252" i="34"/>
  <c r="T252" i="34"/>
  <c r="O252" i="34"/>
  <c r="L252" i="34"/>
  <c r="AK252" i="34" s="1"/>
  <c r="I252" i="34"/>
  <c r="C252" i="34"/>
  <c r="AZ251" i="34"/>
  <c r="BA251" i="34" s="1"/>
  <c r="AY251" i="34"/>
  <c r="AX251" i="34"/>
  <c r="AV251" i="34"/>
  <c r="AW251" i="34" s="1"/>
  <c r="AU251" i="34"/>
  <c r="AT251" i="34"/>
  <c r="AR251" i="34"/>
  <c r="AN251" i="34"/>
  <c r="AF251" i="34"/>
  <c r="T251" i="34"/>
  <c r="O251" i="34"/>
  <c r="L251" i="34"/>
  <c r="AB251" i="34" s="1"/>
  <c r="I251" i="34"/>
  <c r="C251" i="34"/>
  <c r="AZ250" i="34"/>
  <c r="BA250" i="34" s="1"/>
  <c r="AY250" i="34"/>
  <c r="AX250" i="34"/>
  <c r="AV250" i="34"/>
  <c r="AW250" i="34" s="1"/>
  <c r="AU250" i="34"/>
  <c r="AT250" i="34"/>
  <c r="AR250" i="34"/>
  <c r="AN250" i="34"/>
  <c r="AF250" i="34"/>
  <c r="T250" i="34"/>
  <c r="O250" i="34"/>
  <c r="L250" i="34"/>
  <c r="I250" i="34"/>
  <c r="C250" i="34"/>
  <c r="AZ249" i="34"/>
  <c r="BA249" i="34" s="1"/>
  <c r="AY249" i="34"/>
  <c r="AX249" i="34"/>
  <c r="AV249" i="34"/>
  <c r="AW249" i="34" s="1"/>
  <c r="AU249" i="34"/>
  <c r="AT249" i="34"/>
  <c r="AR249" i="34"/>
  <c r="AN249" i="34"/>
  <c r="AF249" i="34"/>
  <c r="T249" i="34"/>
  <c r="O249" i="34"/>
  <c r="L249" i="34"/>
  <c r="AK249" i="34" s="1"/>
  <c r="I249" i="34"/>
  <c r="C249" i="34"/>
  <c r="AZ248" i="34"/>
  <c r="BA248" i="34" s="1"/>
  <c r="AY248" i="34"/>
  <c r="AX248" i="34"/>
  <c r="AV248" i="34"/>
  <c r="AW248" i="34" s="1"/>
  <c r="AU248" i="34"/>
  <c r="AT248" i="34"/>
  <c r="AR248" i="34"/>
  <c r="AN248" i="34"/>
  <c r="AF248" i="34"/>
  <c r="T248" i="34"/>
  <c r="O248" i="34"/>
  <c r="L248" i="34"/>
  <c r="I248" i="34"/>
  <c r="C248" i="34"/>
  <c r="AZ247" i="34"/>
  <c r="BA247" i="34" s="1"/>
  <c r="AY247" i="34"/>
  <c r="AX247" i="34"/>
  <c r="AV247" i="34"/>
  <c r="AW247" i="34" s="1"/>
  <c r="AU247" i="34"/>
  <c r="AT247" i="34"/>
  <c r="AR247" i="34"/>
  <c r="AN247" i="34"/>
  <c r="AF247" i="34"/>
  <c r="T247" i="34"/>
  <c r="O247" i="34"/>
  <c r="L247" i="34"/>
  <c r="AK247" i="34" s="1"/>
  <c r="I247" i="34"/>
  <c r="C247" i="34"/>
  <c r="AZ246" i="34"/>
  <c r="BA246" i="34" s="1"/>
  <c r="AY246" i="34"/>
  <c r="AX246" i="34"/>
  <c r="AV246" i="34"/>
  <c r="AW246" i="34" s="1"/>
  <c r="AU246" i="34"/>
  <c r="AT246" i="34"/>
  <c r="AR246" i="34"/>
  <c r="AN246" i="34"/>
  <c r="AF246" i="34"/>
  <c r="T246" i="34"/>
  <c r="O246" i="34"/>
  <c r="L246" i="34"/>
  <c r="AK246" i="34" s="1"/>
  <c r="I246" i="34"/>
  <c r="C246" i="34"/>
  <c r="AZ245" i="34"/>
  <c r="BA245" i="34" s="1"/>
  <c r="AY245" i="34"/>
  <c r="AX245" i="34"/>
  <c r="AV245" i="34"/>
  <c r="AW245" i="34" s="1"/>
  <c r="AU245" i="34"/>
  <c r="AT245" i="34"/>
  <c r="AR245" i="34"/>
  <c r="AN245" i="34"/>
  <c r="AF245" i="34"/>
  <c r="T245" i="34"/>
  <c r="O245" i="34"/>
  <c r="C245" i="34"/>
  <c r="AZ244" i="34"/>
  <c r="BA244" i="34" s="1"/>
  <c r="AY244" i="34"/>
  <c r="AX244" i="34"/>
  <c r="AV244" i="34"/>
  <c r="AW244" i="34" s="1"/>
  <c r="AU244" i="34"/>
  <c r="AT244" i="34"/>
  <c r="AR244" i="34"/>
  <c r="AN244" i="34"/>
  <c r="AF244" i="34"/>
  <c r="T244" i="34"/>
  <c r="O244" i="34"/>
  <c r="C244" i="34"/>
  <c r="AZ243" i="34"/>
  <c r="BA243" i="34" s="1"/>
  <c r="AY243" i="34"/>
  <c r="AX243" i="34"/>
  <c r="AV243" i="34"/>
  <c r="AW243" i="34" s="1"/>
  <c r="AU243" i="34"/>
  <c r="AT243" i="34"/>
  <c r="AR243" i="34"/>
  <c r="AN243" i="34"/>
  <c r="AF243" i="34"/>
  <c r="T243" i="34"/>
  <c r="O243" i="34"/>
  <c r="C243" i="34"/>
  <c r="AZ242" i="34"/>
  <c r="BA242" i="34" s="1"/>
  <c r="AY242" i="34"/>
  <c r="AX242" i="34"/>
  <c r="AV242" i="34"/>
  <c r="AW242" i="34" s="1"/>
  <c r="AU242" i="34"/>
  <c r="AT242" i="34"/>
  <c r="AR242" i="34"/>
  <c r="AN242" i="34"/>
  <c r="AF242" i="34"/>
  <c r="T242" i="34"/>
  <c r="O242" i="34"/>
  <c r="C242" i="34"/>
  <c r="AZ241" i="34"/>
  <c r="BA241" i="34" s="1"/>
  <c r="AY241" i="34"/>
  <c r="AX241" i="34"/>
  <c r="AV241" i="34"/>
  <c r="AW241" i="34" s="1"/>
  <c r="AU241" i="34"/>
  <c r="AT241" i="34"/>
  <c r="AR241" i="34"/>
  <c r="AN241" i="34"/>
  <c r="AF241" i="34"/>
  <c r="T241" i="34"/>
  <c r="O241" i="34"/>
  <c r="C241" i="34"/>
  <c r="AZ240" i="34"/>
  <c r="BA240" i="34" s="1"/>
  <c r="AY240" i="34"/>
  <c r="AX240" i="34"/>
  <c r="AV240" i="34"/>
  <c r="AW240" i="34" s="1"/>
  <c r="AU240" i="34"/>
  <c r="AT240" i="34"/>
  <c r="AR240" i="34"/>
  <c r="AN240" i="34"/>
  <c r="AF240" i="34"/>
  <c r="T240" i="34"/>
  <c r="O240" i="34"/>
  <c r="C240" i="34"/>
  <c r="AZ239" i="34"/>
  <c r="BA239" i="34" s="1"/>
  <c r="AY239" i="34"/>
  <c r="AX239" i="34"/>
  <c r="AV239" i="34"/>
  <c r="AW239" i="34" s="1"/>
  <c r="AU239" i="34"/>
  <c r="AT239" i="34"/>
  <c r="AR239" i="34"/>
  <c r="AN239" i="34"/>
  <c r="AF239" i="34"/>
  <c r="T239" i="34"/>
  <c r="O239" i="34"/>
  <c r="C239" i="34"/>
  <c r="AZ238" i="34"/>
  <c r="BA238" i="34" s="1"/>
  <c r="AY238" i="34"/>
  <c r="AX238" i="34"/>
  <c r="AV238" i="34"/>
  <c r="AW238" i="34" s="1"/>
  <c r="AU238" i="34"/>
  <c r="AT238" i="34"/>
  <c r="AR238" i="34"/>
  <c r="AN238" i="34"/>
  <c r="AF238" i="34"/>
  <c r="T238" i="34"/>
  <c r="O238" i="34"/>
  <c r="C238" i="34"/>
  <c r="AZ237" i="34"/>
  <c r="BA237" i="34" s="1"/>
  <c r="AY237" i="34"/>
  <c r="AX237" i="34"/>
  <c r="AV237" i="34"/>
  <c r="AW237" i="34" s="1"/>
  <c r="AU237" i="34"/>
  <c r="AT237" i="34"/>
  <c r="AR237" i="34"/>
  <c r="AN237" i="34"/>
  <c r="AF237" i="34"/>
  <c r="T237" i="34"/>
  <c r="O237" i="34"/>
  <c r="C237" i="34"/>
  <c r="AZ236" i="34"/>
  <c r="BA236" i="34" s="1"/>
  <c r="AY236" i="34"/>
  <c r="AX236" i="34"/>
  <c r="AV236" i="34"/>
  <c r="AW236" i="34" s="1"/>
  <c r="AU236" i="34"/>
  <c r="AT236" i="34"/>
  <c r="AR236" i="34"/>
  <c r="AN236" i="34"/>
  <c r="AF236" i="34"/>
  <c r="T236" i="34"/>
  <c r="O236" i="34"/>
  <c r="C236" i="34"/>
  <c r="AZ235" i="34"/>
  <c r="BA235" i="34" s="1"/>
  <c r="AY235" i="34"/>
  <c r="AX235" i="34"/>
  <c r="AV235" i="34"/>
  <c r="AW235" i="34" s="1"/>
  <c r="AU235" i="34"/>
  <c r="AT235" i="34"/>
  <c r="AR235" i="34"/>
  <c r="AN235" i="34"/>
  <c r="AF235" i="34"/>
  <c r="T235" i="34"/>
  <c r="O235" i="34"/>
  <c r="C235" i="34"/>
  <c r="AZ234" i="34"/>
  <c r="BA234" i="34" s="1"/>
  <c r="AY234" i="34"/>
  <c r="AX234" i="34"/>
  <c r="AV234" i="34"/>
  <c r="AW234" i="34" s="1"/>
  <c r="AU234" i="34"/>
  <c r="AT234" i="34"/>
  <c r="AR234" i="34"/>
  <c r="AN234" i="34"/>
  <c r="AF234" i="34"/>
  <c r="T234" i="34"/>
  <c r="O234" i="34"/>
  <c r="C234" i="34"/>
  <c r="AZ233" i="34"/>
  <c r="BA233" i="34" s="1"/>
  <c r="AY233" i="34"/>
  <c r="AX233" i="34"/>
  <c r="AV233" i="34"/>
  <c r="AW233" i="34" s="1"/>
  <c r="AU233" i="34"/>
  <c r="AT233" i="34"/>
  <c r="AR233" i="34"/>
  <c r="AN233" i="34"/>
  <c r="AF233" i="34"/>
  <c r="T233" i="34"/>
  <c r="O233" i="34"/>
  <c r="C233" i="34"/>
  <c r="AZ232" i="34"/>
  <c r="BA232" i="34" s="1"/>
  <c r="AY232" i="34"/>
  <c r="AX232" i="34"/>
  <c r="AV232" i="34"/>
  <c r="AW232" i="34" s="1"/>
  <c r="AU232" i="34"/>
  <c r="AT232" i="34"/>
  <c r="AR232" i="34"/>
  <c r="AN232" i="34"/>
  <c r="AF232" i="34"/>
  <c r="T232" i="34"/>
  <c r="O232" i="34"/>
  <c r="C232" i="34"/>
  <c r="AZ231" i="34"/>
  <c r="BA231" i="34" s="1"/>
  <c r="AY231" i="34"/>
  <c r="AX231" i="34"/>
  <c r="AV231" i="34"/>
  <c r="AW231" i="34" s="1"/>
  <c r="AU231" i="34"/>
  <c r="AT231" i="34"/>
  <c r="AR231" i="34"/>
  <c r="AN231" i="34"/>
  <c r="AF231" i="34"/>
  <c r="T231" i="34"/>
  <c r="O231" i="34"/>
  <c r="C231" i="34"/>
  <c r="AZ230" i="34"/>
  <c r="BA230" i="34" s="1"/>
  <c r="AY230" i="34"/>
  <c r="AX230" i="34"/>
  <c r="AV230" i="34"/>
  <c r="AW230" i="34" s="1"/>
  <c r="AU230" i="34"/>
  <c r="AT230" i="34"/>
  <c r="AR230" i="34"/>
  <c r="AN230" i="34"/>
  <c r="AF230" i="34"/>
  <c r="T230" i="34"/>
  <c r="O230" i="34"/>
  <c r="C230" i="34"/>
  <c r="AZ229" i="34"/>
  <c r="BA229" i="34" s="1"/>
  <c r="AY229" i="34"/>
  <c r="AX229" i="34"/>
  <c r="AV229" i="34"/>
  <c r="AW229" i="34" s="1"/>
  <c r="AU229" i="34"/>
  <c r="AT229" i="34"/>
  <c r="AR229" i="34"/>
  <c r="AN229" i="34"/>
  <c r="AF229" i="34"/>
  <c r="T229" i="34"/>
  <c r="O229" i="34"/>
  <c r="C229" i="34"/>
  <c r="AZ228" i="34"/>
  <c r="BA228" i="34" s="1"/>
  <c r="AY228" i="34"/>
  <c r="AX228" i="34"/>
  <c r="AV228" i="34"/>
  <c r="AW228" i="34" s="1"/>
  <c r="AU228" i="34"/>
  <c r="AT228" i="34"/>
  <c r="AR228" i="34"/>
  <c r="AN228" i="34"/>
  <c r="AF228" i="34"/>
  <c r="T228" i="34"/>
  <c r="O228" i="34"/>
  <c r="C228" i="34"/>
  <c r="AZ227" i="34"/>
  <c r="BA227" i="34" s="1"/>
  <c r="AY227" i="34"/>
  <c r="AX227" i="34"/>
  <c r="AV227" i="34"/>
  <c r="AW227" i="34" s="1"/>
  <c r="AU227" i="34"/>
  <c r="AT227" i="34"/>
  <c r="AR227" i="34"/>
  <c r="AN227" i="34"/>
  <c r="AF227" i="34"/>
  <c r="T227" i="34"/>
  <c r="O227" i="34"/>
  <c r="C227" i="34"/>
  <c r="AZ226" i="34"/>
  <c r="BA226" i="34" s="1"/>
  <c r="AY226" i="34"/>
  <c r="AX226" i="34"/>
  <c r="AV226" i="34"/>
  <c r="AW226" i="34" s="1"/>
  <c r="AU226" i="34"/>
  <c r="AT226" i="34"/>
  <c r="AR226" i="34"/>
  <c r="AN226" i="34"/>
  <c r="AF226" i="34"/>
  <c r="T226" i="34"/>
  <c r="O226" i="34"/>
  <c r="C226" i="34"/>
  <c r="AZ225" i="34"/>
  <c r="BA225" i="34" s="1"/>
  <c r="AY225" i="34"/>
  <c r="AX225" i="34"/>
  <c r="AV225" i="34"/>
  <c r="AW225" i="34" s="1"/>
  <c r="AU225" i="34"/>
  <c r="AT225" i="34"/>
  <c r="AR225" i="34"/>
  <c r="AN225" i="34"/>
  <c r="AF225" i="34"/>
  <c r="T225" i="34"/>
  <c r="O225" i="34"/>
  <c r="C225" i="34"/>
  <c r="AZ224" i="34"/>
  <c r="BA224" i="34" s="1"/>
  <c r="AY224" i="34"/>
  <c r="AX224" i="34"/>
  <c r="AV224" i="34"/>
  <c r="AW224" i="34" s="1"/>
  <c r="AU224" i="34"/>
  <c r="AT224" i="34"/>
  <c r="AR224" i="34"/>
  <c r="AN224" i="34"/>
  <c r="AF224" i="34"/>
  <c r="T224" i="34"/>
  <c r="O224" i="34"/>
  <c r="C224" i="34"/>
  <c r="AZ223" i="34"/>
  <c r="BA223" i="34" s="1"/>
  <c r="AY223" i="34"/>
  <c r="AX223" i="34"/>
  <c r="AV223" i="34"/>
  <c r="AW223" i="34" s="1"/>
  <c r="AU223" i="34"/>
  <c r="AT223" i="34"/>
  <c r="AR223" i="34"/>
  <c r="AN223" i="34"/>
  <c r="AF223" i="34"/>
  <c r="T223" i="34"/>
  <c r="O223" i="34"/>
  <c r="C223" i="34"/>
  <c r="AZ222" i="34"/>
  <c r="BA222" i="34" s="1"/>
  <c r="AY222" i="34"/>
  <c r="AX222" i="34"/>
  <c r="AV222" i="34"/>
  <c r="AW222" i="34" s="1"/>
  <c r="AU222" i="34"/>
  <c r="AT222" i="34"/>
  <c r="AR222" i="34"/>
  <c r="AN222" i="34"/>
  <c r="AF222" i="34"/>
  <c r="T222" i="34"/>
  <c r="O222" i="34"/>
  <c r="C222" i="34"/>
  <c r="AZ221" i="34"/>
  <c r="BA221" i="34" s="1"/>
  <c r="AY221" i="34"/>
  <c r="AX221" i="34"/>
  <c r="AV221" i="34"/>
  <c r="AW221" i="34" s="1"/>
  <c r="AU221" i="34"/>
  <c r="AT221" i="34"/>
  <c r="AR221" i="34"/>
  <c r="AN221" i="34"/>
  <c r="AF221" i="34"/>
  <c r="T221" i="34"/>
  <c r="O221" i="34"/>
  <c r="C221" i="34"/>
  <c r="AZ220" i="34"/>
  <c r="BA220" i="34" s="1"/>
  <c r="AY220" i="34"/>
  <c r="AX220" i="34"/>
  <c r="AV220" i="34"/>
  <c r="AW220" i="34" s="1"/>
  <c r="AU220" i="34"/>
  <c r="AT220" i="34"/>
  <c r="AR220" i="34"/>
  <c r="AN220" i="34"/>
  <c r="AF220" i="34"/>
  <c r="T220" i="34"/>
  <c r="O220" i="34"/>
  <c r="C220" i="34"/>
  <c r="AZ219" i="34"/>
  <c r="BA219" i="34" s="1"/>
  <c r="AY219" i="34"/>
  <c r="AX219" i="34"/>
  <c r="AV219" i="34"/>
  <c r="AW219" i="34" s="1"/>
  <c r="AU219" i="34"/>
  <c r="AT219" i="34"/>
  <c r="AR219" i="34"/>
  <c r="AN219" i="34"/>
  <c r="AF219" i="34"/>
  <c r="T219" i="34"/>
  <c r="O219" i="34"/>
  <c r="C219" i="34"/>
  <c r="AZ218" i="34"/>
  <c r="BA218" i="34" s="1"/>
  <c r="AY218" i="34"/>
  <c r="AX218" i="34"/>
  <c r="AV218" i="34"/>
  <c r="AW218" i="34" s="1"/>
  <c r="AU218" i="34"/>
  <c r="AT218" i="34"/>
  <c r="AR218" i="34"/>
  <c r="AN218" i="34"/>
  <c r="AF218" i="34"/>
  <c r="T218" i="34"/>
  <c r="O218" i="34"/>
  <c r="C218" i="34"/>
  <c r="AZ217" i="34"/>
  <c r="BA217" i="34" s="1"/>
  <c r="AY217" i="34"/>
  <c r="AX217" i="34"/>
  <c r="AV217" i="34"/>
  <c r="AW217" i="34" s="1"/>
  <c r="AU217" i="34"/>
  <c r="AT217" i="34"/>
  <c r="AR217" i="34"/>
  <c r="AN217" i="34"/>
  <c r="AF217" i="34"/>
  <c r="T217" i="34"/>
  <c r="O217" i="34"/>
  <c r="C217" i="34"/>
  <c r="AZ216" i="34"/>
  <c r="BA216" i="34" s="1"/>
  <c r="AY216" i="34"/>
  <c r="AX216" i="34"/>
  <c r="AV216" i="34"/>
  <c r="AW216" i="34" s="1"/>
  <c r="AU216" i="34"/>
  <c r="AT216" i="34"/>
  <c r="AR216" i="34"/>
  <c r="AN216" i="34"/>
  <c r="AF216" i="34"/>
  <c r="T216" i="34"/>
  <c r="O216" i="34"/>
  <c r="C216" i="34"/>
  <c r="AZ215" i="34"/>
  <c r="BA215" i="34" s="1"/>
  <c r="AY215" i="34"/>
  <c r="AX215" i="34"/>
  <c r="AV215" i="34"/>
  <c r="AW215" i="34" s="1"/>
  <c r="AU215" i="34"/>
  <c r="AT215" i="34"/>
  <c r="AR215" i="34"/>
  <c r="AN215" i="34"/>
  <c r="AF215" i="34"/>
  <c r="T215" i="34"/>
  <c r="O215" i="34"/>
  <c r="C215" i="34"/>
  <c r="AZ214" i="34"/>
  <c r="BA214" i="34" s="1"/>
  <c r="AY214" i="34"/>
  <c r="AX214" i="34"/>
  <c r="AV214" i="34"/>
  <c r="AW214" i="34" s="1"/>
  <c r="AU214" i="34"/>
  <c r="AT214" i="34"/>
  <c r="AR214" i="34"/>
  <c r="AN214" i="34"/>
  <c r="AF214" i="34"/>
  <c r="T214" i="34"/>
  <c r="O214" i="34"/>
  <c r="C214" i="34"/>
  <c r="AZ213" i="34"/>
  <c r="BA213" i="34" s="1"/>
  <c r="AY213" i="34"/>
  <c r="AX213" i="34"/>
  <c r="AV213" i="34"/>
  <c r="AW213" i="34" s="1"/>
  <c r="AU213" i="34"/>
  <c r="AT213" i="34"/>
  <c r="AR213" i="34"/>
  <c r="AN213" i="34"/>
  <c r="AF213" i="34"/>
  <c r="T213" i="34"/>
  <c r="O213" i="34"/>
  <c r="C213" i="34"/>
  <c r="AZ212" i="34"/>
  <c r="BA212" i="34" s="1"/>
  <c r="AY212" i="34"/>
  <c r="AX212" i="34"/>
  <c r="AV212" i="34"/>
  <c r="AW212" i="34" s="1"/>
  <c r="AU212" i="34"/>
  <c r="AT212" i="34"/>
  <c r="AR212" i="34"/>
  <c r="AN212" i="34"/>
  <c r="AF212" i="34"/>
  <c r="T212" i="34"/>
  <c r="O212" i="34"/>
  <c r="C212" i="34"/>
  <c r="AZ211" i="34"/>
  <c r="BA211" i="34" s="1"/>
  <c r="AY211" i="34"/>
  <c r="AX211" i="34"/>
  <c r="AV211" i="34"/>
  <c r="AW211" i="34" s="1"/>
  <c r="AU211" i="34"/>
  <c r="AT211" i="34"/>
  <c r="AR211" i="34"/>
  <c r="AN211" i="34"/>
  <c r="AF211" i="34"/>
  <c r="T211" i="34"/>
  <c r="O211" i="34"/>
  <c r="C211" i="34"/>
  <c r="AZ210" i="34"/>
  <c r="BA210" i="34" s="1"/>
  <c r="AY210" i="34"/>
  <c r="AX210" i="34"/>
  <c r="AV210" i="34"/>
  <c r="AW210" i="34" s="1"/>
  <c r="AU210" i="34"/>
  <c r="AT210" i="34"/>
  <c r="AR210" i="34"/>
  <c r="AN210" i="34"/>
  <c r="AF210" i="34"/>
  <c r="T210" i="34"/>
  <c r="O210" i="34"/>
  <c r="C210" i="34"/>
  <c r="AZ209" i="34"/>
  <c r="BA209" i="34" s="1"/>
  <c r="AY209" i="34"/>
  <c r="AX209" i="34"/>
  <c r="AV209" i="34"/>
  <c r="AW209" i="34" s="1"/>
  <c r="AU209" i="34"/>
  <c r="AT209" i="34"/>
  <c r="AR209" i="34"/>
  <c r="AN209" i="34"/>
  <c r="AF209" i="34"/>
  <c r="T209" i="34"/>
  <c r="O209" i="34"/>
  <c r="C209" i="34"/>
  <c r="AZ208" i="34"/>
  <c r="BA208" i="34" s="1"/>
  <c r="AY208" i="34"/>
  <c r="AX208" i="34"/>
  <c r="AV208" i="34"/>
  <c r="AW208" i="34" s="1"/>
  <c r="AU208" i="34"/>
  <c r="AT208" i="34"/>
  <c r="AR208" i="34"/>
  <c r="AN208" i="34"/>
  <c r="AF208" i="34"/>
  <c r="T208" i="34"/>
  <c r="O208" i="34"/>
  <c r="C208" i="34"/>
  <c r="AZ207" i="34"/>
  <c r="BA207" i="34" s="1"/>
  <c r="AY207" i="34"/>
  <c r="AX207" i="34"/>
  <c r="AV207" i="34"/>
  <c r="AW207" i="34" s="1"/>
  <c r="AU207" i="34"/>
  <c r="AT207" i="34"/>
  <c r="AR207" i="34"/>
  <c r="AN207" i="34"/>
  <c r="AF207" i="34"/>
  <c r="T207" i="34"/>
  <c r="O207" i="34"/>
  <c r="C207" i="34"/>
  <c r="AZ206" i="34"/>
  <c r="BA206" i="34" s="1"/>
  <c r="AY206" i="34"/>
  <c r="AX206" i="34"/>
  <c r="AV206" i="34"/>
  <c r="AW206" i="34" s="1"/>
  <c r="AU206" i="34"/>
  <c r="AT206" i="34"/>
  <c r="AR206" i="34"/>
  <c r="AN206" i="34"/>
  <c r="AF206" i="34"/>
  <c r="T206" i="34"/>
  <c r="O206" i="34"/>
  <c r="C206" i="34"/>
  <c r="AZ205" i="34"/>
  <c r="BA205" i="34" s="1"/>
  <c r="AY205" i="34"/>
  <c r="AX205" i="34"/>
  <c r="AV205" i="34"/>
  <c r="AW205" i="34" s="1"/>
  <c r="AU205" i="34"/>
  <c r="AT205" i="34"/>
  <c r="AR205" i="34"/>
  <c r="AN205" i="34"/>
  <c r="AF205" i="34"/>
  <c r="T205" i="34"/>
  <c r="O205" i="34"/>
  <c r="C205" i="34"/>
  <c r="AZ204" i="34"/>
  <c r="BA204" i="34" s="1"/>
  <c r="AY204" i="34"/>
  <c r="AX204" i="34"/>
  <c r="AV204" i="34"/>
  <c r="AW204" i="34" s="1"/>
  <c r="AU204" i="34"/>
  <c r="AT204" i="34"/>
  <c r="AR204" i="34"/>
  <c r="AN204" i="34"/>
  <c r="AF204" i="34"/>
  <c r="T204" i="34"/>
  <c r="O204" i="34"/>
  <c r="C204" i="34"/>
  <c r="AZ203" i="34"/>
  <c r="BA203" i="34" s="1"/>
  <c r="AY203" i="34"/>
  <c r="AX203" i="34"/>
  <c r="AV203" i="34"/>
  <c r="AW203" i="34" s="1"/>
  <c r="AU203" i="34"/>
  <c r="AT203" i="34"/>
  <c r="AR203" i="34"/>
  <c r="AN203" i="34"/>
  <c r="AF203" i="34"/>
  <c r="T203" i="34"/>
  <c r="O203" i="34"/>
  <c r="C203" i="34"/>
  <c r="AZ202" i="34"/>
  <c r="BA202" i="34" s="1"/>
  <c r="AY202" i="34"/>
  <c r="AX202" i="34"/>
  <c r="AV202" i="34"/>
  <c r="AW202" i="34" s="1"/>
  <c r="AU202" i="34"/>
  <c r="AT202" i="34"/>
  <c r="AR202" i="34"/>
  <c r="AN202" i="34"/>
  <c r="AF202" i="34"/>
  <c r="T202" i="34"/>
  <c r="O202" i="34"/>
  <c r="C202" i="34"/>
  <c r="AZ201" i="34"/>
  <c r="BA201" i="34" s="1"/>
  <c r="AY201" i="34"/>
  <c r="AX201" i="34"/>
  <c r="AV201" i="34"/>
  <c r="AW201" i="34" s="1"/>
  <c r="AU201" i="34"/>
  <c r="AT201" i="34"/>
  <c r="AR201" i="34"/>
  <c r="AN201" i="34"/>
  <c r="AF201" i="34"/>
  <c r="T201" i="34"/>
  <c r="O201" i="34"/>
  <c r="C201" i="34"/>
  <c r="AZ200" i="34"/>
  <c r="BA200" i="34" s="1"/>
  <c r="AY200" i="34"/>
  <c r="AX200" i="34"/>
  <c r="AV200" i="34"/>
  <c r="AW200" i="34" s="1"/>
  <c r="AU200" i="34"/>
  <c r="AT200" i="34"/>
  <c r="AR200" i="34"/>
  <c r="AN200" i="34"/>
  <c r="AF200" i="34"/>
  <c r="T200" i="34"/>
  <c r="O200" i="34"/>
  <c r="C200" i="34"/>
  <c r="AZ199" i="34"/>
  <c r="BA199" i="34" s="1"/>
  <c r="AY199" i="34"/>
  <c r="AX199" i="34"/>
  <c r="AV199" i="34"/>
  <c r="AW199" i="34" s="1"/>
  <c r="AU199" i="34"/>
  <c r="AT199" i="34"/>
  <c r="AR199" i="34"/>
  <c r="AN199" i="34"/>
  <c r="AF199" i="34"/>
  <c r="T199" i="34"/>
  <c r="O199" i="34"/>
  <c r="C199" i="34"/>
  <c r="AZ198" i="34"/>
  <c r="BA198" i="34" s="1"/>
  <c r="AY198" i="34"/>
  <c r="AX198" i="34"/>
  <c r="AV198" i="34"/>
  <c r="AW198" i="34" s="1"/>
  <c r="AU198" i="34"/>
  <c r="AT198" i="34"/>
  <c r="AR198" i="34"/>
  <c r="AN198" i="34"/>
  <c r="AF198" i="34"/>
  <c r="T198" i="34"/>
  <c r="O198" i="34"/>
  <c r="C198" i="34"/>
  <c r="AZ197" i="34"/>
  <c r="BA197" i="34" s="1"/>
  <c r="AY197" i="34"/>
  <c r="AX197" i="34"/>
  <c r="AV197" i="34"/>
  <c r="AW197" i="34" s="1"/>
  <c r="AU197" i="34"/>
  <c r="AT197" i="34"/>
  <c r="AR197" i="34"/>
  <c r="AN197" i="34"/>
  <c r="AF197" i="34"/>
  <c r="T197" i="34"/>
  <c r="O197" i="34"/>
  <c r="C197" i="34"/>
  <c r="AZ196" i="34"/>
  <c r="BA196" i="34" s="1"/>
  <c r="AY196" i="34"/>
  <c r="AX196" i="34"/>
  <c r="AV196" i="34"/>
  <c r="AW196" i="34" s="1"/>
  <c r="AU196" i="34"/>
  <c r="AT196" i="34"/>
  <c r="AR196" i="34"/>
  <c r="AN196" i="34"/>
  <c r="AF196" i="34"/>
  <c r="T196" i="34"/>
  <c r="O196" i="34"/>
  <c r="C196" i="34"/>
  <c r="AZ195" i="34"/>
  <c r="BA195" i="34" s="1"/>
  <c r="AY195" i="34"/>
  <c r="AX195" i="34"/>
  <c r="AV195" i="34"/>
  <c r="AW195" i="34" s="1"/>
  <c r="AU195" i="34"/>
  <c r="AT195" i="34"/>
  <c r="AR195" i="34"/>
  <c r="AN195" i="34"/>
  <c r="AF195" i="34"/>
  <c r="T195" i="34"/>
  <c r="O195" i="34"/>
  <c r="C195" i="34"/>
  <c r="AZ194" i="34"/>
  <c r="BA194" i="34" s="1"/>
  <c r="AY194" i="34"/>
  <c r="AX194" i="34"/>
  <c r="AV194" i="34"/>
  <c r="AW194" i="34" s="1"/>
  <c r="AU194" i="34"/>
  <c r="AT194" i="34"/>
  <c r="AR194" i="34"/>
  <c r="AN194" i="34"/>
  <c r="AF194" i="34"/>
  <c r="T194" i="34"/>
  <c r="O194" i="34"/>
  <c r="C194" i="34"/>
  <c r="AZ193" i="34"/>
  <c r="BA193" i="34" s="1"/>
  <c r="AY193" i="34"/>
  <c r="AX193" i="34"/>
  <c r="AV193" i="34"/>
  <c r="AW193" i="34" s="1"/>
  <c r="AU193" i="34"/>
  <c r="AT193" i="34"/>
  <c r="AR193" i="34"/>
  <c r="AN193" i="34"/>
  <c r="AF193" i="34"/>
  <c r="T193" i="34"/>
  <c r="O193" i="34"/>
  <c r="C193" i="34"/>
  <c r="AZ192" i="34"/>
  <c r="BA192" i="34" s="1"/>
  <c r="AY192" i="34"/>
  <c r="AX192" i="34"/>
  <c r="AV192" i="34"/>
  <c r="AW192" i="34" s="1"/>
  <c r="AU192" i="34"/>
  <c r="AT192" i="34"/>
  <c r="AR192" i="34"/>
  <c r="AN192" i="34"/>
  <c r="AF192" i="34"/>
  <c r="T192" i="34"/>
  <c r="O192" i="34"/>
  <c r="C192" i="34"/>
  <c r="AZ191" i="34"/>
  <c r="BA191" i="34" s="1"/>
  <c r="AY191" i="34"/>
  <c r="AX191" i="34"/>
  <c r="AV191" i="34"/>
  <c r="AW191" i="34" s="1"/>
  <c r="AU191" i="34"/>
  <c r="AT191" i="34"/>
  <c r="AR191" i="34"/>
  <c r="AN191" i="34"/>
  <c r="AF191" i="34"/>
  <c r="T191" i="34"/>
  <c r="O191" i="34"/>
  <c r="C191" i="34"/>
  <c r="AZ190" i="34"/>
  <c r="BA190" i="34" s="1"/>
  <c r="AY190" i="34"/>
  <c r="AX190" i="34"/>
  <c r="AV190" i="34"/>
  <c r="AW190" i="34" s="1"/>
  <c r="AU190" i="34"/>
  <c r="AT190" i="34"/>
  <c r="AR190" i="34"/>
  <c r="AN190" i="34"/>
  <c r="AF190" i="34"/>
  <c r="T190" i="34"/>
  <c r="O190" i="34"/>
  <c r="C190" i="34"/>
  <c r="AZ189" i="34"/>
  <c r="BA189" i="34" s="1"/>
  <c r="AY189" i="34"/>
  <c r="AX189" i="34"/>
  <c r="AV189" i="34"/>
  <c r="AW189" i="34" s="1"/>
  <c r="AU189" i="34"/>
  <c r="AT189" i="34"/>
  <c r="AR189" i="34"/>
  <c r="AN189" i="34"/>
  <c r="AF189" i="34"/>
  <c r="T189" i="34"/>
  <c r="O189" i="34"/>
  <c r="C189" i="34"/>
  <c r="AZ188" i="34"/>
  <c r="BA188" i="34" s="1"/>
  <c r="AY188" i="34"/>
  <c r="AX188" i="34"/>
  <c r="AV188" i="34"/>
  <c r="AW188" i="34" s="1"/>
  <c r="AU188" i="34"/>
  <c r="AT188" i="34"/>
  <c r="AR188" i="34"/>
  <c r="AN188" i="34"/>
  <c r="AF188" i="34"/>
  <c r="T188" i="34"/>
  <c r="O188" i="34"/>
  <c r="C188" i="34"/>
  <c r="AZ187" i="34"/>
  <c r="BA187" i="34" s="1"/>
  <c r="AY187" i="34"/>
  <c r="AX187" i="34"/>
  <c r="AV187" i="34"/>
  <c r="AW187" i="34" s="1"/>
  <c r="AU187" i="34"/>
  <c r="AT187" i="34"/>
  <c r="AR187" i="34"/>
  <c r="AN187" i="34"/>
  <c r="AF187" i="34"/>
  <c r="T187" i="34"/>
  <c r="O187" i="34"/>
  <c r="C187" i="34"/>
  <c r="AZ186" i="34"/>
  <c r="BA186" i="34" s="1"/>
  <c r="AY186" i="34"/>
  <c r="AX186" i="34"/>
  <c r="AV186" i="34"/>
  <c r="AW186" i="34" s="1"/>
  <c r="AU186" i="34"/>
  <c r="AT186" i="34"/>
  <c r="AR186" i="34"/>
  <c r="AN186" i="34"/>
  <c r="AF186" i="34"/>
  <c r="T186" i="34"/>
  <c r="O186" i="34"/>
  <c r="C186" i="34"/>
  <c r="AZ185" i="34"/>
  <c r="BA185" i="34" s="1"/>
  <c r="AY185" i="34"/>
  <c r="AX185" i="34"/>
  <c r="AV185" i="34"/>
  <c r="AW185" i="34" s="1"/>
  <c r="AU185" i="34"/>
  <c r="AT185" i="34"/>
  <c r="AR185" i="34"/>
  <c r="AN185" i="34"/>
  <c r="AF185" i="34"/>
  <c r="T185" i="34"/>
  <c r="O185" i="34"/>
  <c r="C185" i="34"/>
  <c r="AZ184" i="34"/>
  <c r="BA184" i="34" s="1"/>
  <c r="AY184" i="34"/>
  <c r="AX184" i="34"/>
  <c r="AV184" i="34"/>
  <c r="AW184" i="34" s="1"/>
  <c r="AU184" i="34"/>
  <c r="AT184" i="34"/>
  <c r="AR184" i="34"/>
  <c r="AN184" i="34"/>
  <c r="AF184" i="34"/>
  <c r="T184" i="34"/>
  <c r="O184" i="34"/>
  <c r="C184" i="34"/>
  <c r="AZ183" i="34"/>
  <c r="BA183" i="34" s="1"/>
  <c r="AY183" i="34"/>
  <c r="AX183" i="34"/>
  <c r="AV183" i="34"/>
  <c r="AW183" i="34" s="1"/>
  <c r="AU183" i="34"/>
  <c r="AT183" i="34"/>
  <c r="AR183" i="34"/>
  <c r="AN183" i="34"/>
  <c r="AF183" i="34"/>
  <c r="T183" i="34"/>
  <c r="O183" i="34"/>
  <c r="C183" i="34"/>
  <c r="AZ182" i="34"/>
  <c r="BA182" i="34" s="1"/>
  <c r="AY182" i="34"/>
  <c r="AX182" i="34"/>
  <c r="AV182" i="34"/>
  <c r="AW182" i="34" s="1"/>
  <c r="AU182" i="34"/>
  <c r="AT182" i="34"/>
  <c r="AR182" i="34"/>
  <c r="AN182" i="34"/>
  <c r="AF182" i="34"/>
  <c r="T182" i="34"/>
  <c r="O182" i="34"/>
  <c r="C182" i="34"/>
  <c r="AZ181" i="34"/>
  <c r="BA181" i="34" s="1"/>
  <c r="AY181" i="34"/>
  <c r="AX181" i="34"/>
  <c r="AV181" i="34"/>
  <c r="AW181" i="34" s="1"/>
  <c r="AU181" i="34"/>
  <c r="AT181" i="34"/>
  <c r="AR181" i="34"/>
  <c r="AN181" i="34"/>
  <c r="AF181" i="34"/>
  <c r="T181" i="34"/>
  <c r="O181" i="34"/>
  <c r="C181" i="34"/>
  <c r="AZ180" i="34"/>
  <c r="BA180" i="34" s="1"/>
  <c r="AY180" i="34"/>
  <c r="AX180" i="34"/>
  <c r="AV180" i="34"/>
  <c r="AW180" i="34" s="1"/>
  <c r="AU180" i="34"/>
  <c r="AT180" i="34"/>
  <c r="AR180" i="34"/>
  <c r="AN180" i="34"/>
  <c r="AF180" i="34"/>
  <c r="T180" i="34"/>
  <c r="O180" i="34"/>
  <c r="C180" i="34"/>
  <c r="AZ179" i="34"/>
  <c r="BA179" i="34" s="1"/>
  <c r="AY179" i="34"/>
  <c r="AX179" i="34"/>
  <c r="AV179" i="34"/>
  <c r="AW179" i="34" s="1"/>
  <c r="AU179" i="34"/>
  <c r="AT179" i="34"/>
  <c r="AR179" i="34"/>
  <c r="AN179" i="34"/>
  <c r="AF179" i="34"/>
  <c r="T179" i="34"/>
  <c r="O179" i="34"/>
  <c r="C179" i="34"/>
  <c r="AZ178" i="34"/>
  <c r="BA178" i="34" s="1"/>
  <c r="AY178" i="34"/>
  <c r="AX178" i="34"/>
  <c r="AV178" i="34"/>
  <c r="AW178" i="34" s="1"/>
  <c r="AU178" i="34"/>
  <c r="AT178" i="34"/>
  <c r="AR178" i="34"/>
  <c r="AN178" i="34"/>
  <c r="AF178" i="34"/>
  <c r="T178" i="34"/>
  <c r="O178" i="34"/>
  <c r="C178" i="34"/>
  <c r="AZ177" i="34"/>
  <c r="BA177" i="34" s="1"/>
  <c r="AY177" i="34"/>
  <c r="AX177" i="34"/>
  <c r="AV177" i="34"/>
  <c r="AW177" i="34" s="1"/>
  <c r="AU177" i="34"/>
  <c r="AT177" i="34"/>
  <c r="AR177" i="34"/>
  <c r="AN177" i="34"/>
  <c r="AF177" i="34"/>
  <c r="T177" i="34"/>
  <c r="O177" i="34"/>
  <c r="C177" i="34"/>
  <c r="AZ176" i="34"/>
  <c r="BA176" i="34" s="1"/>
  <c r="AY176" i="34"/>
  <c r="AX176" i="34"/>
  <c r="AV176" i="34"/>
  <c r="AW176" i="34" s="1"/>
  <c r="AU176" i="34"/>
  <c r="AT176" i="34"/>
  <c r="AR176" i="34"/>
  <c r="AN176" i="34"/>
  <c r="AF176" i="34"/>
  <c r="T176" i="34"/>
  <c r="O176" i="34"/>
  <c r="C176" i="34"/>
  <c r="AZ175" i="34"/>
  <c r="BA175" i="34" s="1"/>
  <c r="AY175" i="34"/>
  <c r="AX175" i="34"/>
  <c r="AV175" i="34"/>
  <c r="AW175" i="34" s="1"/>
  <c r="AU175" i="34"/>
  <c r="AT175" i="34"/>
  <c r="AR175" i="34"/>
  <c r="AN175" i="34"/>
  <c r="AF175" i="34"/>
  <c r="T175" i="34"/>
  <c r="O175" i="34"/>
  <c r="C175" i="34"/>
  <c r="AZ174" i="34"/>
  <c r="BA174" i="34" s="1"/>
  <c r="AY174" i="34"/>
  <c r="AX174" i="34"/>
  <c r="AV174" i="34"/>
  <c r="AW174" i="34" s="1"/>
  <c r="AU174" i="34"/>
  <c r="AT174" i="34"/>
  <c r="AR174" i="34"/>
  <c r="AN174" i="34"/>
  <c r="AF174" i="34"/>
  <c r="T174" i="34"/>
  <c r="O174" i="34"/>
  <c r="C174" i="34"/>
  <c r="AZ173" i="34"/>
  <c r="BA173" i="34" s="1"/>
  <c r="AY173" i="34"/>
  <c r="AX173" i="34"/>
  <c r="AV173" i="34"/>
  <c r="AW173" i="34" s="1"/>
  <c r="AU173" i="34"/>
  <c r="AT173" i="34"/>
  <c r="AR173" i="34"/>
  <c r="AN173" i="34"/>
  <c r="AF173" i="34"/>
  <c r="T173" i="34"/>
  <c r="O173" i="34"/>
  <c r="C173" i="34"/>
  <c r="AZ172" i="34"/>
  <c r="BA172" i="34" s="1"/>
  <c r="AY172" i="34"/>
  <c r="AX172" i="34"/>
  <c r="AV172" i="34"/>
  <c r="AW172" i="34" s="1"/>
  <c r="AU172" i="34"/>
  <c r="AT172" i="34"/>
  <c r="AR172" i="34"/>
  <c r="AN172" i="34"/>
  <c r="AF172" i="34"/>
  <c r="T172" i="34"/>
  <c r="O172" i="34"/>
  <c r="C172" i="34"/>
  <c r="AZ171" i="34"/>
  <c r="BA171" i="34" s="1"/>
  <c r="AY171" i="34"/>
  <c r="AX171" i="34"/>
  <c r="AV171" i="34"/>
  <c r="AW171" i="34" s="1"/>
  <c r="AU171" i="34"/>
  <c r="AT171" i="34"/>
  <c r="AR171" i="34"/>
  <c r="AN171" i="34"/>
  <c r="AF171" i="34"/>
  <c r="T171" i="34"/>
  <c r="O171" i="34"/>
  <c r="C171" i="34"/>
  <c r="AZ170" i="34"/>
  <c r="BA170" i="34" s="1"/>
  <c r="AY170" i="34"/>
  <c r="AX170" i="34"/>
  <c r="AV170" i="34"/>
  <c r="AW170" i="34" s="1"/>
  <c r="AU170" i="34"/>
  <c r="AT170" i="34"/>
  <c r="AR170" i="34"/>
  <c r="AN170" i="34"/>
  <c r="AF170" i="34"/>
  <c r="T170" i="34"/>
  <c r="O170" i="34"/>
  <c r="C170" i="34"/>
  <c r="AZ169" i="34"/>
  <c r="BA169" i="34" s="1"/>
  <c r="AY169" i="34"/>
  <c r="AX169" i="34"/>
  <c r="AV169" i="34"/>
  <c r="AW169" i="34" s="1"/>
  <c r="AU169" i="34"/>
  <c r="AT169" i="34"/>
  <c r="AR169" i="34"/>
  <c r="AN169" i="34"/>
  <c r="AF169" i="34"/>
  <c r="T169" i="34"/>
  <c r="O169" i="34"/>
  <c r="C169" i="34"/>
  <c r="AZ168" i="34"/>
  <c r="BA168" i="34" s="1"/>
  <c r="AY168" i="34"/>
  <c r="AX168" i="34"/>
  <c r="AV168" i="34"/>
  <c r="AW168" i="34" s="1"/>
  <c r="AU168" i="34"/>
  <c r="AT168" i="34"/>
  <c r="AR168" i="34"/>
  <c r="AN168" i="34"/>
  <c r="AF168" i="34"/>
  <c r="T168" i="34"/>
  <c r="O168" i="34"/>
  <c r="C168" i="34"/>
  <c r="AZ167" i="34"/>
  <c r="BA167" i="34" s="1"/>
  <c r="AY167" i="34"/>
  <c r="AX167" i="34"/>
  <c r="AV167" i="34"/>
  <c r="AW167" i="34" s="1"/>
  <c r="AU167" i="34"/>
  <c r="AT167" i="34"/>
  <c r="AR167" i="34"/>
  <c r="AN167" i="34"/>
  <c r="AF167" i="34"/>
  <c r="T167" i="34"/>
  <c r="O167" i="34"/>
  <c r="C167" i="34"/>
  <c r="AZ166" i="34"/>
  <c r="BA166" i="34" s="1"/>
  <c r="AY166" i="34"/>
  <c r="AX166" i="34"/>
  <c r="AV166" i="34"/>
  <c r="AW166" i="34" s="1"/>
  <c r="AU166" i="34"/>
  <c r="AT166" i="34"/>
  <c r="AR166" i="34"/>
  <c r="AN166" i="34"/>
  <c r="AF166" i="34"/>
  <c r="T166" i="34"/>
  <c r="O166" i="34"/>
  <c r="C166" i="34"/>
  <c r="AZ165" i="34"/>
  <c r="BA165" i="34" s="1"/>
  <c r="AY165" i="34"/>
  <c r="AX165" i="34"/>
  <c r="AV165" i="34"/>
  <c r="AW165" i="34" s="1"/>
  <c r="AU165" i="34"/>
  <c r="AT165" i="34"/>
  <c r="AR165" i="34"/>
  <c r="AN165" i="34"/>
  <c r="AF165" i="34"/>
  <c r="T165" i="34"/>
  <c r="O165" i="34"/>
  <c r="C165" i="34"/>
  <c r="AZ164" i="34"/>
  <c r="BA164" i="34" s="1"/>
  <c r="AY164" i="34"/>
  <c r="AX164" i="34"/>
  <c r="AV164" i="34"/>
  <c r="AW164" i="34" s="1"/>
  <c r="AU164" i="34"/>
  <c r="AT164" i="34"/>
  <c r="AR164" i="34"/>
  <c r="AN164" i="34"/>
  <c r="AF164" i="34"/>
  <c r="T164" i="34"/>
  <c r="O164" i="34"/>
  <c r="C164" i="34"/>
  <c r="AZ163" i="34"/>
  <c r="BA163" i="34" s="1"/>
  <c r="AY163" i="34"/>
  <c r="AX163" i="34"/>
  <c r="AV163" i="34"/>
  <c r="AW163" i="34" s="1"/>
  <c r="AU163" i="34"/>
  <c r="AT163" i="34"/>
  <c r="AR163" i="34"/>
  <c r="AN163" i="34"/>
  <c r="AF163" i="34"/>
  <c r="T163" i="34"/>
  <c r="O163" i="34"/>
  <c r="C163" i="34"/>
  <c r="AZ162" i="34"/>
  <c r="BA162" i="34" s="1"/>
  <c r="AY162" i="34"/>
  <c r="AX162" i="34"/>
  <c r="AV162" i="34"/>
  <c r="AW162" i="34" s="1"/>
  <c r="AU162" i="34"/>
  <c r="AT162" i="34"/>
  <c r="AR162" i="34"/>
  <c r="AN162" i="34"/>
  <c r="AF162" i="34"/>
  <c r="T162" i="34"/>
  <c r="O162" i="34"/>
  <c r="C162" i="34"/>
  <c r="AZ161" i="34"/>
  <c r="BA161" i="34" s="1"/>
  <c r="AY161" i="34"/>
  <c r="AX161" i="34"/>
  <c r="AV161" i="34"/>
  <c r="AW161" i="34" s="1"/>
  <c r="AU161" i="34"/>
  <c r="AT161" i="34"/>
  <c r="AR161" i="34"/>
  <c r="AN161" i="34"/>
  <c r="AF161" i="34"/>
  <c r="T161" i="34"/>
  <c r="O161" i="34"/>
  <c r="C161" i="34"/>
  <c r="AZ160" i="34"/>
  <c r="BA160" i="34" s="1"/>
  <c r="AY160" i="34"/>
  <c r="AX160" i="34"/>
  <c r="AV160" i="34"/>
  <c r="AW160" i="34" s="1"/>
  <c r="AU160" i="34"/>
  <c r="AT160" i="34"/>
  <c r="AR160" i="34"/>
  <c r="AN160" i="34"/>
  <c r="AF160" i="34"/>
  <c r="T160" i="34"/>
  <c r="O160" i="34"/>
  <c r="C160" i="34"/>
  <c r="AZ159" i="34"/>
  <c r="BA159" i="34" s="1"/>
  <c r="AY159" i="34"/>
  <c r="AX159" i="34"/>
  <c r="AV159" i="34"/>
  <c r="AW159" i="34" s="1"/>
  <c r="AU159" i="34"/>
  <c r="AT159" i="34"/>
  <c r="AR159" i="34"/>
  <c r="AN159" i="34"/>
  <c r="AF159" i="34"/>
  <c r="T159" i="34"/>
  <c r="O159" i="34"/>
  <c r="C159" i="34"/>
  <c r="AZ158" i="34"/>
  <c r="BA158" i="34" s="1"/>
  <c r="AY158" i="34"/>
  <c r="AX158" i="34"/>
  <c r="AV158" i="34"/>
  <c r="AW158" i="34" s="1"/>
  <c r="AU158" i="34"/>
  <c r="AT158" i="34"/>
  <c r="AR158" i="34"/>
  <c r="AN158" i="34"/>
  <c r="AF158" i="34"/>
  <c r="T158" i="34"/>
  <c r="O158" i="34"/>
  <c r="C158" i="34"/>
  <c r="AZ157" i="34"/>
  <c r="BA157" i="34" s="1"/>
  <c r="AY157" i="34"/>
  <c r="AX157" i="34"/>
  <c r="AV157" i="34"/>
  <c r="AW157" i="34" s="1"/>
  <c r="AU157" i="34"/>
  <c r="AT157" i="34"/>
  <c r="AR157" i="34"/>
  <c r="AN157" i="34"/>
  <c r="AF157" i="34"/>
  <c r="T157" i="34"/>
  <c r="O157" i="34"/>
  <c r="C157" i="34"/>
  <c r="AZ156" i="34"/>
  <c r="BA156" i="34" s="1"/>
  <c r="AY156" i="34"/>
  <c r="AX156" i="34"/>
  <c r="AV156" i="34"/>
  <c r="AW156" i="34" s="1"/>
  <c r="AU156" i="34"/>
  <c r="AT156" i="34"/>
  <c r="AR156" i="34"/>
  <c r="AN156" i="34"/>
  <c r="AF156" i="34"/>
  <c r="T156" i="34"/>
  <c r="O156" i="34"/>
  <c r="C156" i="34"/>
  <c r="AZ155" i="34"/>
  <c r="BA155" i="34" s="1"/>
  <c r="AY155" i="34"/>
  <c r="AX155" i="34"/>
  <c r="AV155" i="34"/>
  <c r="AW155" i="34" s="1"/>
  <c r="AU155" i="34"/>
  <c r="AT155" i="34"/>
  <c r="AR155" i="34"/>
  <c r="AN155" i="34"/>
  <c r="AF155" i="34"/>
  <c r="T155" i="34"/>
  <c r="O155" i="34"/>
  <c r="C155" i="34"/>
  <c r="AZ154" i="34"/>
  <c r="BA154" i="34" s="1"/>
  <c r="AY154" i="34"/>
  <c r="AX154" i="34"/>
  <c r="AV154" i="34"/>
  <c r="AW154" i="34" s="1"/>
  <c r="AU154" i="34"/>
  <c r="AT154" i="34"/>
  <c r="AR154" i="34"/>
  <c r="AN154" i="34"/>
  <c r="AF154" i="34"/>
  <c r="T154" i="34"/>
  <c r="O154" i="34"/>
  <c r="C154" i="34"/>
  <c r="AZ153" i="34"/>
  <c r="BA153" i="34" s="1"/>
  <c r="AY153" i="34"/>
  <c r="AX153" i="34"/>
  <c r="AV153" i="34"/>
  <c r="AW153" i="34" s="1"/>
  <c r="AU153" i="34"/>
  <c r="AT153" i="34"/>
  <c r="AR153" i="34"/>
  <c r="AN153" i="34"/>
  <c r="AF153" i="34"/>
  <c r="T153" i="34"/>
  <c r="O153" i="34"/>
  <c r="C153" i="34"/>
  <c r="AZ152" i="34"/>
  <c r="BA152" i="34" s="1"/>
  <c r="AY152" i="34"/>
  <c r="AX152" i="34"/>
  <c r="AV152" i="34"/>
  <c r="AW152" i="34" s="1"/>
  <c r="AU152" i="34"/>
  <c r="AT152" i="34"/>
  <c r="AR152" i="34"/>
  <c r="AN152" i="34"/>
  <c r="AF152" i="34"/>
  <c r="T152" i="34"/>
  <c r="O152" i="34"/>
  <c r="C152" i="34"/>
  <c r="AZ151" i="34"/>
  <c r="BA151" i="34" s="1"/>
  <c r="AY151" i="34"/>
  <c r="AX151" i="34"/>
  <c r="AV151" i="34"/>
  <c r="AW151" i="34" s="1"/>
  <c r="AU151" i="34"/>
  <c r="AT151" i="34"/>
  <c r="AR151" i="34"/>
  <c r="AN151" i="34"/>
  <c r="AF151" i="34"/>
  <c r="T151" i="34"/>
  <c r="O151" i="34"/>
  <c r="C151" i="34"/>
  <c r="AZ150" i="34"/>
  <c r="BA150" i="34" s="1"/>
  <c r="AY150" i="34"/>
  <c r="AX150" i="34"/>
  <c r="AV150" i="34"/>
  <c r="AW150" i="34" s="1"/>
  <c r="AU150" i="34"/>
  <c r="AT150" i="34"/>
  <c r="AR150" i="34"/>
  <c r="AN150" i="34"/>
  <c r="AF150" i="34"/>
  <c r="T150" i="34"/>
  <c r="O150" i="34"/>
  <c r="C150" i="34"/>
  <c r="AZ149" i="34"/>
  <c r="BA149" i="34" s="1"/>
  <c r="AY149" i="34"/>
  <c r="AX149" i="34"/>
  <c r="AV149" i="34"/>
  <c r="AW149" i="34" s="1"/>
  <c r="AU149" i="34"/>
  <c r="AT149" i="34"/>
  <c r="AR149" i="34"/>
  <c r="AN149" i="34"/>
  <c r="AF149" i="34"/>
  <c r="T149" i="34"/>
  <c r="O149" i="34"/>
  <c r="C149" i="34"/>
  <c r="AZ148" i="34"/>
  <c r="BA148" i="34" s="1"/>
  <c r="AY148" i="34"/>
  <c r="AX148" i="34"/>
  <c r="AV148" i="34"/>
  <c r="AW148" i="34" s="1"/>
  <c r="AU148" i="34"/>
  <c r="AT148" i="34"/>
  <c r="AR148" i="34"/>
  <c r="AN148" i="34"/>
  <c r="AF148" i="34"/>
  <c r="T148" i="34"/>
  <c r="O148" i="34"/>
  <c r="C148" i="34"/>
  <c r="AZ147" i="34"/>
  <c r="BA147" i="34" s="1"/>
  <c r="AY147" i="34"/>
  <c r="AX147" i="34"/>
  <c r="AV147" i="34"/>
  <c r="AW147" i="34" s="1"/>
  <c r="AU147" i="34"/>
  <c r="AT147" i="34"/>
  <c r="AR147" i="34"/>
  <c r="AN147" i="34"/>
  <c r="AF147" i="34"/>
  <c r="T147" i="34"/>
  <c r="O147" i="34"/>
  <c r="C147" i="34"/>
  <c r="AZ146" i="34"/>
  <c r="BA146" i="34" s="1"/>
  <c r="AY146" i="34"/>
  <c r="AX146" i="34"/>
  <c r="AV146" i="34"/>
  <c r="AW146" i="34" s="1"/>
  <c r="AU146" i="34"/>
  <c r="AT146" i="34"/>
  <c r="AR146" i="34"/>
  <c r="AN146" i="34"/>
  <c r="AF146" i="34"/>
  <c r="T146" i="34"/>
  <c r="O146" i="34"/>
  <c r="C146" i="34"/>
  <c r="AZ145" i="34"/>
  <c r="BA145" i="34" s="1"/>
  <c r="AY145" i="34"/>
  <c r="AX145" i="34"/>
  <c r="AV145" i="34"/>
  <c r="AW145" i="34" s="1"/>
  <c r="AU145" i="34"/>
  <c r="AT145" i="34"/>
  <c r="AR145" i="34"/>
  <c r="AN145" i="34"/>
  <c r="AF145" i="34"/>
  <c r="T145" i="34"/>
  <c r="O145" i="34"/>
  <c r="C145" i="34"/>
  <c r="AZ144" i="34"/>
  <c r="BA144" i="34" s="1"/>
  <c r="AY144" i="34"/>
  <c r="AX144" i="34"/>
  <c r="AV144" i="34"/>
  <c r="AW144" i="34" s="1"/>
  <c r="AU144" i="34"/>
  <c r="AT144" i="34"/>
  <c r="AR144" i="34"/>
  <c r="AN144" i="34"/>
  <c r="AF144" i="34"/>
  <c r="T144" i="34"/>
  <c r="O144" i="34"/>
  <c r="C144" i="34"/>
  <c r="AZ143" i="34"/>
  <c r="BA143" i="34" s="1"/>
  <c r="AY143" i="34"/>
  <c r="AX143" i="34"/>
  <c r="AV143" i="34"/>
  <c r="AW143" i="34" s="1"/>
  <c r="AU143" i="34"/>
  <c r="AT143" i="34"/>
  <c r="AR143" i="34"/>
  <c r="AN143" i="34"/>
  <c r="AF143" i="34"/>
  <c r="T143" i="34"/>
  <c r="O143" i="34"/>
  <c r="C143" i="34"/>
  <c r="AZ142" i="34"/>
  <c r="BA142" i="34" s="1"/>
  <c r="AY142" i="34"/>
  <c r="AX142" i="34"/>
  <c r="AV142" i="34"/>
  <c r="AW142" i="34" s="1"/>
  <c r="AU142" i="34"/>
  <c r="AT142" i="34"/>
  <c r="AR142" i="34"/>
  <c r="AN142" i="34"/>
  <c r="AF142" i="34"/>
  <c r="T142" i="34"/>
  <c r="O142" i="34"/>
  <c r="C142" i="34"/>
  <c r="AZ141" i="34"/>
  <c r="BA141" i="34" s="1"/>
  <c r="AY141" i="34"/>
  <c r="AX141" i="34"/>
  <c r="AV141" i="34"/>
  <c r="AW141" i="34" s="1"/>
  <c r="AU141" i="34"/>
  <c r="AT141" i="34"/>
  <c r="AR141" i="34"/>
  <c r="AN141" i="34"/>
  <c r="AF141" i="34"/>
  <c r="T141" i="34"/>
  <c r="O141" i="34"/>
  <c r="C141" i="34"/>
  <c r="AZ140" i="34"/>
  <c r="BA140" i="34" s="1"/>
  <c r="AY140" i="34"/>
  <c r="AX140" i="34"/>
  <c r="AV140" i="34"/>
  <c r="AW140" i="34" s="1"/>
  <c r="AU140" i="34"/>
  <c r="AT140" i="34"/>
  <c r="AR140" i="34"/>
  <c r="AN140" i="34"/>
  <c r="AF140" i="34"/>
  <c r="T140" i="34"/>
  <c r="O140" i="34"/>
  <c r="C140" i="34"/>
  <c r="AZ139" i="34"/>
  <c r="BA139" i="34" s="1"/>
  <c r="AY139" i="34"/>
  <c r="AX139" i="34"/>
  <c r="AV139" i="34"/>
  <c r="AW139" i="34" s="1"/>
  <c r="AU139" i="34"/>
  <c r="AT139" i="34"/>
  <c r="AR139" i="34"/>
  <c r="AN139" i="34"/>
  <c r="AF139" i="34"/>
  <c r="T139" i="34"/>
  <c r="O139" i="34"/>
  <c r="C139" i="34"/>
  <c r="AZ138" i="34"/>
  <c r="BA138" i="34" s="1"/>
  <c r="AY138" i="34"/>
  <c r="AX138" i="34"/>
  <c r="AV138" i="34"/>
  <c r="AW138" i="34" s="1"/>
  <c r="AU138" i="34"/>
  <c r="AT138" i="34"/>
  <c r="AR138" i="34"/>
  <c r="AN138" i="34"/>
  <c r="AF138" i="34"/>
  <c r="T138" i="34"/>
  <c r="O138" i="34"/>
  <c r="C138" i="34"/>
  <c r="AZ137" i="34"/>
  <c r="BA137" i="34" s="1"/>
  <c r="AY137" i="34"/>
  <c r="AX137" i="34"/>
  <c r="AV137" i="34"/>
  <c r="AW137" i="34" s="1"/>
  <c r="AU137" i="34"/>
  <c r="AT137" i="34"/>
  <c r="AR137" i="34"/>
  <c r="AN137" i="34"/>
  <c r="AF137" i="34"/>
  <c r="T137" i="34"/>
  <c r="O137" i="34"/>
  <c r="C137" i="34"/>
  <c r="AZ136" i="34"/>
  <c r="BA136" i="34" s="1"/>
  <c r="AY136" i="34"/>
  <c r="AX136" i="34"/>
  <c r="AV136" i="34"/>
  <c r="AW136" i="34" s="1"/>
  <c r="AU136" i="34"/>
  <c r="AT136" i="34"/>
  <c r="AR136" i="34"/>
  <c r="AN136" i="34"/>
  <c r="AF136" i="34"/>
  <c r="T136" i="34"/>
  <c r="O136" i="34"/>
  <c r="C136" i="34"/>
  <c r="AZ135" i="34"/>
  <c r="BA135" i="34" s="1"/>
  <c r="AY135" i="34"/>
  <c r="AX135" i="34"/>
  <c r="AV135" i="34"/>
  <c r="AW135" i="34" s="1"/>
  <c r="AU135" i="34"/>
  <c r="AT135" i="34"/>
  <c r="AR135" i="34"/>
  <c r="AN135" i="34"/>
  <c r="AF135" i="34"/>
  <c r="T135" i="34"/>
  <c r="O135" i="34"/>
  <c r="C135" i="34"/>
  <c r="AZ134" i="34"/>
  <c r="BA134" i="34" s="1"/>
  <c r="AY134" i="34"/>
  <c r="AX134" i="34"/>
  <c r="AV134" i="34"/>
  <c r="AW134" i="34" s="1"/>
  <c r="AU134" i="34"/>
  <c r="AT134" i="34"/>
  <c r="AR134" i="34"/>
  <c r="AN134" i="34"/>
  <c r="AF134" i="34"/>
  <c r="T134" i="34"/>
  <c r="O134" i="34"/>
  <c r="C134" i="34"/>
  <c r="AZ133" i="34"/>
  <c r="BA133" i="34" s="1"/>
  <c r="AY133" i="34"/>
  <c r="AX133" i="34"/>
  <c r="AV133" i="34"/>
  <c r="AW133" i="34" s="1"/>
  <c r="AU133" i="34"/>
  <c r="AT133" i="34"/>
  <c r="AR133" i="34"/>
  <c r="AN133" i="34"/>
  <c r="AF133" i="34"/>
  <c r="T133" i="34"/>
  <c r="O133" i="34"/>
  <c r="C133" i="34"/>
  <c r="AZ132" i="34"/>
  <c r="BA132" i="34" s="1"/>
  <c r="AY132" i="34"/>
  <c r="AX132" i="34"/>
  <c r="AV132" i="34"/>
  <c r="AW132" i="34" s="1"/>
  <c r="AU132" i="34"/>
  <c r="AT132" i="34"/>
  <c r="AR132" i="34"/>
  <c r="AN132" i="34"/>
  <c r="AF132" i="34"/>
  <c r="T132" i="34"/>
  <c r="O132" i="34"/>
  <c r="C132" i="34"/>
  <c r="AZ131" i="34"/>
  <c r="BA131" i="34" s="1"/>
  <c r="AY131" i="34"/>
  <c r="AX131" i="34"/>
  <c r="AV131" i="34"/>
  <c r="AW131" i="34" s="1"/>
  <c r="AU131" i="34"/>
  <c r="AT131" i="34"/>
  <c r="AR131" i="34"/>
  <c r="AN131" i="34"/>
  <c r="AF131" i="34"/>
  <c r="T131" i="34"/>
  <c r="O131" i="34"/>
  <c r="C131" i="34"/>
  <c r="AZ130" i="34"/>
  <c r="BA130" i="34" s="1"/>
  <c r="AY130" i="34"/>
  <c r="AX130" i="34"/>
  <c r="AV130" i="34"/>
  <c r="AW130" i="34" s="1"/>
  <c r="AU130" i="34"/>
  <c r="AT130" i="34"/>
  <c r="AR130" i="34"/>
  <c r="AN130" i="34"/>
  <c r="AF130" i="34"/>
  <c r="T130" i="34"/>
  <c r="O130" i="34"/>
  <c r="C130" i="34"/>
  <c r="AZ129" i="34"/>
  <c r="BA129" i="34" s="1"/>
  <c r="AY129" i="34"/>
  <c r="AX129" i="34"/>
  <c r="AV129" i="34"/>
  <c r="AW129" i="34" s="1"/>
  <c r="AU129" i="34"/>
  <c r="AT129" i="34"/>
  <c r="AR129" i="34"/>
  <c r="AN129" i="34"/>
  <c r="AF129" i="34"/>
  <c r="T129" i="34"/>
  <c r="O129" i="34"/>
  <c r="C129" i="34"/>
  <c r="AZ128" i="34"/>
  <c r="BA128" i="34" s="1"/>
  <c r="AY128" i="34"/>
  <c r="AX128" i="34"/>
  <c r="AV128" i="34"/>
  <c r="AW128" i="34" s="1"/>
  <c r="AU128" i="34"/>
  <c r="AT128" i="34"/>
  <c r="AR128" i="34"/>
  <c r="AN128" i="34"/>
  <c r="AF128" i="34"/>
  <c r="T128" i="34"/>
  <c r="O128" i="34"/>
  <c r="C128" i="34"/>
  <c r="AZ127" i="34"/>
  <c r="BA127" i="34" s="1"/>
  <c r="AY127" i="34"/>
  <c r="AX127" i="34"/>
  <c r="AV127" i="34"/>
  <c r="AW127" i="34" s="1"/>
  <c r="AU127" i="34"/>
  <c r="AT127" i="34"/>
  <c r="AR127" i="34"/>
  <c r="AN127" i="34"/>
  <c r="AF127" i="34"/>
  <c r="T127" i="34"/>
  <c r="O127" i="34"/>
  <c r="C127" i="34"/>
  <c r="AZ126" i="34"/>
  <c r="BA126" i="34" s="1"/>
  <c r="AY126" i="34"/>
  <c r="AX126" i="34"/>
  <c r="AV126" i="34"/>
  <c r="AW126" i="34" s="1"/>
  <c r="AU126" i="34"/>
  <c r="AT126" i="34"/>
  <c r="AR126" i="34"/>
  <c r="AN126" i="34"/>
  <c r="AF126" i="34"/>
  <c r="T126" i="34"/>
  <c r="O126" i="34"/>
  <c r="C126" i="34"/>
  <c r="AZ125" i="34"/>
  <c r="BA125" i="34" s="1"/>
  <c r="AY125" i="34"/>
  <c r="AX125" i="34"/>
  <c r="AV125" i="34"/>
  <c r="AW125" i="34" s="1"/>
  <c r="AU125" i="34"/>
  <c r="AT125" i="34"/>
  <c r="AR125" i="34"/>
  <c r="AN125" i="34"/>
  <c r="AF125" i="34"/>
  <c r="T125" i="34"/>
  <c r="O125" i="34"/>
  <c r="C125" i="34"/>
  <c r="AZ124" i="34"/>
  <c r="BA124" i="34" s="1"/>
  <c r="AY124" i="34"/>
  <c r="AX124" i="34"/>
  <c r="AV124" i="34"/>
  <c r="AW124" i="34" s="1"/>
  <c r="AU124" i="34"/>
  <c r="AT124" i="34"/>
  <c r="AR124" i="34"/>
  <c r="AN124" i="34"/>
  <c r="AF124" i="34"/>
  <c r="T124" i="34"/>
  <c r="O124" i="34"/>
  <c r="C124" i="34"/>
  <c r="AZ123" i="34"/>
  <c r="BA123" i="34" s="1"/>
  <c r="AY123" i="34"/>
  <c r="AX123" i="34"/>
  <c r="AV123" i="34"/>
  <c r="AW123" i="34" s="1"/>
  <c r="AU123" i="34"/>
  <c r="AT123" i="34"/>
  <c r="AR123" i="34"/>
  <c r="AN123" i="34"/>
  <c r="AF123" i="34"/>
  <c r="T123" i="34"/>
  <c r="O123" i="34"/>
  <c r="C123" i="34"/>
  <c r="AZ122" i="34"/>
  <c r="BA122" i="34" s="1"/>
  <c r="AY122" i="34"/>
  <c r="AX122" i="34"/>
  <c r="AV122" i="34"/>
  <c r="AW122" i="34" s="1"/>
  <c r="AU122" i="34"/>
  <c r="AT122" i="34"/>
  <c r="AR122" i="34"/>
  <c r="AN122" i="34"/>
  <c r="AF122" i="34"/>
  <c r="T122" i="34"/>
  <c r="O122" i="34"/>
  <c r="C122" i="34"/>
  <c r="AZ121" i="34"/>
  <c r="BA121" i="34" s="1"/>
  <c r="AY121" i="34"/>
  <c r="AX121" i="34"/>
  <c r="AV121" i="34"/>
  <c r="AW121" i="34" s="1"/>
  <c r="AU121" i="34"/>
  <c r="AT121" i="34"/>
  <c r="AR121" i="34"/>
  <c r="AN121" i="34"/>
  <c r="AF121" i="34"/>
  <c r="T121" i="34"/>
  <c r="O121" i="34"/>
  <c r="C121" i="34"/>
  <c r="AZ120" i="34"/>
  <c r="BA120" i="34" s="1"/>
  <c r="AY120" i="34"/>
  <c r="AX120" i="34"/>
  <c r="AV120" i="34"/>
  <c r="AW120" i="34" s="1"/>
  <c r="AU120" i="34"/>
  <c r="AT120" i="34"/>
  <c r="AR120" i="34"/>
  <c r="AN120" i="34"/>
  <c r="AF120" i="34"/>
  <c r="T120" i="34"/>
  <c r="O120" i="34"/>
  <c r="C120" i="34"/>
  <c r="AZ119" i="34"/>
  <c r="BA119" i="34" s="1"/>
  <c r="AY119" i="34"/>
  <c r="AX119" i="34"/>
  <c r="AV119" i="34"/>
  <c r="AW119" i="34" s="1"/>
  <c r="AU119" i="34"/>
  <c r="AT119" i="34"/>
  <c r="AR119" i="34"/>
  <c r="AN119" i="34"/>
  <c r="AF119" i="34"/>
  <c r="T119" i="34"/>
  <c r="O119" i="34"/>
  <c r="C119" i="34"/>
  <c r="AZ118" i="34"/>
  <c r="BA118" i="34" s="1"/>
  <c r="AY118" i="34"/>
  <c r="AX118" i="34"/>
  <c r="AV118" i="34"/>
  <c r="AW118" i="34" s="1"/>
  <c r="AU118" i="34"/>
  <c r="AT118" i="34"/>
  <c r="AR118" i="34"/>
  <c r="AN118" i="34"/>
  <c r="AF118" i="34"/>
  <c r="T118" i="34"/>
  <c r="O118" i="34"/>
  <c r="C118" i="34"/>
  <c r="AZ117" i="34"/>
  <c r="BA117" i="34" s="1"/>
  <c r="AY117" i="34"/>
  <c r="AX117" i="34"/>
  <c r="AV117" i="34"/>
  <c r="AW117" i="34" s="1"/>
  <c r="AU117" i="34"/>
  <c r="AT117" i="34"/>
  <c r="AR117" i="34"/>
  <c r="AN117" i="34"/>
  <c r="AF117" i="34"/>
  <c r="T117" i="34"/>
  <c r="O117" i="34"/>
  <c r="C117" i="34"/>
  <c r="AZ116" i="34"/>
  <c r="BA116" i="34" s="1"/>
  <c r="AY116" i="34"/>
  <c r="AX116" i="34"/>
  <c r="AV116" i="34"/>
  <c r="AW116" i="34" s="1"/>
  <c r="AU116" i="34"/>
  <c r="AT116" i="34"/>
  <c r="AR116" i="34"/>
  <c r="AN116" i="34"/>
  <c r="AF116" i="34"/>
  <c r="T116" i="34"/>
  <c r="O116" i="34"/>
  <c r="C116" i="34"/>
  <c r="AZ115" i="34"/>
  <c r="BA115" i="34" s="1"/>
  <c r="AY115" i="34"/>
  <c r="AX115" i="34"/>
  <c r="AV115" i="34"/>
  <c r="AW115" i="34" s="1"/>
  <c r="AU115" i="34"/>
  <c r="AT115" i="34"/>
  <c r="AR115" i="34"/>
  <c r="AN115" i="34"/>
  <c r="AF115" i="34"/>
  <c r="T115" i="34"/>
  <c r="O115" i="34"/>
  <c r="C115" i="34"/>
  <c r="AZ114" i="34"/>
  <c r="BA114" i="34" s="1"/>
  <c r="AY114" i="34"/>
  <c r="AX114" i="34"/>
  <c r="AV114" i="34"/>
  <c r="AW114" i="34" s="1"/>
  <c r="AU114" i="34"/>
  <c r="AT114" i="34"/>
  <c r="AR114" i="34"/>
  <c r="AN114" i="34"/>
  <c r="AF114" i="34"/>
  <c r="T114" i="34"/>
  <c r="O114" i="34"/>
  <c r="C114" i="34"/>
  <c r="AZ113" i="34"/>
  <c r="BA113" i="34" s="1"/>
  <c r="AY113" i="34"/>
  <c r="AX113" i="34"/>
  <c r="AV113" i="34"/>
  <c r="AW113" i="34" s="1"/>
  <c r="AU113" i="34"/>
  <c r="AT113" i="34"/>
  <c r="AR113" i="34"/>
  <c r="AN113" i="34"/>
  <c r="AF113" i="34"/>
  <c r="T113" i="34"/>
  <c r="O113" i="34"/>
  <c r="C113" i="34"/>
  <c r="AZ112" i="34"/>
  <c r="BA112" i="34" s="1"/>
  <c r="AY112" i="34"/>
  <c r="AX112" i="34"/>
  <c r="AV112" i="34"/>
  <c r="AW112" i="34" s="1"/>
  <c r="AU112" i="34"/>
  <c r="AT112" i="34"/>
  <c r="AR112" i="34"/>
  <c r="AN112" i="34"/>
  <c r="AF112" i="34"/>
  <c r="T112" i="34"/>
  <c r="O112" i="34"/>
  <c r="C112" i="34"/>
  <c r="AZ111" i="34"/>
  <c r="BA111" i="34" s="1"/>
  <c r="AY111" i="34"/>
  <c r="AX111" i="34"/>
  <c r="AV111" i="34"/>
  <c r="AW111" i="34" s="1"/>
  <c r="AU111" i="34"/>
  <c r="AT111" i="34"/>
  <c r="AR111" i="34"/>
  <c r="AN111" i="34"/>
  <c r="AF111" i="34"/>
  <c r="T111" i="34"/>
  <c r="O111" i="34"/>
  <c r="C111" i="34"/>
  <c r="AZ110" i="34"/>
  <c r="BA110" i="34" s="1"/>
  <c r="AY110" i="34"/>
  <c r="AX110" i="34"/>
  <c r="AV110" i="34"/>
  <c r="AW110" i="34" s="1"/>
  <c r="AU110" i="34"/>
  <c r="AT110" i="34"/>
  <c r="AR110" i="34"/>
  <c r="AN110" i="34"/>
  <c r="AF110" i="34"/>
  <c r="T110" i="34"/>
  <c r="O110" i="34"/>
  <c r="C110" i="34"/>
  <c r="AZ109" i="34"/>
  <c r="BA109" i="34" s="1"/>
  <c r="AY109" i="34"/>
  <c r="AX109" i="34"/>
  <c r="AV109" i="34"/>
  <c r="AW109" i="34" s="1"/>
  <c r="AU109" i="34"/>
  <c r="AT109" i="34"/>
  <c r="AR109" i="34"/>
  <c r="AN109" i="34"/>
  <c r="AF109" i="34"/>
  <c r="T109" i="34"/>
  <c r="O109" i="34"/>
  <c r="C109" i="34"/>
  <c r="AZ108" i="34"/>
  <c r="BA108" i="34" s="1"/>
  <c r="AY108" i="34"/>
  <c r="AX108" i="34"/>
  <c r="AV108" i="34"/>
  <c r="AW108" i="34" s="1"/>
  <c r="AU108" i="34"/>
  <c r="AT108" i="34"/>
  <c r="AR108" i="34"/>
  <c r="AN108" i="34"/>
  <c r="AF108" i="34"/>
  <c r="T108" i="34"/>
  <c r="O108" i="34"/>
  <c r="C108" i="34"/>
  <c r="AZ107" i="34"/>
  <c r="BA107" i="34" s="1"/>
  <c r="AY107" i="34"/>
  <c r="AX107" i="34"/>
  <c r="AV107" i="34"/>
  <c r="AW107" i="34" s="1"/>
  <c r="AU107" i="34"/>
  <c r="AT107" i="34"/>
  <c r="AR107" i="34"/>
  <c r="AN107" i="34"/>
  <c r="AF107" i="34"/>
  <c r="T107" i="34"/>
  <c r="O107" i="34"/>
  <c r="C107" i="34"/>
  <c r="AZ106" i="34"/>
  <c r="BA106" i="34" s="1"/>
  <c r="AY106" i="34"/>
  <c r="AX106" i="34"/>
  <c r="AV106" i="34"/>
  <c r="AW106" i="34" s="1"/>
  <c r="AU106" i="34"/>
  <c r="AT106" i="34"/>
  <c r="AR106" i="34"/>
  <c r="AN106" i="34"/>
  <c r="AF106" i="34"/>
  <c r="T106" i="34"/>
  <c r="O106" i="34"/>
  <c r="C106" i="34"/>
  <c r="AZ105" i="34"/>
  <c r="BA105" i="34" s="1"/>
  <c r="AY105" i="34"/>
  <c r="AX105" i="34"/>
  <c r="AV105" i="34"/>
  <c r="AW105" i="34" s="1"/>
  <c r="AU105" i="34"/>
  <c r="AT105" i="34"/>
  <c r="AR105" i="34"/>
  <c r="AN105" i="34"/>
  <c r="AF105" i="34"/>
  <c r="T105" i="34"/>
  <c r="O105" i="34"/>
  <c r="C105" i="34"/>
  <c r="AZ104" i="34"/>
  <c r="BA104" i="34" s="1"/>
  <c r="AY104" i="34"/>
  <c r="AX104" i="34"/>
  <c r="AV104" i="34"/>
  <c r="AW104" i="34" s="1"/>
  <c r="AU104" i="34"/>
  <c r="AT104" i="34"/>
  <c r="AR104" i="34"/>
  <c r="AN104" i="34"/>
  <c r="AF104" i="34"/>
  <c r="T104" i="34"/>
  <c r="O104" i="34"/>
  <c r="C104" i="34"/>
  <c r="AZ103" i="34"/>
  <c r="BA103" i="34" s="1"/>
  <c r="AY103" i="34"/>
  <c r="AX103" i="34"/>
  <c r="AV103" i="34"/>
  <c r="AW103" i="34" s="1"/>
  <c r="AU103" i="34"/>
  <c r="AT103" i="34"/>
  <c r="AR103" i="34"/>
  <c r="AN103" i="34"/>
  <c r="AF103" i="34"/>
  <c r="T103" i="34"/>
  <c r="O103" i="34"/>
  <c r="C103" i="34"/>
  <c r="AZ102" i="34"/>
  <c r="BA102" i="34" s="1"/>
  <c r="AY102" i="34"/>
  <c r="AX102" i="34"/>
  <c r="AV102" i="34"/>
  <c r="AW102" i="34" s="1"/>
  <c r="AU102" i="34"/>
  <c r="AT102" i="34"/>
  <c r="AR102" i="34"/>
  <c r="AN102" i="34"/>
  <c r="AF102" i="34"/>
  <c r="T102" i="34"/>
  <c r="O102" i="34"/>
  <c r="C102" i="34"/>
  <c r="AZ101" i="34"/>
  <c r="BA101" i="34" s="1"/>
  <c r="AY101" i="34"/>
  <c r="AX101" i="34"/>
  <c r="AV101" i="34"/>
  <c r="AW101" i="34" s="1"/>
  <c r="AU101" i="34"/>
  <c r="AT101" i="34"/>
  <c r="AR101" i="34"/>
  <c r="AN101" i="34"/>
  <c r="AF101" i="34"/>
  <c r="T101" i="34"/>
  <c r="O101" i="34"/>
  <c r="C101" i="34"/>
  <c r="AZ100" i="34"/>
  <c r="BA100" i="34" s="1"/>
  <c r="AY100" i="34"/>
  <c r="AX100" i="34"/>
  <c r="AV100" i="34"/>
  <c r="AW100" i="34" s="1"/>
  <c r="AU100" i="34"/>
  <c r="AT100" i="34"/>
  <c r="AR100" i="34"/>
  <c r="AN100" i="34"/>
  <c r="AF100" i="34"/>
  <c r="T100" i="34"/>
  <c r="O100" i="34"/>
  <c r="C100" i="34"/>
  <c r="AZ99" i="34"/>
  <c r="BA99" i="34" s="1"/>
  <c r="AY99" i="34"/>
  <c r="AX99" i="34"/>
  <c r="AV99" i="34"/>
  <c r="AW99" i="34" s="1"/>
  <c r="AU99" i="34"/>
  <c r="AT99" i="34"/>
  <c r="AR99" i="34"/>
  <c r="AN99" i="34"/>
  <c r="AF99" i="34"/>
  <c r="T99" i="34"/>
  <c r="O99" i="34"/>
  <c r="C99" i="34"/>
  <c r="AZ98" i="34"/>
  <c r="BA98" i="34" s="1"/>
  <c r="AY98" i="34"/>
  <c r="AX98" i="34"/>
  <c r="AV98" i="34"/>
  <c r="AW98" i="34" s="1"/>
  <c r="AU98" i="34"/>
  <c r="AT98" i="34"/>
  <c r="AR98" i="34"/>
  <c r="AN98" i="34"/>
  <c r="AF98" i="34"/>
  <c r="T98" i="34"/>
  <c r="O98" i="34"/>
  <c r="C98" i="34"/>
  <c r="AZ97" i="34"/>
  <c r="BA97" i="34" s="1"/>
  <c r="AY97" i="34"/>
  <c r="AX97" i="34"/>
  <c r="AV97" i="34"/>
  <c r="AW97" i="34" s="1"/>
  <c r="AU97" i="34"/>
  <c r="AT97" i="34"/>
  <c r="AR97" i="34"/>
  <c r="AN97" i="34"/>
  <c r="AF97" i="34"/>
  <c r="T97" i="34"/>
  <c r="O97" i="34"/>
  <c r="C97" i="34"/>
  <c r="AZ96" i="34"/>
  <c r="BA96" i="34" s="1"/>
  <c r="AY96" i="34"/>
  <c r="AX96" i="34"/>
  <c r="AV96" i="34"/>
  <c r="AW96" i="34" s="1"/>
  <c r="AU96" i="34"/>
  <c r="AT96" i="34"/>
  <c r="AR96" i="34"/>
  <c r="AN96" i="34"/>
  <c r="AF96" i="34"/>
  <c r="T96" i="34"/>
  <c r="O96" i="34"/>
  <c r="C96" i="34"/>
  <c r="AZ95" i="34"/>
  <c r="BA95" i="34" s="1"/>
  <c r="AY95" i="34"/>
  <c r="AX95" i="34"/>
  <c r="AV95" i="34"/>
  <c r="AW95" i="34" s="1"/>
  <c r="AU95" i="34"/>
  <c r="AT95" i="34"/>
  <c r="AR95" i="34"/>
  <c r="AN95" i="34"/>
  <c r="AF95" i="34"/>
  <c r="T95" i="34"/>
  <c r="O95" i="34"/>
  <c r="C95" i="34"/>
  <c r="AZ94" i="34"/>
  <c r="BA94" i="34" s="1"/>
  <c r="AY94" i="34"/>
  <c r="AX94" i="34"/>
  <c r="AV94" i="34"/>
  <c r="AW94" i="34" s="1"/>
  <c r="AU94" i="34"/>
  <c r="AT94" i="34"/>
  <c r="AR94" i="34"/>
  <c r="AN94" i="34"/>
  <c r="AF94" i="34"/>
  <c r="T94" i="34"/>
  <c r="O94" i="34"/>
  <c r="C94" i="34"/>
  <c r="AZ93" i="34"/>
  <c r="BA93" i="34" s="1"/>
  <c r="AY93" i="34"/>
  <c r="AX93" i="34"/>
  <c r="AV93" i="34"/>
  <c r="AW93" i="34" s="1"/>
  <c r="AU93" i="34"/>
  <c r="AT93" i="34"/>
  <c r="AR93" i="34"/>
  <c r="AN93" i="34"/>
  <c r="AF93" i="34"/>
  <c r="T93" i="34"/>
  <c r="O93" i="34"/>
  <c r="C93" i="34"/>
  <c r="AZ92" i="34"/>
  <c r="BA92" i="34" s="1"/>
  <c r="AY92" i="34"/>
  <c r="AX92" i="34"/>
  <c r="AV92" i="34"/>
  <c r="AW92" i="34" s="1"/>
  <c r="AU92" i="34"/>
  <c r="AT92" i="34"/>
  <c r="AR92" i="34"/>
  <c r="AN92" i="34"/>
  <c r="AF92" i="34"/>
  <c r="T92" i="34"/>
  <c r="O92" i="34"/>
  <c r="C92" i="34"/>
  <c r="AZ91" i="34"/>
  <c r="BA91" i="34" s="1"/>
  <c r="AY91" i="34"/>
  <c r="AX91" i="34"/>
  <c r="AV91" i="34"/>
  <c r="AW91" i="34" s="1"/>
  <c r="AU91" i="34"/>
  <c r="AT91" i="34"/>
  <c r="AR91" i="34"/>
  <c r="AN91" i="34"/>
  <c r="AF91" i="34"/>
  <c r="T91" i="34"/>
  <c r="O91" i="34"/>
  <c r="C91" i="34"/>
  <c r="AZ90" i="34"/>
  <c r="BA90" i="34" s="1"/>
  <c r="AY90" i="34"/>
  <c r="AX90" i="34"/>
  <c r="AV90" i="34"/>
  <c r="AW90" i="34" s="1"/>
  <c r="AU90" i="34"/>
  <c r="AT90" i="34"/>
  <c r="AR90" i="34"/>
  <c r="AN90" i="34"/>
  <c r="AF90" i="34"/>
  <c r="T90" i="34"/>
  <c r="O90" i="34"/>
  <c r="C90" i="34"/>
  <c r="AZ89" i="34"/>
  <c r="BA89" i="34" s="1"/>
  <c r="AY89" i="34"/>
  <c r="AX89" i="34"/>
  <c r="AV89" i="34"/>
  <c r="AW89" i="34" s="1"/>
  <c r="AU89" i="34"/>
  <c r="AT89" i="34"/>
  <c r="AR89" i="34"/>
  <c r="AN89" i="34"/>
  <c r="AF89" i="34"/>
  <c r="T89" i="34"/>
  <c r="O89" i="34"/>
  <c r="C89" i="34"/>
  <c r="AZ88" i="34"/>
  <c r="BA88" i="34" s="1"/>
  <c r="AY88" i="34"/>
  <c r="AX88" i="34"/>
  <c r="AV88" i="34"/>
  <c r="AW88" i="34" s="1"/>
  <c r="AU88" i="34"/>
  <c r="AT88" i="34"/>
  <c r="AR88" i="34"/>
  <c r="AN88" i="34"/>
  <c r="AF88" i="34"/>
  <c r="T88" i="34"/>
  <c r="O88" i="34"/>
  <c r="C88" i="34"/>
  <c r="AZ87" i="34"/>
  <c r="BA87" i="34" s="1"/>
  <c r="AY87" i="34"/>
  <c r="AX87" i="34"/>
  <c r="AV87" i="34"/>
  <c r="AW87" i="34" s="1"/>
  <c r="AU87" i="34"/>
  <c r="AT87" i="34"/>
  <c r="AR87" i="34"/>
  <c r="AN87" i="34"/>
  <c r="AF87" i="34"/>
  <c r="T87" i="34"/>
  <c r="O87" i="34"/>
  <c r="C87" i="34"/>
  <c r="AZ86" i="34"/>
  <c r="BA86" i="34" s="1"/>
  <c r="AY86" i="34"/>
  <c r="AX86" i="34"/>
  <c r="AV86" i="34"/>
  <c r="AW86" i="34" s="1"/>
  <c r="AU86" i="34"/>
  <c r="AT86" i="34"/>
  <c r="AR86" i="34"/>
  <c r="AN86" i="34"/>
  <c r="AF86" i="34"/>
  <c r="T86" i="34"/>
  <c r="O86" i="34"/>
  <c r="C86" i="34"/>
  <c r="AZ85" i="34"/>
  <c r="BA85" i="34" s="1"/>
  <c r="AY85" i="34"/>
  <c r="AX85" i="34"/>
  <c r="AV85" i="34"/>
  <c r="AW85" i="34" s="1"/>
  <c r="AU85" i="34"/>
  <c r="AT85" i="34"/>
  <c r="AR85" i="34"/>
  <c r="AN85" i="34"/>
  <c r="AF85" i="34"/>
  <c r="T85" i="34"/>
  <c r="O85" i="34"/>
  <c r="C85" i="34"/>
  <c r="AZ84" i="34"/>
  <c r="BA84" i="34" s="1"/>
  <c r="AY84" i="34"/>
  <c r="AX84" i="34"/>
  <c r="AV84" i="34"/>
  <c r="AW84" i="34" s="1"/>
  <c r="AU84" i="34"/>
  <c r="AT84" i="34"/>
  <c r="AR84" i="34"/>
  <c r="AN84" i="34"/>
  <c r="AF84" i="34"/>
  <c r="T84" i="34"/>
  <c r="O84" i="34"/>
  <c r="C84" i="34"/>
  <c r="AZ83" i="34"/>
  <c r="BA83" i="34" s="1"/>
  <c r="AY83" i="34"/>
  <c r="AX83" i="34"/>
  <c r="AV83" i="34"/>
  <c r="AW83" i="34" s="1"/>
  <c r="AU83" i="34"/>
  <c r="AT83" i="34"/>
  <c r="AR83" i="34"/>
  <c r="AN83" i="34"/>
  <c r="AF83" i="34"/>
  <c r="T83" i="34"/>
  <c r="O83" i="34"/>
  <c r="C83" i="34"/>
  <c r="AZ82" i="34"/>
  <c r="BA82" i="34" s="1"/>
  <c r="AY82" i="34"/>
  <c r="AX82" i="34"/>
  <c r="AV82" i="34"/>
  <c r="AW82" i="34" s="1"/>
  <c r="AU82" i="34"/>
  <c r="AT82" i="34"/>
  <c r="AR82" i="34"/>
  <c r="AN82" i="34"/>
  <c r="AF82" i="34"/>
  <c r="T82" i="34"/>
  <c r="O82" i="34"/>
  <c r="C82" i="34"/>
  <c r="AZ81" i="34"/>
  <c r="BA81" i="34" s="1"/>
  <c r="AY81" i="34"/>
  <c r="AX81" i="34"/>
  <c r="AV81" i="34"/>
  <c r="AW81" i="34" s="1"/>
  <c r="AU81" i="34"/>
  <c r="AT81" i="34"/>
  <c r="AR81" i="34"/>
  <c r="AN81" i="34"/>
  <c r="AF81" i="34"/>
  <c r="T81" i="34"/>
  <c r="O81" i="34"/>
  <c r="C81" i="34"/>
  <c r="AZ80" i="34"/>
  <c r="BA80" i="34" s="1"/>
  <c r="AY80" i="34"/>
  <c r="AX80" i="34"/>
  <c r="AV80" i="34"/>
  <c r="AW80" i="34" s="1"/>
  <c r="AU80" i="34"/>
  <c r="AT80" i="34"/>
  <c r="AR80" i="34"/>
  <c r="AN80" i="34"/>
  <c r="AF80" i="34"/>
  <c r="T80" i="34"/>
  <c r="O80" i="34"/>
  <c r="C80" i="34"/>
  <c r="AZ79" i="34"/>
  <c r="BA79" i="34" s="1"/>
  <c r="AY79" i="34"/>
  <c r="AX79" i="34"/>
  <c r="AV79" i="34"/>
  <c r="AW79" i="34" s="1"/>
  <c r="AU79" i="34"/>
  <c r="AT79" i="34"/>
  <c r="AR79" i="34"/>
  <c r="AN79" i="34"/>
  <c r="AF79" i="34"/>
  <c r="T79" i="34"/>
  <c r="O79" i="34"/>
  <c r="C79" i="34"/>
  <c r="AZ78" i="34"/>
  <c r="BA78" i="34" s="1"/>
  <c r="AY78" i="34"/>
  <c r="AX78" i="34"/>
  <c r="AV78" i="34"/>
  <c r="AW78" i="34" s="1"/>
  <c r="AU78" i="34"/>
  <c r="AT78" i="34"/>
  <c r="AR78" i="34"/>
  <c r="AN78" i="34"/>
  <c r="AF78" i="34"/>
  <c r="T78" i="34"/>
  <c r="O78" i="34"/>
  <c r="C78" i="34"/>
  <c r="AZ77" i="34"/>
  <c r="BA77" i="34" s="1"/>
  <c r="AY77" i="34"/>
  <c r="AX77" i="34"/>
  <c r="AV77" i="34"/>
  <c r="AW77" i="34" s="1"/>
  <c r="AU77" i="34"/>
  <c r="AT77" i="34"/>
  <c r="AR77" i="34"/>
  <c r="AN77" i="34"/>
  <c r="AF77" i="34"/>
  <c r="T77" i="34"/>
  <c r="O77" i="34"/>
  <c r="C77" i="34"/>
  <c r="AZ76" i="34"/>
  <c r="BA76" i="34" s="1"/>
  <c r="AY76" i="34"/>
  <c r="AX76" i="34"/>
  <c r="AV76" i="34"/>
  <c r="AW76" i="34" s="1"/>
  <c r="AU76" i="34"/>
  <c r="AT76" i="34"/>
  <c r="AR76" i="34"/>
  <c r="AN76" i="34"/>
  <c r="AF76" i="34"/>
  <c r="T76" i="34"/>
  <c r="O76" i="34"/>
  <c r="C76" i="34"/>
  <c r="AZ75" i="34"/>
  <c r="BA75" i="34" s="1"/>
  <c r="AY75" i="34"/>
  <c r="AX75" i="34"/>
  <c r="AV75" i="34"/>
  <c r="AW75" i="34" s="1"/>
  <c r="AU75" i="34"/>
  <c r="AT75" i="34"/>
  <c r="AR75" i="34"/>
  <c r="AN75" i="34"/>
  <c r="AF75" i="34"/>
  <c r="T75" i="34"/>
  <c r="O75" i="34"/>
  <c r="C75" i="34"/>
  <c r="AZ74" i="34"/>
  <c r="BA74" i="34" s="1"/>
  <c r="AY74" i="34"/>
  <c r="AX74" i="34"/>
  <c r="AV74" i="34"/>
  <c r="AW74" i="34" s="1"/>
  <c r="AU74" i="34"/>
  <c r="AT74" i="34"/>
  <c r="AR74" i="34"/>
  <c r="AN74" i="34"/>
  <c r="AF74" i="34"/>
  <c r="T74" i="34"/>
  <c r="O74" i="34"/>
  <c r="C74" i="34"/>
  <c r="AZ73" i="34"/>
  <c r="BA73" i="34" s="1"/>
  <c r="AY73" i="34"/>
  <c r="AX73" i="34"/>
  <c r="AV73" i="34"/>
  <c r="AW73" i="34" s="1"/>
  <c r="AU73" i="34"/>
  <c r="AT73" i="34"/>
  <c r="AR73" i="34"/>
  <c r="AN73" i="34"/>
  <c r="AF73" i="34"/>
  <c r="T73" i="34"/>
  <c r="O73" i="34"/>
  <c r="C73" i="34"/>
  <c r="AZ72" i="34"/>
  <c r="BA72" i="34" s="1"/>
  <c r="AY72" i="34"/>
  <c r="AX72" i="34"/>
  <c r="AV72" i="34"/>
  <c r="AW72" i="34" s="1"/>
  <c r="AU72" i="34"/>
  <c r="AT72" i="34"/>
  <c r="AR72" i="34"/>
  <c r="AN72" i="34"/>
  <c r="AF72" i="34"/>
  <c r="T72" i="34"/>
  <c r="O72" i="34"/>
  <c r="C72" i="34"/>
  <c r="AZ71" i="34"/>
  <c r="BA71" i="34" s="1"/>
  <c r="AY71" i="34"/>
  <c r="AX71" i="34"/>
  <c r="AV71" i="34"/>
  <c r="AW71" i="34" s="1"/>
  <c r="AU71" i="34"/>
  <c r="AT71" i="34"/>
  <c r="AR71" i="34"/>
  <c r="AN71" i="34"/>
  <c r="AF71" i="34"/>
  <c r="T71" i="34"/>
  <c r="O71" i="34"/>
  <c r="C71" i="34"/>
  <c r="AZ70" i="34"/>
  <c r="BA70" i="34" s="1"/>
  <c r="AY70" i="34"/>
  <c r="AX70" i="34"/>
  <c r="AV70" i="34"/>
  <c r="AW70" i="34" s="1"/>
  <c r="AU70" i="34"/>
  <c r="AT70" i="34"/>
  <c r="AR70" i="34"/>
  <c r="AN70" i="34"/>
  <c r="AF70" i="34"/>
  <c r="T70" i="34"/>
  <c r="O70" i="34"/>
  <c r="C70" i="34"/>
  <c r="AZ69" i="34"/>
  <c r="BA69" i="34" s="1"/>
  <c r="AY69" i="34"/>
  <c r="AX69" i="34"/>
  <c r="AV69" i="34"/>
  <c r="AW69" i="34" s="1"/>
  <c r="AU69" i="34"/>
  <c r="AT69" i="34"/>
  <c r="AR69" i="34"/>
  <c r="AN69" i="34"/>
  <c r="AF69" i="34"/>
  <c r="T69" i="34"/>
  <c r="O69" i="34"/>
  <c r="C69" i="34"/>
  <c r="AZ68" i="34"/>
  <c r="BA68" i="34" s="1"/>
  <c r="AY68" i="34"/>
  <c r="AX68" i="34"/>
  <c r="AV68" i="34"/>
  <c r="AW68" i="34" s="1"/>
  <c r="AU68" i="34"/>
  <c r="AT68" i="34"/>
  <c r="AR68" i="34"/>
  <c r="AN68" i="34"/>
  <c r="AF68" i="34"/>
  <c r="T68" i="34"/>
  <c r="O68" i="34"/>
  <c r="C68" i="34"/>
  <c r="AZ67" i="34"/>
  <c r="BA67" i="34" s="1"/>
  <c r="AY67" i="34"/>
  <c r="AX67" i="34"/>
  <c r="AV67" i="34"/>
  <c r="AW67" i="34" s="1"/>
  <c r="AU67" i="34"/>
  <c r="AT67" i="34"/>
  <c r="AR67" i="34"/>
  <c r="AN67" i="34"/>
  <c r="AF67" i="34"/>
  <c r="T67" i="34"/>
  <c r="O67" i="34"/>
  <c r="C67" i="34"/>
  <c r="AZ66" i="34"/>
  <c r="BA66" i="34" s="1"/>
  <c r="AY66" i="34"/>
  <c r="AX66" i="34"/>
  <c r="AV66" i="34"/>
  <c r="AW66" i="34" s="1"/>
  <c r="AU66" i="34"/>
  <c r="AT66" i="34"/>
  <c r="AR66" i="34"/>
  <c r="AN66" i="34"/>
  <c r="AF66" i="34"/>
  <c r="T66" i="34"/>
  <c r="O66" i="34"/>
  <c r="C66" i="34"/>
  <c r="AZ65" i="34"/>
  <c r="BA65" i="34" s="1"/>
  <c r="AY65" i="34"/>
  <c r="AX65" i="34"/>
  <c r="AV65" i="34"/>
  <c r="AW65" i="34" s="1"/>
  <c r="AU65" i="34"/>
  <c r="AT65" i="34"/>
  <c r="AR65" i="34"/>
  <c r="AN65" i="34"/>
  <c r="AF65" i="34"/>
  <c r="T65" i="34"/>
  <c r="O65" i="34"/>
  <c r="C65" i="34"/>
  <c r="AZ64" i="34"/>
  <c r="BA64" i="34" s="1"/>
  <c r="AY64" i="34"/>
  <c r="AX64" i="34"/>
  <c r="AV64" i="34"/>
  <c r="AW64" i="34" s="1"/>
  <c r="AU64" i="34"/>
  <c r="AT64" i="34"/>
  <c r="AR64" i="34"/>
  <c r="AN64" i="34"/>
  <c r="AF64" i="34"/>
  <c r="T64" i="34"/>
  <c r="O64" i="34"/>
  <c r="C64" i="34"/>
  <c r="AZ63" i="34"/>
  <c r="BA63" i="34" s="1"/>
  <c r="AY63" i="34"/>
  <c r="AX63" i="34"/>
  <c r="AV63" i="34"/>
  <c r="AW63" i="34" s="1"/>
  <c r="AU63" i="34"/>
  <c r="AT63" i="34"/>
  <c r="AR63" i="34"/>
  <c r="AN63" i="34"/>
  <c r="AF63" i="34"/>
  <c r="T63" i="34"/>
  <c r="O63" i="34"/>
  <c r="C63" i="34"/>
  <c r="AZ62" i="34"/>
  <c r="BA62" i="34" s="1"/>
  <c r="AY62" i="34"/>
  <c r="AX62" i="34"/>
  <c r="AV62" i="34"/>
  <c r="AW62" i="34" s="1"/>
  <c r="AU62" i="34"/>
  <c r="AT62" i="34"/>
  <c r="AR62" i="34"/>
  <c r="AN62" i="34"/>
  <c r="AF62" i="34"/>
  <c r="T62" i="34"/>
  <c r="O62" i="34"/>
  <c r="C62" i="34"/>
  <c r="AZ61" i="34"/>
  <c r="BA61" i="34" s="1"/>
  <c r="AY61" i="34"/>
  <c r="AX61" i="34"/>
  <c r="AV61" i="34"/>
  <c r="AW61" i="34" s="1"/>
  <c r="AU61" i="34"/>
  <c r="AT61" i="34"/>
  <c r="AR61" i="34"/>
  <c r="AN61" i="34"/>
  <c r="AF61" i="34"/>
  <c r="T61" i="34"/>
  <c r="O61" i="34"/>
  <c r="C61" i="34"/>
  <c r="AZ60" i="34"/>
  <c r="BA60" i="34" s="1"/>
  <c r="AY60" i="34"/>
  <c r="AX60" i="34"/>
  <c r="AV60" i="34"/>
  <c r="AW60" i="34" s="1"/>
  <c r="AU60" i="34"/>
  <c r="AT60" i="34"/>
  <c r="AR60" i="34"/>
  <c r="AN60" i="34"/>
  <c r="AF60" i="34"/>
  <c r="T60" i="34"/>
  <c r="O60" i="34"/>
  <c r="C60" i="34"/>
  <c r="AZ59" i="34"/>
  <c r="BA59" i="34" s="1"/>
  <c r="AY59" i="34"/>
  <c r="AX59" i="34"/>
  <c r="AV59" i="34"/>
  <c r="AW59" i="34" s="1"/>
  <c r="AU59" i="34"/>
  <c r="AT59" i="34"/>
  <c r="AR59" i="34"/>
  <c r="AN59" i="34"/>
  <c r="AF59" i="34"/>
  <c r="T59" i="34"/>
  <c r="O59" i="34"/>
  <c r="C59" i="34"/>
  <c r="AZ58" i="34"/>
  <c r="BA58" i="34" s="1"/>
  <c r="AY58" i="34"/>
  <c r="AX58" i="34"/>
  <c r="AV58" i="34"/>
  <c r="AW58" i="34" s="1"/>
  <c r="AU58" i="34"/>
  <c r="AT58" i="34"/>
  <c r="AR58" i="34"/>
  <c r="AN58" i="34"/>
  <c r="AF58" i="34"/>
  <c r="T58" i="34"/>
  <c r="O58" i="34"/>
  <c r="C58" i="34"/>
  <c r="AZ57" i="34"/>
  <c r="BA57" i="34" s="1"/>
  <c r="AY57" i="34"/>
  <c r="AX57" i="34"/>
  <c r="AV57" i="34"/>
  <c r="AW57" i="34" s="1"/>
  <c r="AU57" i="34"/>
  <c r="AT57" i="34"/>
  <c r="AR57" i="34"/>
  <c r="AN57" i="34"/>
  <c r="AF57" i="34"/>
  <c r="T57" i="34"/>
  <c r="O57" i="34"/>
  <c r="C57" i="34"/>
  <c r="AZ56" i="34"/>
  <c r="BA56" i="34" s="1"/>
  <c r="AY56" i="34"/>
  <c r="AX56" i="34"/>
  <c r="AV56" i="34"/>
  <c r="AW56" i="34" s="1"/>
  <c r="AU56" i="34"/>
  <c r="AT56" i="34"/>
  <c r="AR56" i="34"/>
  <c r="AN56" i="34"/>
  <c r="AF56" i="34"/>
  <c r="T56" i="34"/>
  <c r="O56" i="34"/>
  <c r="C56" i="34"/>
  <c r="AZ55" i="34"/>
  <c r="BA55" i="34" s="1"/>
  <c r="AY55" i="34"/>
  <c r="AX55" i="34"/>
  <c r="AV55" i="34"/>
  <c r="AW55" i="34" s="1"/>
  <c r="AU55" i="34"/>
  <c r="AT55" i="34"/>
  <c r="AR55" i="34"/>
  <c r="AN55" i="34"/>
  <c r="AF55" i="34"/>
  <c r="T55" i="34"/>
  <c r="O55" i="34"/>
  <c r="C55" i="34"/>
  <c r="AZ54" i="34"/>
  <c r="BA54" i="34" s="1"/>
  <c r="AY54" i="34"/>
  <c r="AX54" i="34"/>
  <c r="AV54" i="34"/>
  <c r="AW54" i="34" s="1"/>
  <c r="AU54" i="34"/>
  <c r="AT54" i="34"/>
  <c r="AR54" i="34"/>
  <c r="AN54" i="34"/>
  <c r="AF54" i="34"/>
  <c r="T54" i="34"/>
  <c r="O54" i="34"/>
  <c r="C54" i="34"/>
  <c r="AZ53" i="34"/>
  <c r="BA53" i="34" s="1"/>
  <c r="AY53" i="34"/>
  <c r="AX53" i="34"/>
  <c r="AV53" i="34"/>
  <c r="AW53" i="34" s="1"/>
  <c r="AU53" i="34"/>
  <c r="AT53" i="34"/>
  <c r="AR53" i="34"/>
  <c r="AN53" i="34"/>
  <c r="AF53" i="34"/>
  <c r="T53" i="34"/>
  <c r="O53" i="34"/>
  <c r="C53" i="34"/>
  <c r="AZ52" i="34"/>
  <c r="BA52" i="34" s="1"/>
  <c r="AY52" i="34"/>
  <c r="AX52" i="34"/>
  <c r="AV52" i="34"/>
  <c r="AW52" i="34" s="1"/>
  <c r="AU52" i="34"/>
  <c r="AT52" i="34"/>
  <c r="AR52" i="34"/>
  <c r="AN52" i="34"/>
  <c r="AF52" i="34"/>
  <c r="T52" i="34"/>
  <c r="O52" i="34"/>
  <c r="C52" i="34"/>
  <c r="AZ51" i="34"/>
  <c r="BA51" i="34" s="1"/>
  <c r="AY51" i="34"/>
  <c r="AX51" i="34"/>
  <c r="AV51" i="34"/>
  <c r="AW51" i="34" s="1"/>
  <c r="AU51" i="34"/>
  <c r="AT51" i="34"/>
  <c r="AR51" i="34"/>
  <c r="AN51" i="34"/>
  <c r="AF51" i="34"/>
  <c r="T51" i="34"/>
  <c r="O51" i="34"/>
  <c r="C51" i="34"/>
  <c r="AZ50" i="34"/>
  <c r="BA50" i="34" s="1"/>
  <c r="AY50" i="34"/>
  <c r="AX50" i="34"/>
  <c r="AV50" i="34"/>
  <c r="AW50" i="34" s="1"/>
  <c r="AU50" i="34"/>
  <c r="AT50" i="34"/>
  <c r="AR50" i="34"/>
  <c r="AN50" i="34"/>
  <c r="AF50" i="34"/>
  <c r="T50" i="34"/>
  <c r="O50" i="34"/>
  <c r="C50" i="34"/>
  <c r="AZ49" i="34"/>
  <c r="BA49" i="34" s="1"/>
  <c r="AY49" i="34"/>
  <c r="AX49" i="34"/>
  <c r="AV49" i="34"/>
  <c r="AW49" i="34" s="1"/>
  <c r="AU49" i="34"/>
  <c r="AT49" i="34"/>
  <c r="AR49" i="34"/>
  <c r="AN49" i="34"/>
  <c r="AF49" i="34"/>
  <c r="T49" i="34"/>
  <c r="O49" i="34"/>
  <c r="C49" i="34"/>
  <c r="AZ48" i="34"/>
  <c r="BA48" i="34" s="1"/>
  <c r="AY48" i="34"/>
  <c r="AX48" i="34"/>
  <c r="AV48" i="34"/>
  <c r="AW48" i="34" s="1"/>
  <c r="AU48" i="34"/>
  <c r="AT48" i="34"/>
  <c r="AR48" i="34"/>
  <c r="AN48" i="34"/>
  <c r="AF48" i="34"/>
  <c r="T48" i="34"/>
  <c r="O48" i="34"/>
  <c r="C48" i="34"/>
  <c r="AZ47" i="34"/>
  <c r="BA47" i="34" s="1"/>
  <c r="AY47" i="34"/>
  <c r="AX47" i="34"/>
  <c r="AV47" i="34"/>
  <c r="AW47" i="34" s="1"/>
  <c r="AU47" i="34"/>
  <c r="AT47" i="34"/>
  <c r="AR47" i="34"/>
  <c r="AN47" i="34"/>
  <c r="AF47" i="34"/>
  <c r="T47" i="34"/>
  <c r="O47" i="34"/>
  <c r="C47" i="34"/>
  <c r="AZ46" i="34"/>
  <c r="BA46" i="34" s="1"/>
  <c r="AY46" i="34"/>
  <c r="AX46" i="34"/>
  <c r="AV46" i="34"/>
  <c r="AW46" i="34" s="1"/>
  <c r="AU46" i="34"/>
  <c r="AT46" i="34"/>
  <c r="AR46" i="34"/>
  <c r="AN46" i="34"/>
  <c r="AF46" i="34"/>
  <c r="T46" i="34"/>
  <c r="O46" i="34"/>
  <c r="C46" i="34"/>
  <c r="AZ45" i="34"/>
  <c r="BA45" i="34" s="1"/>
  <c r="AY45" i="34"/>
  <c r="AX45" i="34"/>
  <c r="AV45" i="34"/>
  <c r="AW45" i="34" s="1"/>
  <c r="AU45" i="34"/>
  <c r="AT45" i="34"/>
  <c r="AR45" i="34"/>
  <c r="AN45" i="34"/>
  <c r="AF45" i="34"/>
  <c r="T45" i="34"/>
  <c r="O45" i="34"/>
  <c r="C45" i="34"/>
  <c r="AZ44" i="34"/>
  <c r="BA44" i="34" s="1"/>
  <c r="AY44" i="34"/>
  <c r="AX44" i="34"/>
  <c r="AV44" i="34"/>
  <c r="AW44" i="34" s="1"/>
  <c r="AU44" i="34"/>
  <c r="AT44" i="34"/>
  <c r="AR44" i="34"/>
  <c r="AN44" i="34"/>
  <c r="AF44" i="34"/>
  <c r="T44" i="34"/>
  <c r="O44" i="34"/>
  <c r="C44" i="34"/>
  <c r="AZ43" i="34"/>
  <c r="BA43" i="34" s="1"/>
  <c r="AY43" i="34"/>
  <c r="AX43" i="34"/>
  <c r="AV43" i="34"/>
  <c r="AW43" i="34" s="1"/>
  <c r="AU43" i="34"/>
  <c r="AT43" i="34"/>
  <c r="AR43" i="34"/>
  <c r="AN43" i="34"/>
  <c r="AF43" i="34"/>
  <c r="T43" i="34"/>
  <c r="O43" i="34"/>
  <c r="C43" i="34"/>
  <c r="AZ42" i="34"/>
  <c r="BA42" i="34" s="1"/>
  <c r="AY42" i="34"/>
  <c r="AX42" i="34"/>
  <c r="AV42" i="34"/>
  <c r="AW42" i="34" s="1"/>
  <c r="AU42" i="34"/>
  <c r="AT42" i="34"/>
  <c r="AR42" i="34"/>
  <c r="AN42" i="34"/>
  <c r="AF42" i="34"/>
  <c r="T42" i="34"/>
  <c r="O42" i="34"/>
  <c r="C42" i="34"/>
  <c r="AZ41" i="34"/>
  <c r="BA41" i="34" s="1"/>
  <c r="AY41" i="34"/>
  <c r="AX41" i="34"/>
  <c r="AV41" i="34"/>
  <c r="AW41" i="34" s="1"/>
  <c r="AU41" i="34"/>
  <c r="AT41" i="34"/>
  <c r="AR41" i="34"/>
  <c r="AN41" i="34"/>
  <c r="AF41" i="34"/>
  <c r="T41" i="34"/>
  <c r="O41" i="34"/>
  <c r="C41" i="34"/>
  <c r="AZ40" i="34"/>
  <c r="BA40" i="34" s="1"/>
  <c r="AY40" i="34"/>
  <c r="AX40" i="34"/>
  <c r="AV40" i="34"/>
  <c r="AW40" i="34" s="1"/>
  <c r="AU40" i="34"/>
  <c r="AT40" i="34"/>
  <c r="AR40" i="34"/>
  <c r="AN40" i="34"/>
  <c r="AF40" i="34"/>
  <c r="T40" i="34"/>
  <c r="O40" i="34"/>
  <c r="C40" i="34"/>
  <c r="AZ39" i="34"/>
  <c r="BA39" i="34" s="1"/>
  <c r="AY39" i="34"/>
  <c r="AX39" i="34"/>
  <c r="AV39" i="34"/>
  <c r="AW39" i="34" s="1"/>
  <c r="AU39" i="34"/>
  <c r="AT39" i="34"/>
  <c r="AR39" i="34"/>
  <c r="AN39" i="34"/>
  <c r="AF39" i="34"/>
  <c r="T39" i="34"/>
  <c r="O39" i="34"/>
  <c r="C39" i="34"/>
  <c r="AZ38" i="34"/>
  <c r="BA38" i="34" s="1"/>
  <c r="AY38" i="34"/>
  <c r="AX38" i="34"/>
  <c r="AV38" i="34"/>
  <c r="AW38" i="34" s="1"/>
  <c r="AU38" i="34"/>
  <c r="AT38" i="34"/>
  <c r="AR38" i="34"/>
  <c r="AN38" i="34"/>
  <c r="AF38" i="34"/>
  <c r="T38" i="34"/>
  <c r="O38" i="34"/>
  <c r="C38" i="34"/>
  <c r="AZ37" i="34"/>
  <c r="BA37" i="34" s="1"/>
  <c r="AY37" i="34"/>
  <c r="AX37" i="34"/>
  <c r="AV37" i="34"/>
  <c r="AW37" i="34" s="1"/>
  <c r="AU37" i="34"/>
  <c r="AT37" i="34"/>
  <c r="AR37" i="34"/>
  <c r="AN37" i="34"/>
  <c r="AF37" i="34"/>
  <c r="T37" i="34"/>
  <c r="O37" i="34"/>
  <c r="C37" i="34"/>
  <c r="AZ36" i="34"/>
  <c r="BA36" i="34" s="1"/>
  <c r="AY36" i="34"/>
  <c r="AX36" i="34"/>
  <c r="AV36" i="34"/>
  <c r="AW36" i="34" s="1"/>
  <c r="AU36" i="34"/>
  <c r="AT36" i="34"/>
  <c r="AR36" i="34"/>
  <c r="AN36" i="34"/>
  <c r="AF36" i="34"/>
  <c r="T36" i="34"/>
  <c r="O36" i="34"/>
  <c r="C36" i="34"/>
  <c r="AZ35" i="34"/>
  <c r="BA35" i="34" s="1"/>
  <c r="AY35" i="34"/>
  <c r="AX35" i="34"/>
  <c r="AV35" i="34"/>
  <c r="AW35" i="34" s="1"/>
  <c r="AU35" i="34"/>
  <c r="AT35" i="34"/>
  <c r="AR35" i="34"/>
  <c r="AN35" i="34"/>
  <c r="AF35" i="34"/>
  <c r="T35" i="34"/>
  <c r="O35" i="34"/>
  <c r="C35" i="34"/>
  <c r="AZ34" i="34"/>
  <c r="BA34" i="34" s="1"/>
  <c r="AY34" i="34"/>
  <c r="AX34" i="34"/>
  <c r="AV34" i="34"/>
  <c r="AW34" i="34" s="1"/>
  <c r="AU34" i="34"/>
  <c r="AT34" i="34"/>
  <c r="AR34" i="34"/>
  <c r="AN34" i="34"/>
  <c r="AF34" i="34"/>
  <c r="T34" i="34"/>
  <c r="O34" i="34"/>
  <c r="C34" i="34"/>
  <c r="AZ33" i="34"/>
  <c r="BA33" i="34" s="1"/>
  <c r="AY33" i="34"/>
  <c r="AX33" i="34"/>
  <c r="AV33" i="34"/>
  <c r="AW33" i="34" s="1"/>
  <c r="AU33" i="34"/>
  <c r="AT33" i="34"/>
  <c r="AR33" i="34"/>
  <c r="AN33" i="34"/>
  <c r="AF33" i="34"/>
  <c r="T33" i="34"/>
  <c r="O33" i="34"/>
  <c r="C33" i="34"/>
  <c r="AZ32" i="34"/>
  <c r="BA32" i="34" s="1"/>
  <c r="AY32" i="34"/>
  <c r="AX32" i="34"/>
  <c r="AV32" i="34"/>
  <c r="AW32" i="34" s="1"/>
  <c r="AU32" i="34"/>
  <c r="AT32" i="34"/>
  <c r="AR32" i="34"/>
  <c r="AN32" i="34"/>
  <c r="AF32" i="34"/>
  <c r="T32" i="34"/>
  <c r="O32" i="34"/>
  <c r="C32" i="34"/>
  <c r="AZ31" i="34"/>
  <c r="BA31" i="34" s="1"/>
  <c r="AY31" i="34"/>
  <c r="AX31" i="34"/>
  <c r="AV31" i="34"/>
  <c r="AW31" i="34" s="1"/>
  <c r="AU31" i="34"/>
  <c r="AT31" i="34"/>
  <c r="AR31" i="34"/>
  <c r="AN31" i="34"/>
  <c r="AF31" i="34"/>
  <c r="T31" i="34"/>
  <c r="O31" i="34"/>
  <c r="C31" i="34"/>
  <c r="AZ30" i="34"/>
  <c r="BA30" i="34" s="1"/>
  <c r="AY30" i="34"/>
  <c r="AX30" i="34"/>
  <c r="AV30" i="34"/>
  <c r="AW30" i="34" s="1"/>
  <c r="AU30" i="34"/>
  <c r="AT30" i="34"/>
  <c r="AR30" i="34"/>
  <c r="AN30" i="34"/>
  <c r="AF30" i="34"/>
  <c r="T30" i="34"/>
  <c r="O30" i="34"/>
  <c r="C30" i="34"/>
  <c r="AZ29" i="34"/>
  <c r="BA29" i="34" s="1"/>
  <c r="AY29" i="34"/>
  <c r="AX29" i="34"/>
  <c r="AV29" i="34"/>
  <c r="AW29" i="34" s="1"/>
  <c r="AU29" i="34"/>
  <c r="AT29" i="34"/>
  <c r="AR29" i="34"/>
  <c r="AN29" i="34"/>
  <c r="AF29" i="34"/>
  <c r="T29" i="34"/>
  <c r="O29" i="34"/>
  <c r="C29" i="34"/>
  <c r="AZ28" i="34"/>
  <c r="BA28" i="34" s="1"/>
  <c r="AY28" i="34"/>
  <c r="AX28" i="34"/>
  <c r="AV28" i="34"/>
  <c r="AW28" i="34" s="1"/>
  <c r="AU28" i="34"/>
  <c r="AT28" i="34"/>
  <c r="AR28" i="34"/>
  <c r="AN28" i="34"/>
  <c r="AF28" i="34"/>
  <c r="T28" i="34"/>
  <c r="O28" i="34"/>
  <c r="C28" i="34"/>
  <c r="AZ27" i="34"/>
  <c r="BA27" i="34" s="1"/>
  <c r="AY27" i="34"/>
  <c r="AX27" i="34"/>
  <c r="AV27" i="34"/>
  <c r="AW27" i="34" s="1"/>
  <c r="AU27" i="34"/>
  <c r="AT27" i="34"/>
  <c r="AR27" i="34"/>
  <c r="AN27" i="34"/>
  <c r="AF27" i="34"/>
  <c r="T27" i="34"/>
  <c r="O27" i="34"/>
  <c r="C27" i="34"/>
  <c r="AZ26" i="34"/>
  <c r="BA26" i="34" s="1"/>
  <c r="AY26" i="34"/>
  <c r="AX26" i="34"/>
  <c r="AV26" i="34"/>
  <c r="AW26" i="34" s="1"/>
  <c r="AU26" i="34"/>
  <c r="AT26" i="34"/>
  <c r="AR26" i="34"/>
  <c r="AN26" i="34"/>
  <c r="AF26" i="34"/>
  <c r="T26" i="34"/>
  <c r="O26" i="34"/>
  <c r="C26" i="34"/>
  <c r="AZ25" i="34"/>
  <c r="BA25" i="34" s="1"/>
  <c r="AY25" i="34"/>
  <c r="AX25" i="34"/>
  <c r="AV25" i="34"/>
  <c r="AW25" i="34" s="1"/>
  <c r="AU25" i="34"/>
  <c r="AT25" i="34"/>
  <c r="AR25" i="34"/>
  <c r="AN25" i="34"/>
  <c r="AF25" i="34"/>
  <c r="T25" i="34"/>
  <c r="O25" i="34"/>
  <c r="C25" i="34"/>
  <c r="AZ24" i="34"/>
  <c r="BA24" i="34" s="1"/>
  <c r="AY24" i="34"/>
  <c r="AX24" i="34"/>
  <c r="AV24" i="34"/>
  <c r="AW24" i="34" s="1"/>
  <c r="AU24" i="34"/>
  <c r="AT24" i="34"/>
  <c r="AR24" i="34"/>
  <c r="AN24" i="34"/>
  <c r="AF24" i="34"/>
  <c r="T24" i="34"/>
  <c r="O24" i="34"/>
  <c r="C24" i="34"/>
  <c r="AZ23" i="34"/>
  <c r="BA23" i="34" s="1"/>
  <c r="AY23" i="34"/>
  <c r="AX23" i="34"/>
  <c r="AV23" i="34"/>
  <c r="AW23" i="34" s="1"/>
  <c r="AU23" i="34"/>
  <c r="AT23" i="34"/>
  <c r="AR23" i="34"/>
  <c r="AN23" i="34"/>
  <c r="AF23" i="34"/>
  <c r="T23" i="34"/>
  <c r="O23" i="34"/>
  <c r="C23" i="34"/>
  <c r="AZ22" i="34"/>
  <c r="BA22" i="34" s="1"/>
  <c r="AY22" i="34"/>
  <c r="AX22" i="34"/>
  <c r="AV22" i="34"/>
  <c r="AW22" i="34" s="1"/>
  <c r="AU22" i="34"/>
  <c r="AT22" i="34"/>
  <c r="AR22" i="34"/>
  <c r="AN22" i="34"/>
  <c r="AF22" i="34"/>
  <c r="T22" i="34"/>
  <c r="O22" i="34"/>
  <c r="C22" i="34"/>
  <c r="AZ21" i="34"/>
  <c r="BA21" i="34" s="1"/>
  <c r="AY21" i="34"/>
  <c r="AX21" i="34"/>
  <c r="AV21" i="34"/>
  <c r="AW21" i="34" s="1"/>
  <c r="AU21" i="34"/>
  <c r="AT21" i="34"/>
  <c r="AR21" i="34"/>
  <c r="AN21" i="34"/>
  <c r="AF21" i="34"/>
  <c r="T21" i="34"/>
  <c r="O21" i="34"/>
  <c r="C21" i="34"/>
  <c r="AZ20" i="34"/>
  <c r="BA20" i="34" s="1"/>
  <c r="AY20" i="34"/>
  <c r="AX20" i="34"/>
  <c r="AV20" i="34"/>
  <c r="AW20" i="34" s="1"/>
  <c r="AU20" i="34"/>
  <c r="AT20" i="34"/>
  <c r="AR20" i="34"/>
  <c r="AN20" i="34"/>
  <c r="AF20" i="34"/>
  <c r="T20" i="34"/>
  <c r="O20" i="34"/>
  <c r="C20" i="34"/>
  <c r="C16" i="22"/>
  <c r="C15" i="22"/>
  <c r="C14" i="22"/>
  <c r="C13" i="22"/>
  <c r="C12" i="22"/>
  <c r="C11" i="22"/>
  <c r="C10" i="22"/>
  <c r="C9" i="22"/>
  <c r="O10" i="34"/>
  <c r="AV19" i="34"/>
  <c r="AU19" i="34"/>
  <c r="AT19" i="34"/>
  <c r="AV18" i="34"/>
  <c r="AU18" i="34"/>
  <c r="AT18" i="34"/>
  <c r="AV17" i="34"/>
  <c r="AU17" i="34"/>
  <c r="AT17" i="34"/>
  <c r="AV16" i="34"/>
  <c r="AU16" i="34"/>
  <c r="AT16" i="34"/>
  <c r="AV15" i="34"/>
  <c r="AU15" i="34"/>
  <c r="AT15" i="34"/>
  <c r="AZ19" i="34"/>
  <c r="AY19" i="34"/>
  <c r="AX19" i="34"/>
  <c r="AZ18" i="34"/>
  <c r="AY18" i="34"/>
  <c r="AX18" i="34"/>
  <c r="AZ17" i="34"/>
  <c r="AY17" i="34"/>
  <c r="AX17" i="34"/>
  <c r="AZ16" i="34"/>
  <c r="AY16" i="34"/>
  <c r="AX16" i="34"/>
  <c r="AZ15" i="34"/>
  <c r="AY15" i="34"/>
  <c r="AX15" i="34"/>
  <c r="AZ12" i="34"/>
  <c r="AZ13" i="34"/>
  <c r="AZ14" i="34"/>
  <c r="C6" i="30"/>
  <c r="BA11" i="36" s="1"/>
  <c r="AV14" i="34"/>
  <c r="AV13" i="34"/>
  <c r="AV12" i="34"/>
  <c r="B11" i="34"/>
  <c r="B16" i="22"/>
  <c r="B15" i="22"/>
  <c r="B14" i="22"/>
  <c r="B13" i="22"/>
  <c r="B12" i="22"/>
  <c r="B11" i="22"/>
  <c r="B10" i="22"/>
  <c r="B9" i="22"/>
  <c r="A11" i="34"/>
  <c r="A62" i="35"/>
  <c r="A63" i="35"/>
  <c r="A64"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19" i="35"/>
  <c r="E67" i="35"/>
  <c r="E12" i="35"/>
  <c r="F12" i="35" s="1"/>
  <c r="B12" i="35"/>
  <c r="E11" i="35"/>
  <c r="F11" i="35" s="1"/>
  <c r="B11" i="35"/>
  <c r="E10" i="35"/>
  <c r="F10" i="35" s="1"/>
  <c r="B10" i="35"/>
  <c r="F9" i="35"/>
  <c r="B9" i="35"/>
  <c r="F48" i="35" l="1"/>
  <c r="F56" i="35"/>
  <c r="F19" i="35"/>
  <c r="F54" i="35"/>
  <c r="F46" i="35"/>
  <c r="F61" i="35"/>
  <c r="F53" i="35"/>
  <c r="F55" i="35"/>
  <c r="F60" i="35"/>
  <c r="F28" i="35"/>
  <c r="F52" i="35"/>
  <c r="F44" i="35"/>
  <c r="F20" i="35"/>
  <c r="F59" i="35"/>
  <c r="F51" i="35"/>
  <c r="F64" i="35"/>
  <c r="F58" i="35"/>
  <c r="F50" i="35"/>
  <c r="F42" i="35"/>
  <c r="F26" i="35"/>
  <c r="F63" i="35"/>
  <c r="F47" i="35"/>
  <c r="F57" i="35"/>
  <c r="F49" i="35"/>
  <c r="F62" i="35"/>
  <c r="G55" i="35"/>
  <c r="G47" i="35"/>
  <c r="G39" i="35"/>
  <c r="G31" i="35"/>
  <c r="G23" i="35"/>
  <c r="B19" i="35"/>
  <c r="G54" i="35"/>
  <c r="G46" i="35"/>
  <c r="G38" i="35"/>
  <c r="G30" i="35"/>
  <c r="G22" i="35"/>
  <c r="G49" i="35"/>
  <c r="G25" i="35"/>
  <c r="G56" i="35"/>
  <c r="B61" i="35"/>
  <c r="B53" i="35"/>
  <c r="B45" i="35"/>
  <c r="B37" i="35"/>
  <c r="B29" i="35"/>
  <c r="B21" i="35"/>
  <c r="G48" i="35"/>
  <c r="B36" i="35"/>
  <c r="G57" i="35"/>
  <c r="G41" i="35"/>
  <c r="G33" i="35"/>
  <c r="G62" i="35"/>
  <c r="G32" i="35"/>
  <c r="G24" i="35"/>
  <c r="B51" i="35"/>
  <c r="G64" i="35"/>
  <c r="G40" i="35"/>
  <c r="B60" i="35"/>
  <c r="B52" i="35"/>
  <c r="B44" i="35"/>
  <c r="B28" i="35"/>
  <c r="E20" i="35"/>
  <c r="B59" i="35"/>
  <c r="B43" i="35"/>
  <c r="B35" i="35"/>
  <c r="B27" i="35"/>
  <c r="B58" i="35"/>
  <c r="B50" i="35"/>
  <c r="B42" i="35"/>
  <c r="B34" i="35"/>
  <c r="B26" i="35"/>
  <c r="G63" i="35"/>
  <c r="B24" i="35"/>
  <c r="E44" i="35"/>
  <c r="B32" i="35"/>
  <c r="E52" i="35"/>
  <c r="G20" i="35"/>
  <c r="B40" i="35"/>
  <c r="E60" i="35"/>
  <c r="G28" i="35"/>
  <c r="B48" i="35"/>
  <c r="G36" i="35"/>
  <c r="B56" i="35"/>
  <c r="B22" i="35"/>
  <c r="G44" i="35"/>
  <c r="B64" i="35"/>
  <c r="G52" i="35"/>
  <c r="E28" i="35"/>
  <c r="G60" i="35"/>
  <c r="E36" i="35"/>
  <c r="B20" i="35"/>
  <c r="B30" i="35"/>
  <c r="B38" i="35"/>
  <c r="B46" i="35"/>
  <c r="B54" i="35"/>
  <c r="B62" i="35"/>
  <c r="E26" i="35"/>
  <c r="E34" i="35"/>
  <c r="E42" i="35"/>
  <c r="E50" i="35"/>
  <c r="E58" i="35"/>
  <c r="G26" i="35"/>
  <c r="G34" i="35"/>
  <c r="G42" i="35"/>
  <c r="G50" i="35"/>
  <c r="G58" i="35"/>
  <c r="B23" i="35"/>
  <c r="B31" i="35"/>
  <c r="B39" i="35"/>
  <c r="B47" i="35"/>
  <c r="B55" i="35"/>
  <c r="B63" i="35"/>
  <c r="E27" i="35"/>
  <c r="E35" i="35"/>
  <c r="E43" i="35"/>
  <c r="E51" i="35"/>
  <c r="E59" i="35"/>
  <c r="E22" i="35"/>
  <c r="G19" i="35"/>
  <c r="G27" i="35"/>
  <c r="G35" i="35"/>
  <c r="G43" i="35"/>
  <c r="G51" i="35"/>
  <c r="G59" i="35"/>
  <c r="B25" i="35"/>
  <c r="B33" i="35"/>
  <c r="B41" i="35"/>
  <c r="B49" i="35"/>
  <c r="B57" i="35"/>
  <c r="E19" i="35"/>
  <c r="E29" i="35"/>
  <c r="E37" i="35"/>
  <c r="E53" i="35"/>
  <c r="E61" i="35"/>
  <c r="E21" i="35"/>
  <c r="G21" i="35"/>
  <c r="G29" i="35"/>
  <c r="G37" i="35"/>
  <c r="G53" i="35"/>
  <c r="G61" i="35"/>
  <c r="E30" i="35"/>
  <c r="E38" i="35"/>
  <c r="E46" i="35"/>
  <c r="E54" i="35"/>
  <c r="E62" i="35"/>
  <c r="E23" i="35"/>
  <c r="E31" i="35"/>
  <c r="E39" i="35"/>
  <c r="E47" i="35"/>
  <c r="E55" i="35"/>
  <c r="E63" i="35"/>
  <c r="E24" i="35"/>
  <c r="E32" i="35"/>
  <c r="E40" i="35"/>
  <c r="E48" i="35"/>
  <c r="E56" i="35"/>
  <c r="E64" i="35"/>
  <c r="E25" i="35"/>
  <c r="E33" i="35"/>
  <c r="E41" i="35"/>
  <c r="E49" i="35"/>
  <c r="E57" i="35"/>
  <c r="BC401" i="36"/>
  <c r="BC142" i="36"/>
  <c r="BC139" i="36"/>
  <c r="BC488" i="36"/>
  <c r="BC258" i="36"/>
  <c r="BC75" i="36"/>
  <c r="BC449" i="36"/>
  <c r="BC62" i="36"/>
  <c r="BC48" i="36"/>
  <c r="BC266" i="36"/>
  <c r="BC152" i="36"/>
  <c r="BC425" i="36"/>
  <c r="BC326" i="36"/>
  <c r="BC268" i="36"/>
  <c r="BC170" i="36"/>
  <c r="BC154" i="36"/>
  <c r="BC363" i="36"/>
  <c r="BC346" i="36"/>
  <c r="BC179" i="36"/>
  <c r="BC176" i="36"/>
  <c r="BC324" i="36"/>
  <c r="BC172" i="36"/>
  <c r="BC153" i="36"/>
  <c r="BC147" i="36"/>
  <c r="BC161" i="36"/>
  <c r="BC157" i="36"/>
  <c r="BC400" i="36"/>
  <c r="BC269" i="36"/>
  <c r="BC164" i="36"/>
  <c r="BC275" i="36"/>
  <c r="BC83" i="36"/>
  <c r="BC278" i="36"/>
  <c r="BC65" i="36"/>
  <c r="BC398" i="36"/>
  <c r="BC338" i="36"/>
  <c r="BC163" i="36"/>
  <c r="BC24" i="36"/>
  <c r="BC219" i="36"/>
  <c r="BC113" i="36"/>
  <c r="BC82" i="36"/>
  <c r="BC198" i="36"/>
  <c r="BC178" i="36"/>
  <c r="BC122" i="36"/>
  <c r="BC45" i="36"/>
  <c r="BC486" i="36"/>
  <c r="BC450" i="36"/>
  <c r="BC57" i="36"/>
  <c r="BC51" i="36"/>
  <c r="BC489" i="36"/>
  <c r="BC446" i="36"/>
  <c r="BC422" i="36"/>
  <c r="BC358" i="36"/>
  <c r="BC267" i="36"/>
  <c r="BC264" i="36"/>
  <c r="BC261" i="36"/>
  <c r="BC257" i="36"/>
  <c r="BC254" i="36"/>
  <c r="BC190" i="36"/>
  <c r="BC470" i="36"/>
  <c r="BC461" i="36"/>
  <c r="BC381" i="36"/>
  <c r="BC364" i="36"/>
  <c r="BC333" i="36"/>
  <c r="BC315" i="36"/>
  <c r="BC166" i="36"/>
  <c r="BC162" i="36"/>
  <c r="BC134" i="36"/>
  <c r="BC128" i="36"/>
  <c r="BC96" i="36"/>
  <c r="BC41" i="36"/>
  <c r="BC444" i="36"/>
  <c r="BC370" i="36"/>
  <c r="BC345" i="36"/>
  <c r="BC342" i="36"/>
  <c r="BC298" i="36"/>
  <c r="BC238" i="36"/>
  <c r="BC217" i="36"/>
  <c r="BC214" i="36"/>
  <c r="BC106" i="36"/>
  <c r="BC465" i="36"/>
  <c r="BC417" i="36"/>
  <c r="BC389" i="36"/>
  <c r="BC379" i="36"/>
  <c r="BC369" i="36"/>
  <c r="BC366" i="36"/>
  <c r="BC344" i="36"/>
  <c r="BC301" i="36"/>
  <c r="BC273" i="36"/>
  <c r="BC193" i="36"/>
  <c r="BC187" i="36"/>
  <c r="BC184" i="36"/>
  <c r="BC136" i="36"/>
  <c r="BC129" i="36"/>
  <c r="BC102" i="36"/>
  <c r="BC32" i="36"/>
  <c r="BC480" i="36"/>
  <c r="BC452" i="36"/>
  <c r="BC416" i="36"/>
  <c r="BC394" i="36"/>
  <c r="BC236" i="36"/>
  <c r="BC226" i="36"/>
  <c r="BC212" i="36"/>
  <c r="BC202" i="36"/>
  <c r="BC145" i="36"/>
  <c r="BC36" i="36"/>
  <c r="BC27" i="36"/>
  <c r="BC309" i="36"/>
  <c r="BC64" i="36"/>
  <c r="BC93" i="36"/>
  <c r="BC312" i="36"/>
  <c r="BC293" i="36"/>
  <c r="BC283" i="36"/>
  <c r="BC250" i="36"/>
  <c r="BC243" i="36"/>
  <c r="BC200" i="36"/>
  <c r="BC89" i="36"/>
  <c r="BC485" i="36"/>
  <c r="BC421" i="36"/>
  <c r="BC357" i="36"/>
  <c r="BC296" i="36"/>
  <c r="BC272" i="36"/>
  <c r="BC259" i="36"/>
  <c r="BC256" i="36"/>
  <c r="BC253" i="36"/>
  <c r="BC496" i="36"/>
  <c r="BC484" i="36"/>
  <c r="BC475" i="36"/>
  <c r="BC472" i="36"/>
  <c r="BC460" i="36"/>
  <c r="BC457" i="36"/>
  <c r="BC451" i="36"/>
  <c r="BC432" i="36"/>
  <c r="BC420" i="36"/>
  <c r="BC411" i="36"/>
  <c r="BC408" i="36"/>
  <c r="BC371" i="36"/>
  <c r="BC356" i="36"/>
  <c r="BC328" i="36"/>
  <c r="BC232" i="36"/>
  <c r="BC208" i="36"/>
  <c r="BC132" i="36"/>
  <c r="BC112" i="36"/>
  <c r="BC502" i="36"/>
  <c r="BC490" i="36"/>
  <c r="BC454" i="36"/>
  <c r="BC445" i="36"/>
  <c r="BC426" i="36"/>
  <c r="BC402" i="36"/>
  <c r="BC377" i="36"/>
  <c r="BC374" i="36"/>
  <c r="BC365" i="36"/>
  <c r="BC337" i="36"/>
  <c r="BC334" i="36"/>
  <c r="BC325" i="36"/>
  <c r="BC318" i="36"/>
  <c r="BC307" i="36"/>
  <c r="BC304" i="36"/>
  <c r="BC288" i="36"/>
  <c r="BC285" i="36"/>
  <c r="BC281" i="36"/>
  <c r="BC242" i="36"/>
  <c r="BC225" i="36"/>
  <c r="BC218" i="36"/>
  <c r="BC211" i="36"/>
  <c r="BC201" i="36"/>
  <c r="BC192" i="36"/>
  <c r="BC186" i="36"/>
  <c r="BC115" i="36"/>
  <c r="BC104" i="36"/>
  <c r="BC81" i="36"/>
  <c r="BC74" i="36"/>
  <c r="BC67" i="36"/>
  <c r="BC58" i="36"/>
  <c r="BC56" i="36"/>
  <c r="BC52" i="36"/>
  <c r="BC25" i="36"/>
  <c r="BC314" i="36"/>
  <c r="BC294" i="36"/>
  <c r="BC274" i="36"/>
  <c r="BC501" i="36"/>
  <c r="BC492" i="36"/>
  <c r="BC483" i="36"/>
  <c r="BC474" i="36"/>
  <c r="BC468" i="36"/>
  <c r="BC462" i="36"/>
  <c r="BC459" i="36"/>
  <c r="BC456" i="36"/>
  <c r="BC428" i="36"/>
  <c r="BC419" i="36"/>
  <c r="BC410" i="36"/>
  <c r="BC404" i="36"/>
  <c r="BC376" i="36"/>
  <c r="BC355" i="36"/>
  <c r="BC336" i="36"/>
  <c r="BC241" i="36"/>
  <c r="BC221" i="36"/>
  <c r="BC185" i="36"/>
  <c r="BC90" i="36"/>
  <c r="BC477" i="36"/>
  <c r="BC434" i="36"/>
  <c r="BC413" i="36"/>
  <c r="BC313" i="36"/>
  <c r="BC277" i="36"/>
  <c r="BC270" i="36"/>
  <c r="BC234" i="36"/>
  <c r="BC210" i="36"/>
  <c r="BC194" i="36"/>
  <c r="BC182" i="36"/>
  <c r="BC144" i="36"/>
  <c r="BC130" i="36"/>
  <c r="BC76" i="36"/>
  <c r="BC40" i="36"/>
  <c r="BC68" i="36"/>
  <c r="BC235" i="36"/>
  <c r="BC498" i="36"/>
  <c r="BC453" i="36"/>
  <c r="BC440" i="36"/>
  <c r="BC437" i="36"/>
  <c r="BC388" i="36"/>
  <c r="BC385" i="36"/>
  <c r="BC382" i="36"/>
  <c r="BC360" i="36"/>
  <c r="BC348" i="36"/>
  <c r="BC339" i="36"/>
  <c r="BC330" i="36"/>
  <c r="BC320" i="36"/>
  <c r="BC317" i="36"/>
  <c r="BC310" i="36"/>
  <c r="BC300" i="36"/>
  <c r="BC297" i="36"/>
  <c r="BC280" i="36"/>
  <c r="BC260" i="36"/>
  <c r="BC248" i="36"/>
  <c r="BC245" i="36"/>
  <c r="BC204" i="36"/>
  <c r="BC155" i="36"/>
  <c r="BC148" i="36"/>
  <c r="BC131" i="36"/>
  <c r="BC121" i="36"/>
  <c r="BC98" i="36"/>
  <c r="BC78" i="36"/>
  <c r="BC59" i="36"/>
  <c r="BC476" i="36"/>
  <c r="BC464" i="36"/>
  <c r="BC443" i="36"/>
  <c r="BC424" i="36"/>
  <c r="BC412" i="36"/>
  <c r="BC372" i="36"/>
  <c r="BC323" i="36"/>
  <c r="BC316" i="36"/>
  <c r="BC306" i="36"/>
  <c r="BC244" i="36"/>
  <c r="BC224" i="36"/>
  <c r="BC195" i="36"/>
  <c r="BC124" i="36"/>
  <c r="BC114" i="36"/>
  <c r="BC107" i="36"/>
  <c r="BC91" i="36"/>
  <c r="BC88" i="36"/>
  <c r="BC84" i="36"/>
  <c r="BC43" i="36"/>
  <c r="BC35" i="36"/>
  <c r="BC118" i="36"/>
  <c r="BC500" i="36"/>
  <c r="BC497" i="36"/>
  <c r="BC494" i="36"/>
  <c r="BC491" i="36"/>
  <c r="BC482" i="36"/>
  <c r="BC473" i="36"/>
  <c r="BC467" i="36"/>
  <c r="BC458" i="36"/>
  <c r="BC436" i="36"/>
  <c r="BC433" i="36"/>
  <c r="BC430" i="36"/>
  <c r="BC427" i="36"/>
  <c r="BC418" i="36"/>
  <c r="BC409" i="36"/>
  <c r="BC406" i="36"/>
  <c r="BC403" i="36"/>
  <c r="BC397" i="36"/>
  <c r="BC384" i="36"/>
  <c r="BC354" i="36"/>
  <c r="BC332" i="36"/>
  <c r="BC329" i="36"/>
  <c r="BC290" i="36"/>
  <c r="BC276" i="36"/>
  <c r="BC227" i="36"/>
  <c r="BC220" i="36"/>
  <c r="BC203" i="36"/>
  <c r="BC188" i="36"/>
  <c r="BC158" i="36"/>
  <c r="BC140" i="36"/>
  <c r="BC137" i="36"/>
  <c r="BC120" i="36"/>
  <c r="BC97" i="36"/>
  <c r="BC349" i="36"/>
  <c r="BC448" i="36"/>
  <c r="BC396" i="36"/>
  <c r="BC393" i="36"/>
  <c r="BC390" i="36"/>
  <c r="BC387" i="36"/>
  <c r="BC378" i="36"/>
  <c r="BC368" i="36"/>
  <c r="BC347" i="36"/>
  <c r="BC302" i="36"/>
  <c r="BC299" i="36"/>
  <c r="BC216" i="36"/>
  <c r="BC66" i="36"/>
  <c r="BC196" i="36"/>
  <c r="BC373" i="36"/>
  <c r="BC481" i="36"/>
  <c r="BC478" i="36"/>
  <c r="BC466" i="36"/>
  <c r="BC442" i="36"/>
  <c r="BC414" i="36"/>
  <c r="BC362" i="36"/>
  <c r="BC353" i="36"/>
  <c r="BC350" i="36"/>
  <c r="BC341" i="36"/>
  <c r="BC322" i="36"/>
  <c r="BC308" i="36"/>
  <c r="BC289" i="36"/>
  <c r="BC282" i="36"/>
  <c r="BC262" i="36"/>
  <c r="BC209" i="36"/>
  <c r="BC146" i="36"/>
  <c r="BC123" i="36"/>
  <c r="BC116" i="36"/>
  <c r="BC86" i="36"/>
  <c r="BC435" i="36"/>
  <c r="BC392" i="36"/>
  <c r="BC380" i="36"/>
  <c r="BC331" i="36"/>
  <c r="BC249" i="36"/>
  <c r="BC177" i="36"/>
  <c r="BC160" i="36"/>
  <c r="BC72" i="36"/>
  <c r="BC33" i="36"/>
  <c r="BC499" i="36"/>
  <c r="BC340" i="36"/>
  <c r="BC252" i="36"/>
  <c r="BC171" i="36"/>
  <c r="BC493" i="36"/>
  <c r="BC469" i="36"/>
  <c r="BC441" i="36"/>
  <c r="BC438" i="36"/>
  <c r="BC429" i="36"/>
  <c r="BC405" i="36"/>
  <c r="BC395" i="36"/>
  <c r="BC386" i="36"/>
  <c r="BC361" i="36"/>
  <c r="BC352" i="36"/>
  <c r="BC321" i="36"/>
  <c r="BC222" i="36"/>
  <c r="BC180" i="36"/>
  <c r="BC168" i="36"/>
  <c r="BC156" i="36"/>
  <c r="BC305" i="36"/>
  <c r="BC292" i="36"/>
  <c r="BC251" i="36"/>
  <c r="BC228" i="36"/>
  <c r="BC150" i="36"/>
  <c r="BC110" i="36"/>
  <c r="BC100" i="36"/>
  <c r="BC44" i="36"/>
  <c r="BC80" i="36"/>
  <c r="BC291" i="36"/>
  <c r="BC284" i="36"/>
  <c r="BC265" i="36"/>
  <c r="BC138" i="36"/>
  <c r="BC99" i="36"/>
  <c r="BC92" i="36"/>
  <c r="BC73" i="36"/>
  <c r="BC49" i="36"/>
  <c r="BC240" i="36"/>
  <c r="BC233" i="36"/>
  <c r="BC169" i="36"/>
  <c r="BC108" i="36"/>
  <c r="BC105" i="36"/>
  <c r="BC60" i="36"/>
  <c r="BC28" i="36"/>
  <c r="BC54" i="36"/>
  <c r="BC70" i="36"/>
  <c r="BC94" i="36"/>
  <c r="BC126" i="36"/>
  <c r="BC174" i="36"/>
  <c r="BC206" i="36"/>
  <c r="BC230" i="36"/>
  <c r="BC246" i="36"/>
  <c r="BC286" i="36"/>
  <c r="BC23" i="36"/>
  <c r="BC31" i="36"/>
  <c r="BC39" i="36"/>
  <c r="BC47" i="36"/>
  <c r="BC55" i="36"/>
  <c r="BC63" i="36"/>
  <c r="BC71" i="36"/>
  <c r="BC79" i="36"/>
  <c r="BC87" i="36"/>
  <c r="BC95" i="36"/>
  <c r="BC103" i="36"/>
  <c r="BC111" i="36"/>
  <c r="BC119" i="36"/>
  <c r="BC127" i="36"/>
  <c r="BC135" i="36"/>
  <c r="BC143" i="36"/>
  <c r="BC151" i="36"/>
  <c r="BC159" i="36"/>
  <c r="BC167" i="36"/>
  <c r="BC175" i="36"/>
  <c r="BC183" i="36"/>
  <c r="BC191" i="36"/>
  <c r="BC199" i="36"/>
  <c r="BC207" i="36"/>
  <c r="BC215" i="36"/>
  <c r="BC223" i="36"/>
  <c r="BC231" i="36"/>
  <c r="BC239" i="36"/>
  <c r="BC247" i="36"/>
  <c r="BC255" i="36"/>
  <c r="BC263" i="36"/>
  <c r="BC271" i="36"/>
  <c r="BC279" i="36"/>
  <c r="BC287" i="36"/>
  <c r="BC295" i="36"/>
  <c r="BC303" i="36"/>
  <c r="BC311" i="36"/>
  <c r="BC319" i="36"/>
  <c r="BC327" i="36"/>
  <c r="BC335" i="36"/>
  <c r="BC343" i="36"/>
  <c r="BC351" i="36"/>
  <c r="BC359" i="36"/>
  <c r="BC367" i="36"/>
  <c r="BC375" i="36"/>
  <c r="BC383" i="36"/>
  <c r="BC391" i="36"/>
  <c r="BC399" i="36"/>
  <c r="BC407" i="36"/>
  <c r="BC415" i="36"/>
  <c r="BC423" i="36"/>
  <c r="BC431" i="36"/>
  <c r="BC439" i="36"/>
  <c r="BC447" i="36"/>
  <c r="BC455" i="36"/>
  <c r="BC463" i="36"/>
  <c r="BC471" i="36"/>
  <c r="BC479" i="36"/>
  <c r="BC487" i="36"/>
  <c r="BC495" i="36"/>
  <c r="BC26" i="36"/>
  <c r="BC34" i="36"/>
  <c r="BC42" i="36"/>
  <c r="BC50" i="36"/>
  <c r="BC29" i="36"/>
  <c r="BC37" i="36"/>
  <c r="BC53" i="36"/>
  <c r="BC61" i="36"/>
  <c r="BC69" i="36"/>
  <c r="BC77" i="36"/>
  <c r="BC85" i="36"/>
  <c r="BC101" i="36"/>
  <c r="BC109" i="36"/>
  <c r="BC117" i="36"/>
  <c r="BC125" i="36"/>
  <c r="BC133" i="36"/>
  <c r="BC141" i="36"/>
  <c r="BC149" i="36"/>
  <c r="BC165" i="36"/>
  <c r="BC173" i="36"/>
  <c r="BC181" i="36"/>
  <c r="BC189" i="36"/>
  <c r="BC197" i="36"/>
  <c r="BC205" i="36"/>
  <c r="BC213" i="36"/>
  <c r="BC229" i="36"/>
  <c r="BC237" i="36"/>
  <c r="BC22" i="36"/>
  <c r="BC30" i="36"/>
  <c r="BC38" i="36"/>
  <c r="BC46" i="36"/>
  <c r="AT11" i="36"/>
  <c r="AV11" i="36" s="1"/>
  <c r="BB297" i="34"/>
  <c r="AK478" i="34"/>
  <c r="AK342" i="34"/>
  <c r="AB487" i="34"/>
  <c r="AK409" i="34"/>
  <c r="BB66" i="34"/>
  <c r="Y260" i="34"/>
  <c r="BB163" i="34"/>
  <c r="BB250" i="34"/>
  <c r="BB477" i="34"/>
  <c r="BB20" i="34"/>
  <c r="Y321" i="34"/>
  <c r="AB345" i="34"/>
  <c r="BB48" i="34"/>
  <c r="BB105" i="34"/>
  <c r="AB257" i="34"/>
  <c r="Y316" i="34"/>
  <c r="AB321" i="34"/>
  <c r="AB322" i="34"/>
  <c r="BB399" i="34"/>
  <c r="BB438" i="34"/>
  <c r="BB461" i="34"/>
  <c r="BB106" i="34"/>
  <c r="BB359" i="34"/>
  <c r="BB84" i="34"/>
  <c r="BB166" i="34"/>
  <c r="BB210" i="34"/>
  <c r="Y279" i="34"/>
  <c r="Y322" i="34"/>
  <c r="Y345" i="34"/>
  <c r="AK346" i="34"/>
  <c r="BB367" i="34"/>
  <c r="AB252" i="34"/>
  <c r="AK303" i="34"/>
  <c r="BB298" i="34"/>
  <c r="Y342" i="34"/>
  <c r="BB349" i="34"/>
  <c r="BB437" i="34"/>
  <c r="AB449" i="34"/>
  <c r="BB182" i="34"/>
  <c r="BB209" i="34"/>
  <c r="Y257" i="34"/>
  <c r="BB263" i="34"/>
  <c r="BB270" i="34"/>
  <c r="BB330" i="34"/>
  <c r="AK372" i="34"/>
  <c r="Y410" i="34"/>
  <c r="BB411" i="34"/>
  <c r="BB415" i="34"/>
  <c r="BB148" i="34"/>
  <c r="BB199" i="34"/>
  <c r="AK251" i="34"/>
  <c r="BB329" i="34"/>
  <c r="BB414" i="34"/>
  <c r="BB348" i="34"/>
  <c r="AK399" i="34"/>
  <c r="AK502" i="34"/>
  <c r="BB39" i="34"/>
  <c r="BB118" i="34"/>
  <c r="BB123" i="34"/>
  <c r="AB249" i="34"/>
  <c r="BB328" i="34"/>
  <c r="Y378" i="34"/>
  <c r="Y379" i="34"/>
  <c r="BB453" i="34"/>
  <c r="BB108" i="34"/>
  <c r="BB126" i="34"/>
  <c r="BB201" i="34"/>
  <c r="BB232" i="34"/>
  <c r="BB343" i="34"/>
  <c r="BB360" i="34"/>
  <c r="BB377" i="34"/>
  <c r="AK378" i="34"/>
  <c r="AK379" i="34"/>
  <c r="Y388" i="34"/>
  <c r="BB400" i="34"/>
  <c r="BB439" i="34"/>
  <c r="AK486" i="34"/>
  <c r="AK284" i="34"/>
  <c r="AB284" i="34"/>
  <c r="Y284" i="34"/>
  <c r="AK282" i="34"/>
  <c r="AB282" i="34"/>
  <c r="Y282" i="34"/>
  <c r="AB299" i="34"/>
  <c r="AK299" i="34"/>
  <c r="Y299" i="34"/>
  <c r="AK401" i="34"/>
  <c r="AB401" i="34"/>
  <c r="Y456" i="34"/>
  <c r="AB456" i="34"/>
  <c r="AK481" i="34"/>
  <c r="Y481" i="34"/>
  <c r="AK264" i="34"/>
  <c r="AB264" i="34"/>
  <c r="Y264" i="34"/>
  <c r="AK281" i="34"/>
  <c r="AB281" i="34"/>
  <c r="Y281" i="34"/>
  <c r="Y391" i="34"/>
  <c r="AB391" i="34"/>
  <c r="AK455" i="34"/>
  <c r="AB455" i="34"/>
  <c r="Y455" i="34"/>
  <c r="BB72" i="34"/>
  <c r="AK356" i="34"/>
  <c r="AB356" i="34"/>
  <c r="Y356" i="34"/>
  <c r="AK471" i="34"/>
  <c r="AB471" i="34"/>
  <c r="BB37" i="34"/>
  <c r="BB81" i="34"/>
  <c r="BB159" i="34"/>
  <c r="AB470" i="34"/>
  <c r="AK470" i="34"/>
  <c r="BB31" i="34"/>
  <c r="BB58" i="34"/>
  <c r="AK300" i="34"/>
  <c r="AB300" i="34"/>
  <c r="Y300" i="34"/>
  <c r="BB347" i="34"/>
  <c r="AK402" i="34"/>
  <c r="AB402" i="34"/>
  <c r="AK288" i="34"/>
  <c r="AB288" i="34"/>
  <c r="Y288" i="34"/>
  <c r="AK407" i="34"/>
  <c r="AB407" i="34"/>
  <c r="BB26" i="34"/>
  <c r="BB45" i="34"/>
  <c r="BB57" i="34"/>
  <c r="AK287" i="34"/>
  <c r="AB287" i="34"/>
  <c r="Y287" i="34"/>
  <c r="BB100" i="34"/>
  <c r="BB111" i="34"/>
  <c r="BB142" i="34"/>
  <c r="BB181" i="34"/>
  <c r="Y263" i="34"/>
  <c r="Y266" i="34"/>
  <c r="AB267" i="34"/>
  <c r="AB272" i="34"/>
  <c r="BB277" i="34"/>
  <c r="Y290" i="34"/>
  <c r="BB303" i="34"/>
  <c r="Y319" i="34"/>
  <c r="Y332" i="34"/>
  <c r="Y343" i="34"/>
  <c r="Y344" i="34"/>
  <c r="BB346" i="34"/>
  <c r="BB358" i="34"/>
  <c r="Y369" i="34"/>
  <c r="Y370" i="34"/>
  <c r="AK388" i="34"/>
  <c r="BB388" i="34"/>
  <c r="BB409" i="34"/>
  <c r="AB423" i="34"/>
  <c r="Y430" i="34"/>
  <c r="Y457" i="34"/>
  <c r="BB500" i="34"/>
  <c r="BB93" i="34"/>
  <c r="BB178" i="34"/>
  <c r="BB179" i="34"/>
  <c r="BB198" i="34"/>
  <c r="AB263" i="34"/>
  <c r="AB266" i="34"/>
  <c r="AB290" i="34"/>
  <c r="BB312" i="34"/>
  <c r="AB319" i="34"/>
  <c r="AK327" i="34"/>
  <c r="AB343" i="34"/>
  <c r="BB351" i="34"/>
  <c r="BB363" i="34"/>
  <c r="AB369" i="34"/>
  <c r="AB370" i="34"/>
  <c r="BB375" i="34"/>
  <c r="AB430" i="34"/>
  <c r="AB457" i="34"/>
  <c r="AK462" i="34"/>
  <c r="BB131" i="34"/>
  <c r="BB225" i="34"/>
  <c r="BB265" i="34"/>
  <c r="AK267" i="34"/>
  <c r="BB340" i="34"/>
  <c r="BB369" i="34"/>
  <c r="BB402" i="34"/>
  <c r="BB98" i="34"/>
  <c r="BB113" i="34"/>
  <c r="BB217" i="34"/>
  <c r="BB218" i="34"/>
  <c r="BB236" i="34"/>
  <c r="Y252" i="34"/>
  <c r="AB260" i="34"/>
  <c r="AK283" i="34"/>
  <c r="BB299" i="34"/>
  <c r="Y315" i="34"/>
  <c r="AB316" i="34"/>
  <c r="BB361" i="34"/>
  <c r="BB469" i="34"/>
  <c r="Y487" i="34"/>
  <c r="AB488" i="34"/>
  <c r="AK440" i="34"/>
  <c r="AB440" i="34"/>
  <c r="Y440" i="34"/>
  <c r="BB83" i="34"/>
  <c r="BB141" i="34"/>
  <c r="BB197" i="34"/>
  <c r="BB318" i="34"/>
  <c r="BB368" i="34"/>
  <c r="AK394" i="34"/>
  <c r="Y394" i="34"/>
  <c r="AB466" i="34"/>
  <c r="AK466" i="34"/>
  <c r="BB21" i="34"/>
  <c r="BB23" i="34"/>
  <c r="BB33" i="34"/>
  <c r="BB35" i="34"/>
  <c r="BB115" i="34"/>
  <c r="BB117" i="34"/>
  <c r="BB124" i="34"/>
  <c r="BB127" i="34"/>
  <c r="BB135" i="34"/>
  <c r="BB140" i="34"/>
  <c r="BB144" i="34"/>
  <c r="BB151" i="34"/>
  <c r="BB153" i="34"/>
  <c r="BB195" i="34"/>
  <c r="BB208" i="34"/>
  <c r="BB259" i="34"/>
  <c r="AK279" i="34"/>
  <c r="BB279" i="34"/>
  <c r="BB286" i="34"/>
  <c r="BB289" i="34"/>
  <c r="BB307" i="34"/>
  <c r="BB314" i="34"/>
  <c r="AK315" i="34"/>
  <c r="BB319" i="34"/>
  <c r="BB335" i="34"/>
  <c r="Y337" i="34"/>
  <c r="AB338" i="34"/>
  <c r="BB352" i="34"/>
  <c r="BB355" i="34"/>
  <c r="BB366" i="34"/>
  <c r="AB383" i="34"/>
  <c r="AB387" i="34"/>
  <c r="AK387" i="34"/>
  <c r="AK393" i="34"/>
  <c r="Y393" i="34"/>
  <c r="AK416" i="34"/>
  <c r="AB416" i="34"/>
  <c r="Y416" i="34"/>
  <c r="AB426" i="34"/>
  <c r="Y426" i="34"/>
  <c r="BB434" i="34"/>
  <c r="AK439" i="34"/>
  <c r="AB439" i="34"/>
  <c r="Y439" i="34"/>
  <c r="BB458" i="34"/>
  <c r="AK489" i="34"/>
  <c r="AB489" i="34"/>
  <c r="Y489" i="34"/>
  <c r="BB32" i="34"/>
  <c r="BB46" i="34"/>
  <c r="BB54" i="34"/>
  <c r="BB65" i="34"/>
  <c r="BB77" i="34"/>
  <c r="BB136" i="34"/>
  <c r="BB184" i="34"/>
  <c r="BB223" i="34"/>
  <c r="BB243" i="34"/>
  <c r="Y255" i="34"/>
  <c r="BB283" i="34"/>
  <c r="BB287" i="34"/>
  <c r="BB296" i="34"/>
  <c r="BB313" i="34"/>
  <c r="BB315" i="34"/>
  <c r="Y335" i="34"/>
  <c r="AB337" i="34"/>
  <c r="Y351" i="34"/>
  <c r="AK380" i="34"/>
  <c r="AB380" i="34"/>
  <c r="AB386" i="34"/>
  <c r="AK386" i="34"/>
  <c r="AB411" i="34"/>
  <c r="AK411" i="34"/>
  <c r="Y425" i="34"/>
  <c r="AB425" i="34"/>
  <c r="AB438" i="34"/>
  <c r="AK438" i="34"/>
  <c r="BB465" i="34"/>
  <c r="BB29" i="34"/>
  <c r="BB50" i="34"/>
  <c r="BB64" i="34"/>
  <c r="BB128" i="34"/>
  <c r="BB169" i="34"/>
  <c r="BB206" i="34"/>
  <c r="BB215" i="34"/>
  <c r="BB234" i="34"/>
  <c r="BB245" i="34"/>
  <c r="Y251" i="34"/>
  <c r="Y275" i="34"/>
  <c r="AK295" i="34"/>
  <c r="Y303" i="34"/>
  <c r="Y305" i="34"/>
  <c r="Y306" i="34"/>
  <c r="Y331" i="34"/>
  <c r="BB331" i="34"/>
  <c r="AB335" i="34"/>
  <c r="AB351" i="34"/>
  <c r="Y361" i="34"/>
  <c r="Y362" i="34"/>
  <c r="AB394" i="34"/>
  <c r="AK415" i="34"/>
  <c r="AB415" i="34"/>
  <c r="Y415" i="34"/>
  <c r="AK432" i="34"/>
  <c r="AB432" i="34"/>
  <c r="BB79" i="34"/>
  <c r="BB109" i="34"/>
  <c r="BB122" i="34"/>
  <c r="BB155" i="34"/>
  <c r="BB272" i="34"/>
  <c r="AB305" i="34"/>
  <c r="AB306" i="34"/>
  <c r="BB323" i="34"/>
  <c r="BB334" i="34"/>
  <c r="BB350" i="34"/>
  <c r="AB361" i="34"/>
  <c r="AB362" i="34"/>
  <c r="BB403" i="34"/>
  <c r="BB174" i="34"/>
  <c r="BB30" i="34"/>
  <c r="BB41" i="34"/>
  <c r="BB63" i="34"/>
  <c r="BB73" i="34"/>
  <c r="BB99" i="34"/>
  <c r="BB125" i="34"/>
  <c r="BB167" i="34"/>
  <c r="BB186" i="34"/>
  <c r="BB200" i="34"/>
  <c r="BB205" i="34"/>
  <c r="BB219" i="34"/>
  <c r="BB231" i="34"/>
  <c r="BB271" i="34"/>
  <c r="AK275" i="34"/>
  <c r="BB302" i="34"/>
  <c r="AK311" i="34"/>
  <c r="AK331" i="34"/>
  <c r="AB332" i="34"/>
  <c r="BB370" i="34"/>
  <c r="BB376" i="34"/>
  <c r="AK426" i="34"/>
  <c r="Y441" i="34"/>
  <c r="AB441" i="34"/>
  <c r="BB393" i="34"/>
  <c r="BB394" i="34"/>
  <c r="AK422" i="34"/>
  <c r="BB433" i="34"/>
  <c r="Y447" i="34"/>
  <c r="AB448" i="34"/>
  <c r="Y450" i="34"/>
  <c r="Y463" i="34"/>
  <c r="AB464" i="34"/>
  <c r="Y465" i="34"/>
  <c r="BB470" i="34"/>
  <c r="Y478" i="34"/>
  <c r="Y479" i="34"/>
  <c r="AB480" i="34"/>
  <c r="AB481" i="34"/>
  <c r="BB483" i="34"/>
  <c r="Y498" i="34"/>
  <c r="BB384" i="34"/>
  <c r="BB390" i="34"/>
  <c r="AK391" i="34"/>
  <c r="AB399" i="34"/>
  <c r="Y401" i="34"/>
  <c r="Y402" i="34"/>
  <c r="AB409" i="34"/>
  <c r="BB410" i="34"/>
  <c r="BB422" i="34"/>
  <c r="AB447" i="34"/>
  <c r="AK449" i="34"/>
  <c r="AB450" i="34"/>
  <c r="AB463" i="34"/>
  <c r="AB465" i="34"/>
  <c r="AK477" i="34"/>
  <c r="AB479" i="34"/>
  <c r="AK482" i="34"/>
  <c r="BB485" i="34"/>
  <c r="AB498" i="34"/>
  <c r="BB462" i="34"/>
  <c r="BB467" i="34"/>
  <c r="BB478" i="34"/>
  <c r="BB482" i="34"/>
  <c r="BB417" i="34"/>
  <c r="BB445" i="34"/>
  <c r="BB450" i="34"/>
  <c r="BB473" i="34"/>
  <c r="BB494" i="34"/>
  <c r="BB426" i="34"/>
  <c r="BB441" i="34"/>
  <c r="BB460" i="34"/>
  <c r="BB466" i="34"/>
  <c r="BB493" i="34"/>
  <c r="BB428" i="34"/>
  <c r="Y470" i="34"/>
  <c r="BB495" i="34"/>
  <c r="BB406" i="34"/>
  <c r="BB430" i="34"/>
  <c r="BB454" i="34"/>
  <c r="BB455" i="34"/>
  <c r="AK458" i="34"/>
  <c r="Y471" i="34"/>
  <c r="AB472" i="34"/>
  <c r="BB474" i="34"/>
  <c r="AB434" i="34"/>
  <c r="Y434" i="34"/>
  <c r="BB75" i="34"/>
  <c r="BB226" i="34"/>
  <c r="BB251" i="34"/>
  <c r="BB254" i="34"/>
  <c r="AB324" i="34"/>
  <c r="Y324" i="34"/>
  <c r="AB406" i="34"/>
  <c r="Y406" i="34"/>
  <c r="AK495" i="34"/>
  <c r="AB495" i="34"/>
  <c r="Y495" i="34"/>
  <c r="BB61" i="34"/>
  <c r="BB36" i="34"/>
  <c r="BB40" i="34"/>
  <c r="BB62" i="34"/>
  <c r="BB70" i="34"/>
  <c r="BB78" i="34"/>
  <c r="BB90" i="34"/>
  <c r="BB101" i="34"/>
  <c r="BB107" i="34"/>
  <c r="AB259" i="34"/>
  <c r="AK259" i="34"/>
  <c r="Y259" i="34"/>
  <c r="AB271" i="34"/>
  <c r="AK271" i="34"/>
  <c r="Y271" i="34"/>
  <c r="AK297" i="34"/>
  <c r="AB297" i="34"/>
  <c r="Y297" i="34"/>
  <c r="AK329" i="34"/>
  <c r="AB329" i="34"/>
  <c r="Y329" i="34"/>
  <c r="AB395" i="34"/>
  <c r="AK395" i="34"/>
  <c r="Y395" i="34"/>
  <c r="AB414" i="34"/>
  <c r="Y414" i="34"/>
  <c r="AB418" i="34"/>
  <c r="AK418" i="34"/>
  <c r="Y418" i="34"/>
  <c r="AK353" i="34"/>
  <c r="Y353" i="34"/>
  <c r="BB38" i="34"/>
  <c r="BB43" i="34"/>
  <c r="BB53" i="34"/>
  <c r="BB68" i="34"/>
  <c r="BB132" i="34"/>
  <c r="BB241" i="34"/>
  <c r="BB248" i="34"/>
  <c r="Y258" i="34"/>
  <c r="AK258" i="34"/>
  <c r="AB258" i="34"/>
  <c r="AB323" i="34"/>
  <c r="AK323" i="34"/>
  <c r="Y323" i="34"/>
  <c r="BB336" i="34"/>
  <c r="BB338" i="34"/>
  <c r="BB362" i="34"/>
  <c r="Y417" i="34"/>
  <c r="AK417" i="34"/>
  <c r="AB417" i="34"/>
  <c r="AK434" i="34"/>
  <c r="BB446" i="34"/>
  <c r="AB454" i="34"/>
  <c r="AK454" i="34"/>
  <c r="Y454" i="34"/>
  <c r="AB469" i="34"/>
  <c r="AK469" i="34"/>
  <c r="AK490" i="34"/>
  <c r="AB490" i="34"/>
  <c r="Y490" i="34"/>
  <c r="BB44" i="34"/>
  <c r="BB49" i="34"/>
  <c r="BB85" i="34"/>
  <c r="AB314" i="34"/>
  <c r="Y314" i="34"/>
  <c r="AB371" i="34"/>
  <c r="AK371" i="34"/>
  <c r="Y371" i="34"/>
  <c r="AK442" i="34"/>
  <c r="AB442" i="34"/>
  <c r="Y442" i="34"/>
  <c r="BB442" i="34"/>
  <c r="AB453" i="34"/>
  <c r="AK453" i="34"/>
  <c r="BB481" i="34"/>
  <c r="BB486" i="34"/>
  <c r="BB490" i="34"/>
  <c r="AK273" i="34"/>
  <c r="AB273" i="34"/>
  <c r="Y273" i="34"/>
  <c r="AB307" i="34"/>
  <c r="AK307" i="34"/>
  <c r="Y307" i="34"/>
  <c r="Y496" i="34"/>
  <c r="AB496" i="34"/>
  <c r="Y330" i="34"/>
  <c r="AK330" i="34"/>
  <c r="AB330" i="34"/>
  <c r="AK473" i="34"/>
  <c r="AB473" i="34"/>
  <c r="Y473" i="34"/>
  <c r="BB24" i="34"/>
  <c r="BB25" i="34"/>
  <c r="BB74" i="34"/>
  <c r="BB119" i="34"/>
  <c r="BB173" i="34"/>
  <c r="AB308" i="34"/>
  <c r="Y308" i="34"/>
  <c r="AB355" i="34"/>
  <c r="AK355" i="34"/>
  <c r="Y355" i="34"/>
  <c r="BB444" i="34"/>
  <c r="AB497" i="34"/>
  <c r="Y497" i="34"/>
  <c r="AB298" i="34"/>
  <c r="Y298" i="34"/>
  <c r="BB22" i="34"/>
  <c r="BB51" i="34"/>
  <c r="BB56" i="34"/>
  <c r="BB69" i="34"/>
  <c r="BB116" i="34"/>
  <c r="BB121" i="34"/>
  <c r="BB145" i="34"/>
  <c r="BB161" i="34"/>
  <c r="BB207" i="34"/>
  <c r="BB235" i="34"/>
  <c r="AK250" i="34"/>
  <c r="AB250" i="34"/>
  <c r="Y250" i="34"/>
  <c r="AK313" i="34"/>
  <c r="AB313" i="34"/>
  <c r="Y313" i="34"/>
  <c r="AB339" i="34"/>
  <c r="AK339" i="34"/>
  <c r="Y339" i="34"/>
  <c r="AK354" i="34"/>
  <c r="AB354" i="34"/>
  <c r="Y354" i="34"/>
  <c r="Y375" i="34"/>
  <c r="AK375" i="34"/>
  <c r="AB375" i="34"/>
  <c r="AK385" i="34"/>
  <c r="AB385" i="34"/>
  <c r="Y385" i="34"/>
  <c r="AK414" i="34"/>
  <c r="BB457" i="34"/>
  <c r="BB501" i="34"/>
  <c r="BB91" i="34"/>
  <c r="BB137" i="34"/>
  <c r="BB143" i="34"/>
  <c r="BB229" i="34"/>
  <c r="BB230" i="34"/>
  <c r="BB242" i="34"/>
  <c r="BB255" i="34"/>
  <c r="BB262" i="34"/>
  <c r="AK274" i="34"/>
  <c r="AK340" i="34"/>
  <c r="AK348" i="34"/>
  <c r="AK359" i="34"/>
  <c r="AK364" i="34"/>
  <c r="AK367" i="34"/>
  <c r="BB387" i="34"/>
  <c r="AK396" i="34"/>
  <c r="BB397" i="34"/>
  <c r="BB398" i="34"/>
  <c r="BB408" i="34"/>
  <c r="AK474" i="34"/>
  <c r="BB476" i="34"/>
  <c r="BB162" i="34"/>
  <c r="BB180" i="34"/>
  <c r="BB187" i="34"/>
  <c r="BB188" i="34"/>
  <c r="BB240" i="34"/>
  <c r="BB256" i="34"/>
  <c r="BB304" i="34"/>
  <c r="BB305" i="34"/>
  <c r="BB320" i="34"/>
  <c r="BB321" i="34"/>
  <c r="BB342" i="34"/>
  <c r="BB392" i="34"/>
  <c r="BB427" i="34"/>
  <c r="BB429" i="34"/>
  <c r="BB487" i="34"/>
  <c r="BB59" i="34"/>
  <c r="BB67" i="34"/>
  <c r="BB158" i="34"/>
  <c r="BB164" i="34"/>
  <c r="BB170" i="34"/>
  <c r="BB214" i="34"/>
  <c r="BB224" i="34"/>
  <c r="Y249" i="34"/>
  <c r="AK255" i="34"/>
  <c r="BB264" i="34"/>
  <c r="Y272" i="34"/>
  <c r="BB275" i="34"/>
  <c r="Y283" i="34"/>
  <c r="BB288" i="34"/>
  <c r="Y291" i="34"/>
  <c r="Y295" i="34"/>
  <c r="Y311" i="34"/>
  <c r="Y327" i="34"/>
  <c r="BB332" i="34"/>
  <c r="BB337" i="34"/>
  <c r="AK338" i="34"/>
  <c r="BB344" i="34"/>
  <c r="Y346" i="34"/>
  <c r="Y363" i="34"/>
  <c r="Y372" i="34"/>
  <c r="BB379" i="34"/>
  <c r="BB382" i="34"/>
  <c r="AK383" i="34"/>
  <c r="Y386" i="34"/>
  <c r="BB386" i="34"/>
  <c r="Y403" i="34"/>
  <c r="AK410" i="34"/>
  <c r="Y411" i="34"/>
  <c r="Y422" i="34"/>
  <c r="BB431" i="34"/>
  <c r="AB433" i="34"/>
  <c r="Y446" i="34"/>
  <c r="Y458" i="34"/>
  <c r="Y466" i="34"/>
  <c r="BB471" i="34"/>
  <c r="Y482" i="34"/>
  <c r="Y494" i="34"/>
  <c r="BB498" i="34"/>
  <c r="BB94" i="34"/>
  <c r="BB96" i="34"/>
  <c r="BB134" i="34"/>
  <c r="BB150" i="34"/>
  <c r="BB165" i="34"/>
  <c r="BB172" i="34"/>
  <c r="BB192" i="34"/>
  <c r="BB194" i="34"/>
  <c r="BB211" i="34"/>
  <c r="BB227" i="34"/>
  <c r="BB238" i="34"/>
  <c r="BB239" i="34"/>
  <c r="BB252" i="34"/>
  <c r="BB267" i="34"/>
  <c r="BB269" i="34"/>
  <c r="BB339" i="34"/>
  <c r="BB381" i="34"/>
  <c r="BB407" i="34"/>
  <c r="BB416" i="34"/>
  <c r="BB418" i="34"/>
  <c r="BB423" i="34"/>
  <c r="BB451" i="34"/>
  <c r="BB452" i="34"/>
  <c r="AK461" i="34"/>
  <c r="BB472" i="34"/>
  <c r="AK485" i="34"/>
  <c r="BB492" i="34"/>
  <c r="BB502" i="34"/>
  <c r="BB34" i="34"/>
  <c r="BB42" i="34"/>
  <c r="BB82" i="34"/>
  <c r="BB86" i="34"/>
  <c r="BB88" i="34"/>
  <c r="BB102" i="34"/>
  <c r="BB104" i="34"/>
  <c r="BB114" i="34"/>
  <c r="BB212" i="34"/>
  <c r="BB222" i="34"/>
  <c r="BB268" i="34"/>
  <c r="Y274" i="34"/>
  <c r="BB274" i="34"/>
  <c r="BB282" i="34"/>
  <c r="AK291" i="34"/>
  <c r="BB292" i="34"/>
  <c r="BB293" i="34"/>
  <c r="BB294" i="34"/>
  <c r="BB310" i="34"/>
  <c r="BB326" i="34"/>
  <c r="Y340" i="34"/>
  <c r="Y348" i="34"/>
  <c r="Y359" i="34"/>
  <c r="AK363" i="34"/>
  <c r="Y364" i="34"/>
  <c r="Y367" i="34"/>
  <c r="BB371" i="34"/>
  <c r="Y377" i="34"/>
  <c r="Y387" i="34"/>
  <c r="Y396" i="34"/>
  <c r="AK403" i="34"/>
  <c r="BB404" i="34"/>
  <c r="Y408" i="34"/>
  <c r="BB421" i="34"/>
  <c r="Y424" i="34"/>
  <c r="AK433" i="34"/>
  <c r="Y438" i="34"/>
  <c r="BB443" i="34"/>
  <c r="AK446" i="34"/>
  <c r="Y462" i="34"/>
  <c r="Y474" i="34"/>
  <c r="BB484" i="34"/>
  <c r="Y486" i="34"/>
  <c r="AK494" i="34"/>
  <c r="Y502" i="34"/>
  <c r="BB80" i="34"/>
  <c r="BB89" i="34"/>
  <c r="BB97" i="34"/>
  <c r="BB110" i="34"/>
  <c r="BB112" i="34"/>
  <c r="BB129" i="34"/>
  <c r="BB133" i="34"/>
  <c r="BB149" i="34"/>
  <c r="BB156" i="34"/>
  <c r="BB157" i="34"/>
  <c r="BB175" i="34"/>
  <c r="BB177" i="34"/>
  <c r="BB185" i="34"/>
  <c r="BB191" i="34"/>
  <c r="BB193" i="34"/>
  <c r="BB204" i="34"/>
  <c r="BB221" i="34"/>
  <c r="BB246" i="34"/>
  <c r="BB247" i="34"/>
  <c r="BB258" i="34"/>
  <c r="BB278" i="34"/>
  <c r="BB280" i="34"/>
  <c r="BB291" i="34"/>
  <c r="AK347" i="34"/>
  <c r="BB374" i="34"/>
  <c r="AB377" i="34"/>
  <c r="BB378" i="34"/>
  <c r="BB405" i="34"/>
  <c r="AB408" i="34"/>
  <c r="BB412" i="34"/>
  <c r="BB413" i="34"/>
  <c r="BB420" i="34"/>
  <c r="AB424" i="34"/>
  <c r="BB425" i="34"/>
  <c r="BB436" i="34"/>
  <c r="BB449" i="34"/>
  <c r="BB468" i="34"/>
  <c r="BB496" i="34"/>
  <c r="BB28" i="34"/>
  <c r="BB55" i="34"/>
  <c r="BB60" i="34"/>
  <c r="BB103" i="34"/>
  <c r="BB71" i="34"/>
  <c r="BB76" i="34"/>
  <c r="BB87" i="34"/>
  <c r="BB92" i="34"/>
  <c r="BB27" i="34"/>
  <c r="BB47" i="34"/>
  <c r="BB52" i="34"/>
  <c r="BB95" i="34"/>
  <c r="BB168" i="34"/>
  <c r="AK376" i="34"/>
  <c r="AB376" i="34"/>
  <c r="Y376" i="34"/>
  <c r="BB130" i="34"/>
  <c r="BB139" i="34"/>
  <c r="BB147" i="34"/>
  <c r="BB183" i="34"/>
  <c r="Y309" i="34"/>
  <c r="AK309" i="34"/>
  <c r="AB309" i="34"/>
  <c r="Y325" i="34"/>
  <c r="AK325" i="34"/>
  <c r="AB325" i="34"/>
  <c r="BB160" i="34"/>
  <c r="BB171" i="34"/>
  <c r="BB176" i="34"/>
  <c r="BB190" i="34"/>
  <c r="BB202" i="34"/>
  <c r="BB216" i="34"/>
  <c r="BB120" i="34"/>
  <c r="BB154" i="34"/>
  <c r="Y285" i="34"/>
  <c r="AK285" i="34"/>
  <c r="AB285" i="34"/>
  <c r="BB138" i="34"/>
  <c r="BB146" i="34"/>
  <c r="BB152" i="34"/>
  <c r="BB213" i="34"/>
  <c r="BB244" i="34"/>
  <c r="BB253" i="34"/>
  <c r="BB266" i="34"/>
  <c r="BB189" i="34"/>
  <c r="BB196" i="34"/>
  <c r="BB203" i="34"/>
  <c r="BB228" i="34"/>
  <c r="BB237" i="34"/>
  <c r="Y261" i="34"/>
  <c r="AK261" i="34"/>
  <c r="AB261" i="34"/>
  <c r="AB270" i="34"/>
  <c r="Y270" i="34"/>
  <c r="AK270" i="34"/>
  <c r="AK289" i="34"/>
  <c r="AB289" i="34"/>
  <c r="Y289" i="34"/>
  <c r="BB295" i="34"/>
  <c r="AB310" i="34"/>
  <c r="Y310" i="34"/>
  <c r="AK310" i="34"/>
  <c r="BB311" i="34"/>
  <c r="AB326" i="34"/>
  <c r="Y326" i="34"/>
  <c r="AK326" i="34"/>
  <c r="BB327" i="34"/>
  <c r="AK248" i="34"/>
  <c r="AB248" i="34"/>
  <c r="Y248" i="34"/>
  <c r="BB249" i="34"/>
  <c r="BB220" i="34"/>
  <c r="BB281" i="34"/>
  <c r="BB233" i="34"/>
  <c r="AK265" i="34"/>
  <c r="AB265" i="34"/>
  <c r="Y265" i="34"/>
  <c r="AK276" i="34"/>
  <c r="AB276" i="34"/>
  <c r="Y276" i="34"/>
  <c r="BB290" i="34"/>
  <c r="AB292" i="34"/>
  <c r="Y292" i="34"/>
  <c r="Y301" i="34"/>
  <c r="AK301" i="34"/>
  <c r="AB301" i="34"/>
  <c r="BB306" i="34"/>
  <c r="Y317" i="34"/>
  <c r="AK317" i="34"/>
  <c r="AB317" i="34"/>
  <c r="BB322" i="34"/>
  <c r="AB246" i="34"/>
  <c r="Y246" i="34"/>
  <c r="AB302" i="34"/>
  <c r="Y302" i="34"/>
  <c r="AK302" i="34"/>
  <c r="AB318" i="34"/>
  <c r="Y318" i="34"/>
  <c r="AK318" i="34"/>
  <c r="AK253" i="34"/>
  <c r="AB254" i="34"/>
  <c r="Y254" i="34"/>
  <c r="AK268" i="34"/>
  <c r="AB294" i="34"/>
  <c r="Y294" i="34"/>
  <c r="AB334" i="34"/>
  <c r="Y334" i="34"/>
  <c r="Y357" i="34"/>
  <c r="AK357" i="34"/>
  <c r="AB357" i="34"/>
  <c r="BB260" i="34"/>
  <c r="Y277" i="34"/>
  <c r="AK277" i="34"/>
  <c r="BB284" i="34"/>
  <c r="BB300" i="34"/>
  <c r="BB308" i="34"/>
  <c r="BB316" i="34"/>
  <c r="BB324" i="34"/>
  <c r="AK336" i="34"/>
  <c r="AB336" i="34"/>
  <c r="Y247" i="34"/>
  <c r="AB262" i="34"/>
  <c r="Y262" i="34"/>
  <c r="Y280" i="34"/>
  <c r="AB286" i="34"/>
  <c r="Y286" i="34"/>
  <c r="AK296" i="34"/>
  <c r="AB296" i="34"/>
  <c r="AK304" i="34"/>
  <c r="AB304" i="34"/>
  <c r="AK312" i="34"/>
  <c r="AB312" i="34"/>
  <c r="AK320" i="34"/>
  <c r="AB320" i="34"/>
  <c r="AK328" i="34"/>
  <c r="AB328" i="34"/>
  <c r="BB333" i="34"/>
  <c r="BB354" i="34"/>
  <c r="AB247" i="34"/>
  <c r="AK254" i="34"/>
  <c r="AB280" i="34"/>
  <c r="Y293" i="34"/>
  <c r="AK293" i="34"/>
  <c r="AK294" i="34"/>
  <c r="BB301" i="34"/>
  <c r="BB309" i="34"/>
  <c r="BB317" i="34"/>
  <c r="BB325" i="34"/>
  <c r="AK334" i="34"/>
  <c r="BB341" i="34"/>
  <c r="BB345" i="34"/>
  <c r="AK384" i="34"/>
  <c r="AB384" i="34"/>
  <c r="Y384" i="34"/>
  <c r="Y427" i="34"/>
  <c r="AK427" i="34"/>
  <c r="AB427" i="34"/>
  <c r="Y253" i="34"/>
  <c r="Y256" i="34"/>
  <c r="BB257" i="34"/>
  <c r="Y268" i="34"/>
  <c r="Y269" i="34"/>
  <c r="AK269" i="34"/>
  <c r="BB276" i="34"/>
  <c r="AB277" i="34"/>
  <c r="Y336" i="34"/>
  <c r="Y341" i="34"/>
  <c r="AB341" i="34"/>
  <c r="AB256" i="34"/>
  <c r="BB261" i="34"/>
  <c r="BB273" i="34"/>
  <c r="AB278" i="34"/>
  <c r="Y278" i="34"/>
  <c r="BB285" i="34"/>
  <c r="Y333" i="34"/>
  <c r="AK333" i="34"/>
  <c r="AB350" i="34"/>
  <c r="AK350" i="34"/>
  <c r="Y350" i="34"/>
  <c r="AK404" i="34"/>
  <c r="Y404" i="34"/>
  <c r="AB404" i="34"/>
  <c r="BB357" i="34"/>
  <c r="AK368" i="34"/>
  <c r="AB368" i="34"/>
  <c r="AB344" i="34"/>
  <c r="Y347" i="34"/>
  <c r="BB365" i="34"/>
  <c r="BB389" i="34"/>
  <c r="BB396" i="34"/>
  <c r="AB353" i="34"/>
  <c r="Y365" i="34"/>
  <c r="AK365" i="34"/>
  <c r="AB374" i="34"/>
  <c r="Y374" i="34"/>
  <c r="BB385" i="34"/>
  <c r="AK392" i="34"/>
  <c r="AB392" i="34"/>
  <c r="Y392" i="34"/>
  <c r="AK499" i="34"/>
  <c r="AB499" i="34"/>
  <c r="Y499" i="34"/>
  <c r="AK500" i="34"/>
  <c r="AB500" i="34"/>
  <c r="Y500" i="34"/>
  <c r="AK352" i="34"/>
  <c r="AB352" i="34"/>
  <c r="AB358" i="34"/>
  <c r="Y358" i="34"/>
  <c r="AB382" i="34"/>
  <c r="Y382" i="34"/>
  <c r="BB395" i="34"/>
  <c r="AK400" i="34"/>
  <c r="AB400" i="34"/>
  <c r="Y400" i="34"/>
  <c r="Y419" i="34"/>
  <c r="AK419" i="34"/>
  <c r="AB419" i="34"/>
  <c r="AK420" i="34"/>
  <c r="AB420" i="34"/>
  <c r="Y420" i="34"/>
  <c r="BB356" i="34"/>
  <c r="AB366" i="34"/>
  <c r="Y366" i="34"/>
  <c r="BB372" i="34"/>
  <c r="BB383" i="34"/>
  <c r="AB390" i="34"/>
  <c r="Y390" i="34"/>
  <c r="BB401" i="34"/>
  <c r="Y349" i="34"/>
  <c r="AK349" i="34"/>
  <c r="BB353" i="34"/>
  <c r="AK360" i="34"/>
  <c r="AB360" i="34"/>
  <c r="BB364" i="34"/>
  <c r="AB365" i="34"/>
  <c r="BB373" i="34"/>
  <c r="BB380" i="34"/>
  <c r="BB391" i="34"/>
  <c r="AB398" i="34"/>
  <c r="Y398" i="34"/>
  <c r="BB448" i="34"/>
  <c r="AK459" i="34"/>
  <c r="AB459" i="34"/>
  <c r="Y459" i="34"/>
  <c r="AK460" i="34"/>
  <c r="AB460" i="34"/>
  <c r="Y460" i="34"/>
  <c r="AK373" i="34"/>
  <c r="AK381" i="34"/>
  <c r="AK389" i="34"/>
  <c r="AK397" i="34"/>
  <c r="BB435" i="34"/>
  <c r="AK437" i="34"/>
  <c r="AB437" i="34"/>
  <c r="Y437" i="34"/>
  <c r="BB488" i="34"/>
  <c r="AK491" i="34"/>
  <c r="AB491" i="34"/>
  <c r="Y491" i="34"/>
  <c r="AK492" i="34"/>
  <c r="AB492" i="34"/>
  <c r="Y492" i="34"/>
  <c r="AB413" i="34"/>
  <c r="Y413" i="34"/>
  <c r="AB443" i="34"/>
  <c r="Y443" i="34"/>
  <c r="BB463" i="34"/>
  <c r="AK475" i="34"/>
  <c r="AB475" i="34"/>
  <c r="Y475" i="34"/>
  <c r="AK476" i="34"/>
  <c r="AB476" i="34"/>
  <c r="Y476" i="34"/>
  <c r="BB499" i="34"/>
  <c r="Y407" i="34"/>
  <c r="Y423" i="34"/>
  <c r="BB424" i="34"/>
  <c r="AK428" i="34"/>
  <c r="AB428" i="34"/>
  <c r="Y428" i="34"/>
  <c r="AK444" i="34"/>
  <c r="AB444" i="34"/>
  <c r="Y444" i="34"/>
  <c r="BB456" i="34"/>
  <c r="BB479" i="34"/>
  <c r="BB491" i="34"/>
  <c r="BB419" i="34"/>
  <c r="AB421" i="34"/>
  <c r="Y421" i="34"/>
  <c r="AB435" i="34"/>
  <c r="Y435" i="34"/>
  <c r="BB440" i="34"/>
  <c r="BB447" i="34"/>
  <c r="BB459" i="34"/>
  <c r="Y373" i="34"/>
  <c r="Y381" i="34"/>
  <c r="Y389" i="34"/>
  <c r="Y397" i="34"/>
  <c r="AB405" i="34"/>
  <c r="Y405" i="34"/>
  <c r="Y431" i="34"/>
  <c r="BB432" i="34"/>
  <c r="AK436" i="34"/>
  <c r="AB436" i="34"/>
  <c r="Y436" i="34"/>
  <c r="BB464" i="34"/>
  <c r="AK467" i="34"/>
  <c r="AB467" i="34"/>
  <c r="Y467" i="34"/>
  <c r="AK468" i="34"/>
  <c r="AB468" i="34"/>
  <c r="Y468" i="34"/>
  <c r="BB475" i="34"/>
  <c r="BB480" i="34"/>
  <c r="AK483" i="34"/>
  <c r="AB483" i="34"/>
  <c r="Y483" i="34"/>
  <c r="AK484" i="34"/>
  <c r="AB484" i="34"/>
  <c r="Y484" i="34"/>
  <c r="BB489" i="34"/>
  <c r="AK412" i="34"/>
  <c r="Y412" i="34"/>
  <c r="AK413" i="34"/>
  <c r="AB429" i="34"/>
  <c r="Y429" i="34"/>
  <c r="AB431" i="34"/>
  <c r="AK443" i="34"/>
  <c r="AK445" i="34"/>
  <c r="AB445" i="34"/>
  <c r="Y445" i="34"/>
  <c r="AK451" i="34"/>
  <c r="AB451" i="34"/>
  <c r="Y451" i="34"/>
  <c r="AK452" i="34"/>
  <c r="AB452" i="34"/>
  <c r="Y452" i="34"/>
  <c r="BB497" i="34"/>
  <c r="AK448" i="34"/>
  <c r="Y453" i="34"/>
  <c r="AK456" i="34"/>
  <c r="Y461" i="34"/>
  <c r="AK464" i="34"/>
  <c r="Y469" i="34"/>
  <c r="AK472" i="34"/>
  <c r="Y477" i="34"/>
  <c r="AK480" i="34"/>
  <c r="Y485" i="34"/>
  <c r="AK488" i="34"/>
  <c r="Y493" i="34"/>
  <c r="AK496" i="34"/>
  <c r="Y501" i="34"/>
  <c r="AB493" i="34"/>
  <c r="AB501" i="34"/>
  <c r="H49" i="35" l="1"/>
  <c r="H47" i="35"/>
  <c r="H48" i="35"/>
  <c r="H55" i="35"/>
  <c r="H57" i="35"/>
  <c r="H63" i="35"/>
  <c r="H58" i="35"/>
  <c r="H62" i="35"/>
  <c r="H56" i="35"/>
  <c r="H64" i="35"/>
  <c r="H51" i="35"/>
  <c r="H46" i="35"/>
  <c r="H52" i="35"/>
  <c r="H53" i="35"/>
  <c r="H54" i="35"/>
  <c r="H59" i="35"/>
  <c r="H60" i="35"/>
  <c r="H50" i="35"/>
  <c r="AZ11" i="36"/>
  <c r="AY11" i="36" s="1"/>
  <c r="BD11" i="36" s="1"/>
  <c r="AS280" i="34"/>
  <c r="AS410" i="34"/>
  <c r="AS498" i="34"/>
  <c r="AS260" i="34"/>
  <c r="AS474" i="34"/>
  <c r="AS408" i="34"/>
  <c r="AS424" i="34"/>
  <c r="AS333" i="34"/>
  <c r="AS348" i="34"/>
  <c r="AS319" i="34"/>
  <c r="AS353" i="34"/>
  <c r="AS316" i="34"/>
  <c r="AS379" i="34"/>
  <c r="AS273" i="34"/>
  <c r="AS331" i="34"/>
  <c r="AS279" i="34"/>
  <c r="AS356" i="34"/>
  <c r="AS284" i="34"/>
  <c r="AS412" i="34"/>
  <c r="AS315" i="34"/>
  <c r="AS344" i="34"/>
  <c r="AS373" i="34"/>
  <c r="AS363" i="34"/>
  <c r="AS463" i="34"/>
  <c r="AS335" i="34"/>
  <c r="AS342" i="34"/>
  <c r="AS297" i="34"/>
  <c r="AS494" i="34"/>
  <c r="AS502" i="34"/>
  <c r="AS346" i="34"/>
  <c r="AS257" i="34"/>
  <c r="AS365" i="34"/>
  <c r="AS268" i="34"/>
  <c r="AS340" i="34"/>
  <c r="AS482" i="34"/>
  <c r="AS422" i="34"/>
  <c r="AS311" i="34"/>
  <c r="AS283" i="34"/>
  <c r="AS389" i="34"/>
  <c r="AS269" i="34"/>
  <c r="AS274" i="34"/>
  <c r="AS441" i="34"/>
  <c r="AS425" i="34"/>
  <c r="AS388" i="34"/>
  <c r="AS381" i="34"/>
  <c r="AS360" i="34"/>
  <c r="AS293" i="34"/>
  <c r="AS320" i="34"/>
  <c r="AS396" i="34"/>
  <c r="AS458" i="34"/>
  <c r="AS275" i="34"/>
  <c r="AS250" i="34"/>
  <c r="AS497" i="34"/>
  <c r="AS473" i="34"/>
  <c r="AS477" i="34"/>
  <c r="AS409" i="34"/>
  <c r="AS295" i="34"/>
  <c r="AS486" i="34"/>
  <c r="AS374" i="34"/>
  <c r="AS292" i="34"/>
  <c r="AS446" i="34"/>
  <c r="AS403" i="34"/>
  <c r="AS291" i="34"/>
  <c r="AS485" i="34"/>
  <c r="AS255" i="34"/>
  <c r="AS367" i="34"/>
  <c r="AS253" i="34"/>
  <c r="AS398" i="34"/>
  <c r="AS358" i="34"/>
  <c r="AS437" i="34"/>
  <c r="AS460" i="34"/>
  <c r="AS349" i="34"/>
  <c r="AS366" i="34"/>
  <c r="AS352" i="34"/>
  <c r="AS334" i="34"/>
  <c r="AS276" i="34"/>
  <c r="AS377" i="34"/>
  <c r="AS364" i="34"/>
  <c r="AS330" i="34"/>
  <c r="AS307" i="34"/>
  <c r="AS417" i="34"/>
  <c r="AS323" i="34"/>
  <c r="AS414" i="34"/>
  <c r="AS495" i="34"/>
  <c r="AS481" i="34"/>
  <c r="AS411" i="34"/>
  <c r="AS263" i="34"/>
  <c r="AS281" i="34"/>
  <c r="AS303" i="34"/>
  <c r="AS404" i="34"/>
  <c r="AS247" i="34"/>
  <c r="AS304" i="34"/>
  <c r="AS301" i="34"/>
  <c r="AS325" i="34"/>
  <c r="AS461" i="34"/>
  <c r="AS359" i="34"/>
  <c r="AS399" i="34"/>
  <c r="AS362" i="34"/>
  <c r="AS443" i="34"/>
  <c r="AS347" i="34"/>
  <c r="AS332" i="34"/>
  <c r="AS361" i="34"/>
  <c r="AS415" i="34"/>
  <c r="AS393" i="34"/>
  <c r="AS462" i="34"/>
  <c r="AS343" i="34"/>
  <c r="AS288" i="34"/>
  <c r="AS402" i="34"/>
  <c r="AS251" i="34"/>
  <c r="AS321" i="34"/>
  <c r="AS478" i="34"/>
  <c r="AS382" i="34"/>
  <c r="AS376" i="34"/>
  <c r="AS397" i="34"/>
  <c r="AS328" i="34"/>
  <c r="AS296" i="34"/>
  <c r="AS327" i="34"/>
  <c r="AS378" i="34"/>
  <c r="AS372" i="34"/>
  <c r="AS345" i="34"/>
  <c r="AS375" i="34"/>
  <c r="AS339" i="34"/>
  <c r="AS371" i="34"/>
  <c r="AS258" i="34"/>
  <c r="AS450" i="34"/>
  <c r="AS480" i="34"/>
  <c r="AS448" i="34"/>
  <c r="AS439" i="34"/>
  <c r="AS338" i="34"/>
  <c r="AS471" i="34"/>
  <c r="AS401" i="34"/>
  <c r="AS252" i="34"/>
  <c r="AS322" i="34"/>
  <c r="AS451" i="34"/>
  <c r="AS302" i="34"/>
  <c r="AS355" i="34"/>
  <c r="AS453" i="34"/>
  <c r="AS386" i="34"/>
  <c r="AS272" i="34"/>
  <c r="AS470" i="34"/>
  <c r="AS483" i="34"/>
  <c r="AS277" i="34"/>
  <c r="AS294" i="34"/>
  <c r="AS459" i="34"/>
  <c r="AS420" i="34"/>
  <c r="AS278" i="34"/>
  <c r="AS246" i="34"/>
  <c r="AS265" i="34"/>
  <c r="AS313" i="34"/>
  <c r="AS314" i="34"/>
  <c r="AS395" i="34"/>
  <c r="AS406" i="34"/>
  <c r="AS472" i="34"/>
  <c r="AS447" i="34"/>
  <c r="AS380" i="34"/>
  <c r="AS457" i="34"/>
  <c r="AS423" i="34"/>
  <c r="AS267" i="34"/>
  <c r="AS287" i="34"/>
  <c r="AS455" i="34"/>
  <c r="AS264" i="34"/>
  <c r="AS492" i="34"/>
  <c r="AS400" i="34"/>
  <c r="AS336" i="34"/>
  <c r="AS326" i="34"/>
  <c r="AS405" i="34"/>
  <c r="AS500" i="34"/>
  <c r="AS384" i="34"/>
  <c r="AS501" i="34"/>
  <c r="AS445" i="34"/>
  <c r="AS435" i="34"/>
  <c r="AS444" i="34"/>
  <c r="AS491" i="34"/>
  <c r="AS390" i="34"/>
  <c r="AS357" i="34"/>
  <c r="AS309" i="34"/>
  <c r="AS433" i="34"/>
  <c r="AS308" i="34"/>
  <c r="AS496" i="34"/>
  <c r="AS490" i="34"/>
  <c r="AS271" i="34"/>
  <c r="AS394" i="34"/>
  <c r="AS438" i="34"/>
  <c r="AS387" i="34"/>
  <c r="AS430" i="34"/>
  <c r="AS449" i="34"/>
  <c r="AS475" i="34"/>
  <c r="AS289" i="34"/>
  <c r="AS493" i="34"/>
  <c r="AS419" i="34"/>
  <c r="AS254" i="34"/>
  <c r="AS354" i="34"/>
  <c r="AS298" i="34"/>
  <c r="AS442" i="34"/>
  <c r="AS454" i="34"/>
  <c r="AS329" i="34"/>
  <c r="AS324" i="34"/>
  <c r="AS434" i="34"/>
  <c r="AS479" i="34"/>
  <c r="AS489" i="34"/>
  <c r="AS426" i="34"/>
  <c r="AS383" i="34"/>
  <c r="AS488" i="34"/>
  <c r="AS391" i="34"/>
  <c r="AS299" i="34"/>
  <c r="AS317" i="34"/>
  <c r="AS270" i="34"/>
  <c r="AS452" i="34"/>
  <c r="AS436" i="34"/>
  <c r="AS421" i="34"/>
  <c r="AS476" i="34"/>
  <c r="AS499" i="34"/>
  <c r="AS368" i="34"/>
  <c r="AS350" i="34"/>
  <c r="AS256" i="34"/>
  <c r="AS286" i="34"/>
  <c r="AS318" i="34"/>
  <c r="AS248" i="34"/>
  <c r="AS310" i="34"/>
  <c r="AS261" i="34"/>
  <c r="AS418" i="34"/>
  <c r="AS464" i="34"/>
  <c r="AS306" i="34"/>
  <c r="AS337" i="34"/>
  <c r="AS440" i="34"/>
  <c r="AS370" i="34"/>
  <c r="AS290" i="34"/>
  <c r="AS300" i="34"/>
  <c r="AS249" i="34"/>
  <c r="AS429" i="34"/>
  <c r="AS392" i="34"/>
  <c r="AS262" i="34"/>
  <c r="AS467" i="34"/>
  <c r="AS431" i="34"/>
  <c r="AS484" i="34"/>
  <c r="AS468" i="34"/>
  <c r="AS428" i="34"/>
  <c r="AS413" i="34"/>
  <c r="AS341" i="34"/>
  <c r="AS427" i="34"/>
  <c r="AS312" i="34"/>
  <c r="AS285" i="34"/>
  <c r="AS385" i="34"/>
  <c r="AS469" i="34"/>
  <c r="AS259" i="34"/>
  <c r="AS465" i="34"/>
  <c r="AS305" i="34"/>
  <c r="AS432" i="34"/>
  <c r="AS351" i="34"/>
  <c r="AS416" i="34"/>
  <c r="AS466" i="34"/>
  <c r="AS369" i="34"/>
  <c r="AS266" i="34"/>
  <c r="AS407" i="34"/>
  <c r="AS456" i="34"/>
  <c r="AS282" i="34"/>
  <c r="AS487" i="34"/>
  <c r="H19" i="35"/>
  <c r="H20" i="35"/>
  <c r="F30" i="35" l="1"/>
  <c r="BB11" i="36"/>
  <c r="AU11" i="36"/>
  <c r="F31" i="35" s="1"/>
  <c r="AT14" i="36"/>
  <c r="AZ14" i="36" s="1"/>
  <c r="AY14" i="36" s="1"/>
  <c r="F35" i="35" s="1"/>
  <c r="F45" i="35" l="1"/>
  <c r="H35" i="35"/>
  <c r="AX11" i="36"/>
  <c r="BC11" i="36" s="1"/>
  <c r="AT12" i="36"/>
  <c r="AT16" i="36"/>
  <c r="AT15" i="36"/>
  <c r="AZ15" i="36" s="1"/>
  <c r="AY15" i="36" s="1"/>
  <c r="F37" i="35" s="1"/>
  <c r="H31" i="35"/>
  <c r="BB12" i="36" l="1"/>
  <c r="AZ12" i="36"/>
  <c r="F32" i="35"/>
  <c r="H32" i="35" s="1"/>
  <c r="H37" i="35"/>
  <c r="F36" i="35"/>
  <c r="AY16" i="36"/>
  <c r="F38" i="35" s="1"/>
  <c r="AZ16" i="36"/>
  <c r="BC14" i="36"/>
  <c r="AT13" i="36"/>
  <c r="C14" i="34"/>
  <c r="AF14" i="34"/>
  <c r="AN14" i="34"/>
  <c r="AR14" i="34"/>
  <c r="AY12" i="36" l="1"/>
  <c r="F33" i="35" s="1"/>
  <c r="H33" i="35" s="1"/>
  <c r="AU12" i="36"/>
  <c r="BC16" i="36"/>
  <c r="H38" i="35"/>
  <c r="AX12" i="36"/>
  <c r="AZ13" i="36"/>
  <c r="AY13" i="36" s="1"/>
  <c r="F34" i="35" s="1"/>
  <c r="BC15" i="36"/>
  <c r="AT17" i="36"/>
  <c r="AZ17" i="36" s="1"/>
  <c r="AY17" i="36" s="1"/>
  <c r="F39" i="35" s="1"/>
  <c r="H36" i="35"/>
  <c r="T14" i="34"/>
  <c r="H39" i="35" l="1"/>
  <c r="H34" i="35"/>
  <c r="BC12" i="36"/>
  <c r="BD12" i="36" s="1"/>
  <c r="AU13" i="36"/>
  <c r="AX13" i="36"/>
  <c r="AX504" i="36" s="1"/>
  <c r="BC17" i="36"/>
  <c r="AT18" i="36"/>
  <c r="AZ18" i="36" s="1"/>
  <c r="AY18" i="36" s="1"/>
  <c r="F40" i="35" s="1"/>
  <c r="AT19" i="36"/>
  <c r="AZ19" i="36" s="1"/>
  <c r="AY19" i="36" s="1"/>
  <c r="F41" i="35" s="1"/>
  <c r="H42" i="35"/>
  <c r="AV504" i="36"/>
  <c r="H41" i="35" l="1"/>
  <c r="H40" i="35"/>
  <c r="H30" i="35"/>
  <c r="BC18" i="36"/>
  <c r="BC13" i="36"/>
  <c r="AT20" i="36"/>
  <c r="AZ20" i="36" s="1"/>
  <c r="AY20" i="36" s="1"/>
  <c r="F43" i="35" s="1"/>
  <c r="AU504" i="36"/>
  <c r="H44" i="35"/>
  <c r="AX14" i="34"/>
  <c r="AU14" i="34"/>
  <c r="AW14" i="34" s="1"/>
  <c r="AY14" i="34"/>
  <c r="H61" i="35" s="1"/>
  <c r="R10" i="34"/>
  <c r="AZ10" i="34"/>
  <c r="AY10" i="34"/>
  <c r="AX10" i="34"/>
  <c r="AW10" i="34"/>
  <c r="AV10" i="34"/>
  <c r="AU10" i="34"/>
  <c r="AT10" i="34"/>
  <c r="AS10" i="34"/>
  <c r="AR10" i="34"/>
  <c r="AQ10" i="34"/>
  <c r="AP10" i="34"/>
  <c r="AO10" i="34"/>
  <c r="AN10" i="34"/>
  <c r="AM10" i="34"/>
  <c r="AL10" i="34"/>
  <c r="AK10" i="34"/>
  <c r="AJ10" i="34"/>
  <c r="AI10" i="34"/>
  <c r="AH10" i="34"/>
  <c r="AG10" i="34"/>
  <c r="AF10" i="34"/>
  <c r="AE10" i="34"/>
  <c r="AD10" i="34"/>
  <c r="AC10" i="34"/>
  <c r="AB10" i="34"/>
  <c r="AA10" i="34"/>
  <c r="Z10" i="34"/>
  <c r="Y10" i="34"/>
  <c r="W10" i="34"/>
  <c r="V10" i="34"/>
  <c r="U10" i="34"/>
  <c r="T10" i="34"/>
  <c r="S10" i="34"/>
  <c r="Q10" i="34"/>
  <c r="P10" i="34"/>
  <c r="N10" i="34"/>
  <c r="M10" i="34"/>
  <c r="L10" i="34"/>
  <c r="K10" i="34"/>
  <c r="J10" i="34"/>
  <c r="I10" i="34"/>
  <c r="G10" i="34"/>
  <c r="F10" i="34"/>
  <c r="E10" i="34"/>
  <c r="AZ11" i="34"/>
  <c r="AV11" i="34"/>
  <c r="BQ502" i="34"/>
  <c r="BJ502" i="34"/>
  <c r="BH502" i="34"/>
  <c r="BY502" i="34"/>
  <c r="BQ501" i="34"/>
  <c r="BH501" i="34"/>
  <c r="BZ501" i="34"/>
  <c r="BY501" i="34"/>
  <c r="BX501" i="34"/>
  <c r="BQ500" i="34"/>
  <c r="BH500" i="34"/>
  <c r="BJ500" i="34"/>
  <c r="BI500" i="34"/>
  <c r="BQ499" i="34"/>
  <c r="BH499" i="34"/>
  <c r="BI499" i="34"/>
  <c r="BQ498" i="34"/>
  <c r="BH498" i="34"/>
  <c r="BK498" i="34"/>
  <c r="BX498" i="34"/>
  <c r="BI498" i="34"/>
  <c r="BQ497" i="34"/>
  <c r="BH497" i="34"/>
  <c r="BZ497" i="34"/>
  <c r="BI497" i="34"/>
  <c r="BQ496" i="34"/>
  <c r="BH496" i="34"/>
  <c r="BK496" i="34"/>
  <c r="BI496" i="34"/>
  <c r="BQ495" i="34"/>
  <c r="BH495" i="34"/>
  <c r="BI495" i="34"/>
  <c r="BQ494" i="34"/>
  <c r="BH494" i="34"/>
  <c r="BK494" i="34"/>
  <c r="BX494" i="34"/>
  <c r="BI494" i="34"/>
  <c r="BQ493" i="34"/>
  <c r="BH493" i="34"/>
  <c r="BQ492" i="34"/>
  <c r="BJ492" i="34"/>
  <c r="BH492" i="34"/>
  <c r="BK492" i="34"/>
  <c r="BY492" i="34"/>
  <c r="BY491" i="34"/>
  <c r="BQ491" i="34"/>
  <c r="BH491" i="34"/>
  <c r="BJ491" i="34"/>
  <c r="BI491" i="34"/>
  <c r="BQ490" i="34"/>
  <c r="BH490" i="34"/>
  <c r="BK490" i="34"/>
  <c r="BQ489" i="34"/>
  <c r="BH489" i="34"/>
  <c r="BI489" i="34"/>
  <c r="BQ488" i="34"/>
  <c r="BH488" i="34"/>
  <c r="BJ488" i="34"/>
  <c r="BQ487" i="34"/>
  <c r="BH487" i="34"/>
  <c r="BJ487" i="34"/>
  <c r="BQ486" i="34"/>
  <c r="BH486" i="34"/>
  <c r="BK486" i="34"/>
  <c r="BQ485" i="34"/>
  <c r="BI485" i="34"/>
  <c r="BH485" i="34"/>
  <c r="BX485" i="34"/>
  <c r="BQ484" i="34"/>
  <c r="BI484" i="34"/>
  <c r="BH484" i="34"/>
  <c r="BK484" i="34"/>
  <c r="BX484" i="34"/>
  <c r="BQ483" i="34"/>
  <c r="BH483" i="34"/>
  <c r="BQ482" i="34"/>
  <c r="BJ482" i="34"/>
  <c r="BH482" i="34"/>
  <c r="BY482" i="34"/>
  <c r="BI482" i="34"/>
  <c r="BQ481" i="34"/>
  <c r="BH481" i="34"/>
  <c r="BI481" i="34"/>
  <c r="BQ480" i="34"/>
  <c r="BH480" i="34"/>
  <c r="BK480" i="34"/>
  <c r="BI480" i="34"/>
  <c r="BQ479" i="34"/>
  <c r="BH479" i="34"/>
  <c r="BK479" i="34"/>
  <c r="BQ478" i="34"/>
  <c r="BH478" i="34"/>
  <c r="BI478" i="34"/>
  <c r="BQ477" i="34"/>
  <c r="BJ477" i="34"/>
  <c r="BH477" i="34"/>
  <c r="BZ477" i="34"/>
  <c r="BY477" i="34"/>
  <c r="BI477" i="34"/>
  <c r="BQ476" i="34"/>
  <c r="BI476" i="34"/>
  <c r="BH476" i="34"/>
  <c r="BK476" i="34"/>
  <c r="BQ475" i="34"/>
  <c r="BH475" i="34"/>
  <c r="BJ475" i="34"/>
  <c r="BQ474" i="34"/>
  <c r="BH474" i="34"/>
  <c r="BJ474" i="34"/>
  <c r="BI474" i="34"/>
  <c r="BQ473" i="34"/>
  <c r="BH473" i="34"/>
  <c r="BY473" i="34"/>
  <c r="BX473" i="34"/>
  <c r="BQ472" i="34"/>
  <c r="BH472" i="34"/>
  <c r="BY472" i="34"/>
  <c r="BQ471" i="34"/>
  <c r="BH471" i="34"/>
  <c r="BQ470" i="34"/>
  <c r="BH470" i="34"/>
  <c r="BI470" i="34"/>
  <c r="BQ469" i="34"/>
  <c r="BI469" i="34"/>
  <c r="BH469" i="34"/>
  <c r="BK469" i="34"/>
  <c r="BQ468" i="34"/>
  <c r="BH468" i="34"/>
  <c r="BK468" i="34"/>
  <c r="BJ468" i="34"/>
  <c r="BX468" i="34"/>
  <c r="BQ467" i="34"/>
  <c r="BH467" i="34"/>
  <c r="BQ466" i="34"/>
  <c r="BJ466" i="34"/>
  <c r="BH466" i="34"/>
  <c r="BY466" i="34"/>
  <c r="BQ465" i="34"/>
  <c r="BH465" i="34"/>
  <c r="BY465" i="34"/>
  <c r="BI465" i="34"/>
  <c r="BQ464" i="34"/>
  <c r="BJ464" i="34"/>
  <c r="BH464" i="34"/>
  <c r="BY464" i="34"/>
  <c r="BX464" i="34"/>
  <c r="BI464" i="34"/>
  <c r="BY463" i="34"/>
  <c r="BQ463" i="34"/>
  <c r="BH463" i="34"/>
  <c r="BK463" i="34"/>
  <c r="BJ463" i="34"/>
  <c r="BQ462" i="34"/>
  <c r="BH462" i="34"/>
  <c r="BK462" i="34"/>
  <c r="BY462" i="34"/>
  <c r="BI462" i="34"/>
  <c r="BQ461" i="34"/>
  <c r="BH461" i="34"/>
  <c r="BK461" i="34"/>
  <c r="BJ461" i="34"/>
  <c r="BQ460" i="34"/>
  <c r="BH460" i="34"/>
  <c r="BZ460" i="34"/>
  <c r="BI460" i="34"/>
  <c r="BQ459" i="34"/>
  <c r="BH459" i="34"/>
  <c r="BJ459" i="34"/>
  <c r="BI459" i="34"/>
  <c r="BY458" i="34"/>
  <c r="BQ458" i="34"/>
  <c r="BJ458" i="34"/>
  <c r="BH458" i="34"/>
  <c r="BK458" i="34"/>
  <c r="BQ457" i="34"/>
  <c r="BI457" i="34"/>
  <c r="BH457" i="34"/>
  <c r="BK457" i="34"/>
  <c r="BY457" i="34"/>
  <c r="BX457" i="34"/>
  <c r="BQ456" i="34"/>
  <c r="BH456" i="34"/>
  <c r="BX456" i="34"/>
  <c r="BQ455" i="34"/>
  <c r="BH455" i="34"/>
  <c r="BI455" i="34"/>
  <c r="BQ454" i="34"/>
  <c r="BH454" i="34"/>
  <c r="BK454" i="34"/>
  <c r="BJ454" i="34"/>
  <c r="BI454" i="34"/>
  <c r="BQ453" i="34"/>
  <c r="BH453" i="34"/>
  <c r="BK453" i="34"/>
  <c r="BJ453" i="34"/>
  <c r="BI453" i="34"/>
  <c r="BQ452" i="34"/>
  <c r="BH452" i="34"/>
  <c r="BJ452" i="34"/>
  <c r="BI452" i="34"/>
  <c r="BQ451" i="34"/>
  <c r="BH451" i="34"/>
  <c r="BQ450" i="34"/>
  <c r="BH450" i="34"/>
  <c r="BI450" i="34"/>
  <c r="BQ449" i="34"/>
  <c r="BH449" i="34"/>
  <c r="BY449" i="34"/>
  <c r="BI449" i="34"/>
  <c r="BQ448" i="34"/>
  <c r="BH448" i="34"/>
  <c r="BI448" i="34"/>
  <c r="BQ447" i="34"/>
  <c r="BJ447" i="34"/>
  <c r="BH447" i="34"/>
  <c r="BY447" i="34"/>
  <c r="BI447" i="34"/>
  <c r="BQ446" i="34"/>
  <c r="BH446" i="34"/>
  <c r="BJ446" i="34"/>
  <c r="BQ445" i="34"/>
  <c r="BH445" i="34"/>
  <c r="BQ444" i="34"/>
  <c r="BH444" i="34"/>
  <c r="BJ444" i="34"/>
  <c r="BQ443" i="34"/>
  <c r="BH443" i="34"/>
  <c r="BQ442" i="34"/>
  <c r="BI442" i="34"/>
  <c r="BH442" i="34"/>
  <c r="BY442" i="34"/>
  <c r="BX442" i="34"/>
  <c r="BQ441" i="34"/>
  <c r="BH441" i="34"/>
  <c r="BK441" i="34"/>
  <c r="BY440" i="34"/>
  <c r="BQ440" i="34"/>
  <c r="BH440" i="34"/>
  <c r="BJ440" i="34"/>
  <c r="BI440" i="34"/>
  <c r="BQ439" i="34"/>
  <c r="BJ439" i="34"/>
  <c r="BH439" i="34"/>
  <c r="BZ439" i="34"/>
  <c r="BY439" i="34"/>
  <c r="BQ438" i="34"/>
  <c r="BH438" i="34"/>
  <c r="BI438" i="34"/>
  <c r="BQ437" i="34"/>
  <c r="BH437" i="34"/>
  <c r="BI437" i="34"/>
  <c r="BQ436" i="34"/>
  <c r="BH436" i="34"/>
  <c r="BY436" i="34"/>
  <c r="BQ435" i="34"/>
  <c r="BH435" i="34"/>
  <c r="BQ434" i="34"/>
  <c r="BH434" i="34"/>
  <c r="BK434" i="34"/>
  <c r="BY434" i="34"/>
  <c r="BI434" i="34"/>
  <c r="BY433" i="34"/>
  <c r="BQ433" i="34"/>
  <c r="BH433" i="34"/>
  <c r="BK433" i="34"/>
  <c r="BJ433" i="34"/>
  <c r="BI433" i="34"/>
  <c r="BQ432" i="34"/>
  <c r="BI432" i="34"/>
  <c r="BH432" i="34"/>
  <c r="BX432" i="34"/>
  <c r="BQ431" i="34"/>
  <c r="BH431" i="34"/>
  <c r="BI431" i="34"/>
  <c r="BQ430" i="34"/>
  <c r="BH430" i="34"/>
  <c r="BK430" i="34"/>
  <c r="BY430" i="34"/>
  <c r="BY429" i="34"/>
  <c r="BQ429" i="34"/>
  <c r="BH429" i="34"/>
  <c r="BJ429" i="34"/>
  <c r="BQ428" i="34"/>
  <c r="BH428" i="34"/>
  <c r="BJ428" i="34"/>
  <c r="BI428" i="34"/>
  <c r="BQ427" i="34"/>
  <c r="BH427" i="34"/>
  <c r="BJ427" i="34"/>
  <c r="BI427" i="34"/>
  <c r="BQ426" i="34"/>
  <c r="BH426" i="34"/>
  <c r="BX426" i="34"/>
  <c r="BQ425" i="34"/>
  <c r="BH425" i="34"/>
  <c r="BK425" i="34"/>
  <c r="BI425" i="34"/>
  <c r="BQ424" i="34"/>
  <c r="BH424" i="34"/>
  <c r="BK424" i="34"/>
  <c r="BX424" i="34"/>
  <c r="BQ423" i="34"/>
  <c r="BH423" i="34"/>
  <c r="BK423" i="34"/>
  <c r="BI423" i="34"/>
  <c r="BQ422" i="34"/>
  <c r="BH422" i="34"/>
  <c r="BQ421" i="34"/>
  <c r="BH421" i="34"/>
  <c r="BQ420" i="34"/>
  <c r="BH420" i="34"/>
  <c r="BI420" i="34"/>
  <c r="BQ419" i="34"/>
  <c r="BH419" i="34"/>
  <c r="BQ418" i="34"/>
  <c r="BH418" i="34"/>
  <c r="BK418" i="34"/>
  <c r="BX418" i="34"/>
  <c r="BQ417" i="34"/>
  <c r="BH417" i="34"/>
  <c r="BJ417" i="34"/>
  <c r="BX417" i="34"/>
  <c r="BQ416" i="34"/>
  <c r="BH416" i="34"/>
  <c r="BK416" i="34"/>
  <c r="BJ416" i="34"/>
  <c r="BX416" i="34"/>
  <c r="BI416" i="34"/>
  <c r="BQ415" i="34"/>
  <c r="BH415" i="34"/>
  <c r="BI415" i="34"/>
  <c r="BQ414" i="34"/>
  <c r="BH414" i="34"/>
  <c r="BQ413" i="34"/>
  <c r="BH413" i="34"/>
  <c r="BX413" i="34"/>
  <c r="BI413" i="34"/>
  <c r="BQ412" i="34"/>
  <c r="BH412" i="34"/>
  <c r="BK412" i="34"/>
  <c r="BX412" i="34"/>
  <c r="BI412" i="34"/>
  <c r="BQ411" i="34"/>
  <c r="BH411" i="34"/>
  <c r="BJ411" i="34"/>
  <c r="BQ410" i="34"/>
  <c r="BI410" i="34"/>
  <c r="BH410" i="34"/>
  <c r="BX410" i="34"/>
  <c r="BQ409" i="34"/>
  <c r="BI409" i="34"/>
  <c r="BH409" i="34"/>
  <c r="BK409" i="34"/>
  <c r="BX409" i="34"/>
  <c r="BQ408" i="34"/>
  <c r="BH408" i="34"/>
  <c r="BI408" i="34"/>
  <c r="BQ407" i="34"/>
  <c r="BH407" i="34"/>
  <c r="BK407" i="34"/>
  <c r="BQ406" i="34"/>
  <c r="BH406" i="34"/>
  <c r="BX406" i="34"/>
  <c r="BQ405" i="34"/>
  <c r="BH405" i="34"/>
  <c r="BY404" i="34"/>
  <c r="BQ404" i="34"/>
  <c r="BH404" i="34"/>
  <c r="BK404" i="34"/>
  <c r="BJ404" i="34"/>
  <c r="BI404" i="34"/>
  <c r="BQ403" i="34"/>
  <c r="BH403" i="34"/>
  <c r="BK403" i="34"/>
  <c r="BQ402" i="34"/>
  <c r="BH402" i="34"/>
  <c r="BI402" i="34"/>
  <c r="BQ401" i="34"/>
  <c r="BH401" i="34"/>
  <c r="BY400" i="34"/>
  <c r="BQ400" i="34"/>
  <c r="BH400" i="34"/>
  <c r="BJ400" i="34"/>
  <c r="BI400" i="34"/>
  <c r="BQ399" i="34"/>
  <c r="BH399" i="34"/>
  <c r="BK399" i="34"/>
  <c r="BQ398" i="34"/>
  <c r="BJ398" i="34"/>
  <c r="BH398" i="34"/>
  <c r="BQ397" i="34"/>
  <c r="BI397" i="34"/>
  <c r="BH397" i="34"/>
  <c r="BK397" i="34"/>
  <c r="BJ397" i="34"/>
  <c r="BQ396" i="34"/>
  <c r="BH396" i="34"/>
  <c r="BI396" i="34"/>
  <c r="BQ395" i="34"/>
  <c r="BH395" i="34"/>
  <c r="BJ395" i="34"/>
  <c r="BQ394" i="34"/>
  <c r="BH394" i="34"/>
  <c r="BJ394" i="34"/>
  <c r="BX394" i="34"/>
  <c r="BQ393" i="34"/>
  <c r="BH393" i="34"/>
  <c r="BX393" i="34"/>
  <c r="BQ392" i="34"/>
  <c r="BH392" i="34"/>
  <c r="BX392" i="34"/>
  <c r="BI392" i="34"/>
  <c r="BQ391" i="34"/>
  <c r="BH391" i="34"/>
  <c r="BK391" i="34"/>
  <c r="BJ391" i="34"/>
  <c r="BI391" i="34"/>
  <c r="BQ390" i="34"/>
  <c r="BH390" i="34"/>
  <c r="BJ390" i="34"/>
  <c r="BX390" i="34"/>
  <c r="BI390" i="34"/>
  <c r="BQ389" i="34"/>
  <c r="BH389" i="34"/>
  <c r="BI389" i="34"/>
  <c r="BQ388" i="34"/>
  <c r="BH388" i="34"/>
  <c r="BK388" i="34"/>
  <c r="BJ388" i="34"/>
  <c r="BI388" i="34"/>
  <c r="BQ387" i="34"/>
  <c r="BH387" i="34"/>
  <c r="BK387" i="34"/>
  <c r="BI387" i="34"/>
  <c r="BQ386" i="34"/>
  <c r="BH386" i="34"/>
  <c r="BZ386" i="34"/>
  <c r="BI386" i="34"/>
  <c r="BQ385" i="34"/>
  <c r="BH385" i="34"/>
  <c r="BJ385" i="34"/>
  <c r="BX385" i="34"/>
  <c r="BQ384" i="34"/>
  <c r="BH384" i="34"/>
  <c r="BJ384" i="34"/>
  <c r="BI384" i="34"/>
  <c r="BQ383" i="34"/>
  <c r="BH383" i="34"/>
  <c r="BK383" i="34"/>
  <c r="BX383" i="34"/>
  <c r="BQ382" i="34"/>
  <c r="BH382" i="34"/>
  <c r="BY382" i="34"/>
  <c r="BI382" i="34"/>
  <c r="BQ381" i="34"/>
  <c r="BH381" i="34"/>
  <c r="BK381" i="34"/>
  <c r="BJ381" i="34"/>
  <c r="BY380" i="34"/>
  <c r="BQ380" i="34"/>
  <c r="BH380" i="34"/>
  <c r="BJ380" i="34"/>
  <c r="BQ379" i="34"/>
  <c r="BH379" i="34"/>
  <c r="BI379" i="34"/>
  <c r="BQ378" i="34"/>
  <c r="BH378" i="34"/>
  <c r="BJ378" i="34"/>
  <c r="BX378" i="34"/>
  <c r="BQ377" i="34"/>
  <c r="BH377" i="34"/>
  <c r="BI377" i="34"/>
  <c r="BY376" i="34"/>
  <c r="BQ376" i="34"/>
  <c r="BH376" i="34"/>
  <c r="BJ376" i="34"/>
  <c r="BI376" i="34"/>
  <c r="BQ375" i="34"/>
  <c r="BH375" i="34"/>
  <c r="BK375" i="34"/>
  <c r="BJ375" i="34"/>
  <c r="BX375" i="34"/>
  <c r="BI375" i="34"/>
  <c r="BQ374" i="34"/>
  <c r="BH374" i="34"/>
  <c r="BI374" i="34"/>
  <c r="BQ373" i="34"/>
  <c r="BH373" i="34"/>
  <c r="BQ372" i="34"/>
  <c r="BH372" i="34"/>
  <c r="BK372" i="34"/>
  <c r="BQ371" i="34"/>
  <c r="BH371" i="34"/>
  <c r="BK371" i="34"/>
  <c r="BY371" i="34"/>
  <c r="BI371" i="34"/>
  <c r="BQ370" i="34"/>
  <c r="BH370" i="34"/>
  <c r="BJ370" i="34"/>
  <c r="BX370" i="34"/>
  <c r="BQ369" i="34"/>
  <c r="BH369" i="34"/>
  <c r="BQ368" i="34"/>
  <c r="BH368" i="34"/>
  <c r="BK368" i="34"/>
  <c r="BI368" i="34"/>
  <c r="BQ367" i="34"/>
  <c r="BH367" i="34"/>
  <c r="BI367" i="34"/>
  <c r="BQ366" i="34"/>
  <c r="BH366" i="34"/>
  <c r="BX366" i="34"/>
  <c r="BQ365" i="34"/>
  <c r="BH365" i="34"/>
  <c r="BK365" i="34"/>
  <c r="BJ365" i="34"/>
  <c r="BY364" i="34"/>
  <c r="BQ364" i="34"/>
  <c r="BH364" i="34"/>
  <c r="BJ364" i="34"/>
  <c r="BI364" i="34"/>
  <c r="BQ363" i="34"/>
  <c r="BH363" i="34"/>
  <c r="BK363" i="34"/>
  <c r="BQ362" i="34"/>
  <c r="BH362" i="34"/>
  <c r="BY362" i="34"/>
  <c r="BX362" i="34"/>
  <c r="BQ361" i="34"/>
  <c r="BH361" i="34"/>
  <c r="BK361" i="34"/>
  <c r="BI361" i="34"/>
  <c r="BQ360" i="34"/>
  <c r="BH360" i="34"/>
  <c r="BI360" i="34"/>
  <c r="BQ359" i="34"/>
  <c r="BH359" i="34"/>
  <c r="BK359" i="34"/>
  <c r="BJ359" i="34"/>
  <c r="BI359" i="34"/>
  <c r="BQ358" i="34"/>
  <c r="BH358" i="34"/>
  <c r="BJ358" i="34"/>
  <c r="BX358" i="34"/>
  <c r="BQ357" i="34"/>
  <c r="BH357" i="34"/>
  <c r="BY357" i="34"/>
  <c r="BI357" i="34"/>
  <c r="BQ356" i="34"/>
  <c r="BH356" i="34"/>
  <c r="BK356" i="34"/>
  <c r="BJ356" i="34"/>
  <c r="BI356" i="34"/>
  <c r="BQ355" i="34"/>
  <c r="BI355" i="34"/>
  <c r="BH355" i="34"/>
  <c r="BQ354" i="34"/>
  <c r="BH354" i="34"/>
  <c r="BJ354" i="34"/>
  <c r="BI354" i="34"/>
  <c r="BQ353" i="34"/>
  <c r="BH353" i="34"/>
  <c r="BI353" i="34"/>
  <c r="BQ352" i="34"/>
  <c r="BH352" i="34"/>
  <c r="BZ352" i="34"/>
  <c r="BQ351" i="34"/>
  <c r="BH351" i="34"/>
  <c r="BY351" i="34"/>
  <c r="BX351" i="34"/>
  <c r="BQ350" i="34"/>
  <c r="BH350" i="34"/>
  <c r="BZ350" i="34"/>
  <c r="BJ350" i="34"/>
  <c r="BI350" i="34"/>
  <c r="BQ349" i="34"/>
  <c r="BH349" i="34"/>
  <c r="BJ349" i="34"/>
  <c r="BI349" i="34"/>
  <c r="BQ348" i="34"/>
  <c r="BH348" i="34"/>
  <c r="BI348" i="34"/>
  <c r="BQ347" i="34"/>
  <c r="BH347" i="34"/>
  <c r="BQ346" i="34"/>
  <c r="BH346" i="34"/>
  <c r="BY345" i="34"/>
  <c r="BQ345" i="34"/>
  <c r="BH345" i="34"/>
  <c r="BJ345" i="34"/>
  <c r="BQ344" i="34"/>
  <c r="BH344" i="34"/>
  <c r="BI344" i="34"/>
  <c r="BQ343" i="34"/>
  <c r="BH343" i="34"/>
  <c r="BJ343" i="34"/>
  <c r="BQ342" i="34"/>
  <c r="BH342" i="34"/>
  <c r="BJ342" i="34"/>
  <c r="BQ341" i="34"/>
  <c r="BH341" i="34"/>
  <c r="BZ341" i="34"/>
  <c r="BQ340" i="34"/>
  <c r="BH340" i="34"/>
  <c r="BI340" i="34"/>
  <c r="BQ339" i="34"/>
  <c r="BH339" i="34"/>
  <c r="BJ339" i="34"/>
  <c r="BI339" i="34"/>
  <c r="BQ338" i="34"/>
  <c r="BH338" i="34"/>
  <c r="BY338" i="34"/>
  <c r="BQ337" i="34"/>
  <c r="BH337" i="34"/>
  <c r="BK337" i="34"/>
  <c r="BQ336" i="34"/>
  <c r="BH336" i="34"/>
  <c r="BI336" i="34"/>
  <c r="BQ335" i="34"/>
  <c r="BH335" i="34"/>
  <c r="BX335" i="34"/>
  <c r="BQ334" i="34"/>
  <c r="BH334" i="34"/>
  <c r="BZ334" i="34"/>
  <c r="BY334" i="34"/>
  <c r="BQ333" i="34"/>
  <c r="BH333" i="34"/>
  <c r="BJ333" i="34"/>
  <c r="BI333" i="34"/>
  <c r="BQ332" i="34"/>
  <c r="BH332" i="34"/>
  <c r="BJ332" i="34"/>
  <c r="BI332" i="34"/>
  <c r="BQ331" i="34"/>
  <c r="BH331" i="34"/>
  <c r="BQ330" i="34"/>
  <c r="BH330" i="34"/>
  <c r="BZ330" i="34"/>
  <c r="BY329" i="34"/>
  <c r="BQ329" i="34"/>
  <c r="BH329" i="34"/>
  <c r="BJ329" i="34"/>
  <c r="BI329" i="34"/>
  <c r="BQ328" i="34"/>
  <c r="BH328" i="34"/>
  <c r="BQ327" i="34"/>
  <c r="BH327" i="34"/>
  <c r="BX327" i="34"/>
  <c r="BQ326" i="34"/>
  <c r="BH326" i="34"/>
  <c r="BY326" i="34"/>
  <c r="BQ325" i="34"/>
  <c r="BH325" i="34"/>
  <c r="BJ325" i="34"/>
  <c r="BQ324" i="34"/>
  <c r="BH324" i="34"/>
  <c r="BK324" i="34"/>
  <c r="BJ324" i="34"/>
  <c r="BI324" i="34"/>
  <c r="BQ323" i="34"/>
  <c r="BH323" i="34"/>
  <c r="BQ322" i="34"/>
  <c r="BH322" i="34"/>
  <c r="BZ322" i="34"/>
  <c r="BI322" i="34"/>
  <c r="BY321" i="34"/>
  <c r="BQ321" i="34"/>
  <c r="BH321" i="34"/>
  <c r="BJ321" i="34"/>
  <c r="BQ320" i="34"/>
  <c r="BH320" i="34"/>
  <c r="BJ320" i="34"/>
  <c r="BQ319" i="34"/>
  <c r="BH319" i="34"/>
  <c r="BX319" i="34"/>
  <c r="BQ318" i="34"/>
  <c r="BH318" i="34"/>
  <c r="BY318" i="34"/>
  <c r="BX318" i="34"/>
  <c r="BQ317" i="34"/>
  <c r="BH317" i="34"/>
  <c r="BJ317" i="34"/>
  <c r="BQ316" i="34"/>
  <c r="BH316" i="34"/>
  <c r="BK316" i="34"/>
  <c r="BJ316" i="34"/>
  <c r="BI316" i="34"/>
  <c r="BQ315" i="34"/>
  <c r="BH315" i="34"/>
  <c r="BX315" i="34"/>
  <c r="BQ314" i="34"/>
  <c r="BH314" i="34"/>
  <c r="BZ314" i="34"/>
  <c r="BJ314" i="34"/>
  <c r="BX314" i="34"/>
  <c r="BI314" i="34"/>
  <c r="BQ313" i="34"/>
  <c r="BI313" i="34"/>
  <c r="BH313" i="34"/>
  <c r="BJ313" i="34"/>
  <c r="BX313" i="34"/>
  <c r="BQ312" i="34"/>
  <c r="BJ312" i="34"/>
  <c r="BH312" i="34"/>
  <c r="BK312" i="34"/>
  <c r="BY312" i="34"/>
  <c r="BI312" i="34"/>
  <c r="BQ311" i="34"/>
  <c r="BH311" i="34"/>
  <c r="BQ310" i="34"/>
  <c r="BH310" i="34"/>
  <c r="BZ310" i="34"/>
  <c r="BI310" i="34"/>
  <c r="BQ309" i="34"/>
  <c r="BH309" i="34"/>
  <c r="BK309" i="34"/>
  <c r="BI309" i="34"/>
  <c r="BQ308" i="34"/>
  <c r="BH308" i="34"/>
  <c r="BI308" i="34"/>
  <c r="BQ307" i="34"/>
  <c r="BH307" i="34"/>
  <c r="BK307" i="34"/>
  <c r="BY307" i="34"/>
  <c r="BQ306" i="34"/>
  <c r="BH306" i="34"/>
  <c r="BK306" i="34"/>
  <c r="BQ305" i="34"/>
  <c r="BI305" i="34"/>
  <c r="BH305" i="34"/>
  <c r="BX305" i="34"/>
  <c r="BQ304" i="34"/>
  <c r="BH304" i="34"/>
  <c r="BQ303" i="34"/>
  <c r="BH303" i="34"/>
  <c r="BZ303" i="34"/>
  <c r="BX303" i="34"/>
  <c r="BQ302" i="34"/>
  <c r="BH302" i="34"/>
  <c r="BI302" i="34"/>
  <c r="BQ301" i="34"/>
  <c r="BI301" i="34"/>
  <c r="BH301" i="34"/>
  <c r="BZ301" i="34"/>
  <c r="BY301" i="34"/>
  <c r="BQ300" i="34"/>
  <c r="BI300" i="34"/>
  <c r="BH300" i="34"/>
  <c r="BK300" i="34"/>
  <c r="BY299" i="34"/>
  <c r="BQ299" i="34"/>
  <c r="BH299" i="34"/>
  <c r="BZ299" i="34"/>
  <c r="BJ299" i="34"/>
  <c r="BI299" i="34"/>
  <c r="BY298" i="34"/>
  <c r="BQ298" i="34"/>
  <c r="BH298" i="34"/>
  <c r="BJ298" i="34"/>
  <c r="BQ297" i="34"/>
  <c r="BH297" i="34"/>
  <c r="BZ297" i="34"/>
  <c r="BQ296" i="34"/>
  <c r="BH296" i="34"/>
  <c r="BY296" i="34"/>
  <c r="BI296" i="34"/>
  <c r="BQ295" i="34"/>
  <c r="BH295" i="34"/>
  <c r="BQ294" i="34"/>
  <c r="BH294" i="34"/>
  <c r="BQ293" i="34"/>
  <c r="BI293" i="34"/>
  <c r="BH293" i="34"/>
  <c r="BZ293" i="34"/>
  <c r="BX293" i="34"/>
  <c r="BQ292" i="34"/>
  <c r="BH292" i="34"/>
  <c r="BQ291" i="34"/>
  <c r="BH291" i="34"/>
  <c r="BX291" i="34"/>
  <c r="BI291" i="34"/>
  <c r="BQ290" i="34"/>
  <c r="BH290" i="34"/>
  <c r="BK290" i="34"/>
  <c r="BJ290" i="34"/>
  <c r="BI290" i="34"/>
  <c r="BQ289" i="34"/>
  <c r="BH289" i="34"/>
  <c r="BZ289" i="34"/>
  <c r="BY289" i="34"/>
  <c r="BX289" i="34"/>
  <c r="BQ288" i="34"/>
  <c r="BH288" i="34"/>
  <c r="BY288" i="34"/>
  <c r="BY287" i="34"/>
  <c r="BQ287" i="34"/>
  <c r="BH287" i="34"/>
  <c r="BZ287" i="34"/>
  <c r="BJ287" i="34"/>
  <c r="BI287" i="34"/>
  <c r="BQ286" i="34"/>
  <c r="BH286" i="34"/>
  <c r="BI286" i="34"/>
  <c r="BQ285" i="34"/>
  <c r="BI285" i="34"/>
  <c r="BH285" i="34"/>
  <c r="BZ285" i="34"/>
  <c r="BY285" i="34"/>
  <c r="BX285" i="34"/>
  <c r="BQ284" i="34"/>
  <c r="BI284" i="34"/>
  <c r="BH284" i="34"/>
  <c r="BY283" i="34"/>
  <c r="BQ283" i="34"/>
  <c r="BH283" i="34"/>
  <c r="BZ283" i="34"/>
  <c r="BJ283" i="34"/>
  <c r="BQ282" i="34"/>
  <c r="BH282" i="34"/>
  <c r="BI282" i="34"/>
  <c r="BQ281" i="34"/>
  <c r="BH281" i="34"/>
  <c r="BQ280" i="34"/>
  <c r="BH280" i="34"/>
  <c r="BK280" i="34"/>
  <c r="BY280" i="34"/>
  <c r="BX280" i="34"/>
  <c r="BI280" i="34"/>
  <c r="BQ279" i="34"/>
  <c r="BH279" i="34"/>
  <c r="BJ279" i="34"/>
  <c r="BY278" i="34"/>
  <c r="BQ278" i="34"/>
  <c r="BH278" i="34"/>
  <c r="BJ278" i="34"/>
  <c r="BI278" i="34"/>
  <c r="BQ277" i="34"/>
  <c r="BH277" i="34"/>
  <c r="BI277" i="34"/>
  <c r="BQ276" i="34"/>
  <c r="BI276" i="34"/>
  <c r="BH276" i="34"/>
  <c r="BQ275" i="34"/>
  <c r="BH275" i="34"/>
  <c r="BK275" i="34"/>
  <c r="BJ275" i="34"/>
  <c r="BI275" i="34"/>
  <c r="BQ274" i="34"/>
  <c r="BH274" i="34"/>
  <c r="BK274" i="34"/>
  <c r="BJ274" i="34"/>
  <c r="BI274" i="34"/>
  <c r="BQ273" i="34"/>
  <c r="BI273" i="34"/>
  <c r="BH273" i="34"/>
  <c r="BX273" i="34"/>
  <c r="BQ272" i="34"/>
  <c r="BH272" i="34"/>
  <c r="BY272" i="34"/>
  <c r="BY271" i="34"/>
  <c r="BQ271" i="34"/>
  <c r="BH271" i="34"/>
  <c r="BZ271" i="34"/>
  <c r="BJ271" i="34"/>
  <c r="BI271" i="34"/>
  <c r="BQ270" i="34"/>
  <c r="BH270" i="34"/>
  <c r="BI270" i="34"/>
  <c r="BQ269" i="34"/>
  <c r="BH269" i="34"/>
  <c r="BQ268" i="34"/>
  <c r="BH268" i="34"/>
  <c r="BJ268" i="34"/>
  <c r="BI268" i="34"/>
  <c r="BQ267" i="34"/>
  <c r="BH267" i="34"/>
  <c r="BZ267" i="34"/>
  <c r="BX267" i="34"/>
  <c r="BI267" i="34"/>
  <c r="BQ266" i="34"/>
  <c r="BH266" i="34"/>
  <c r="BX266" i="34"/>
  <c r="BI266" i="34"/>
  <c r="BQ265" i="34"/>
  <c r="BI265" i="34"/>
  <c r="BH265" i="34"/>
  <c r="BX265" i="34"/>
  <c r="BQ264" i="34"/>
  <c r="BH264" i="34"/>
  <c r="BY264" i="34"/>
  <c r="BI264" i="34"/>
  <c r="BQ263" i="34"/>
  <c r="BH263" i="34"/>
  <c r="BI263" i="34"/>
  <c r="BQ262" i="34"/>
  <c r="BH262" i="34"/>
  <c r="BQ261" i="34"/>
  <c r="BH261" i="34"/>
  <c r="BZ261" i="34"/>
  <c r="BQ260" i="34"/>
  <c r="BI260" i="34"/>
  <c r="BH260" i="34"/>
  <c r="BX260" i="34"/>
  <c r="BQ259" i="34"/>
  <c r="BH259" i="34"/>
  <c r="BY258" i="34"/>
  <c r="BQ258" i="34"/>
  <c r="BH258" i="34"/>
  <c r="BK258" i="34"/>
  <c r="BJ258" i="34"/>
  <c r="BI258" i="34"/>
  <c r="BQ257" i="34"/>
  <c r="BH257" i="34"/>
  <c r="BX257" i="34"/>
  <c r="BQ256" i="34"/>
  <c r="BH256" i="34"/>
  <c r="BY255" i="34"/>
  <c r="BQ255" i="34"/>
  <c r="BH255" i="34"/>
  <c r="BJ255" i="34"/>
  <c r="BI255" i="34"/>
  <c r="BQ254" i="34"/>
  <c r="BH254" i="34"/>
  <c r="BJ254" i="34"/>
  <c r="BI254" i="34"/>
  <c r="BQ253" i="34"/>
  <c r="BH253" i="34"/>
  <c r="BK253" i="34"/>
  <c r="BI253" i="34"/>
  <c r="BQ252" i="34"/>
  <c r="BH252" i="34"/>
  <c r="BI252" i="34"/>
  <c r="BQ251" i="34"/>
  <c r="BH251" i="34"/>
  <c r="BK251" i="34"/>
  <c r="BQ250" i="34"/>
  <c r="BH250" i="34"/>
  <c r="BK250" i="34"/>
  <c r="BY250" i="34"/>
  <c r="BQ249" i="34"/>
  <c r="BH249" i="34"/>
  <c r="BK249" i="34"/>
  <c r="BJ249" i="34"/>
  <c r="BI249" i="34"/>
  <c r="BQ248" i="34"/>
  <c r="BH248" i="34"/>
  <c r="BJ248" i="34"/>
  <c r="BX248" i="34"/>
  <c r="BQ247" i="34"/>
  <c r="BH247" i="34"/>
  <c r="BI247" i="34"/>
  <c r="BQ246" i="34"/>
  <c r="BH246" i="34"/>
  <c r="BI246" i="34"/>
  <c r="BQ245" i="34"/>
  <c r="BH245" i="34"/>
  <c r="BJ245" i="34"/>
  <c r="BQ244" i="34"/>
  <c r="BH244" i="34"/>
  <c r="BZ244" i="34"/>
  <c r="BQ243" i="34"/>
  <c r="BJ243" i="34"/>
  <c r="BH243" i="34"/>
  <c r="BY243" i="34"/>
  <c r="BI243" i="34"/>
  <c r="BQ242" i="34"/>
  <c r="BH242" i="34"/>
  <c r="BI242" i="34"/>
  <c r="BQ241" i="34"/>
  <c r="BH241" i="34"/>
  <c r="BX241" i="34"/>
  <c r="BQ240" i="34"/>
  <c r="BI240" i="34"/>
  <c r="BH240" i="34"/>
  <c r="BY240" i="34"/>
  <c r="BX240" i="34"/>
  <c r="BQ239" i="34"/>
  <c r="BH239" i="34"/>
  <c r="BJ239" i="34"/>
  <c r="BI239" i="34"/>
  <c r="BQ238" i="34"/>
  <c r="BH238" i="34"/>
  <c r="BZ238" i="34"/>
  <c r="BI238" i="34"/>
  <c r="BQ237" i="34"/>
  <c r="BI237" i="34"/>
  <c r="BH237" i="34"/>
  <c r="BX237" i="34"/>
  <c r="BQ236" i="34"/>
  <c r="BH236" i="34"/>
  <c r="BQ235" i="34"/>
  <c r="BH235" i="34"/>
  <c r="BI235" i="34"/>
  <c r="BQ234" i="34"/>
  <c r="BH234" i="34"/>
  <c r="BQ233" i="34"/>
  <c r="BH233" i="34"/>
  <c r="BX233" i="34"/>
  <c r="BQ232" i="34"/>
  <c r="BH232" i="34"/>
  <c r="BZ232" i="34"/>
  <c r="BY232" i="34"/>
  <c r="BX232" i="34"/>
  <c r="BQ231" i="34"/>
  <c r="BH231" i="34"/>
  <c r="BJ231" i="34"/>
  <c r="BQ230" i="34"/>
  <c r="BI230" i="34"/>
  <c r="BH230" i="34"/>
  <c r="BJ230" i="34"/>
  <c r="BQ229" i="34"/>
  <c r="BH229" i="34"/>
  <c r="BQ228" i="34"/>
  <c r="BH228" i="34"/>
  <c r="BY228" i="34"/>
  <c r="BI228" i="34"/>
  <c r="BY227" i="34"/>
  <c r="BQ227" i="34"/>
  <c r="BH227" i="34"/>
  <c r="BJ227" i="34"/>
  <c r="BY226" i="34"/>
  <c r="BQ226" i="34"/>
  <c r="BH226" i="34"/>
  <c r="BJ226" i="34"/>
  <c r="BI226" i="34"/>
  <c r="BQ225" i="34"/>
  <c r="BH225" i="34"/>
  <c r="BX225" i="34"/>
  <c r="BQ224" i="34"/>
  <c r="BJ224" i="34"/>
  <c r="BH224" i="34"/>
  <c r="BZ224" i="34"/>
  <c r="BY224" i="34"/>
  <c r="BQ223" i="34"/>
  <c r="BI223" i="34"/>
  <c r="BH223" i="34"/>
  <c r="BJ223" i="34"/>
  <c r="BX223" i="34"/>
  <c r="BQ222" i="34"/>
  <c r="BI222" i="34"/>
  <c r="BH222" i="34"/>
  <c r="BZ222" i="34"/>
  <c r="BJ222" i="34"/>
  <c r="BX222" i="34"/>
  <c r="BQ221" i="34"/>
  <c r="BH221" i="34"/>
  <c r="BQ220" i="34"/>
  <c r="BH220" i="34"/>
  <c r="BK220" i="34"/>
  <c r="BQ219" i="34"/>
  <c r="BH219" i="34"/>
  <c r="BI219" i="34"/>
  <c r="BQ218" i="34"/>
  <c r="BH218" i="34"/>
  <c r="BI218" i="34"/>
  <c r="BQ217" i="34"/>
  <c r="BI217" i="34"/>
  <c r="BH217" i="34"/>
  <c r="BX217" i="34"/>
  <c r="BQ216" i="34"/>
  <c r="BH216" i="34"/>
  <c r="BX216" i="34"/>
  <c r="BQ215" i="34"/>
  <c r="BH215" i="34"/>
  <c r="BI215" i="34"/>
  <c r="BQ214" i="34"/>
  <c r="BH214" i="34"/>
  <c r="BZ214" i="34"/>
  <c r="BI214" i="34"/>
  <c r="BQ213" i="34"/>
  <c r="BH213" i="34"/>
  <c r="BY213" i="34"/>
  <c r="BQ212" i="34"/>
  <c r="BH212" i="34"/>
  <c r="BY212" i="34"/>
  <c r="BX212" i="34"/>
  <c r="BQ211" i="34"/>
  <c r="BI211" i="34"/>
  <c r="BH211" i="34"/>
  <c r="BJ211" i="34"/>
  <c r="BX211" i="34"/>
  <c r="BY210" i="34"/>
  <c r="BQ210" i="34"/>
  <c r="BI210" i="34"/>
  <c r="BH210" i="34"/>
  <c r="BZ210" i="34"/>
  <c r="BJ210" i="34"/>
  <c r="BX210" i="34"/>
  <c r="BQ209" i="34"/>
  <c r="BH209" i="34"/>
  <c r="BX209" i="34"/>
  <c r="BQ208" i="34"/>
  <c r="BH208" i="34"/>
  <c r="BK208" i="34"/>
  <c r="BX208" i="34"/>
  <c r="BQ207" i="34"/>
  <c r="BH207" i="34"/>
  <c r="BQ206" i="34"/>
  <c r="BH206" i="34"/>
  <c r="BK206" i="34"/>
  <c r="BY206" i="34"/>
  <c r="BQ205" i="34"/>
  <c r="BH205" i="34"/>
  <c r="BX205" i="34"/>
  <c r="BQ204" i="34"/>
  <c r="BH204" i="34"/>
  <c r="BZ204" i="34"/>
  <c r="BY204" i="34"/>
  <c r="BX204" i="34"/>
  <c r="BQ203" i="34"/>
  <c r="BH203" i="34"/>
  <c r="BJ203" i="34"/>
  <c r="BQ202" i="34"/>
  <c r="BI202" i="34"/>
  <c r="BH202" i="34"/>
  <c r="BJ202" i="34"/>
  <c r="BX202" i="34"/>
  <c r="BQ201" i="34"/>
  <c r="BH201" i="34"/>
  <c r="BQ200" i="34"/>
  <c r="BH200" i="34"/>
  <c r="BZ200" i="34"/>
  <c r="BY200" i="34"/>
  <c r="BX200" i="34"/>
  <c r="BQ199" i="34"/>
  <c r="BH199" i="34"/>
  <c r="BJ199" i="34"/>
  <c r="BQ198" i="34"/>
  <c r="BH198" i="34"/>
  <c r="BQ197" i="34"/>
  <c r="BH197" i="34"/>
  <c r="BQ196" i="34"/>
  <c r="BH196" i="34"/>
  <c r="BQ195" i="34"/>
  <c r="BH195" i="34"/>
  <c r="BJ195" i="34"/>
  <c r="BI195" i="34"/>
  <c r="BQ194" i="34"/>
  <c r="BI194" i="34"/>
  <c r="BH194" i="34"/>
  <c r="BK194" i="34"/>
  <c r="BJ194" i="34"/>
  <c r="BX194" i="34"/>
  <c r="BQ193" i="34"/>
  <c r="BH193" i="34"/>
  <c r="BK193" i="34"/>
  <c r="BQ192" i="34"/>
  <c r="BJ192" i="34"/>
  <c r="BH192" i="34"/>
  <c r="BY192" i="34"/>
  <c r="BI192" i="34"/>
  <c r="BQ191" i="34"/>
  <c r="BH191" i="34"/>
  <c r="BK191" i="34"/>
  <c r="BJ191" i="34"/>
  <c r="BI191" i="34"/>
  <c r="BQ190" i="34"/>
  <c r="BH190" i="34"/>
  <c r="BK190" i="34"/>
  <c r="BQ189" i="34"/>
  <c r="BH189" i="34"/>
  <c r="BK189" i="34"/>
  <c r="BI189" i="34"/>
  <c r="BQ188" i="34"/>
  <c r="BH188" i="34"/>
  <c r="BI188" i="34"/>
  <c r="BQ187" i="34"/>
  <c r="BH187" i="34"/>
  <c r="BK187" i="34"/>
  <c r="BX187" i="34"/>
  <c r="BQ186" i="34"/>
  <c r="BI186" i="34"/>
  <c r="BH186" i="34"/>
  <c r="BZ186" i="34"/>
  <c r="BX186" i="34"/>
  <c r="BQ185" i="34"/>
  <c r="BH185" i="34"/>
  <c r="BY185" i="34"/>
  <c r="BX185" i="34"/>
  <c r="BQ184" i="34"/>
  <c r="BH184" i="34"/>
  <c r="BQ183" i="34"/>
  <c r="BH183" i="34"/>
  <c r="BX183" i="34"/>
  <c r="BQ182" i="34"/>
  <c r="BJ182" i="34"/>
  <c r="BH182" i="34"/>
  <c r="BY182" i="34"/>
  <c r="BQ181" i="34"/>
  <c r="BH181" i="34"/>
  <c r="BJ181" i="34"/>
  <c r="BI181" i="34"/>
  <c r="BQ180" i="34"/>
  <c r="BH180" i="34"/>
  <c r="BK180" i="34"/>
  <c r="BX180" i="34"/>
  <c r="BI180" i="34"/>
  <c r="BQ179" i="34"/>
  <c r="BI179" i="34"/>
  <c r="BH179" i="34"/>
  <c r="BQ178" i="34"/>
  <c r="BH178" i="34"/>
  <c r="BY178" i="34"/>
  <c r="BX178" i="34"/>
  <c r="BY177" i="34"/>
  <c r="BQ177" i="34"/>
  <c r="BH177" i="34"/>
  <c r="BJ177" i="34"/>
  <c r="BI177" i="34"/>
  <c r="BQ176" i="34"/>
  <c r="BH176" i="34"/>
  <c r="BK176" i="34"/>
  <c r="BQ175" i="34"/>
  <c r="BH175" i="34"/>
  <c r="BX175" i="34"/>
  <c r="BQ174" i="34"/>
  <c r="BH174" i="34"/>
  <c r="BX174" i="34"/>
  <c r="BQ173" i="34"/>
  <c r="BH173" i="34"/>
  <c r="BJ173" i="34"/>
  <c r="BI173" i="34"/>
  <c r="BY172" i="34"/>
  <c r="BQ172" i="34"/>
  <c r="BH172" i="34"/>
  <c r="BK172" i="34"/>
  <c r="BJ172" i="34"/>
  <c r="BQ171" i="34"/>
  <c r="BH171" i="34"/>
  <c r="BQ170" i="34"/>
  <c r="BH170" i="34"/>
  <c r="BK170" i="34"/>
  <c r="BY170" i="34"/>
  <c r="BX170" i="34"/>
  <c r="BQ169" i="34"/>
  <c r="BH169" i="34"/>
  <c r="BJ169" i="34"/>
  <c r="BI169" i="34"/>
  <c r="BQ168" i="34"/>
  <c r="BH168" i="34"/>
  <c r="BJ168" i="34"/>
  <c r="BQ167" i="34"/>
  <c r="BH167" i="34"/>
  <c r="BX167" i="34"/>
  <c r="BQ166" i="34"/>
  <c r="BJ166" i="34"/>
  <c r="BH166" i="34"/>
  <c r="BY166" i="34"/>
  <c r="BX166" i="34"/>
  <c r="BQ165" i="34"/>
  <c r="BH165" i="34"/>
  <c r="BJ165" i="34"/>
  <c r="BI165" i="34"/>
  <c r="BQ164" i="34"/>
  <c r="BH164" i="34"/>
  <c r="BK164" i="34"/>
  <c r="BJ164" i="34"/>
  <c r="BI164" i="34"/>
  <c r="BQ163" i="34"/>
  <c r="BH163" i="34"/>
  <c r="BY163" i="34"/>
  <c r="BQ162" i="34"/>
  <c r="BH162" i="34"/>
  <c r="BY162" i="34"/>
  <c r="BX162" i="34"/>
  <c r="BQ161" i="34"/>
  <c r="BH161" i="34"/>
  <c r="BI161" i="34"/>
  <c r="BQ160" i="34"/>
  <c r="BI160" i="34"/>
  <c r="BH160" i="34"/>
  <c r="BK160" i="34"/>
  <c r="BJ160" i="34"/>
  <c r="BX160" i="34"/>
  <c r="BQ159" i="34"/>
  <c r="BH159" i="34"/>
  <c r="BX159" i="34"/>
  <c r="BQ158" i="34"/>
  <c r="BH158" i="34"/>
  <c r="BQ157" i="34"/>
  <c r="BH157" i="34"/>
  <c r="BJ157" i="34"/>
  <c r="BI157" i="34"/>
  <c r="BQ156" i="34"/>
  <c r="BH156" i="34"/>
  <c r="BJ156" i="34"/>
  <c r="BQ155" i="34"/>
  <c r="BH155" i="34"/>
  <c r="BX155" i="34"/>
  <c r="BQ154" i="34"/>
  <c r="BH154" i="34"/>
  <c r="BY154" i="34"/>
  <c r="BX154" i="34"/>
  <c r="BQ153" i="34"/>
  <c r="BH153" i="34"/>
  <c r="BJ153" i="34"/>
  <c r="BI153" i="34"/>
  <c r="BQ152" i="34"/>
  <c r="BH152" i="34"/>
  <c r="BJ152" i="34"/>
  <c r="BX152" i="34"/>
  <c r="BQ151" i="34"/>
  <c r="BH151" i="34"/>
  <c r="BX151" i="34"/>
  <c r="BQ150" i="34"/>
  <c r="BH150" i="34"/>
  <c r="BQ149" i="34"/>
  <c r="BH149" i="34"/>
  <c r="BJ149" i="34"/>
  <c r="BI149" i="34"/>
  <c r="BQ148" i="34"/>
  <c r="BH148" i="34"/>
  <c r="BK148" i="34"/>
  <c r="BJ148" i="34"/>
  <c r="BI148" i="34"/>
  <c r="BQ147" i="34"/>
  <c r="BJ147" i="34"/>
  <c r="BH147" i="34"/>
  <c r="BY147" i="34"/>
  <c r="BQ146" i="34"/>
  <c r="BH146" i="34"/>
  <c r="BY146" i="34"/>
  <c r="BX146" i="34"/>
  <c r="BQ145" i="34"/>
  <c r="BH145" i="34"/>
  <c r="BI145" i="34"/>
  <c r="BQ144" i="34"/>
  <c r="BH144" i="34"/>
  <c r="BK144" i="34"/>
  <c r="BJ144" i="34"/>
  <c r="BX144" i="34"/>
  <c r="BI144" i="34"/>
  <c r="BQ143" i="34"/>
  <c r="BH143" i="34"/>
  <c r="BX143" i="34"/>
  <c r="BQ142" i="34"/>
  <c r="BH142" i="34"/>
  <c r="BK142" i="34"/>
  <c r="BQ141" i="34"/>
  <c r="BH141" i="34"/>
  <c r="BJ141" i="34"/>
  <c r="BI141" i="34"/>
  <c r="BQ140" i="34"/>
  <c r="BH140" i="34"/>
  <c r="BK140" i="34"/>
  <c r="BJ140" i="34"/>
  <c r="BI140" i="34"/>
  <c r="BQ139" i="34"/>
  <c r="BH139" i="34"/>
  <c r="BQ138" i="34"/>
  <c r="BH138" i="34"/>
  <c r="BK138" i="34"/>
  <c r="BQ137" i="34"/>
  <c r="BH137" i="34"/>
  <c r="BI137" i="34"/>
  <c r="BQ136" i="34"/>
  <c r="BH136" i="34"/>
  <c r="BK136" i="34"/>
  <c r="BQ135" i="34"/>
  <c r="BH135" i="34"/>
  <c r="BX135" i="34"/>
  <c r="BQ134" i="34"/>
  <c r="BJ134" i="34"/>
  <c r="BH134" i="34"/>
  <c r="BY134" i="34"/>
  <c r="BQ133" i="34"/>
  <c r="BH133" i="34"/>
  <c r="BK133" i="34"/>
  <c r="BJ133" i="34"/>
  <c r="BI133" i="34"/>
  <c r="BQ132" i="34"/>
  <c r="BH132" i="34"/>
  <c r="BJ132" i="34"/>
  <c r="BQ131" i="34"/>
  <c r="BH131" i="34"/>
  <c r="BK131" i="34"/>
  <c r="BQ130" i="34"/>
  <c r="BH130" i="34"/>
  <c r="BY130" i="34"/>
  <c r="BQ129" i="34"/>
  <c r="BI129" i="34"/>
  <c r="BH129" i="34"/>
  <c r="BX129" i="34"/>
  <c r="BQ128" i="34"/>
  <c r="BH128" i="34"/>
  <c r="BI128" i="34"/>
  <c r="BQ127" i="34"/>
  <c r="BH127" i="34"/>
  <c r="BK127" i="34"/>
  <c r="BY127" i="34"/>
  <c r="BQ126" i="34"/>
  <c r="BH126" i="34"/>
  <c r="BK126" i="34"/>
  <c r="BI126" i="34"/>
  <c r="BQ125" i="34"/>
  <c r="BH125" i="34"/>
  <c r="BI125" i="34"/>
  <c r="BQ124" i="34"/>
  <c r="BH124" i="34"/>
  <c r="BK124" i="34"/>
  <c r="BJ124" i="34"/>
  <c r="BQ123" i="34"/>
  <c r="BH123" i="34"/>
  <c r="BK123" i="34"/>
  <c r="BY122" i="34"/>
  <c r="BQ122" i="34"/>
  <c r="BH122" i="34"/>
  <c r="BJ122" i="34"/>
  <c r="BI122" i="34"/>
  <c r="BQ121" i="34"/>
  <c r="BH121" i="34"/>
  <c r="BK121" i="34"/>
  <c r="BY121" i="34"/>
  <c r="BY120" i="34"/>
  <c r="BQ120" i="34"/>
  <c r="BH120" i="34"/>
  <c r="BK120" i="34"/>
  <c r="BJ120" i="34"/>
  <c r="BI120" i="34"/>
  <c r="BQ119" i="34"/>
  <c r="BH119" i="34"/>
  <c r="BK119" i="34"/>
  <c r="BI119" i="34"/>
  <c r="BY118" i="34"/>
  <c r="BQ118" i="34"/>
  <c r="BH118" i="34"/>
  <c r="BJ118" i="34"/>
  <c r="BI118" i="34"/>
  <c r="BQ117" i="34"/>
  <c r="BJ117" i="34"/>
  <c r="BH117" i="34"/>
  <c r="BY117" i="34"/>
  <c r="BQ116" i="34"/>
  <c r="BI116" i="34"/>
  <c r="BH116" i="34"/>
  <c r="BK116" i="34"/>
  <c r="BJ116" i="34"/>
  <c r="BQ115" i="34"/>
  <c r="BH115" i="34"/>
  <c r="BX115" i="34"/>
  <c r="BQ114" i="34"/>
  <c r="BH114" i="34"/>
  <c r="BK114" i="34"/>
  <c r="BJ114" i="34"/>
  <c r="BQ113" i="34"/>
  <c r="BH113" i="34"/>
  <c r="BK113" i="34"/>
  <c r="BJ113" i="34"/>
  <c r="BQ112" i="34"/>
  <c r="BH112" i="34"/>
  <c r="BI112" i="34"/>
  <c r="BQ111" i="34"/>
  <c r="BJ111" i="34"/>
  <c r="BH111" i="34"/>
  <c r="BY111" i="34"/>
  <c r="BQ110" i="34"/>
  <c r="BH110" i="34"/>
  <c r="BZ110" i="34"/>
  <c r="BI110" i="34"/>
  <c r="BQ109" i="34"/>
  <c r="BH109" i="34"/>
  <c r="BJ109" i="34"/>
  <c r="BI109" i="34"/>
  <c r="BQ108" i="34"/>
  <c r="BH108" i="34"/>
  <c r="BZ108" i="34"/>
  <c r="BI108" i="34"/>
  <c r="BY107" i="34"/>
  <c r="BQ107" i="34"/>
  <c r="BH107" i="34"/>
  <c r="BZ107" i="34"/>
  <c r="BJ107" i="34"/>
  <c r="BI107" i="34"/>
  <c r="BQ106" i="34"/>
  <c r="BH106" i="34"/>
  <c r="BY106" i="34"/>
  <c r="BI106" i="34"/>
  <c r="BQ105" i="34"/>
  <c r="BH105" i="34"/>
  <c r="BJ105" i="34"/>
  <c r="BI105" i="34"/>
  <c r="BQ104" i="34"/>
  <c r="BH104" i="34"/>
  <c r="BK104" i="34"/>
  <c r="BI104" i="34"/>
  <c r="BY103" i="34"/>
  <c r="BQ103" i="34"/>
  <c r="BH103" i="34"/>
  <c r="BJ103" i="34"/>
  <c r="BI103" i="34"/>
  <c r="BQ102" i="34"/>
  <c r="BJ102" i="34"/>
  <c r="BH102" i="34"/>
  <c r="BK102" i="34"/>
  <c r="BY102" i="34"/>
  <c r="BI102" i="34"/>
  <c r="BQ101" i="34"/>
  <c r="BH101" i="34"/>
  <c r="BJ101" i="34"/>
  <c r="BI101" i="34"/>
  <c r="BQ100" i="34"/>
  <c r="BH100" i="34"/>
  <c r="BI100" i="34"/>
  <c r="BQ99" i="34"/>
  <c r="BH99" i="34"/>
  <c r="BJ99" i="34"/>
  <c r="BI99" i="34"/>
  <c r="BQ98" i="34"/>
  <c r="BH98" i="34"/>
  <c r="BJ98" i="34"/>
  <c r="BQ97" i="34"/>
  <c r="BH97" i="34"/>
  <c r="BY97" i="34"/>
  <c r="BX97" i="34"/>
  <c r="BI97" i="34"/>
  <c r="BQ96" i="34"/>
  <c r="BI96" i="34"/>
  <c r="BH96" i="34"/>
  <c r="BK96" i="34"/>
  <c r="BX96" i="34"/>
  <c r="BQ95" i="34"/>
  <c r="BH95" i="34"/>
  <c r="BX95" i="34"/>
  <c r="BI95" i="34"/>
  <c r="BQ94" i="34"/>
  <c r="BH94" i="34"/>
  <c r="BJ94" i="34"/>
  <c r="BI94" i="34"/>
  <c r="BQ93" i="34"/>
  <c r="BH93" i="34"/>
  <c r="BK93" i="34"/>
  <c r="BQ92" i="34"/>
  <c r="BI92" i="34"/>
  <c r="BH92" i="34"/>
  <c r="BJ92" i="34"/>
  <c r="BX92" i="34"/>
  <c r="BQ91" i="34"/>
  <c r="BH91" i="34"/>
  <c r="BY91" i="34"/>
  <c r="BX91" i="34"/>
  <c r="BY90" i="34"/>
  <c r="BQ90" i="34"/>
  <c r="BH90" i="34"/>
  <c r="BJ90" i="34"/>
  <c r="BQ89" i="34"/>
  <c r="BH89" i="34"/>
  <c r="BK89" i="34"/>
  <c r="BX89" i="34"/>
  <c r="BQ88" i="34"/>
  <c r="BH88" i="34"/>
  <c r="BI88" i="34"/>
  <c r="BQ87" i="34"/>
  <c r="BI87" i="34"/>
  <c r="BH87" i="34"/>
  <c r="BK87" i="34"/>
  <c r="BY87" i="34"/>
  <c r="BX87" i="34"/>
  <c r="BQ86" i="34"/>
  <c r="BH86" i="34"/>
  <c r="BQ85" i="34"/>
  <c r="BH85" i="34"/>
  <c r="BX85" i="34"/>
  <c r="BQ84" i="34"/>
  <c r="BH84" i="34"/>
  <c r="BK84" i="34"/>
  <c r="BJ84" i="34"/>
  <c r="BQ83" i="34"/>
  <c r="BH83" i="34"/>
  <c r="BQ82" i="34"/>
  <c r="BJ82" i="34"/>
  <c r="BH82" i="34"/>
  <c r="BY82" i="34"/>
  <c r="BI82" i="34"/>
  <c r="BQ81" i="34"/>
  <c r="BH81" i="34"/>
  <c r="BK81" i="34"/>
  <c r="BJ81" i="34"/>
  <c r="BQ80" i="34"/>
  <c r="BI80" i="34"/>
  <c r="BH80" i="34"/>
  <c r="BK80" i="34"/>
  <c r="BX80" i="34"/>
  <c r="BQ79" i="34"/>
  <c r="BH79" i="34"/>
  <c r="BQ78" i="34"/>
  <c r="BH78" i="34"/>
  <c r="BZ78" i="34"/>
  <c r="BY78" i="34"/>
  <c r="BI78" i="34"/>
  <c r="BY77" i="34"/>
  <c r="BQ77" i="34"/>
  <c r="BH77" i="34"/>
  <c r="BJ77" i="34"/>
  <c r="BI77" i="34"/>
  <c r="BQ76" i="34"/>
  <c r="BH76" i="34"/>
  <c r="BZ76" i="34"/>
  <c r="BQ75" i="34"/>
  <c r="BH75" i="34"/>
  <c r="BJ75" i="34"/>
  <c r="BQ74" i="34"/>
  <c r="BJ74" i="34"/>
  <c r="BH74" i="34"/>
  <c r="BY74" i="34"/>
  <c r="BI74" i="34"/>
  <c r="BQ73" i="34"/>
  <c r="BH73" i="34"/>
  <c r="BQ72" i="34"/>
  <c r="BH72" i="34"/>
  <c r="BY72" i="34"/>
  <c r="BI72" i="34"/>
  <c r="BY71" i="34"/>
  <c r="BQ71" i="34"/>
  <c r="BH71" i="34"/>
  <c r="BJ71" i="34"/>
  <c r="BQ70" i="34"/>
  <c r="BH70" i="34"/>
  <c r="BI70" i="34"/>
  <c r="BQ69" i="34"/>
  <c r="BH69" i="34"/>
  <c r="BQ68" i="34"/>
  <c r="BH68" i="34"/>
  <c r="BZ68" i="34"/>
  <c r="BJ68" i="34"/>
  <c r="BI68" i="34"/>
  <c r="BY67" i="34"/>
  <c r="BQ67" i="34"/>
  <c r="BH67" i="34"/>
  <c r="BJ67" i="34"/>
  <c r="BI67" i="34"/>
  <c r="BQ66" i="34"/>
  <c r="BH66" i="34"/>
  <c r="BY66" i="34"/>
  <c r="BX66" i="34"/>
  <c r="BQ65" i="34"/>
  <c r="BH65" i="34"/>
  <c r="BZ65" i="34"/>
  <c r="BQ64" i="34"/>
  <c r="BJ64" i="34"/>
  <c r="BH64" i="34"/>
  <c r="BZ64" i="34"/>
  <c r="BY64" i="34"/>
  <c r="BI64" i="34"/>
  <c r="BQ63" i="34"/>
  <c r="BI63" i="34"/>
  <c r="BH63" i="34"/>
  <c r="BY63" i="34"/>
  <c r="BX63" i="34"/>
  <c r="BQ62" i="34"/>
  <c r="BH62" i="34"/>
  <c r="BZ62" i="34"/>
  <c r="BI62" i="34"/>
  <c r="BQ61" i="34"/>
  <c r="BH61" i="34"/>
  <c r="BZ61" i="34"/>
  <c r="BI61" i="34"/>
  <c r="BQ60" i="34"/>
  <c r="BH60" i="34"/>
  <c r="BZ60" i="34"/>
  <c r="BY60" i="34"/>
  <c r="BI60" i="34"/>
  <c r="BQ59" i="34"/>
  <c r="BH59" i="34"/>
  <c r="BY59" i="34"/>
  <c r="BX59" i="34"/>
  <c r="BQ58" i="34"/>
  <c r="BH58" i="34"/>
  <c r="BI58" i="34"/>
  <c r="BQ57" i="34"/>
  <c r="BH57" i="34"/>
  <c r="BZ57" i="34"/>
  <c r="BI57" i="34"/>
  <c r="BQ56" i="34"/>
  <c r="BH56" i="34"/>
  <c r="BZ56" i="34"/>
  <c r="BY56" i="34"/>
  <c r="BX56" i="34"/>
  <c r="BI56" i="34"/>
  <c r="BQ55" i="34"/>
  <c r="BH55" i="34"/>
  <c r="BY55" i="34"/>
  <c r="BI55" i="34"/>
  <c r="BQ54" i="34"/>
  <c r="BH54" i="34"/>
  <c r="BI54" i="34"/>
  <c r="BQ53" i="34"/>
  <c r="BH53" i="34"/>
  <c r="BZ53" i="34"/>
  <c r="BI53" i="34"/>
  <c r="BQ52" i="34"/>
  <c r="BH52" i="34"/>
  <c r="BZ52" i="34"/>
  <c r="BY52" i="34"/>
  <c r="BI52" i="34"/>
  <c r="BQ51" i="34"/>
  <c r="BH51" i="34"/>
  <c r="BY51" i="34"/>
  <c r="BI51" i="34"/>
  <c r="BQ50" i="34"/>
  <c r="BI50" i="34"/>
  <c r="BH50" i="34"/>
  <c r="BZ50" i="34"/>
  <c r="BX50" i="34"/>
  <c r="BQ49" i="34"/>
  <c r="BI49" i="34"/>
  <c r="BH49" i="34"/>
  <c r="BZ49" i="34"/>
  <c r="BX49" i="34"/>
  <c r="BQ48" i="34"/>
  <c r="BH48" i="34"/>
  <c r="BZ48" i="34"/>
  <c r="BI48" i="34"/>
  <c r="BQ47" i="34"/>
  <c r="BH47" i="34"/>
  <c r="BZ47" i="34"/>
  <c r="BY47" i="34"/>
  <c r="BQ46" i="34"/>
  <c r="BI46" i="34"/>
  <c r="BH46" i="34"/>
  <c r="BQ45" i="34"/>
  <c r="BI45" i="34"/>
  <c r="BH45" i="34"/>
  <c r="BZ45" i="34"/>
  <c r="BQ44" i="34"/>
  <c r="BH44" i="34"/>
  <c r="BZ44" i="34"/>
  <c r="BI44" i="34"/>
  <c r="BQ43" i="34"/>
  <c r="BI43" i="34"/>
  <c r="BH43" i="34"/>
  <c r="BK43" i="34"/>
  <c r="BX43" i="34"/>
  <c r="BQ42" i="34"/>
  <c r="BI42" i="34"/>
  <c r="BH42" i="34"/>
  <c r="BX42" i="34"/>
  <c r="BQ41" i="34"/>
  <c r="BH41" i="34"/>
  <c r="BI41" i="34"/>
  <c r="BQ40" i="34"/>
  <c r="BH40" i="34"/>
  <c r="BI40" i="34"/>
  <c r="BQ39" i="34"/>
  <c r="BI39" i="34"/>
  <c r="BH39" i="34"/>
  <c r="BZ39" i="34"/>
  <c r="BX39" i="34"/>
  <c r="BQ38" i="34"/>
  <c r="BH38" i="34"/>
  <c r="BK38" i="34"/>
  <c r="BY38" i="34"/>
  <c r="BX38" i="34"/>
  <c r="BQ37" i="34"/>
  <c r="BH37" i="34"/>
  <c r="BZ37" i="34"/>
  <c r="BQ36" i="34"/>
  <c r="BI36" i="34"/>
  <c r="BH36" i="34"/>
  <c r="BQ35" i="34"/>
  <c r="BH35" i="34"/>
  <c r="BI35" i="34"/>
  <c r="BQ34" i="34"/>
  <c r="BH34" i="34"/>
  <c r="BX34" i="34"/>
  <c r="BI34" i="34"/>
  <c r="BQ33" i="34"/>
  <c r="BH33" i="34"/>
  <c r="BZ33" i="34"/>
  <c r="BX33" i="34"/>
  <c r="BQ32" i="34"/>
  <c r="BI32" i="34"/>
  <c r="BH32" i="34"/>
  <c r="BX32" i="34"/>
  <c r="BQ31" i="34"/>
  <c r="BI31" i="34"/>
  <c r="BH31" i="34"/>
  <c r="BZ31" i="34"/>
  <c r="BX31" i="34"/>
  <c r="BQ30" i="34"/>
  <c r="BH30" i="34"/>
  <c r="BY30" i="34"/>
  <c r="BX30" i="34"/>
  <c r="BQ29" i="34"/>
  <c r="BH29" i="34"/>
  <c r="BI29" i="34"/>
  <c r="BQ28" i="34"/>
  <c r="BH28" i="34"/>
  <c r="BZ28" i="34"/>
  <c r="BY28" i="34"/>
  <c r="BQ27" i="34"/>
  <c r="BH27" i="34"/>
  <c r="BZ27" i="34"/>
  <c r="BX27" i="34"/>
  <c r="BQ26" i="34"/>
  <c r="BI26" i="34"/>
  <c r="BH26" i="34"/>
  <c r="BX26" i="34"/>
  <c r="BQ25" i="34"/>
  <c r="BH25" i="34"/>
  <c r="BX25" i="34"/>
  <c r="BQ24" i="34"/>
  <c r="BH24" i="34"/>
  <c r="BK24" i="34"/>
  <c r="BQ23" i="34"/>
  <c r="BI23" i="34"/>
  <c r="BH23" i="34"/>
  <c r="BX23" i="34"/>
  <c r="BQ22" i="34"/>
  <c r="BH22" i="34"/>
  <c r="BK22" i="34"/>
  <c r="BY22" i="34"/>
  <c r="BX22" i="34"/>
  <c r="BI22" i="34"/>
  <c r="BQ21" i="34"/>
  <c r="BI21" i="34"/>
  <c r="BH21" i="34"/>
  <c r="BX21" i="34"/>
  <c r="BQ20" i="34"/>
  <c r="BH20" i="34"/>
  <c r="BY20" i="34"/>
  <c r="BX20" i="34"/>
  <c r="AW19" i="34"/>
  <c r="AR19" i="34"/>
  <c r="AN19" i="34"/>
  <c r="AF19" i="34"/>
  <c r="C19" i="34"/>
  <c r="AR18" i="34"/>
  <c r="AN18" i="34"/>
  <c r="AF18" i="34"/>
  <c r="C18" i="34"/>
  <c r="AR17" i="34"/>
  <c r="AN17" i="34"/>
  <c r="AF17" i="34"/>
  <c r="C17" i="34"/>
  <c r="AR16" i="34"/>
  <c r="AN16" i="34"/>
  <c r="AF16" i="34"/>
  <c r="C16" i="34"/>
  <c r="AR15" i="34"/>
  <c r="AN15" i="34"/>
  <c r="AF15" i="34"/>
  <c r="L15" i="34"/>
  <c r="C15" i="34"/>
  <c r="AR13" i="34"/>
  <c r="AN13" i="34"/>
  <c r="AF13" i="34"/>
  <c r="C13" i="34"/>
  <c r="AR12" i="34"/>
  <c r="AN12" i="34"/>
  <c r="AF12" i="34"/>
  <c r="C12" i="34"/>
  <c r="AR11" i="34"/>
  <c r="AN11" i="34"/>
  <c r="AF11" i="34"/>
  <c r="BK10" i="34"/>
  <c r="BJ10" i="34"/>
  <c r="BI10" i="34"/>
  <c r="BB10" i="34"/>
  <c r="BA10" i="34"/>
  <c r="L11" i="34"/>
  <c r="D10" i="34"/>
  <c r="C10" i="34"/>
  <c r="H43" i="35" l="1"/>
  <c r="BC19" i="36"/>
  <c r="BA14" i="34"/>
  <c r="BB14" i="34" s="1"/>
  <c r="AB15" i="34"/>
  <c r="Y15" i="34"/>
  <c r="T11" i="34"/>
  <c r="Y11" i="34"/>
  <c r="AW18" i="34"/>
  <c r="O11" i="34"/>
  <c r="O15" i="34"/>
  <c r="T15" i="34"/>
  <c r="BX83" i="34"/>
  <c r="BZ116" i="34"/>
  <c r="BK27" i="34"/>
  <c r="BK28" i="34"/>
  <c r="BZ300" i="34"/>
  <c r="BK285" i="34"/>
  <c r="BZ38" i="34"/>
  <c r="BK204" i="34"/>
  <c r="BK66" i="34"/>
  <c r="BZ142" i="34"/>
  <c r="BK257" i="34"/>
  <c r="BZ138" i="34"/>
  <c r="BZ24" i="34"/>
  <c r="BZ42" i="34"/>
  <c r="BZ63" i="34"/>
  <c r="BZ193" i="34"/>
  <c r="BZ194" i="34"/>
  <c r="BK224" i="34"/>
  <c r="BK214" i="34"/>
  <c r="BK42" i="34"/>
  <c r="BK31" i="34"/>
  <c r="BZ114" i="34"/>
  <c r="BZ280" i="34"/>
  <c r="BK222" i="34"/>
  <c r="BK301" i="34"/>
  <c r="BZ397" i="34"/>
  <c r="BK497" i="34"/>
  <c r="BX381" i="34"/>
  <c r="BX332" i="34"/>
  <c r="BX446" i="34"/>
  <c r="BX84" i="34"/>
  <c r="BX123" i="34"/>
  <c r="BX147" i="34"/>
  <c r="BX179" i="34"/>
  <c r="BX323" i="34"/>
  <c r="BX356" i="34"/>
  <c r="BX429" i="34"/>
  <c r="BX45" i="34"/>
  <c r="BX69" i="34"/>
  <c r="BX125" i="34"/>
  <c r="BX142" i="34"/>
  <c r="BX150" i="34"/>
  <c r="BX213" i="34"/>
  <c r="BX220" i="34"/>
  <c r="BX300" i="34"/>
  <c r="BX307" i="34"/>
  <c r="BX421" i="34"/>
  <c r="BX276" i="34"/>
  <c r="BX341" i="34"/>
  <c r="BX349" i="34"/>
  <c r="BX357" i="34"/>
  <c r="BX430" i="34"/>
  <c r="BX158" i="34"/>
  <c r="BX230" i="34"/>
  <c r="BX236" i="34"/>
  <c r="BX355" i="34"/>
  <c r="BX364" i="34"/>
  <c r="BX37" i="34"/>
  <c r="BX292" i="34"/>
  <c r="BX331" i="34"/>
  <c r="BX453" i="34"/>
  <c r="BX46" i="34"/>
  <c r="BX182" i="34"/>
  <c r="BX397" i="34"/>
  <c r="BX476" i="34"/>
  <c r="BX491" i="34"/>
  <c r="BX93" i="34"/>
  <c r="BX109" i="34"/>
  <c r="BX156" i="34"/>
  <c r="BX163" i="34"/>
  <c r="BX171" i="34"/>
  <c r="BX284" i="34"/>
  <c r="BX36" i="34"/>
  <c r="BX76" i="34"/>
  <c r="BX116" i="34"/>
  <c r="BX117" i="34"/>
  <c r="BX139" i="34"/>
  <c r="BX197" i="34"/>
  <c r="BX245" i="34"/>
  <c r="BX261" i="34"/>
  <c r="BX301" i="34"/>
  <c r="BX469" i="34"/>
  <c r="BZ26" i="34"/>
  <c r="BK26" i="34"/>
  <c r="BK353" i="34"/>
  <c r="BZ353" i="34"/>
  <c r="BK23" i="34"/>
  <c r="BZ23" i="34"/>
  <c r="BZ342" i="34"/>
  <c r="BK342" i="34"/>
  <c r="BK362" i="34"/>
  <c r="BZ362" i="34"/>
  <c r="BZ366" i="34"/>
  <c r="BK366" i="34"/>
  <c r="BZ421" i="34"/>
  <c r="BK421" i="34"/>
  <c r="BZ455" i="34"/>
  <c r="BK455" i="34"/>
  <c r="BK234" i="34"/>
  <c r="BZ234" i="34"/>
  <c r="BZ273" i="34"/>
  <c r="BK273" i="34"/>
  <c r="BK276" i="34"/>
  <c r="BZ276" i="34"/>
  <c r="BZ406" i="34"/>
  <c r="BK406" i="34"/>
  <c r="BK291" i="34"/>
  <c r="BZ390" i="34"/>
  <c r="BK390" i="34"/>
  <c r="BZ437" i="34"/>
  <c r="BK437" i="34"/>
  <c r="BZ445" i="34"/>
  <c r="BK445" i="34"/>
  <c r="BZ21" i="34"/>
  <c r="BK21" i="34"/>
  <c r="BZ36" i="34"/>
  <c r="BK36" i="34"/>
  <c r="BZ32" i="34"/>
  <c r="BK32" i="34"/>
  <c r="BK252" i="34"/>
  <c r="BZ252" i="34"/>
  <c r="BK378" i="34"/>
  <c r="BZ378" i="34"/>
  <c r="BI473" i="34"/>
  <c r="AW15" i="34"/>
  <c r="BI245" i="34"/>
  <c r="BI318" i="34"/>
  <c r="BK186" i="34"/>
  <c r="BK200" i="34"/>
  <c r="BZ206" i="34"/>
  <c r="BK297" i="34"/>
  <c r="BZ316" i="34"/>
  <c r="BK350" i="34"/>
  <c r="BZ372" i="34"/>
  <c r="BK386" i="34"/>
  <c r="BI38" i="34"/>
  <c r="BI33" i="34"/>
  <c r="BI37" i="34"/>
  <c r="BK39" i="34"/>
  <c r="BI76" i="34"/>
  <c r="BI152" i="34"/>
  <c r="BZ220" i="34"/>
  <c r="BI248" i="34"/>
  <c r="BI261" i="34"/>
  <c r="BI292" i="34"/>
  <c r="BI307" i="34"/>
  <c r="BI362" i="34"/>
  <c r="BI378" i="34"/>
  <c r="BI406" i="34"/>
  <c r="BI421" i="34"/>
  <c r="BZ484" i="34"/>
  <c r="BK33" i="34"/>
  <c r="BK37" i="34"/>
  <c r="BZ43" i="34"/>
  <c r="BK261" i="34"/>
  <c r="BI289" i="34"/>
  <c r="BI370" i="34"/>
  <c r="BI385" i="34"/>
  <c r="BK477" i="34"/>
  <c r="BI89" i="34"/>
  <c r="BZ127" i="34"/>
  <c r="BI156" i="34"/>
  <c r="BI241" i="34"/>
  <c r="BK289" i="34"/>
  <c r="BI417" i="34"/>
  <c r="BI468" i="34"/>
  <c r="BI501" i="34"/>
  <c r="BI59" i="34"/>
  <c r="BI27" i="34"/>
  <c r="BZ80" i="34"/>
  <c r="BZ131" i="34"/>
  <c r="BZ170" i="34"/>
  <c r="BI257" i="34"/>
  <c r="BI358" i="34"/>
  <c r="BI366" i="34"/>
  <c r="BI393" i="34"/>
  <c r="BI424" i="34"/>
  <c r="BZ30" i="34"/>
  <c r="BK30" i="34"/>
  <c r="BZ51" i="34"/>
  <c r="BK34" i="34"/>
  <c r="BZ34" i="34"/>
  <c r="BY36" i="34"/>
  <c r="BJ36" i="34"/>
  <c r="BZ55" i="34"/>
  <c r="BZ281" i="34"/>
  <c r="BK281" i="34"/>
  <c r="BZ35" i="34"/>
  <c r="BK35" i="34"/>
  <c r="BK40" i="34"/>
  <c r="BZ40" i="34"/>
  <c r="BZ58" i="34"/>
  <c r="BK72" i="34"/>
  <c r="BZ218" i="34"/>
  <c r="BK218" i="34"/>
  <c r="BJ328" i="34"/>
  <c r="BY328" i="34"/>
  <c r="BZ41" i="34"/>
  <c r="BK41" i="34"/>
  <c r="BK259" i="34"/>
  <c r="BZ25" i="34"/>
  <c r="BK25" i="34"/>
  <c r="BZ228" i="34"/>
  <c r="BK228" i="34"/>
  <c r="BK272" i="34"/>
  <c r="BZ272" i="34"/>
  <c r="BZ346" i="34"/>
  <c r="BK346" i="34"/>
  <c r="BK20" i="34"/>
  <c r="BZ20" i="34"/>
  <c r="BK82" i="34"/>
  <c r="BZ82" i="34"/>
  <c r="BY217" i="34"/>
  <c r="BJ217" i="34"/>
  <c r="BK256" i="34"/>
  <c r="BZ256" i="34"/>
  <c r="BZ354" i="34"/>
  <c r="BK354" i="34"/>
  <c r="BK29" i="34"/>
  <c r="BZ29" i="34"/>
  <c r="BY96" i="34"/>
  <c r="BJ96" i="34"/>
  <c r="BZ100" i="34"/>
  <c r="BK100" i="34"/>
  <c r="BY188" i="34"/>
  <c r="BJ188" i="34"/>
  <c r="BJ263" i="34"/>
  <c r="BY263" i="34"/>
  <c r="BY431" i="34"/>
  <c r="BJ431" i="34"/>
  <c r="BJ73" i="34"/>
  <c r="BY73" i="34"/>
  <c r="BK174" i="34"/>
  <c r="BZ174" i="34"/>
  <c r="BY245" i="34"/>
  <c r="BI262" i="34"/>
  <c r="BJ368" i="34"/>
  <c r="BY368" i="34"/>
  <c r="BJ125" i="34"/>
  <c r="BY125" i="34"/>
  <c r="BY179" i="34"/>
  <c r="BJ179" i="34"/>
  <c r="BJ270" i="34"/>
  <c r="BY270" i="34"/>
  <c r="BZ318" i="34"/>
  <c r="BJ347" i="34"/>
  <c r="BY347" i="34"/>
  <c r="BY373" i="34"/>
  <c r="BJ373" i="34"/>
  <c r="BY126" i="34"/>
  <c r="BJ126" i="34"/>
  <c r="BY241" i="34"/>
  <c r="BJ241" i="34"/>
  <c r="BI288" i="34"/>
  <c r="BI330" i="34"/>
  <c r="BI334" i="34"/>
  <c r="BI351" i="34"/>
  <c r="BI381" i="34"/>
  <c r="BK451" i="34"/>
  <c r="BZ451" i="34"/>
  <c r="BY456" i="34"/>
  <c r="BJ456" i="34"/>
  <c r="BI458" i="34"/>
  <c r="BI30" i="34"/>
  <c r="BI190" i="34"/>
  <c r="BK236" i="34"/>
  <c r="BK238" i="34"/>
  <c r="BI256" i="34"/>
  <c r="BK264" i="34"/>
  <c r="BZ264" i="34"/>
  <c r="BK268" i="34"/>
  <c r="BZ268" i="34"/>
  <c r="BK296" i="34"/>
  <c r="BZ296" i="34"/>
  <c r="BJ309" i="34"/>
  <c r="BY309" i="34"/>
  <c r="BK310" i="34"/>
  <c r="BZ338" i="34"/>
  <c r="BK338" i="34"/>
  <c r="BI372" i="34"/>
  <c r="BJ443" i="34"/>
  <c r="BY443" i="34"/>
  <c r="BI451" i="34"/>
  <c r="BI20" i="34"/>
  <c r="BI25" i="34"/>
  <c r="BI123" i="34"/>
  <c r="BK210" i="34"/>
  <c r="BJ262" i="34"/>
  <c r="BY262" i="34"/>
  <c r="BZ265" i="34"/>
  <c r="BK265" i="34"/>
  <c r="BZ324" i="34"/>
  <c r="BI325" i="34"/>
  <c r="BZ326" i="34"/>
  <c r="BI331" i="34"/>
  <c r="BI337" i="34"/>
  <c r="BI365" i="34"/>
  <c r="BI430" i="34"/>
  <c r="BI441" i="34"/>
  <c r="BI492" i="34"/>
  <c r="BY494" i="34"/>
  <c r="BJ494" i="34"/>
  <c r="BJ499" i="34"/>
  <c r="BY499" i="34"/>
  <c r="BZ22" i="34"/>
  <c r="BZ54" i="34"/>
  <c r="BZ59" i="34"/>
  <c r="BJ60" i="34"/>
  <c r="BY86" i="34"/>
  <c r="BJ86" i="34"/>
  <c r="BY105" i="34"/>
  <c r="BI124" i="34"/>
  <c r="BJ130" i="34"/>
  <c r="BI139" i="34"/>
  <c r="BK158" i="34"/>
  <c r="BZ158" i="34"/>
  <c r="BJ176" i="34"/>
  <c r="BY176" i="34"/>
  <c r="BY247" i="34"/>
  <c r="BJ247" i="34"/>
  <c r="BY251" i="34"/>
  <c r="BJ251" i="34"/>
  <c r="BK292" i="34"/>
  <c r="BZ292" i="34"/>
  <c r="BJ294" i="34"/>
  <c r="BY294" i="34"/>
  <c r="BJ295" i="34"/>
  <c r="BY295" i="34"/>
  <c r="BJ302" i="34"/>
  <c r="BY302" i="34"/>
  <c r="BI326" i="34"/>
  <c r="BI346" i="34"/>
  <c r="BY363" i="34"/>
  <c r="BJ363" i="34"/>
  <c r="BK401" i="34"/>
  <c r="BZ401" i="34"/>
  <c r="BK405" i="34"/>
  <c r="BZ405" i="34"/>
  <c r="BK69" i="34"/>
  <c r="BZ69" i="34"/>
  <c r="BY93" i="34"/>
  <c r="BJ93" i="34"/>
  <c r="BI172" i="34"/>
  <c r="BI250" i="34"/>
  <c r="BI272" i="34"/>
  <c r="BI298" i="34"/>
  <c r="BJ184" i="34"/>
  <c r="BY184" i="34"/>
  <c r="BK284" i="34"/>
  <c r="BZ284" i="34"/>
  <c r="BK288" i="34"/>
  <c r="BZ288" i="34"/>
  <c r="BJ348" i="34"/>
  <c r="BY348" i="34"/>
  <c r="BI91" i="34"/>
  <c r="BI121" i="34"/>
  <c r="BI136" i="34"/>
  <c r="BK408" i="34"/>
  <c r="BZ46" i="34"/>
  <c r="BY48" i="34"/>
  <c r="BJ48" i="34"/>
  <c r="BI65" i="34"/>
  <c r="BY70" i="34"/>
  <c r="BJ70" i="34"/>
  <c r="BY94" i="34"/>
  <c r="BK95" i="34"/>
  <c r="BZ95" i="34"/>
  <c r="BK106" i="34"/>
  <c r="BJ137" i="34"/>
  <c r="BY137" i="34"/>
  <c r="BY190" i="34"/>
  <c r="BJ190" i="34"/>
  <c r="BI206" i="34"/>
  <c r="BJ219" i="34"/>
  <c r="BY219" i="34"/>
  <c r="BI221" i="34"/>
  <c r="BI281" i="34"/>
  <c r="BJ291" i="34"/>
  <c r="BY291" i="34"/>
  <c r="BY304" i="34"/>
  <c r="BJ304" i="34"/>
  <c r="BZ308" i="34"/>
  <c r="BK308" i="34"/>
  <c r="BY320" i="34"/>
  <c r="BI321" i="34"/>
  <c r="BJ330" i="34"/>
  <c r="BY330" i="34"/>
  <c r="BJ360" i="34"/>
  <c r="BY360" i="34"/>
  <c r="BI401" i="34"/>
  <c r="BK488" i="34"/>
  <c r="BZ488" i="34"/>
  <c r="BZ489" i="34"/>
  <c r="BK489" i="34"/>
  <c r="BI28" i="34"/>
  <c r="BK74" i="34"/>
  <c r="BI207" i="34"/>
  <c r="BI279" i="34"/>
  <c r="BY306" i="34"/>
  <c r="BJ306" i="34"/>
  <c r="BK385" i="34"/>
  <c r="BZ385" i="34"/>
  <c r="BK392" i="34"/>
  <c r="BK500" i="34"/>
  <c r="BZ500" i="34"/>
  <c r="BI84" i="34"/>
  <c r="BZ128" i="34"/>
  <c r="BK128" i="34"/>
  <c r="BI135" i="34"/>
  <c r="BY150" i="34"/>
  <c r="BJ150" i="34"/>
  <c r="BJ198" i="34"/>
  <c r="BY198" i="34"/>
  <c r="BI317" i="34"/>
  <c r="BY79" i="34"/>
  <c r="BJ79" i="34"/>
  <c r="BZ92" i="34"/>
  <c r="BK92" i="34"/>
  <c r="BI259" i="34"/>
  <c r="BK377" i="34"/>
  <c r="BZ377" i="34"/>
  <c r="BK382" i="34"/>
  <c r="BZ382" i="34"/>
  <c r="BK413" i="34"/>
  <c r="BI117" i="34"/>
  <c r="BJ180" i="34"/>
  <c r="BY180" i="34"/>
  <c r="BI187" i="34"/>
  <c r="BZ277" i="34"/>
  <c r="BK277" i="34"/>
  <c r="BJ282" i="34"/>
  <c r="BY282" i="34"/>
  <c r="BJ286" i="34"/>
  <c r="BY286" i="34"/>
  <c r="BI352" i="34"/>
  <c r="BK501" i="34"/>
  <c r="AB11" i="34"/>
  <c r="L12" i="34"/>
  <c r="AK15" i="34"/>
  <c r="BI24" i="34"/>
  <c r="BY44" i="34"/>
  <c r="BJ44" i="34"/>
  <c r="BI47" i="34"/>
  <c r="BJ66" i="34"/>
  <c r="BY114" i="34"/>
  <c r="BJ127" i="34"/>
  <c r="BI132" i="34"/>
  <c r="BI171" i="34"/>
  <c r="BY199" i="34"/>
  <c r="BK332" i="34"/>
  <c r="BZ332" i="34"/>
  <c r="BZ340" i="34"/>
  <c r="BK340" i="34"/>
  <c r="BZ384" i="34"/>
  <c r="BK384" i="34"/>
  <c r="BI483" i="34"/>
  <c r="BY487" i="34"/>
  <c r="BI488" i="34"/>
  <c r="BI69" i="34"/>
  <c r="BI167" i="34"/>
  <c r="BI175" i="34"/>
  <c r="BJ242" i="34"/>
  <c r="BY242" i="34"/>
  <c r="BY314" i="34"/>
  <c r="BI341" i="34"/>
  <c r="BY344" i="34"/>
  <c r="BJ344" i="34"/>
  <c r="BJ379" i="34"/>
  <c r="BY379" i="34"/>
  <c r="BY413" i="34"/>
  <c r="BJ413" i="34"/>
  <c r="BJ419" i="34"/>
  <c r="BY419" i="34"/>
  <c r="BJ420" i="34"/>
  <c r="BY420" i="34"/>
  <c r="BZ427" i="34"/>
  <c r="BK427" i="34"/>
  <c r="BI502" i="34"/>
  <c r="BJ20" i="34"/>
  <c r="BI75" i="34"/>
  <c r="BJ88" i="34"/>
  <c r="BY88" i="34"/>
  <c r="BI93" i="34"/>
  <c r="BJ106" i="34"/>
  <c r="BK154" i="34"/>
  <c r="BZ154" i="34"/>
  <c r="BI168" i="34"/>
  <c r="BI176" i="34"/>
  <c r="BY195" i="34"/>
  <c r="BI198" i="34"/>
  <c r="BY202" i="34"/>
  <c r="BY222" i="34"/>
  <c r="BI244" i="34"/>
  <c r="BK260" i="34"/>
  <c r="BZ260" i="34"/>
  <c r="BJ267" i="34"/>
  <c r="BY267" i="34"/>
  <c r="BJ285" i="34"/>
  <c r="BI323" i="34"/>
  <c r="BK398" i="34"/>
  <c r="BZ398" i="34"/>
  <c r="BZ417" i="34"/>
  <c r="BK417" i="34"/>
  <c r="BY475" i="34"/>
  <c r="BJ479" i="34"/>
  <c r="BY479" i="34"/>
  <c r="BJ484" i="34"/>
  <c r="BY484" i="34"/>
  <c r="BZ485" i="34"/>
  <c r="BK485" i="34"/>
  <c r="BY84" i="34"/>
  <c r="BI85" i="34"/>
  <c r="BI115" i="34"/>
  <c r="BI143" i="34"/>
  <c r="BI227" i="34"/>
  <c r="BK232" i="34"/>
  <c r="BZ269" i="34"/>
  <c r="BK269" i="34"/>
  <c r="BY274" i="34"/>
  <c r="BI297" i="34"/>
  <c r="BZ305" i="34"/>
  <c r="BK305" i="34"/>
  <c r="BJ322" i="34"/>
  <c r="BY322" i="34"/>
  <c r="BI338" i="34"/>
  <c r="BY340" i="34"/>
  <c r="BJ340" i="34"/>
  <c r="BJ352" i="34"/>
  <c r="BY352" i="34"/>
  <c r="BI363" i="34"/>
  <c r="BZ374" i="34"/>
  <c r="BK374" i="34"/>
  <c r="BY388" i="34"/>
  <c r="BJ396" i="34"/>
  <c r="BY396" i="34"/>
  <c r="BI398" i="34"/>
  <c r="BY459" i="34"/>
  <c r="BI490" i="34"/>
  <c r="BJ495" i="34"/>
  <c r="BY495" i="34"/>
  <c r="BI183" i="34"/>
  <c r="BJ238" i="34"/>
  <c r="BY238" i="34"/>
  <c r="BK240" i="34"/>
  <c r="BZ240" i="34"/>
  <c r="BI66" i="34"/>
  <c r="BI83" i="34"/>
  <c r="BI114" i="34"/>
  <c r="BJ136" i="34"/>
  <c r="BY136" i="34"/>
  <c r="BI163" i="34"/>
  <c r="BI213" i="34"/>
  <c r="BI224" i="34"/>
  <c r="BI234" i="34"/>
  <c r="BJ246" i="34"/>
  <c r="BY246" i="34"/>
  <c r="BJ259" i="34"/>
  <c r="BY259" i="34"/>
  <c r="BI269" i="34"/>
  <c r="BI283" i="34"/>
  <c r="BK293" i="34"/>
  <c r="BY303" i="34"/>
  <c r="BI320" i="34"/>
  <c r="BI342" i="34"/>
  <c r="BK370" i="34"/>
  <c r="BZ370" i="34"/>
  <c r="BJ372" i="34"/>
  <c r="BY372" i="34"/>
  <c r="BZ394" i="34"/>
  <c r="BK394" i="34"/>
  <c r="BY448" i="34"/>
  <c r="BJ448" i="34"/>
  <c r="BY455" i="34"/>
  <c r="BJ455" i="34"/>
  <c r="BJ266" i="34"/>
  <c r="BY266" i="34"/>
  <c r="BY279" i="34"/>
  <c r="BI315" i="34"/>
  <c r="BJ369" i="34"/>
  <c r="BY369" i="34"/>
  <c r="BY384" i="34"/>
  <c r="BJ392" i="34"/>
  <c r="BY392" i="34"/>
  <c r="BI394" i="34"/>
  <c r="BK402" i="34"/>
  <c r="BZ402" i="34"/>
  <c r="BK431" i="34"/>
  <c r="BK448" i="34"/>
  <c r="BI159" i="34"/>
  <c r="BY248" i="34"/>
  <c r="BY275" i="34"/>
  <c r="BI328" i="34"/>
  <c r="BJ367" i="34"/>
  <c r="BY367" i="34"/>
  <c r="BZ410" i="34"/>
  <c r="BK410" i="34"/>
  <c r="BI419" i="34"/>
  <c r="BJ435" i="34"/>
  <c r="BY435" i="34"/>
  <c r="BK467" i="34"/>
  <c r="BZ467" i="34"/>
  <c r="BK472" i="34"/>
  <c r="BZ472" i="34"/>
  <c r="BY490" i="34"/>
  <c r="BJ490" i="34"/>
  <c r="BJ496" i="34"/>
  <c r="BY496" i="34"/>
  <c r="BI147" i="34"/>
  <c r="BI151" i="34"/>
  <c r="BI155" i="34"/>
  <c r="BY194" i="34"/>
  <c r="BI209" i="34"/>
  <c r="BY290" i="34"/>
  <c r="BI383" i="34"/>
  <c r="BJ408" i="34"/>
  <c r="BY408" i="34"/>
  <c r="BI414" i="34"/>
  <c r="BI429" i="34"/>
  <c r="BY437" i="34"/>
  <c r="BJ437" i="34"/>
  <c r="BI439" i="34"/>
  <c r="BI463" i="34"/>
  <c r="BI472" i="34"/>
  <c r="BY385" i="34"/>
  <c r="BY411" i="34"/>
  <c r="BJ442" i="34"/>
  <c r="BZ493" i="34"/>
  <c r="BK493" i="34"/>
  <c r="BI405" i="34"/>
  <c r="BY422" i="34"/>
  <c r="BJ422" i="34"/>
  <c r="BY470" i="34"/>
  <c r="BJ470" i="34"/>
  <c r="BY474" i="34"/>
  <c r="BI486" i="34"/>
  <c r="BI493" i="34"/>
  <c r="BJ498" i="34"/>
  <c r="BY498" i="34"/>
  <c r="BK429" i="34"/>
  <c r="BI436" i="34"/>
  <c r="BI445" i="34"/>
  <c r="BK449" i="34"/>
  <c r="BI461" i="34"/>
  <c r="BY478" i="34"/>
  <c r="BJ478" i="34"/>
  <c r="BZ481" i="34"/>
  <c r="BK481" i="34"/>
  <c r="BJ483" i="34"/>
  <c r="BY483" i="34"/>
  <c r="BZ409" i="34"/>
  <c r="BZ453" i="34"/>
  <c r="BZ480" i="34"/>
  <c r="BY24" i="34"/>
  <c r="BJ24" i="34"/>
  <c r="BY31" i="34"/>
  <c r="BJ31" i="34"/>
  <c r="BY37" i="34"/>
  <c r="BJ37" i="34"/>
  <c r="BY39" i="34"/>
  <c r="BJ39" i="34"/>
  <c r="BY43" i="34"/>
  <c r="BJ43" i="34"/>
  <c r="BY53" i="34"/>
  <c r="BJ53" i="34"/>
  <c r="BY83" i="34"/>
  <c r="BJ83" i="34"/>
  <c r="BK103" i="34"/>
  <c r="BY104" i="34"/>
  <c r="BJ104" i="34"/>
  <c r="BK118" i="34"/>
  <c r="BI127" i="34"/>
  <c r="BI231" i="34"/>
  <c r="BJ28" i="34"/>
  <c r="BY29" i="34"/>
  <c r="BJ29" i="34"/>
  <c r="BY35" i="34"/>
  <c r="BJ35" i="34"/>
  <c r="BJ52" i="34"/>
  <c r="BY57" i="34"/>
  <c r="BJ57" i="34"/>
  <c r="BK94" i="34"/>
  <c r="BZ94" i="34"/>
  <c r="BY119" i="34"/>
  <c r="BJ119" i="34"/>
  <c r="BZ130" i="34"/>
  <c r="BK130" i="34"/>
  <c r="BJ145" i="34"/>
  <c r="BY145" i="34"/>
  <c r="BY300" i="34"/>
  <c r="BJ300" i="34"/>
  <c r="BY85" i="34"/>
  <c r="BJ85" i="34"/>
  <c r="BY23" i="34"/>
  <c r="BJ23" i="34"/>
  <c r="BY27" i="34"/>
  <c r="BJ27" i="34"/>
  <c r="BY42" i="34"/>
  <c r="BJ42" i="34"/>
  <c r="BJ56" i="34"/>
  <c r="BY61" i="34"/>
  <c r="BJ61" i="34"/>
  <c r="BY76" i="34"/>
  <c r="BJ76" i="34"/>
  <c r="BZ85" i="34"/>
  <c r="BK85" i="34"/>
  <c r="BK122" i="34"/>
  <c r="BY123" i="34"/>
  <c r="BJ123" i="34"/>
  <c r="BY139" i="34"/>
  <c r="BJ139" i="34"/>
  <c r="BK207" i="34"/>
  <c r="BZ207" i="34"/>
  <c r="BY208" i="34"/>
  <c r="BJ208" i="34"/>
  <c r="BZ77" i="34"/>
  <c r="BK77" i="34"/>
  <c r="BY108" i="34"/>
  <c r="BJ108" i="34"/>
  <c r="BY34" i="34"/>
  <c r="BJ34" i="34"/>
  <c r="BY46" i="34"/>
  <c r="BJ46" i="34"/>
  <c r="BY65" i="34"/>
  <c r="BJ65" i="34"/>
  <c r="BZ98" i="34"/>
  <c r="BK98" i="34"/>
  <c r="BZ101" i="34"/>
  <c r="BK101" i="34"/>
  <c r="BY115" i="34"/>
  <c r="BJ115" i="34"/>
  <c r="BZ125" i="34"/>
  <c r="BK125" i="34"/>
  <c r="BJ161" i="34"/>
  <c r="BY161" i="34"/>
  <c r="BY26" i="34"/>
  <c r="BJ26" i="34"/>
  <c r="BY41" i="34"/>
  <c r="BJ41" i="34"/>
  <c r="BY50" i="34"/>
  <c r="BJ50" i="34"/>
  <c r="BZ67" i="34"/>
  <c r="BK67" i="34"/>
  <c r="BY69" i="34"/>
  <c r="BJ69" i="34"/>
  <c r="BK71" i="34"/>
  <c r="BZ71" i="34"/>
  <c r="BZ73" i="34"/>
  <c r="BK73" i="34"/>
  <c r="BK86" i="34"/>
  <c r="BZ86" i="34"/>
  <c r="BY100" i="34"/>
  <c r="BJ100" i="34"/>
  <c r="BZ103" i="34"/>
  <c r="BY110" i="34"/>
  <c r="BJ110" i="34"/>
  <c r="BK112" i="34"/>
  <c r="BZ112" i="34"/>
  <c r="BJ129" i="34"/>
  <c r="BY129" i="34"/>
  <c r="BK149" i="34"/>
  <c r="BZ149" i="34"/>
  <c r="BY151" i="34"/>
  <c r="BJ151" i="34"/>
  <c r="BY155" i="34"/>
  <c r="BJ155" i="34"/>
  <c r="BY174" i="34"/>
  <c r="BJ174" i="34"/>
  <c r="BY220" i="34"/>
  <c r="BJ220" i="34"/>
  <c r="BY49" i="34"/>
  <c r="BJ49" i="34"/>
  <c r="BY21" i="34"/>
  <c r="BJ21" i="34"/>
  <c r="BK75" i="34"/>
  <c r="BZ75" i="34"/>
  <c r="BY33" i="34"/>
  <c r="BJ33" i="34"/>
  <c r="BY54" i="34"/>
  <c r="BJ54" i="34"/>
  <c r="BK68" i="34"/>
  <c r="BI71" i="34"/>
  <c r="BI73" i="34"/>
  <c r="BI86" i="34"/>
  <c r="BK90" i="34"/>
  <c r="BZ90" i="34"/>
  <c r="BK99" i="34"/>
  <c r="BZ99" i="34"/>
  <c r="BZ109" i="34"/>
  <c r="BK109" i="34"/>
  <c r="BZ118" i="34"/>
  <c r="BK165" i="34"/>
  <c r="BZ165" i="34"/>
  <c r="BY167" i="34"/>
  <c r="BJ167" i="34"/>
  <c r="BY171" i="34"/>
  <c r="BJ171" i="34"/>
  <c r="BY183" i="34"/>
  <c r="BJ183" i="34"/>
  <c r="BY62" i="34"/>
  <c r="BJ62" i="34"/>
  <c r="BZ105" i="34"/>
  <c r="BK105" i="34"/>
  <c r="BY25" i="34"/>
  <c r="BJ25" i="34"/>
  <c r="BY32" i="34"/>
  <c r="BJ32" i="34"/>
  <c r="BY40" i="34"/>
  <c r="BJ40" i="34"/>
  <c r="BY45" i="34"/>
  <c r="BJ45" i="34"/>
  <c r="BY58" i="34"/>
  <c r="BJ58" i="34"/>
  <c r="BK88" i="34"/>
  <c r="BZ88" i="34"/>
  <c r="BY89" i="34"/>
  <c r="BJ89" i="34"/>
  <c r="BI90" i="34"/>
  <c r="BZ122" i="34"/>
  <c r="BK182" i="34"/>
  <c r="BZ182" i="34"/>
  <c r="BJ218" i="34"/>
  <c r="BY218" i="34"/>
  <c r="BZ70" i="34"/>
  <c r="BY75" i="34"/>
  <c r="BI130" i="34"/>
  <c r="BZ147" i="34"/>
  <c r="BK147" i="34"/>
  <c r="BZ156" i="34"/>
  <c r="BY157" i="34"/>
  <c r="BK223" i="34"/>
  <c r="BZ223" i="34"/>
  <c r="BY233" i="34"/>
  <c r="BJ233" i="34"/>
  <c r="BK321" i="34"/>
  <c r="BZ321" i="34"/>
  <c r="BY342" i="34"/>
  <c r="BZ97" i="34"/>
  <c r="BK97" i="34"/>
  <c r="BK111" i="34"/>
  <c r="BZ111" i="34"/>
  <c r="BY131" i="34"/>
  <c r="BJ131" i="34"/>
  <c r="BZ132" i="34"/>
  <c r="BK132" i="34"/>
  <c r="BK134" i="34"/>
  <c r="BZ134" i="34"/>
  <c r="BY135" i="34"/>
  <c r="BJ135" i="34"/>
  <c r="BY143" i="34"/>
  <c r="BJ143" i="34"/>
  <c r="BY148" i="34"/>
  <c r="BY164" i="34"/>
  <c r="BY173" i="34"/>
  <c r="BK178" i="34"/>
  <c r="BZ178" i="34"/>
  <c r="BK185" i="34"/>
  <c r="BZ185" i="34"/>
  <c r="BZ192" i="34"/>
  <c r="BK192" i="34"/>
  <c r="BK196" i="34"/>
  <c r="BZ196" i="34"/>
  <c r="BY197" i="34"/>
  <c r="BJ197" i="34"/>
  <c r="BK199" i="34"/>
  <c r="BZ199" i="34"/>
  <c r="BI205" i="34"/>
  <c r="BY209" i="34"/>
  <c r="BJ209" i="34"/>
  <c r="BK215" i="34"/>
  <c r="BZ215" i="34"/>
  <c r="BY216" i="34"/>
  <c r="BJ216" i="34"/>
  <c r="BY80" i="34"/>
  <c r="BJ80" i="34"/>
  <c r="BK83" i="34"/>
  <c r="BZ83" i="34"/>
  <c r="BY99" i="34"/>
  <c r="BI111" i="34"/>
  <c r="BY113" i="34"/>
  <c r="BZ129" i="34"/>
  <c r="BI134" i="34"/>
  <c r="BK145" i="34"/>
  <c r="BZ145" i="34"/>
  <c r="BZ152" i="34"/>
  <c r="BK152" i="34"/>
  <c r="BK161" i="34"/>
  <c r="BZ161" i="34"/>
  <c r="BZ168" i="34"/>
  <c r="BK168" i="34"/>
  <c r="BY175" i="34"/>
  <c r="BJ175" i="34"/>
  <c r="BI199" i="34"/>
  <c r="BY277" i="34"/>
  <c r="BJ277" i="34"/>
  <c r="BY284" i="34"/>
  <c r="BJ284" i="34"/>
  <c r="BY310" i="34"/>
  <c r="BJ310" i="34"/>
  <c r="BZ319" i="34"/>
  <c r="BK319" i="34"/>
  <c r="BI456" i="34"/>
  <c r="BY460" i="34"/>
  <c r="BJ460" i="34"/>
  <c r="BK70" i="34"/>
  <c r="BY92" i="34"/>
  <c r="BY112" i="34"/>
  <c r="BJ112" i="34"/>
  <c r="BK115" i="34"/>
  <c r="BZ115" i="34"/>
  <c r="BY124" i="34"/>
  <c r="BZ137" i="34"/>
  <c r="BK137" i="34"/>
  <c r="BK150" i="34"/>
  <c r="BZ150" i="34"/>
  <c r="BJ154" i="34"/>
  <c r="BK156" i="34"/>
  <c r="BJ163" i="34"/>
  <c r="BK166" i="34"/>
  <c r="BZ166" i="34"/>
  <c r="BJ170" i="34"/>
  <c r="BY201" i="34"/>
  <c r="BJ201" i="34"/>
  <c r="BZ262" i="34"/>
  <c r="BK262" i="34"/>
  <c r="BZ278" i="34"/>
  <c r="BK278" i="34"/>
  <c r="BZ327" i="34"/>
  <c r="BK327" i="34"/>
  <c r="BK91" i="34"/>
  <c r="BZ91" i="34"/>
  <c r="BI98" i="34"/>
  <c r="BZ117" i="34"/>
  <c r="BZ126" i="34"/>
  <c r="BZ172" i="34"/>
  <c r="BJ186" i="34"/>
  <c r="BY186" i="34"/>
  <c r="BY159" i="34"/>
  <c r="BJ159" i="34"/>
  <c r="AK11" i="34"/>
  <c r="L16" i="34"/>
  <c r="BZ66" i="34"/>
  <c r="BJ72" i="34"/>
  <c r="BJ78" i="34"/>
  <c r="BZ81" i="34"/>
  <c r="BJ87" i="34"/>
  <c r="BJ91" i="34"/>
  <c r="BZ93" i="34"/>
  <c r="BJ97" i="34"/>
  <c r="BY98" i="34"/>
  <c r="BK117" i="34"/>
  <c r="BJ121" i="34"/>
  <c r="BZ124" i="34"/>
  <c r="BK135" i="34"/>
  <c r="BZ135" i="34"/>
  <c r="BZ143" i="34"/>
  <c r="BK143" i="34"/>
  <c r="BY144" i="34"/>
  <c r="BZ159" i="34"/>
  <c r="BK159" i="34"/>
  <c r="BY160" i="34"/>
  <c r="BK177" i="34"/>
  <c r="BZ177" i="34"/>
  <c r="BZ179" i="34"/>
  <c r="BK179" i="34"/>
  <c r="BK203" i="34"/>
  <c r="BZ203" i="34"/>
  <c r="BK226" i="34"/>
  <c r="BZ226" i="34"/>
  <c r="BI229" i="34"/>
  <c r="BY297" i="34"/>
  <c r="BJ297" i="34"/>
  <c r="BK231" i="34"/>
  <c r="BZ231" i="34"/>
  <c r="BZ343" i="34"/>
  <c r="BK343" i="34"/>
  <c r="BI380" i="34"/>
  <c r="BY101" i="34"/>
  <c r="BJ128" i="34"/>
  <c r="BY128" i="34"/>
  <c r="BZ140" i="34"/>
  <c r="BY141" i="34"/>
  <c r="BY191" i="34"/>
  <c r="BZ344" i="34"/>
  <c r="BK344" i="34"/>
  <c r="BY383" i="34"/>
  <c r="BJ383" i="34"/>
  <c r="BI79" i="34"/>
  <c r="BJ22" i="34"/>
  <c r="BJ30" i="34"/>
  <c r="BJ38" i="34"/>
  <c r="BJ47" i="34"/>
  <c r="BJ51" i="34"/>
  <c r="BJ55" i="34"/>
  <c r="BJ59" i="34"/>
  <c r="BJ63" i="34"/>
  <c r="BK78" i="34"/>
  <c r="BI81" i="34"/>
  <c r="BK107" i="34"/>
  <c r="BZ113" i="34"/>
  <c r="BK129" i="34"/>
  <c r="BZ133" i="34"/>
  <c r="BY138" i="34"/>
  <c r="BJ138" i="34"/>
  <c r="BZ175" i="34"/>
  <c r="BK175" i="34"/>
  <c r="BK181" i="34"/>
  <c r="BZ181" i="34"/>
  <c r="BK184" i="34"/>
  <c r="BZ184" i="34"/>
  <c r="BY187" i="34"/>
  <c r="BJ187" i="34"/>
  <c r="BK188" i="34"/>
  <c r="BZ188" i="34"/>
  <c r="BY189" i="34"/>
  <c r="BJ189" i="34"/>
  <c r="BZ195" i="34"/>
  <c r="BK195" i="34"/>
  <c r="BI203" i="34"/>
  <c r="BK211" i="34"/>
  <c r="BZ211" i="34"/>
  <c r="BY237" i="34"/>
  <c r="BJ237" i="34"/>
  <c r="BZ246" i="34"/>
  <c r="BK246" i="34"/>
  <c r="BK295" i="34"/>
  <c r="BZ295" i="34"/>
  <c r="BJ235" i="34"/>
  <c r="BY235" i="34"/>
  <c r="BK79" i="34"/>
  <c r="BZ79" i="34"/>
  <c r="BY109" i="34"/>
  <c r="BZ163" i="34"/>
  <c r="BK163" i="34"/>
  <c r="BK279" i="34"/>
  <c r="BZ279" i="34"/>
  <c r="BJ377" i="34"/>
  <c r="BY377" i="34"/>
  <c r="BZ478" i="34"/>
  <c r="BK478" i="34"/>
  <c r="BY81" i="34"/>
  <c r="BZ102" i="34"/>
  <c r="BY68" i="34"/>
  <c r="BZ84" i="34"/>
  <c r="BY95" i="34"/>
  <c r="BJ95" i="34"/>
  <c r="BK110" i="34"/>
  <c r="BI113" i="34"/>
  <c r="BY116" i="34"/>
  <c r="BZ120" i="34"/>
  <c r="BI131" i="34"/>
  <c r="BY142" i="34"/>
  <c r="BJ142" i="34"/>
  <c r="BK146" i="34"/>
  <c r="BZ146" i="34"/>
  <c r="BK153" i="34"/>
  <c r="BZ153" i="34"/>
  <c r="BY158" i="34"/>
  <c r="BJ158" i="34"/>
  <c r="BK162" i="34"/>
  <c r="BZ162" i="34"/>
  <c r="BK169" i="34"/>
  <c r="BZ169" i="34"/>
  <c r="BI193" i="34"/>
  <c r="BK219" i="34"/>
  <c r="BZ219" i="34"/>
  <c r="BY225" i="34"/>
  <c r="BJ225" i="34"/>
  <c r="BZ254" i="34"/>
  <c r="BK254" i="34"/>
  <c r="BY257" i="34"/>
  <c r="BJ257" i="34"/>
  <c r="BJ289" i="34"/>
  <c r="BI295" i="34"/>
  <c r="BK44" i="34"/>
  <c r="BK45" i="34"/>
  <c r="BK46" i="34"/>
  <c r="BK47" i="34"/>
  <c r="BK48" i="34"/>
  <c r="BK49" i="34"/>
  <c r="BK50" i="34"/>
  <c r="BK51" i="34"/>
  <c r="BK52" i="34"/>
  <c r="BK53" i="34"/>
  <c r="BK54" i="34"/>
  <c r="BK55" i="34"/>
  <c r="BK56" i="34"/>
  <c r="BK57" i="34"/>
  <c r="BK58" i="34"/>
  <c r="BK59" i="34"/>
  <c r="BK60" i="34"/>
  <c r="BK61" i="34"/>
  <c r="BK62" i="34"/>
  <c r="BK63" i="34"/>
  <c r="BK64" i="34"/>
  <c r="BK65" i="34"/>
  <c r="BK76" i="34"/>
  <c r="BZ96" i="34"/>
  <c r="BK108" i="34"/>
  <c r="BZ139" i="34"/>
  <c r="BK139" i="34"/>
  <c r="BZ148" i="34"/>
  <c r="BY153" i="34"/>
  <c r="BZ155" i="34"/>
  <c r="BK155" i="34"/>
  <c r="BZ164" i="34"/>
  <c r="BY169" i="34"/>
  <c r="BZ171" i="34"/>
  <c r="BK171" i="34"/>
  <c r="BZ180" i="34"/>
  <c r="BI184" i="34"/>
  <c r="BZ187" i="34"/>
  <c r="BZ189" i="34"/>
  <c r="BZ191" i="34"/>
  <c r="BY205" i="34"/>
  <c r="BJ205" i="34"/>
  <c r="BZ212" i="34"/>
  <c r="BK212" i="34"/>
  <c r="BZ230" i="34"/>
  <c r="BK230" i="34"/>
  <c r="BJ234" i="34"/>
  <c r="BI251" i="34"/>
  <c r="BY253" i="34"/>
  <c r="BJ253" i="34"/>
  <c r="BJ288" i="34"/>
  <c r="BZ335" i="34"/>
  <c r="BK335" i="34"/>
  <c r="BJ341" i="34"/>
  <c r="BY341" i="34"/>
  <c r="BY370" i="34"/>
  <c r="BZ123" i="34"/>
  <c r="BY133" i="34"/>
  <c r="BI138" i="34"/>
  <c r="BY140" i="34"/>
  <c r="BJ146" i="34"/>
  <c r="BY156" i="34"/>
  <c r="BJ162" i="34"/>
  <c r="BJ178" i="34"/>
  <c r="BJ185" i="34"/>
  <c r="BY193" i="34"/>
  <c r="BJ193" i="34"/>
  <c r="BY196" i="34"/>
  <c r="BJ196" i="34"/>
  <c r="BI201" i="34"/>
  <c r="BJ207" i="34"/>
  <c r="BY207" i="34"/>
  <c r="BY234" i="34"/>
  <c r="BK235" i="34"/>
  <c r="BZ235" i="34"/>
  <c r="BZ270" i="34"/>
  <c r="BK270" i="34"/>
  <c r="BY308" i="34"/>
  <c r="BJ308" i="34"/>
  <c r="BK369" i="34"/>
  <c r="BZ369" i="34"/>
  <c r="BZ72" i="34"/>
  <c r="BZ74" i="34"/>
  <c r="BZ87" i="34"/>
  <c r="BZ89" i="34"/>
  <c r="BZ104" i="34"/>
  <c r="BZ106" i="34"/>
  <c r="BZ119" i="34"/>
  <c r="BZ121" i="34"/>
  <c r="BZ136" i="34"/>
  <c r="BK141" i="34"/>
  <c r="BZ141" i="34"/>
  <c r="BZ144" i="34"/>
  <c r="BY149" i="34"/>
  <c r="BZ151" i="34"/>
  <c r="BK151" i="34"/>
  <c r="BK157" i="34"/>
  <c r="BZ157" i="34"/>
  <c r="BZ160" i="34"/>
  <c r="BY165" i="34"/>
  <c r="BZ167" i="34"/>
  <c r="BK167" i="34"/>
  <c r="BK173" i="34"/>
  <c r="BZ173" i="34"/>
  <c r="BZ176" i="34"/>
  <c r="BY181" i="34"/>
  <c r="BZ183" i="34"/>
  <c r="BK183" i="34"/>
  <c r="BZ202" i="34"/>
  <c r="BK202" i="34"/>
  <c r="BJ215" i="34"/>
  <c r="BY215" i="34"/>
  <c r="BY221" i="34"/>
  <c r="BJ221" i="34"/>
  <c r="BZ225" i="34"/>
  <c r="BK225" i="34"/>
  <c r="BK227" i="34"/>
  <c r="BZ227" i="34"/>
  <c r="BY229" i="34"/>
  <c r="BJ229" i="34"/>
  <c r="BI233" i="34"/>
  <c r="BY236" i="34"/>
  <c r="BJ236" i="34"/>
  <c r="BK239" i="34"/>
  <c r="BZ239" i="34"/>
  <c r="BY252" i="34"/>
  <c r="BJ252" i="34"/>
  <c r="BK255" i="34"/>
  <c r="BZ255" i="34"/>
  <c r="BK263" i="34"/>
  <c r="BZ263" i="34"/>
  <c r="BY269" i="34"/>
  <c r="BJ269" i="34"/>
  <c r="BY273" i="34"/>
  <c r="BJ273" i="34"/>
  <c r="BY276" i="34"/>
  <c r="BJ276" i="34"/>
  <c r="BZ294" i="34"/>
  <c r="BK294" i="34"/>
  <c r="BK329" i="34"/>
  <c r="BZ329" i="34"/>
  <c r="BY132" i="34"/>
  <c r="BY152" i="34"/>
  <c r="BY168" i="34"/>
  <c r="BK198" i="34"/>
  <c r="BZ198" i="34"/>
  <c r="BJ206" i="34"/>
  <c r="BZ213" i="34"/>
  <c r="BK213" i="34"/>
  <c r="BJ214" i="34"/>
  <c r="BY214" i="34"/>
  <c r="BZ241" i="34"/>
  <c r="BK241" i="34"/>
  <c r="BK243" i="34"/>
  <c r="BZ243" i="34"/>
  <c r="BY249" i="34"/>
  <c r="BZ282" i="34"/>
  <c r="BK282" i="34"/>
  <c r="BY293" i="34"/>
  <c r="BJ293" i="34"/>
  <c r="BI294" i="34"/>
  <c r="BK336" i="34"/>
  <c r="BZ336" i="34"/>
  <c r="BI142" i="34"/>
  <c r="BI146" i="34"/>
  <c r="BI150" i="34"/>
  <c r="BI154" i="34"/>
  <c r="BI158" i="34"/>
  <c r="BI162" i="34"/>
  <c r="BI166" i="34"/>
  <c r="BI170" i="34"/>
  <c r="BI174" i="34"/>
  <c r="BI178" i="34"/>
  <c r="BI182" i="34"/>
  <c r="BI185" i="34"/>
  <c r="BZ201" i="34"/>
  <c r="BK201" i="34"/>
  <c r="BJ204" i="34"/>
  <c r="BZ208" i="34"/>
  <c r="BK216" i="34"/>
  <c r="BZ229" i="34"/>
  <c r="BK229" i="34"/>
  <c r="BJ232" i="34"/>
  <c r="BZ236" i="34"/>
  <c r="BY244" i="34"/>
  <c r="BJ244" i="34"/>
  <c r="BY256" i="34"/>
  <c r="BJ256" i="34"/>
  <c r="BY260" i="34"/>
  <c r="BJ260" i="34"/>
  <c r="BJ272" i="34"/>
  <c r="BZ298" i="34"/>
  <c r="BK298" i="34"/>
  <c r="BY353" i="34"/>
  <c r="BJ353" i="34"/>
  <c r="BZ190" i="34"/>
  <c r="BI196" i="34"/>
  <c r="BZ209" i="34"/>
  <c r="BK209" i="34"/>
  <c r="BJ212" i="34"/>
  <c r="BJ213" i="34"/>
  <c r="BZ216" i="34"/>
  <c r="BZ221" i="34"/>
  <c r="BK221" i="34"/>
  <c r="BZ237" i="34"/>
  <c r="BK237" i="34"/>
  <c r="BZ245" i="34"/>
  <c r="BK245" i="34"/>
  <c r="BK248" i="34"/>
  <c r="BZ248" i="34"/>
  <c r="BK267" i="34"/>
  <c r="BZ286" i="34"/>
  <c r="BK286" i="34"/>
  <c r="BY292" i="34"/>
  <c r="BJ292" i="34"/>
  <c r="BZ304" i="34"/>
  <c r="BK304" i="34"/>
  <c r="BK311" i="34"/>
  <c r="BZ311" i="34"/>
  <c r="BK314" i="34"/>
  <c r="BY315" i="34"/>
  <c r="BJ315" i="34"/>
  <c r="BK320" i="34"/>
  <c r="BZ320" i="34"/>
  <c r="BK322" i="34"/>
  <c r="BY323" i="34"/>
  <c r="BJ323" i="34"/>
  <c r="BK328" i="34"/>
  <c r="BZ328" i="34"/>
  <c r="BK330" i="34"/>
  <c r="BY331" i="34"/>
  <c r="BJ331" i="34"/>
  <c r="BY337" i="34"/>
  <c r="BJ337" i="34"/>
  <c r="BZ351" i="34"/>
  <c r="BK351" i="34"/>
  <c r="BZ367" i="34"/>
  <c r="BK367" i="34"/>
  <c r="BI369" i="34"/>
  <c r="BZ197" i="34"/>
  <c r="BK197" i="34"/>
  <c r="BJ200" i="34"/>
  <c r="BY203" i="34"/>
  <c r="BI225" i="34"/>
  <c r="BJ228" i="34"/>
  <c r="BY231" i="34"/>
  <c r="BJ250" i="34"/>
  <c r="BZ251" i="34"/>
  <c r="BK283" i="34"/>
  <c r="BJ301" i="34"/>
  <c r="BY335" i="34"/>
  <c r="BJ335" i="34"/>
  <c r="BZ217" i="34"/>
  <c r="BK217" i="34"/>
  <c r="BY230" i="34"/>
  <c r="BY239" i="34"/>
  <c r="BJ240" i="34"/>
  <c r="BZ242" i="34"/>
  <c r="BK242" i="34"/>
  <c r="BK244" i="34"/>
  <c r="BK247" i="34"/>
  <c r="BZ247" i="34"/>
  <c r="BY265" i="34"/>
  <c r="BJ265" i="34"/>
  <c r="BY268" i="34"/>
  <c r="BK271" i="34"/>
  <c r="BZ302" i="34"/>
  <c r="BK302" i="34"/>
  <c r="BI311" i="34"/>
  <c r="BY317" i="34"/>
  <c r="BY319" i="34"/>
  <c r="BJ319" i="34"/>
  <c r="BY325" i="34"/>
  <c r="BY327" i="34"/>
  <c r="BJ327" i="34"/>
  <c r="BY333" i="34"/>
  <c r="BJ338" i="34"/>
  <c r="BI197" i="34"/>
  <c r="BZ205" i="34"/>
  <c r="BK205" i="34"/>
  <c r="BY211" i="34"/>
  <c r="BY223" i="34"/>
  <c r="BZ233" i="34"/>
  <c r="BK233" i="34"/>
  <c r="BY261" i="34"/>
  <c r="BJ261" i="34"/>
  <c r="BZ266" i="34"/>
  <c r="BK266" i="34"/>
  <c r="BY281" i="34"/>
  <c r="BJ281" i="34"/>
  <c r="BK287" i="34"/>
  <c r="BK299" i="34"/>
  <c r="BI306" i="34"/>
  <c r="BZ348" i="34"/>
  <c r="BK348" i="34"/>
  <c r="BK389" i="34"/>
  <c r="BZ389" i="34"/>
  <c r="BI200" i="34"/>
  <c r="BI204" i="34"/>
  <c r="BI208" i="34"/>
  <c r="BI212" i="34"/>
  <c r="BI216" i="34"/>
  <c r="BI220" i="34"/>
  <c r="BI232" i="34"/>
  <c r="BI236" i="34"/>
  <c r="BI304" i="34"/>
  <c r="BZ307" i="34"/>
  <c r="BZ309" i="34"/>
  <c r="BJ318" i="34"/>
  <c r="BJ326" i="34"/>
  <c r="BJ334" i="34"/>
  <c r="BI343" i="34"/>
  <c r="BJ305" i="34"/>
  <c r="BY305" i="34"/>
  <c r="BK358" i="34"/>
  <c r="BZ358" i="34"/>
  <c r="BI395" i="34"/>
  <c r="BK400" i="34"/>
  <c r="BZ400" i="34"/>
  <c r="BK435" i="34"/>
  <c r="BZ435" i="34"/>
  <c r="BZ249" i="34"/>
  <c r="BZ259" i="34"/>
  <c r="BZ275" i="34"/>
  <c r="BZ291" i="34"/>
  <c r="BI303" i="34"/>
  <c r="BK313" i="34"/>
  <c r="BZ313" i="34"/>
  <c r="BY316" i="34"/>
  <c r="BI319" i="34"/>
  <c r="BY324" i="34"/>
  <c r="BI327" i="34"/>
  <c r="BY332" i="34"/>
  <c r="BI335" i="34"/>
  <c r="BZ339" i="34"/>
  <c r="BY350" i="34"/>
  <c r="BK396" i="34"/>
  <c r="BZ396" i="34"/>
  <c r="BY254" i="34"/>
  <c r="BJ303" i="34"/>
  <c r="BY311" i="34"/>
  <c r="BJ311" i="34"/>
  <c r="BK317" i="34"/>
  <c r="BZ317" i="34"/>
  <c r="BK325" i="34"/>
  <c r="BZ325" i="34"/>
  <c r="BK333" i="34"/>
  <c r="BZ333" i="34"/>
  <c r="BK349" i="34"/>
  <c r="BZ349" i="34"/>
  <c r="BZ355" i="34"/>
  <c r="BK355" i="34"/>
  <c r="BJ371" i="34"/>
  <c r="BY374" i="34"/>
  <c r="BJ374" i="34"/>
  <c r="BY399" i="34"/>
  <c r="BJ399" i="34"/>
  <c r="BZ250" i="34"/>
  <c r="BZ253" i="34"/>
  <c r="BZ257" i="34"/>
  <c r="BZ258" i="34"/>
  <c r="BJ264" i="34"/>
  <c r="BZ274" i="34"/>
  <c r="BJ280" i="34"/>
  <c r="BZ290" i="34"/>
  <c r="BJ296" i="34"/>
  <c r="BZ306" i="34"/>
  <c r="BZ312" i="34"/>
  <c r="BK339" i="34"/>
  <c r="BY356" i="34"/>
  <c r="BI373" i="34"/>
  <c r="BK380" i="34"/>
  <c r="BZ380" i="34"/>
  <c r="BY402" i="34"/>
  <c r="BJ402" i="34"/>
  <c r="BY417" i="34"/>
  <c r="BK303" i="34"/>
  <c r="BJ307" i="34"/>
  <c r="BK318" i="34"/>
  <c r="BK326" i="34"/>
  <c r="BK334" i="34"/>
  <c r="BZ337" i="34"/>
  <c r="BY339" i="34"/>
  <c r="BK345" i="34"/>
  <c r="BZ345" i="34"/>
  <c r="BY349" i="34"/>
  <c r="BK360" i="34"/>
  <c r="BZ360" i="34"/>
  <c r="BZ364" i="34"/>
  <c r="BK364" i="34"/>
  <c r="BY366" i="34"/>
  <c r="BJ366" i="34"/>
  <c r="BY398" i="34"/>
  <c r="BY406" i="34"/>
  <c r="BJ406" i="34"/>
  <c r="BY414" i="34"/>
  <c r="BJ414" i="34"/>
  <c r="BI435" i="34"/>
  <c r="BZ315" i="34"/>
  <c r="BK315" i="34"/>
  <c r="BZ323" i="34"/>
  <c r="BK323" i="34"/>
  <c r="BZ331" i="34"/>
  <c r="BK331" i="34"/>
  <c r="BK341" i="34"/>
  <c r="BI345" i="34"/>
  <c r="BY346" i="34"/>
  <c r="BJ346" i="34"/>
  <c r="BK352" i="34"/>
  <c r="BY355" i="34"/>
  <c r="BJ355" i="34"/>
  <c r="BK357" i="34"/>
  <c r="BZ357" i="34"/>
  <c r="BY359" i="34"/>
  <c r="BY361" i="34"/>
  <c r="BJ361" i="34"/>
  <c r="BZ368" i="34"/>
  <c r="BY381" i="34"/>
  <c r="BY386" i="34"/>
  <c r="BJ386" i="34"/>
  <c r="BY387" i="34"/>
  <c r="BJ387" i="34"/>
  <c r="BY403" i="34"/>
  <c r="BJ403" i="34"/>
  <c r="BJ405" i="34"/>
  <c r="BY405" i="34"/>
  <c r="BY410" i="34"/>
  <c r="BJ410" i="34"/>
  <c r="BY313" i="34"/>
  <c r="BJ336" i="34"/>
  <c r="BY336" i="34"/>
  <c r="BZ347" i="34"/>
  <c r="BK347" i="34"/>
  <c r="BY358" i="34"/>
  <c r="BZ375" i="34"/>
  <c r="BY426" i="34"/>
  <c r="BJ426" i="34"/>
  <c r="BY343" i="34"/>
  <c r="BI347" i="34"/>
  <c r="BY354" i="34"/>
  <c r="BY365" i="34"/>
  <c r="BY378" i="34"/>
  <c r="BJ401" i="34"/>
  <c r="BY401" i="34"/>
  <c r="BJ351" i="34"/>
  <c r="BZ356" i="34"/>
  <c r="BZ365" i="34"/>
  <c r="BY391" i="34"/>
  <c r="BK393" i="34"/>
  <c r="BZ393" i="34"/>
  <c r="BY395" i="34"/>
  <c r="BY397" i="34"/>
  <c r="BK432" i="34"/>
  <c r="BZ432" i="34"/>
  <c r="BZ438" i="34"/>
  <c r="BK438" i="34"/>
  <c r="BJ357" i="34"/>
  <c r="BZ359" i="34"/>
  <c r="BZ379" i="34"/>
  <c r="BK379" i="34"/>
  <c r="BZ383" i="34"/>
  <c r="BK436" i="34"/>
  <c r="BZ436" i="34"/>
  <c r="BZ446" i="34"/>
  <c r="BK446" i="34"/>
  <c r="BY453" i="34"/>
  <c r="BY375" i="34"/>
  <c r="BZ376" i="34"/>
  <c r="BY389" i="34"/>
  <c r="BJ389" i="34"/>
  <c r="BK419" i="34"/>
  <c r="BZ419" i="34"/>
  <c r="BJ425" i="34"/>
  <c r="BY425" i="34"/>
  <c r="BZ443" i="34"/>
  <c r="BK443" i="34"/>
  <c r="BY461" i="34"/>
  <c r="BZ391" i="34"/>
  <c r="BY407" i="34"/>
  <c r="BJ407" i="34"/>
  <c r="BK411" i="34"/>
  <c r="BZ411" i="34"/>
  <c r="BY418" i="34"/>
  <c r="BJ418" i="34"/>
  <c r="BJ423" i="34"/>
  <c r="BY423" i="34"/>
  <c r="BI443" i="34"/>
  <c r="BK452" i="34"/>
  <c r="BZ452" i="34"/>
  <c r="BJ467" i="34"/>
  <c r="BY467" i="34"/>
  <c r="BZ363" i="34"/>
  <c r="BZ371" i="34"/>
  <c r="BK373" i="34"/>
  <c r="BZ373" i="34"/>
  <c r="BK376" i="34"/>
  <c r="BY393" i="34"/>
  <c r="BJ393" i="34"/>
  <c r="BZ395" i="34"/>
  <c r="BK395" i="34"/>
  <c r="BJ409" i="34"/>
  <c r="BY409" i="34"/>
  <c r="BZ415" i="34"/>
  <c r="BK415" i="34"/>
  <c r="BI422" i="34"/>
  <c r="BK428" i="34"/>
  <c r="BZ428" i="34"/>
  <c r="BY451" i="34"/>
  <c r="BJ451" i="34"/>
  <c r="BZ404" i="34"/>
  <c r="BZ408" i="34"/>
  <c r="BI411" i="34"/>
  <c r="BY412" i="34"/>
  <c r="BJ412" i="34"/>
  <c r="BY416" i="34"/>
  <c r="BZ423" i="34"/>
  <c r="BZ425" i="34"/>
  <c r="BY441" i="34"/>
  <c r="BJ441" i="34"/>
  <c r="BY445" i="34"/>
  <c r="BJ445" i="34"/>
  <c r="BJ450" i="34"/>
  <c r="BY450" i="34"/>
  <c r="BZ474" i="34"/>
  <c r="BK474" i="34"/>
  <c r="BZ392" i="34"/>
  <c r="BZ412" i="34"/>
  <c r="BZ416" i="34"/>
  <c r="BJ424" i="34"/>
  <c r="BY424" i="34"/>
  <c r="BJ430" i="34"/>
  <c r="BY432" i="34"/>
  <c r="BJ432" i="34"/>
  <c r="BJ436" i="34"/>
  <c r="BK440" i="34"/>
  <c r="BZ440" i="34"/>
  <c r="BZ442" i="34"/>
  <c r="BK442" i="34"/>
  <c r="BZ449" i="34"/>
  <c r="BY452" i="34"/>
  <c r="BZ361" i="34"/>
  <c r="BJ362" i="34"/>
  <c r="BZ388" i="34"/>
  <c r="BZ399" i="34"/>
  <c r="BZ403" i="34"/>
  <c r="BZ407" i="34"/>
  <c r="BZ414" i="34"/>
  <c r="BK414" i="34"/>
  <c r="BI418" i="34"/>
  <c r="BK420" i="34"/>
  <c r="BZ420" i="34"/>
  <c r="BI444" i="34"/>
  <c r="BJ457" i="34"/>
  <c r="BK471" i="34"/>
  <c r="BZ471" i="34"/>
  <c r="BZ381" i="34"/>
  <c r="BJ382" i="34"/>
  <c r="BZ387" i="34"/>
  <c r="BY394" i="34"/>
  <c r="BI399" i="34"/>
  <c r="BI403" i="34"/>
  <c r="BI407" i="34"/>
  <c r="BJ415" i="34"/>
  <c r="BY415" i="34"/>
  <c r="BY421" i="34"/>
  <c r="BJ421" i="34"/>
  <c r="BY427" i="34"/>
  <c r="BJ434" i="34"/>
  <c r="BY468" i="34"/>
  <c r="BZ482" i="34"/>
  <c r="BK482" i="34"/>
  <c r="BY390" i="34"/>
  <c r="BZ422" i="34"/>
  <c r="BK422" i="34"/>
  <c r="BY438" i="34"/>
  <c r="BJ438" i="34"/>
  <c r="BK439" i="34"/>
  <c r="BY481" i="34"/>
  <c r="BJ481" i="34"/>
  <c r="BZ426" i="34"/>
  <c r="BZ429" i="34"/>
  <c r="BZ433" i="34"/>
  <c r="BY444" i="34"/>
  <c r="BI446" i="34"/>
  <c r="BY454" i="34"/>
  <c r="BZ465" i="34"/>
  <c r="BK465" i="34"/>
  <c r="BZ502" i="34"/>
  <c r="BK502" i="34"/>
  <c r="BZ413" i="34"/>
  <c r="BZ450" i="34"/>
  <c r="BY500" i="34"/>
  <c r="BZ424" i="34"/>
  <c r="BI426" i="34"/>
  <c r="BZ430" i="34"/>
  <c r="BZ431" i="34"/>
  <c r="BZ448" i="34"/>
  <c r="BJ449" i="34"/>
  <c r="BK459" i="34"/>
  <c r="BZ459" i="34"/>
  <c r="BJ462" i="34"/>
  <c r="BI479" i="34"/>
  <c r="BY428" i="34"/>
  <c r="BK444" i="34"/>
  <c r="BZ444" i="34"/>
  <c r="BY446" i="34"/>
  <c r="BZ447" i="34"/>
  <c r="BK447" i="34"/>
  <c r="BK450" i="34"/>
  <c r="BJ465" i="34"/>
  <c r="BY480" i="34"/>
  <c r="BJ480" i="34"/>
  <c r="BY485" i="34"/>
  <c r="BJ485" i="34"/>
  <c r="BY489" i="34"/>
  <c r="BJ489" i="34"/>
  <c r="BY497" i="34"/>
  <c r="BJ497" i="34"/>
  <c r="BZ418" i="34"/>
  <c r="BK426" i="34"/>
  <c r="BZ434" i="34"/>
  <c r="BZ454" i="34"/>
  <c r="BK456" i="34"/>
  <c r="BZ456" i="34"/>
  <c r="BZ457" i="34"/>
  <c r="BK464" i="34"/>
  <c r="BZ464" i="34"/>
  <c r="BI466" i="34"/>
  <c r="BY469" i="34"/>
  <c r="BJ469" i="34"/>
  <c r="BZ470" i="34"/>
  <c r="BK470" i="34"/>
  <c r="BJ471" i="34"/>
  <c r="BY471" i="34"/>
  <c r="BZ458" i="34"/>
  <c r="BZ473" i="34"/>
  <c r="BK473" i="34"/>
  <c r="BZ498" i="34"/>
  <c r="BZ479" i="34"/>
  <c r="BK487" i="34"/>
  <c r="BZ487" i="34"/>
  <c r="BY493" i="34"/>
  <c r="BJ493" i="34"/>
  <c r="BZ441" i="34"/>
  <c r="BK460" i="34"/>
  <c r="BI471" i="34"/>
  <c r="BI487" i="34"/>
  <c r="BZ461" i="34"/>
  <c r="BZ463" i="34"/>
  <c r="BK475" i="34"/>
  <c r="BZ475" i="34"/>
  <c r="BK483" i="34"/>
  <c r="BZ483" i="34"/>
  <c r="BJ486" i="34"/>
  <c r="BY486" i="34"/>
  <c r="BY488" i="34"/>
  <c r="BK499" i="34"/>
  <c r="BZ499" i="34"/>
  <c r="BZ462" i="34"/>
  <c r="BZ466" i="34"/>
  <c r="BK466" i="34"/>
  <c r="BI467" i="34"/>
  <c r="BJ472" i="34"/>
  <c r="BI475" i="34"/>
  <c r="BY476" i="34"/>
  <c r="BJ476" i="34"/>
  <c r="BZ468" i="34"/>
  <c r="BJ473" i="34"/>
  <c r="BZ492" i="34"/>
  <c r="BJ501" i="34"/>
  <c r="BZ476" i="34"/>
  <c r="BZ486" i="34"/>
  <c r="BK491" i="34"/>
  <c r="BZ491" i="34"/>
  <c r="BZ496" i="34"/>
  <c r="BZ490" i="34"/>
  <c r="BK495" i="34"/>
  <c r="BZ495" i="34"/>
  <c r="BZ469" i="34"/>
  <c r="BZ494" i="34"/>
  <c r="AT21" i="36" l="1"/>
  <c r="AZ21" i="36" s="1"/>
  <c r="AS11" i="34"/>
  <c r="AY11" i="34" s="1"/>
  <c r="F23" i="35" s="1"/>
  <c r="AS15" i="34"/>
  <c r="BC15" i="34" s="1"/>
  <c r="O16" i="34"/>
  <c r="Y16" i="34"/>
  <c r="O12" i="34"/>
  <c r="Y12" i="34"/>
  <c r="T16" i="34"/>
  <c r="BA15" i="34"/>
  <c r="BB15" i="34" s="1"/>
  <c r="AK12" i="34"/>
  <c r="T12" i="34"/>
  <c r="BX391" i="34"/>
  <c r="BX79" i="34"/>
  <c r="BX77" i="34"/>
  <c r="BX134" i="34"/>
  <c r="BX459" i="34"/>
  <c r="BX419" i="34"/>
  <c r="BX317" i="34"/>
  <c r="BX441" i="34"/>
  <c r="BX190" i="34"/>
  <c r="BX330" i="34"/>
  <c r="BX282" i="34"/>
  <c r="BX427" i="34"/>
  <c r="BX322" i="34"/>
  <c r="BX450" i="34"/>
  <c r="BX120" i="34"/>
  <c r="BX449" i="34"/>
  <c r="BX100" i="34"/>
  <c r="BX403" i="34"/>
  <c r="BX411" i="34"/>
  <c r="BX270" i="34"/>
  <c r="BX173" i="34"/>
  <c r="BX161" i="34"/>
  <c r="BX133" i="34"/>
  <c r="BX199" i="34"/>
  <c r="BX71" i="34"/>
  <c r="BX127" i="34"/>
  <c r="BX386" i="34"/>
  <c r="BX439" i="34"/>
  <c r="BX75" i="34"/>
  <c r="BX259" i="34"/>
  <c r="BX112" i="34"/>
  <c r="BX262" i="34"/>
  <c r="BX169" i="34"/>
  <c r="BX408" i="34"/>
  <c r="BX376" i="34"/>
  <c r="BX422" i="34"/>
  <c r="BX377" i="34"/>
  <c r="BX347" i="34"/>
  <c r="BX219" i="34"/>
  <c r="BX126" i="34"/>
  <c r="BX184" i="34"/>
  <c r="BX68" i="34"/>
  <c r="BX130" i="34"/>
  <c r="BX90" i="34"/>
  <c r="BX191" i="34"/>
  <c r="BX308" i="34"/>
  <c r="BX253" i="34"/>
  <c r="BX148" i="34"/>
  <c r="BX140" i="34"/>
  <c r="BX51" i="34"/>
  <c r="BX44" i="34"/>
  <c r="BX299" i="34"/>
  <c r="BX329" i="34"/>
  <c r="BX298" i="34"/>
  <c r="BX72" i="34"/>
  <c r="BX365" i="34"/>
  <c r="BX62" i="34"/>
  <c r="BX288" i="34"/>
  <c r="BX35" i="34"/>
  <c r="BX238" i="34"/>
  <c r="BX181" i="34"/>
  <c r="BX57" i="34"/>
  <c r="BX481" i="34"/>
  <c r="BX402" i="34"/>
  <c r="BX340" i="34"/>
  <c r="BX274" i="34"/>
  <c r="BX353" i="34"/>
  <c r="BX192" i="34"/>
  <c r="BX374" i="34"/>
  <c r="BX478" i="34"/>
  <c r="BX399" i="34"/>
  <c r="BX373" i="34"/>
  <c r="BX302" i="34"/>
  <c r="BX196" i="34"/>
  <c r="BX157" i="34"/>
  <c r="BX131" i="34"/>
  <c r="BX81" i="34"/>
  <c r="BX111" i="34"/>
  <c r="BX103" i="34"/>
  <c r="BX438" i="34"/>
  <c r="BX490" i="34"/>
  <c r="BX338" i="34"/>
  <c r="BX244" i="34"/>
  <c r="BX176" i="34"/>
  <c r="BX119" i="34"/>
  <c r="BX64" i="34"/>
  <c r="BX47" i="34"/>
  <c r="BX128" i="34"/>
  <c r="BX74" i="34"/>
  <c r="BX279" i="34"/>
  <c r="BX206" i="34"/>
  <c r="BX136" i="34"/>
  <c r="BX108" i="34"/>
  <c r="BX451" i="34"/>
  <c r="BX48" i="34"/>
  <c r="BX434" i="34"/>
  <c r="BX384" i="34"/>
  <c r="BX480" i="34"/>
  <c r="BX460" i="34"/>
  <c r="BX388" i="34"/>
  <c r="BX278" i="34"/>
  <c r="BX367" i="34"/>
  <c r="BX137" i="34"/>
  <c r="BX118" i="34"/>
  <c r="BX242" i="34"/>
  <c r="BX320" i="34"/>
  <c r="BX101" i="34"/>
  <c r="BX227" i="34"/>
  <c r="BX28" i="34"/>
  <c r="BX221" i="34"/>
  <c r="BX172" i="34"/>
  <c r="BX325" i="34"/>
  <c r="BX437" i="34"/>
  <c r="BX258" i="34"/>
  <c r="BX431" i="34"/>
  <c r="BX164" i="34"/>
  <c r="BX309" i="34"/>
  <c r="BX395" i="34"/>
  <c r="BX201" i="34"/>
  <c r="BX107" i="34"/>
  <c r="BX94" i="34"/>
  <c r="BX461" i="34"/>
  <c r="BX297" i="34"/>
  <c r="BX153" i="34"/>
  <c r="BX55" i="34"/>
  <c r="BX58" i="34"/>
  <c r="BX354" i="34"/>
  <c r="BX448" i="34"/>
  <c r="BX425" i="34"/>
  <c r="BX359" i="34"/>
  <c r="BX404" i="34"/>
  <c r="BX499" i="34"/>
  <c r="BX415" i="34"/>
  <c r="BX482" i="34"/>
  <c r="BX475" i="34"/>
  <c r="BX471" i="34"/>
  <c r="BX444" i="34"/>
  <c r="BX443" i="34"/>
  <c r="BX243" i="34"/>
  <c r="BX246" i="34"/>
  <c r="BX306" i="34"/>
  <c r="BX263" i="34"/>
  <c r="BX254" i="34"/>
  <c r="BX145" i="34"/>
  <c r="BX102" i="34"/>
  <c r="BX380" i="34"/>
  <c r="BX98" i="34"/>
  <c r="BX67" i="34"/>
  <c r="BX149" i="34"/>
  <c r="BX497" i="34"/>
  <c r="BX445" i="34"/>
  <c r="BX493" i="34"/>
  <c r="BX472" i="34"/>
  <c r="BX336" i="34"/>
  <c r="BX361" i="34"/>
  <c r="BX283" i="34"/>
  <c r="BX277" i="34"/>
  <c r="BX61" i="34"/>
  <c r="BX488" i="34"/>
  <c r="BX132" i="34"/>
  <c r="BX189" i="34"/>
  <c r="BX321" i="34"/>
  <c r="BX272" i="34"/>
  <c r="BX346" i="34"/>
  <c r="BX228" i="34"/>
  <c r="BX124" i="34"/>
  <c r="BX337" i="34"/>
  <c r="BX82" i="34"/>
  <c r="BX371" i="34"/>
  <c r="BX382" i="34"/>
  <c r="BX60" i="34"/>
  <c r="BX310" i="34"/>
  <c r="BX470" i="34"/>
  <c r="BX400" i="34"/>
  <c r="BX360" i="34"/>
  <c r="BX345" i="34"/>
  <c r="BX287" i="34"/>
  <c r="BX141" i="34"/>
  <c r="BX70" i="34"/>
  <c r="BX203" i="34"/>
  <c r="BX229" i="34"/>
  <c r="BX86" i="34"/>
  <c r="BX489" i="34"/>
  <c r="BX405" i="34"/>
  <c r="BX342" i="34"/>
  <c r="BX234" i="34"/>
  <c r="BX268" i="34"/>
  <c r="BX168" i="34"/>
  <c r="BX104" i="34"/>
  <c r="BX54" i="34"/>
  <c r="BX352" i="34"/>
  <c r="BX207" i="34"/>
  <c r="BX281" i="34"/>
  <c r="BX121" i="34"/>
  <c r="BX195" i="34"/>
  <c r="BX492" i="34"/>
  <c r="BX264" i="34"/>
  <c r="BX52" i="34"/>
  <c r="BX256" i="34"/>
  <c r="BX458" i="34"/>
  <c r="BX106" i="34"/>
  <c r="BX455" i="34"/>
  <c r="BX239" i="34"/>
  <c r="BX368" i="34"/>
  <c r="BX500" i="34"/>
  <c r="BX252" i="34"/>
  <c r="BX78" i="34"/>
  <c r="BX414" i="34"/>
  <c r="BX198" i="34"/>
  <c r="BX487" i="34"/>
  <c r="BX379" i="34"/>
  <c r="BX420" i="34"/>
  <c r="BX348" i="34"/>
  <c r="BX312" i="34"/>
  <c r="BX435" i="34"/>
  <c r="BX286" i="34"/>
  <c r="BX304" i="34"/>
  <c r="BX113" i="34"/>
  <c r="BX231" i="34"/>
  <c r="BX477" i="34"/>
  <c r="BX486" i="34"/>
  <c r="BX463" i="34"/>
  <c r="BX249" i="34"/>
  <c r="BX328" i="34"/>
  <c r="BX275" i="34"/>
  <c r="BX114" i="34"/>
  <c r="BX363" i="34"/>
  <c r="BX215" i="34"/>
  <c r="BX401" i="34"/>
  <c r="BX250" i="34"/>
  <c r="BX326" i="34"/>
  <c r="BX29" i="34"/>
  <c r="BX41" i="34"/>
  <c r="BX218" i="34"/>
  <c r="BX433" i="34"/>
  <c r="BX454" i="34"/>
  <c r="BX496" i="34"/>
  <c r="BX188" i="34"/>
  <c r="BX495" i="34"/>
  <c r="BX316" i="34"/>
  <c r="BX474" i="34"/>
  <c r="BX271" i="34"/>
  <c r="BX295" i="34"/>
  <c r="BX235" i="34"/>
  <c r="BX423" i="34"/>
  <c r="BX387" i="34"/>
  <c r="BX467" i="34"/>
  <c r="BX466" i="34"/>
  <c r="BX452" i="34"/>
  <c r="BX407" i="34"/>
  <c r="BX396" i="34"/>
  <c r="BX344" i="34"/>
  <c r="BX343" i="34"/>
  <c r="BX311" i="34"/>
  <c r="BX369" i="34"/>
  <c r="BX294" i="34"/>
  <c r="BX110" i="34"/>
  <c r="BX138" i="34"/>
  <c r="BX105" i="34"/>
  <c r="BX165" i="34"/>
  <c r="BX122" i="34"/>
  <c r="BX73" i="34"/>
  <c r="BX465" i="34"/>
  <c r="BX436" i="34"/>
  <c r="BX247" i="34"/>
  <c r="BX389" i="34"/>
  <c r="BX333" i="34"/>
  <c r="BX269" i="34"/>
  <c r="BX224" i="34"/>
  <c r="BX398" i="34"/>
  <c r="BX502" i="34"/>
  <c r="BX483" i="34"/>
  <c r="BX290" i="34"/>
  <c r="BX99" i="34"/>
  <c r="BX24" i="34"/>
  <c r="BX65" i="34"/>
  <c r="BX255" i="34"/>
  <c r="BX88" i="34"/>
  <c r="BX334" i="34"/>
  <c r="BX462" i="34"/>
  <c r="BX296" i="34"/>
  <c r="BX40" i="34"/>
  <c r="BX324" i="34"/>
  <c r="BX428" i="34"/>
  <c r="BX350" i="34"/>
  <c r="BX339" i="34"/>
  <c r="BX53" i="34"/>
  <c r="BX440" i="34"/>
  <c r="BX177" i="34"/>
  <c r="BX226" i="34"/>
  <c r="BX214" i="34"/>
  <c r="L13" i="34"/>
  <c r="L14" i="34" s="1"/>
  <c r="AB12" i="34"/>
  <c r="BX372" i="34"/>
  <c r="BX193" i="34"/>
  <c r="AB16" i="34"/>
  <c r="L17" i="34"/>
  <c r="AK16" i="34"/>
  <c r="BX251" i="34"/>
  <c r="BX479" i="34"/>
  <c r="BX447" i="34"/>
  <c r="O14" i="34" l="1"/>
  <c r="AK14" i="34"/>
  <c r="AB14" i="34"/>
  <c r="Y14" i="34"/>
  <c r="H23" i="35"/>
  <c r="AY21" i="36"/>
  <c r="H45" i="35"/>
  <c r="BC20" i="36"/>
  <c r="AT22" i="36"/>
  <c r="BD22" i="36" s="1"/>
  <c r="AS12" i="34"/>
  <c r="AY12" i="34" s="1"/>
  <c r="AS16" i="34"/>
  <c r="AX11" i="34"/>
  <c r="O13" i="34"/>
  <c r="Y13" i="34"/>
  <c r="O17" i="34"/>
  <c r="Y17" i="34"/>
  <c r="AT11" i="34"/>
  <c r="AU11" i="34"/>
  <c r="T17" i="34"/>
  <c r="AK13" i="34"/>
  <c r="T13" i="34"/>
  <c r="AB13" i="34"/>
  <c r="AB17" i="34"/>
  <c r="L18" i="34"/>
  <c r="AK17" i="34"/>
  <c r="AS14" i="34" l="1"/>
  <c r="AT14" i="34" s="1"/>
  <c r="H26" i="35"/>
  <c r="BC21" i="36"/>
  <c r="BC504" i="36" s="1"/>
  <c r="BB504" i="36"/>
  <c r="AT23" i="36"/>
  <c r="BD23" i="36" s="1"/>
  <c r="AS17" i="34"/>
  <c r="AS13" i="34"/>
  <c r="AX12" i="34"/>
  <c r="AW11" i="34"/>
  <c r="AU12" i="34"/>
  <c r="AT12" i="34"/>
  <c r="O18" i="34"/>
  <c r="Y18" i="34"/>
  <c r="AW16" i="34"/>
  <c r="T18" i="34"/>
  <c r="BC16" i="34"/>
  <c r="BA16" i="34"/>
  <c r="BA12" i="34"/>
  <c r="AB18" i="34"/>
  <c r="AK18" i="34"/>
  <c r="L19" i="34"/>
  <c r="Y19" i="34" l="1"/>
  <c r="L20" i="34"/>
  <c r="AW12" i="34"/>
  <c r="BB12" i="34" s="1"/>
  <c r="AT24" i="36"/>
  <c r="BD24" i="36" s="1"/>
  <c r="AS18" i="34"/>
  <c r="AX13" i="34"/>
  <c r="AT13" i="34"/>
  <c r="AT504" i="34" s="1"/>
  <c r="AY13" i="34"/>
  <c r="AU13" i="34"/>
  <c r="O19" i="34"/>
  <c r="T19" i="34"/>
  <c r="BC17" i="34"/>
  <c r="BA17" i="34"/>
  <c r="AW17" i="34"/>
  <c r="BB16" i="34"/>
  <c r="BA11" i="34"/>
  <c r="AB19" i="34"/>
  <c r="AK19" i="34"/>
  <c r="Y20" i="34" l="1"/>
  <c r="L21" i="34"/>
  <c r="AB20" i="34"/>
  <c r="AK20" i="34"/>
  <c r="AW13" i="34"/>
  <c r="AW504" i="34" s="1"/>
  <c r="AT25" i="36"/>
  <c r="BD25" i="36" s="1"/>
  <c r="AS19" i="34"/>
  <c r="BB11" i="34"/>
  <c r="BA13" i="34"/>
  <c r="H28" i="35"/>
  <c r="AU504" i="34"/>
  <c r="BC18" i="34"/>
  <c r="BA18" i="34"/>
  <c r="BB17" i="34"/>
  <c r="AS20" i="34" l="1"/>
  <c r="AK21" i="34"/>
  <c r="L22" i="34"/>
  <c r="Y21" i="34"/>
  <c r="AB21" i="34"/>
  <c r="AS21" i="34" s="1"/>
  <c r="BB13" i="34"/>
  <c r="AT26" i="36"/>
  <c r="BD26" i="36" s="1"/>
  <c r="BA19" i="34"/>
  <c r="BA504" i="34" s="1"/>
  <c r="BB18" i="34"/>
  <c r="BC19" i="34"/>
  <c r="BC20" i="34"/>
  <c r="AK22" i="34" l="1"/>
  <c r="L23" i="34"/>
  <c r="Y22" i="34"/>
  <c r="AB22" i="34"/>
  <c r="AS22" i="34" s="1"/>
  <c r="AT27" i="36"/>
  <c r="BD27" i="36" s="1"/>
  <c r="AT28" i="36"/>
  <c r="BD28" i="36" s="1"/>
  <c r="BB19" i="34"/>
  <c r="BB504" i="34" s="1"/>
  <c r="BC21" i="34"/>
  <c r="Y23" i="34" l="1"/>
  <c r="L24" i="34"/>
  <c r="AB23" i="34"/>
  <c r="AK23" i="34"/>
  <c r="AT29" i="36"/>
  <c r="BD29" i="36" s="1"/>
  <c r="BC22" i="34"/>
  <c r="AS23" i="34" l="1"/>
  <c r="BC23" i="34" s="1"/>
  <c r="L25" i="34"/>
  <c r="Y24" i="34"/>
  <c r="AK24" i="34"/>
  <c r="AB24" i="34"/>
  <c r="AS24" i="34" s="1"/>
  <c r="L26" i="34" l="1"/>
  <c r="AK25" i="34"/>
  <c r="Y25" i="34"/>
  <c r="AB25" i="34"/>
  <c r="AS25" i="34" s="1"/>
  <c r="AT30" i="36"/>
  <c r="BD30" i="36" s="1"/>
  <c r="AT31" i="36"/>
  <c r="BD31" i="36" s="1"/>
  <c r="BC24" i="34"/>
  <c r="AB26" i="34" l="1"/>
  <c r="L27" i="34"/>
  <c r="AK26" i="34"/>
  <c r="Y26" i="34"/>
  <c r="BC25" i="34"/>
  <c r="AK27" i="34" l="1"/>
  <c r="L28" i="34"/>
  <c r="AB27" i="34"/>
  <c r="Y27" i="34"/>
  <c r="AS26" i="34"/>
  <c r="AT32" i="36"/>
  <c r="BD32" i="36" s="1"/>
  <c r="AT33" i="36"/>
  <c r="BD33" i="36" s="1"/>
  <c r="BC26" i="34"/>
  <c r="AS27" i="34" l="1"/>
  <c r="AB28" i="34"/>
  <c r="L29" i="34"/>
  <c r="AK28" i="34"/>
  <c r="Y28" i="34"/>
  <c r="BC27" i="34"/>
  <c r="AK29" i="34" l="1"/>
  <c r="L30" i="34"/>
  <c r="Y29" i="34"/>
  <c r="AB29" i="34"/>
  <c r="AS29" i="34" s="1"/>
  <c r="AS28" i="34"/>
  <c r="AT34" i="36"/>
  <c r="BD34" i="36" s="1"/>
  <c r="BC28" i="34"/>
  <c r="L31" i="34" l="1"/>
  <c r="AB30" i="34"/>
  <c r="AK30" i="34"/>
  <c r="Y30" i="34"/>
  <c r="AT35" i="36"/>
  <c r="BD35" i="36" s="1"/>
  <c r="BC29" i="34"/>
  <c r="AS30" i="34" l="1"/>
  <c r="Y31" i="34"/>
  <c r="L32" i="34"/>
  <c r="AK31" i="34"/>
  <c r="AB31" i="34"/>
  <c r="AT36" i="36"/>
  <c r="BD36" i="36" s="1"/>
  <c r="AT37" i="36"/>
  <c r="BD37" i="36" s="1"/>
  <c r="BC30" i="34"/>
  <c r="AS31" i="34" l="1"/>
  <c r="BC31" i="34" s="1"/>
  <c r="L33" i="34"/>
  <c r="AB32" i="34"/>
  <c r="Y32" i="34"/>
  <c r="AK32" i="34"/>
  <c r="AT38" i="36"/>
  <c r="BD38" i="36" s="1"/>
  <c r="AS32" i="34" l="1"/>
  <c r="BC32" i="34" s="1"/>
  <c r="AK33" i="34"/>
  <c r="L34" i="34"/>
  <c r="Y33" i="34"/>
  <c r="AB33" i="34"/>
  <c r="AS33" i="34" s="1"/>
  <c r="BC33" i="34" s="1"/>
  <c r="AT39" i="36"/>
  <c r="BD39" i="36" s="1"/>
  <c r="L35" i="34" l="1"/>
  <c r="AK34" i="34"/>
  <c r="AB34" i="34"/>
  <c r="Y34" i="34"/>
  <c r="AS34" i="34" l="1"/>
  <c r="BC34" i="34" s="1"/>
  <c r="AK35" i="34"/>
  <c r="L36" i="34"/>
  <c r="Y35" i="34"/>
  <c r="AB35" i="34"/>
  <c r="AS35" i="34" s="1"/>
  <c r="BC35" i="34" s="1"/>
  <c r="AT40" i="36"/>
  <c r="BD40" i="36" s="1"/>
  <c r="L37" i="34" l="1"/>
  <c r="AK36" i="34"/>
  <c r="AB36" i="34"/>
  <c r="Y36" i="34"/>
  <c r="AT41" i="36"/>
  <c r="BD41" i="36" s="1"/>
  <c r="AT42" i="36"/>
  <c r="BD42" i="36" s="1"/>
  <c r="AS36" i="34" l="1"/>
  <c r="BC36" i="34" s="1"/>
  <c r="L38" i="34"/>
  <c r="AB37" i="34"/>
  <c r="Y37" i="34"/>
  <c r="AK37" i="34"/>
  <c r="AT43" i="36"/>
  <c r="BD43" i="36" s="1"/>
  <c r="L39" i="34" l="1"/>
  <c r="Y38" i="34"/>
  <c r="AB38" i="34"/>
  <c r="AK38" i="34"/>
  <c r="AS37" i="34"/>
  <c r="BC37" i="34" s="1"/>
  <c r="AS38" i="34" l="1"/>
  <c r="BC38" i="34" s="1"/>
  <c r="Y39" i="34"/>
  <c r="L40" i="34"/>
  <c r="AB39" i="34"/>
  <c r="AK39" i="34"/>
  <c r="AT44" i="36"/>
  <c r="BD44" i="36" s="1"/>
  <c r="L41" i="34" l="1"/>
  <c r="AK40" i="34"/>
  <c r="AB40" i="34"/>
  <c r="Y40" i="34"/>
  <c r="AS39" i="34"/>
  <c r="BC39" i="34" s="1"/>
  <c r="AT45" i="36"/>
  <c r="BD45" i="36" s="1"/>
  <c r="AS40" i="34" l="1"/>
  <c r="BC40" i="34" s="1"/>
  <c r="AK41" i="34"/>
  <c r="L42" i="34"/>
  <c r="AB41" i="34"/>
  <c r="Y41" i="34"/>
  <c r="AT46" i="36"/>
  <c r="BD46" i="36" s="1"/>
  <c r="AS41" i="34" l="1"/>
  <c r="BC41" i="34" s="1"/>
  <c r="Y42" i="34"/>
  <c r="L43" i="34"/>
  <c r="AB42" i="34"/>
  <c r="AK42" i="34"/>
  <c r="AT47" i="36"/>
  <c r="BD47" i="36" s="1"/>
  <c r="AS42" i="34" l="1"/>
  <c r="BC42" i="34" s="1"/>
  <c r="AK43" i="34"/>
  <c r="L44" i="34"/>
  <c r="Y43" i="34"/>
  <c r="AB43" i="34"/>
  <c r="AT48" i="36"/>
  <c r="BD48" i="36" s="1"/>
  <c r="AT49" i="36"/>
  <c r="BD49" i="36" s="1"/>
  <c r="AS43" i="34" l="1"/>
  <c r="BC43" i="34" s="1"/>
  <c r="AK44" i="34"/>
  <c r="L45" i="34"/>
  <c r="AB44" i="34"/>
  <c r="Y44" i="34"/>
  <c r="O16" i="22"/>
  <c r="O15" i="22"/>
  <c r="O14" i="22"/>
  <c r="O13" i="22"/>
  <c r="O12" i="22"/>
  <c r="O11" i="22"/>
  <c r="O10" i="22"/>
  <c r="O9" i="22"/>
  <c r="AS44" i="34" l="1"/>
  <c r="BC44" i="34" s="1"/>
  <c r="AK45" i="34"/>
  <c r="L46" i="34"/>
  <c r="AB45" i="34"/>
  <c r="Y45" i="34"/>
  <c r="AT50" i="36"/>
  <c r="BD50" i="36" s="1"/>
  <c r="AT51" i="36"/>
  <c r="BD51" i="36" s="1"/>
  <c r="Y16" i="22"/>
  <c r="Z16" i="22" s="1"/>
  <c r="AA16" i="22" s="1"/>
  <c r="AB16" i="22" s="1"/>
  <c r="AE16" i="22"/>
  <c r="AC16" i="22"/>
  <c r="AE15" i="22"/>
  <c r="AC15" i="22"/>
  <c r="Y15" i="22"/>
  <c r="Z15" i="22" s="1"/>
  <c r="AA15" i="22" s="1"/>
  <c r="AB15" i="22" s="1"/>
  <c r="AE14" i="22"/>
  <c r="AC14" i="22"/>
  <c r="Y14" i="22"/>
  <c r="Z14" i="22" s="1"/>
  <c r="AA14" i="22" s="1"/>
  <c r="AB14" i="22" s="1"/>
  <c r="AE13" i="22"/>
  <c r="AC13" i="22"/>
  <c r="Y13" i="22"/>
  <c r="Z13" i="22" s="1"/>
  <c r="AA13" i="22" s="1"/>
  <c r="AB13" i="22" s="1"/>
  <c r="AE12" i="22"/>
  <c r="AC12" i="22"/>
  <c r="Y12" i="22"/>
  <c r="Z12" i="22" s="1"/>
  <c r="AA12" i="22" s="1"/>
  <c r="AB12" i="22" s="1"/>
  <c r="AE11" i="22"/>
  <c r="AC11" i="22"/>
  <c r="Y11" i="22"/>
  <c r="Z11" i="22" s="1"/>
  <c r="AA11" i="22" s="1"/>
  <c r="AB11" i="22" s="1"/>
  <c r="AE10" i="22"/>
  <c r="AC10" i="22"/>
  <c r="Y10" i="22"/>
  <c r="AS45" i="34" l="1"/>
  <c r="BC45" i="34" s="1"/>
  <c r="L47" i="34"/>
  <c r="Y46" i="34"/>
  <c r="AB46" i="34"/>
  <c r="AK46" i="34"/>
  <c r="F29" i="35"/>
  <c r="H29" i="35" s="1"/>
  <c r="F27" i="35"/>
  <c r="H27" i="35" s="1"/>
  <c r="Z10" i="22"/>
  <c r="AF11" i="22"/>
  <c r="AF12" i="22"/>
  <c r="AF14" i="22"/>
  <c r="AE9" i="22"/>
  <c r="Y9" i="22"/>
  <c r="Z9" i="22" s="1"/>
  <c r="AA9" i="22" s="1"/>
  <c r="AS46" i="34" l="1"/>
  <c r="BC46" i="34" s="1"/>
  <c r="Y47" i="34"/>
  <c r="L48" i="34"/>
  <c r="AB47" i="34"/>
  <c r="AK47" i="34"/>
  <c r="AT52" i="36"/>
  <c r="BD52" i="36" s="1"/>
  <c r="AA10" i="22"/>
  <c r="AB10" i="22" s="1"/>
  <c r="AB9" i="22"/>
  <c r="AD15" i="22"/>
  <c r="AF15" i="22"/>
  <c r="AF13" i="22"/>
  <c r="AD11" i="22"/>
  <c r="AD12" i="22"/>
  <c r="AD14" i="22"/>
  <c r="AA18" i="22" l="1"/>
  <c r="L49" i="34"/>
  <c r="AK48" i="34"/>
  <c r="AB48" i="34"/>
  <c r="Y48" i="34"/>
  <c r="AS47" i="34"/>
  <c r="BC47" i="34" s="1"/>
  <c r="F24" i="35"/>
  <c r="F22" i="35"/>
  <c r="H22" i="35" s="1"/>
  <c r="AD10" i="22"/>
  <c r="F21" i="35"/>
  <c r="H21" i="35" s="1"/>
  <c r="F25" i="35"/>
  <c r="H25" i="35" s="1"/>
  <c r="AT53" i="36"/>
  <c r="BD53" i="36" s="1"/>
  <c r="AB18" i="22"/>
  <c r="AF10" i="22"/>
  <c r="AD13" i="22"/>
  <c r="AS48" i="34" l="1"/>
  <c r="BC48" i="34" s="1"/>
  <c r="AK49" i="34"/>
  <c r="L50" i="34"/>
  <c r="Y49" i="34"/>
  <c r="AB49" i="34"/>
  <c r="AS49" i="34" s="1"/>
  <c r="BC49" i="34" s="1"/>
  <c r="AT54" i="36"/>
  <c r="BD54" i="36" s="1"/>
  <c r="AT55" i="36"/>
  <c r="BD55" i="36" s="1"/>
  <c r="AF9" i="22"/>
  <c r="H24" i="35"/>
  <c r="H65" i="35" s="1"/>
  <c r="AD9" i="22"/>
  <c r="Y50" i="34" l="1"/>
  <c r="L51" i="34"/>
  <c r="AB50" i="34"/>
  <c r="AK50" i="34"/>
  <c r="E5" i="35"/>
  <c r="F4" i="37" s="1"/>
  <c r="AT56" i="36"/>
  <c r="BD56" i="36" s="1"/>
  <c r="AG9" i="22"/>
  <c r="AS50" i="34" l="1"/>
  <c r="BC50" i="34" s="1"/>
  <c r="AK51" i="34"/>
  <c r="L52" i="34"/>
  <c r="Y51" i="34"/>
  <c r="AB51" i="34"/>
  <c r="AS51" i="34" s="1"/>
  <c r="BC51" i="34" s="1"/>
  <c r="AT57" i="36"/>
  <c r="BD57" i="36" s="1"/>
  <c r="Y52" i="34" l="1"/>
  <c r="L53" i="34"/>
  <c r="AK52" i="34"/>
  <c r="AB52" i="34"/>
  <c r="AS52" i="34" s="1"/>
  <c r="BC52" i="34" s="1"/>
  <c r="AT58" i="36"/>
  <c r="BD58" i="36" s="1"/>
  <c r="Y53" i="34" l="1"/>
  <c r="L54" i="34"/>
  <c r="AK53" i="34"/>
  <c r="AB53" i="34"/>
  <c r="AS53" i="34" s="1"/>
  <c r="BC53" i="34" s="1"/>
  <c r="AF16" i="22"/>
  <c r="AF18" i="22" s="1"/>
  <c r="AB54" i="34" l="1"/>
  <c r="L55" i="34"/>
  <c r="AK54" i="34"/>
  <c r="Y54" i="34"/>
  <c r="AT59" i="36"/>
  <c r="BD59" i="36" s="1"/>
  <c r="AD16" i="22"/>
  <c r="AD18" i="22" s="1"/>
  <c r="AX507" i="36" s="1"/>
  <c r="L56" i="34" l="1"/>
  <c r="Y55" i="34"/>
  <c r="AK55" i="34"/>
  <c r="AB55" i="34"/>
  <c r="AS55" i="34" s="1"/>
  <c r="BC55" i="34" s="1"/>
  <c r="AS54" i="34"/>
  <c r="BC54" i="34" s="1"/>
  <c r="AT61" i="36"/>
  <c r="BD61" i="36" s="1"/>
  <c r="AT60" i="36"/>
  <c r="BD60" i="36" s="1"/>
  <c r="AG12" i="22"/>
  <c r="AG15" i="22"/>
  <c r="AG14" i="22"/>
  <c r="AG13" i="22"/>
  <c r="AG16" i="22"/>
  <c r="AG11" i="22"/>
  <c r="AG18" i="22" l="1"/>
  <c r="L57" i="34"/>
  <c r="AK56" i="34"/>
  <c r="Y56" i="34"/>
  <c r="AB56" i="34"/>
  <c r="AS56" i="34" s="1"/>
  <c r="BC56" i="34" s="1"/>
  <c r="BD504" i="36" l="1"/>
  <c r="BF504" i="36" s="1"/>
  <c r="AJ18" i="22"/>
  <c r="AK18" i="22" s="1"/>
  <c r="L58" i="34"/>
  <c r="AK57" i="34"/>
  <c r="Y57" i="34"/>
  <c r="AB57" i="34"/>
  <c r="AT62" i="36"/>
  <c r="BD62" i="36" s="1"/>
  <c r="AT63" i="36"/>
  <c r="BD63" i="36" s="1"/>
  <c r="AF5" i="15"/>
  <c r="AE3" i="17"/>
  <c r="AE12" i="15"/>
  <c r="I24" i="20"/>
  <c r="O19" i="18" s="1"/>
  <c r="F24" i="20"/>
  <c r="O18" i="17" s="1"/>
  <c r="C24" i="20"/>
  <c r="O17" i="17" s="1"/>
  <c r="I23" i="20"/>
  <c r="F23" i="20"/>
  <c r="C23" i="20"/>
  <c r="I22" i="20"/>
  <c r="F22" i="20"/>
  <c r="C22" i="20"/>
  <c r="I21" i="20"/>
  <c r="F21" i="20"/>
  <c r="C21" i="20"/>
  <c r="L10" i="20"/>
  <c r="O8" i="18" s="1"/>
  <c r="I10" i="20"/>
  <c r="O7" i="18" s="1"/>
  <c r="O10" i="18" s="1"/>
  <c r="F10" i="20"/>
  <c r="O6" i="17" s="1"/>
  <c r="C10" i="20"/>
  <c r="O5" i="17" s="1"/>
  <c r="L9" i="20"/>
  <c r="I9" i="20"/>
  <c r="F9" i="20"/>
  <c r="C9" i="20"/>
  <c r="L8" i="20"/>
  <c r="I8" i="20"/>
  <c r="F8" i="20"/>
  <c r="C8" i="20"/>
  <c r="L7" i="20"/>
  <c r="I7" i="20"/>
  <c r="F7" i="20"/>
  <c r="C7" i="20"/>
  <c r="B40" i="18"/>
  <c r="B39" i="18"/>
  <c r="B38" i="18"/>
  <c r="B37" i="18"/>
  <c r="B36" i="18"/>
  <c r="B32" i="18"/>
  <c r="B31" i="18"/>
  <c r="B30" i="18"/>
  <c r="B29" i="18"/>
  <c r="B28" i="18"/>
  <c r="B27" i="18"/>
  <c r="B26" i="18"/>
  <c r="B25" i="18"/>
  <c r="W24" i="18"/>
  <c r="X24" i="18" s="1"/>
  <c r="O20" i="18"/>
  <c r="N20" i="18"/>
  <c r="N40" i="18" s="1"/>
  <c r="N19" i="18"/>
  <c r="N39" i="18" s="1"/>
  <c r="N18" i="18"/>
  <c r="N38" i="18" s="1"/>
  <c r="N17" i="18"/>
  <c r="N37" i="18" s="1"/>
  <c r="N16" i="18"/>
  <c r="N36" i="18" s="1"/>
  <c r="N12" i="18"/>
  <c r="N32" i="18" s="1"/>
  <c r="C12" i="18"/>
  <c r="O11" i="18"/>
  <c r="N11" i="18"/>
  <c r="N31" i="18" s="1"/>
  <c r="AH10" i="18"/>
  <c r="AF10" i="18"/>
  <c r="AE10" i="18"/>
  <c r="AC10" i="18"/>
  <c r="N10" i="18"/>
  <c r="N30" i="18" s="1"/>
  <c r="C10" i="18"/>
  <c r="AG9" i="18"/>
  <c r="AG10" i="18" s="1"/>
  <c r="AD9" i="18"/>
  <c r="AD10" i="18" s="1"/>
  <c r="O9" i="18"/>
  <c r="O12" i="18" s="1"/>
  <c r="N9" i="18"/>
  <c r="N29" i="18" s="1"/>
  <c r="N8" i="18"/>
  <c r="N28" i="18" s="1"/>
  <c r="N7" i="18"/>
  <c r="N27" i="18" s="1"/>
  <c r="Z6" i="18"/>
  <c r="N6" i="18"/>
  <c r="N26" i="18" s="1"/>
  <c r="N5" i="18"/>
  <c r="N25" i="18" s="1"/>
  <c r="B40" i="17"/>
  <c r="B39" i="17"/>
  <c r="B38" i="17"/>
  <c r="B37" i="17"/>
  <c r="B36" i="17"/>
  <c r="B32" i="17"/>
  <c r="B31" i="17"/>
  <c r="B30" i="17"/>
  <c r="B29" i="17"/>
  <c r="B28" i="17"/>
  <c r="B27" i="17"/>
  <c r="B26" i="17"/>
  <c r="B25" i="17"/>
  <c r="W24" i="17"/>
  <c r="X24" i="17" s="1"/>
  <c r="O20" i="17"/>
  <c r="N20" i="17"/>
  <c r="N40" i="17" s="1"/>
  <c r="N19" i="17"/>
  <c r="N39" i="17" s="1"/>
  <c r="N18" i="17"/>
  <c r="N38" i="17" s="1"/>
  <c r="N17" i="17"/>
  <c r="N37" i="17" s="1"/>
  <c r="N16" i="17"/>
  <c r="N36" i="17" s="1"/>
  <c r="N12" i="17"/>
  <c r="N32" i="17" s="1"/>
  <c r="C12" i="17"/>
  <c r="O11" i="17"/>
  <c r="N11" i="17"/>
  <c r="N31" i="17" s="1"/>
  <c r="AH10" i="17"/>
  <c r="AF10" i="17"/>
  <c r="AE10" i="17"/>
  <c r="AC10" i="17"/>
  <c r="N10" i="17"/>
  <c r="N30" i="17" s="1"/>
  <c r="C10" i="17"/>
  <c r="AG9" i="17"/>
  <c r="AG10" i="17" s="1"/>
  <c r="AD9" i="17"/>
  <c r="AD10" i="17" s="1"/>
  <c r="O9" i="17"/>
  <c r="O12" i="17" s="1"/>
  <c r="N9" i="17"/>
  <c r="N29" i="17" s="1"/>
  <c r="N8" i="17"/>
  <c r="N28" i="17" s="1"/>
  <c r="N7" i="17"/>
  <c r="N27" i="17" s="1"/>
  <c r="Z6" i="17"/>
  <c r="N6" i="17"/>
  <c r="N26" i="17" s="1"/>
  <c r="N5" i="17"/>
  <c r="N25" i="17" s="1"/>
  <c r="AS57" i="34" l="1"/>
  <c r="BC57" i="34" s="1"/>
  <c r="L59" i="34"/>
  <c r="Y58" i="34"/>
  <c r="AB58" i="34"/>
  <c r="AK58" i="34"/>
  <c r="O7" i="17"/>
  <c r="O10" i="17" s="1"/>
  <c r="O8" i="17"/>
  <c r="O19" i="17"/>
  <c r="O5" i="18"/>
  <c r="O17" i="18"/>
  <c r="O6" i="18"/>
  <c r="O18" i="18"/>
  <c r="AC11" i="17"/>
  <c r="AD11" i="17" s="1"/>
  <c r="AE11" i="17" s="1"/>
  <c r="AF11" i="17" s="1"/>
  <c r="AG11" i="17" s="1"/>
  <c r="AH11" i="17" s="1"/>
  <c r="AC11" i="18"/>
  <c r="AD11" i="18" s="1"/>
  <c r="AE11" i="18" s="1"/>
  <c r="AF11" i="18" s="1"/>
  <c r="AG11" i="18" s="1"/>
  <c r="AH11" i="18" s="1"/>
  <c r="AB8" i="15" s="1"/>
  <c r="AS58" i="34" l="1"/>
  <c r="BC58" i="34" s="1"/>
  <c r="AK59" i="34"/>
  <c r="L60" i="34"/>
  <c r="Y59" i="34"/>
  <c r="AB59" i="34"/>
  <c r="AS59" i="34" s="1"/>
  <c r="BC59" i="34" s="1"/>
  <c r="AT64" i="36"/>
  <c r="BD64" i="36" s="1"/>
  <c r="D6" i="18"/>
  <c r="D6" i="17"/>
  <c r="D5" i="18"/>
  <c r="D5" i="17"/>
  <c r="D20" i="18"/>
  <c r="D20" i="17"/>
  <c r="D17" i="18"/>
  <c r="D17" i="17"/>
  <c r="D19" i="18"/>
  <c r="D19" i="17"/>
  <c r="D8" i="18"/>
  <c r="D8" i="17"/>
  <c r="D10" i="18"/>
  <c r="D10" i="17"/>
  <c r="D12" i="18"/>
  <c r="D12" i="17"/>
  <c r="D9" i="18"/>
  <c r="D9" i="17"/>
  <c r="D11" i="18"/>
  <c r="D11" i="17"/>
  <c r="D7" i="18"/>
  <c r="D7" i="17"/>
  <c r="D18" i="18"/>
  <c r="D18" i="17"/>
  <c r="D16" i="18"/>
  <c r="D16" i="17"/>
  <c r="AB60" i="34" l="1"/>
  <c r="L61" i="34"/>
  <c r="AK60" i="34"/>
  <c r="Y60" i="34"/>
  <c r="AT65" i="36"/>
  <c r="AC16" i="14"/>
  <c r="C36" i="17"/>
  <c r="D21" i="17"/>
  <c r="P16" i="17"/>
  <c r="E16" i="17"/>
  <c r="C36" i="18"/>
  <c r="D21" i="18"/>
  <c r="P16" i="18"/>
  <c r="E16" i="18"/>
  <c r="C38" i="17"/>
  <c r="P18" i="17"/>
  <c r="E18" i="17"/>
  <c r="C38" i="18"/>
  <c r="P18" i="18"/>
  <c r="E18" i="18"/>
  <c r="C27" i="17"/>
  <c r="P7" i="17"/>
  <c r="E7" i="17"/>
  <c r="C27" i="18"/>
  <c r="P7" i="18"/>
  <c r="E7" i="18"/>
  <c r="C31" i="17"/>
  <c r="P11" i="17"/>
  <c r="E11" i="17"/>
  <c r="C31" i="18"/>
  <c r="P11" i="18"/>
  <c r="E11" i="18"/>
  <c r="C29" i="17"/>
  <c r="P9" i="17"/>
  <c r="E9" i="17"/>
  <c r="C29" i="18"/>
  <c r="P9" i="18"/>
  <c r="E9" i="18"/>
  <c r="C32" i="17"/>
  <c r="P12" i="17"/>
  <c r="E12" i="17"/>
  <c r="C32" i="18"/>
  <c r="P12" i="18"/>
  <c r="E12" i="18"/>
  <c r="C30" i="17"/>
  <c r="P10" i="17"/>
  <c r="E10" i="17"/>
  <c r="C30" i="18"/>
  <c r="P10" i="18"/>
  <c r="E10" i="18"/>
  <c r="C28" i="17"/>
  <c r="P8" i="17"/>
  <c r="E8" i="17"/>
  <c r="C28" i="18"/>
  <c r="P8" i="18"/>
  <c r="E8" i="18"/>
  <c r="C39" i="17"/>
  <c r="P19" i="17"/>
  <c r="E19" i="17"/>
  <c r="C39" i="18"/>
  <c r="P19" i="18"/>
  <c r="E19" i="18"/>
  <c r="C37" i="17"/>
  <c r="P17" i="17"/>
  <c r="E17" i="17"/>
  <c r="C37" i="18"/>
  <c r="P17" i="18"/>
  <c r="E17" i="18"/>
  <c r="C40" i="17"/>
  <c r="P20" i="17"/>
  <c r="E20" i="17"/>
  <c r="C40" i="18"/>
  <c r="P20" i="18"/>
  <c r="E20" i="18"/>
  <c r="C25" i="17"/>
  <c r="D13" i="17"/>
  <c r="P5" i="17"/>
  <c r="E5" i="17"/>
  <c r="C25" i="18"/>
  <c r="D13" i="18"/>
  <c r="P5" i="18"/>
  <c r="E5" i="18"/>
  <c r="C26" i="17"/>
  <c r="P6" i="17"/>
  <c r="E6" i="17"/>
  <c r="C26" i="18"/>
  <c r="P6" i="18"/>
  <c r="E6" i="18"/>
  <c r="Y61" i="34" l="1"/>
  <c r="L62" i="34"/>
  <c r="AB61" i="34"/>
  <c r="AK61" i="34"/>
  <c r="AS60" i="34"/>
  <c r="BC60" i="34" s="1"/>
  <c r="AT66" i="36"/>
  <c r="AC17" i="14"/>
  <c r="AJ14" i="18"/>
  <c r="D26" i="18"/>
  <c r="G6" i="18"/>
  <c r="I6" i="18" s="1"/>
  <c r="J6" i="18" s="1"/>
  <c r="L6" i="18" s="1"/>
  <c r="E26" i="18" s="1"/>
  <c r="O26" i="18"/>
  <c r="Q6" i="18"/>
  <c r="D26" i="17"/>
  <c r="G6" i="17"/>
  <c r="I6" i="17" s="1"/>
  <c r="J6" i="17" s="1"/>
  <c r="L6" i="17" s="1"/>
  <c r="E26" i="17" s="1"/>
  <c r="O26" i="17"/>
  <c r="Q6" i="17"/>
  <c r="D25" i="18"/>
  <c r="G5" i="18"/>
  <c r="I5" i="18" s="1"/>
  <c r="J5" i="18" s="1"/>
  <c r="L5" i="18" s="1"/>
  <c r="O25" i="18"/>
  <c r="P13" i="18"/>
  <c r="Q5" i="18"/>
  <c r="AJ11" i="18"/>
  <c r="AL11" i="18" s="1"/>
  <c r="AG1" i="18"/>
  <c r="C33" i="18"/>
  <c r="D25" i="17"/>
  <c r="G5" i="17"/>
  <c r="I5" i="17" s="1"/>
  <c r="J5" i="17" s="1"/>
  <c r="L5" i="17" s="1"/>
  <c r="O25" i="17"/>
  <c r="P13" i="17"/>
  <c r="Q5" i="17"/>
  <c r="AJ11" i="17"/>
  <c r="AL11" i="17" s="1"/>
  <c r="AG1" i="17"/>
  <c r="C33" i="17"/>
  <c r="D40" i="18"/>
  <c r="G20" i="18"/>
  <c r="I20" i="18" s="1"/>
  <c r="J20" i="18" s="1"/>
  <c r="L20" i="18" s="1"/>
  <c r="E40" i="18" s="1"/>
  <c r="O40" i="18"/>
  <c r="Q20" i="18"/>
  <c r="D40" i="17"/>
  <c r="G20" i="17"/>
  <c r="I20" i="17" s="1"/>
  <c r="J20" i="17" s="1"/>
  <c r="L20" i="17" s="1"/>
  <c r="E40" i="17" s="1"/>
  <c r="O40" i="17"/>
  <c r="Q20" i="17"/>
  <c r="D37" i="18"/>
  <c r="G17" i="18"/>
  <c r="I17" i="18" s="1"/>
  <c r="J17" i="18" s="1"/>
  <c r="L17" i="18" s="1"/>
  <c r="E37" i="18" s="1"/>
  <c r="O37" i="18"/>
  <c r="Q17" i="18"/>
  <c r="D37" i="17"/>
  <c r="G17" i="17"/>
  <c r="I17" i="17" s="1"/>
  <c r="J17" i="17" s="1"/>
  <c r="L17" i="17" s="1"/>
  <c r="E37" i="17" s="1"/>
  <c r="O37" i="17"/>
  <c r="Q17" i="17"/>
  <c r="D39" i="18"/>
  <c r="G19" i="18"/>
  <c r="I19" i="18" s="1"/>
  <c r="J19" i="18" s="1"/>
  <c r="L19" i="18" s="1"/>
  <c r="E39" i="18" s="1"/>
  <c r="O39" i="18"/>
  <c r="Q19" i="18"/>
  <c r="D39" i="17"/>
  <c r="G19" i="17"/>
  <c r="I19" i="17" s="1"/>
  <c r="J19" i="17" s="1"/>
  <c r="L19" i="17" s="1"/>
  <c r="E39" i="17" s="1"/>
  <c r="O39" i="17"/>
  <c r="Q19" i="17"/>
  <c r="D28" i="18"/>
  <c r="G8" i="18"/>
  <c r="I8" i="18" s="1"/>
  <c r="J8" i="18" s="1"/>
  <c r="L8" i="18" s="1"/>
  <c r="E28" i="18" s="1"/>
  <c r="O28" i="18"/>
  <c r="Q8" i="18"/>
  <c r="D28" i="17"/>
  <c r="G8" i="17"/>
  <c r="I8" i="17" s="1"/>
  <c r="J8" i="17" s="1"/>
  <c r="L8" i="17" s="1"/>
  <c r="E28" i="17" s="1"/>
  <c r="O28" i="17"/>
  <c r="Q8" i="17"/>
  <c r="D30" i="18"/>
  <c r="G10" i="18"/>
  <c r="I10" i="18" s="1"/>
  <c r="J10" i="18" s="1"/>
  <c r="L10" i="18" s="1"/>
  <c r="E30" i="18" s="1"/>
  <c r="O30" i="18"/>
  <c r="Q10" i="18"/>
  <c r="D30" i="17"/>
  <c r="G10" i="17"/>
  <c r="I10" i="17" s="1"/>
  <c r="J10" i="17" s="1"/>
  <c r="L10" i="17" s="1"/>
  <c r="E30" i="17" s="1"/>
  <c r="O30" i="17"/>
  <c r="Q10" i="17"/>
  <c r="D32" i="18"/>
  <c r="G12" i="18"/>
  <c r="I12" i="18" s="1"/>
  <c r="J12" i="18" s="1"/>
  <c r="L12" i="18" s="1"/>
  <c r="E32" i="18" s="1"/>
  <c r="O32" i="18"/>
  <c r="Q12" i="18"/>
  <c r="D32" i="17"/>
  <c r="G12" i="17"/>
  <c r="I12" i="17" s="1"/>
  <c r="J12" i="17" s="1"/>
  <c r="L12" i="17" s="1"/>
  <c r="E32" i="17" s="1"/>
  <c r="O32" i="17"/>
  <c r="Q12" i="17"/>
  <c r="D29" i="18"/>
  <c r="G9" i="18"/>
  <c r="I9" i="18" s="1"/>
  <c r="J9" i="18" s="1"/>
  <c r="L9" i="18" s="1"/>
  <c r="E29" i="18" s="1"/>
  <c r="O29" i="18"/>
  <c r="Q9" i="18"/>
  <c r="D29" i="17"/>
  <c r="G9" i="17"/>
  <c r="I9" i="17" s="1"/>
  <c r="J9" i="17" s="1"/>
  <c r="L9" i="17" s="1"/>
  <c r="E29" i="17" s="1"/>
  <c r="O29" i="17"/>
  <c r="Q9" i="17"/>
  <c r="D31" i="18"/>
  <c r="G11" i="18"/>
  <c r="I11" i="18" s="1"/>
  <c r="J11" i="18" s="1"/>
  <c r="L11" i="18" s="1"/>
  <c r="E31" i="18" s="1"/>
  <c r="O31" i="18"/>
  <c r="Q11" i="18"/>
  <c r="D31" i="17"/>
  <c r="G11" i="17"/>
  <c r="I11" i="17" s="1"/>
  <c r="J11" i="17" s="1"/>
  <c r="L11" i="17" s="1"/>
  <c r="E31" i="17" s="1"/>
  <c r="O31" i="17"/>
  <c r="Q11" i="17"/>
  <c r="D27" i="18"/>
  <c r="G7" i="18"/>
  <c r="I7" i="18" s="1"/>
  <c r="J7" i="18" s="1"/>
  <c r="L7" i="18" s="1"/>
  <c r="E27" i="18" s="1"/>
  <c r="O27" i="18"/>
  <c r="Q7" i="18"/>
  <c r="D27" i="17"/>
  <c r="G7" i="17"/>
  <c r="I7" i="17" s="1"/>
  <c r="J7" i="17" s="1"/>
  <c r="L7" i="17" s="1"/>
  <c r="E27" i="17" s="1"/>
  <c r="O27" i="17"/>
  <c r="Q7" i="17"/>
  <c r="D38" i="18"/>
  <c r="G18" i="18"/>
  <c r="I18" i="18" s="1"/>
  <c r="J18" i="18" s="1"/>
  <c r="L18" i="18" s="1"/>
  <c r="E38" i="18" s="1"/>
  <c r="O38" i="18"/>
  <c r="Q18" i="18"/>
  <c r="D38" i="17"/>
  <c r="G18" i="17"/>
  <c r="I18" i="17" s="1"/>
  <c r="J18" i="17" s="1"/>
  <c r="L18" i="17" s="1"/>
  <c r="E38" i="17" s="1"/>
  <c r="O38" i="17"/>
  <c r="Q18" i="17"/>
  <c r="D36" i="18"/>
  <c r="G16" i="18"/>
  <c r="I16" i="18" s="1"/>
  <c r="J16" i="18" s="1"/>
  <c r="L16" i="18" s="1"/>
  <c r="O36" i="18"/>
  <c r="P21" i="18"/>
  <c r="Q16" i="18"/>
  <c r="C41" i="18"/>
  <c r="D36" i="17"/>
  <c r="G16" i="17"/>
  <c r="I16" i="17" s="1"/>
  <c r="J16" i="17" s="1"/>
  <c r="L16" i="17" s="1"/>
  <c r="O36" i="17"/>
  <c r="P21" i="17"/>
  <c r="Q16" i="17"/>
  <c r="C41" i="17"/>
  <c r="AB62" i="34" l="1"/>
  <c r="L63" i="34"/>
  <c r="Y62" i="34"/>
  <c r="AK62" i="34"/>
  <c r="AS61" i="34"/>
  <c r="BC61" i="34" s="1"/>
  <c r="AT67" i="36"/>
  <c r="AJ14" i="17"/>
  <c r="AD12" i="17" s="1"/>
  <c r="P36" i="17"/>
  <c r="S16" i="17"/>
  <c r="U16" i="17" s="1"/>
  <c r="V16" i="17" s="1"/>
  <c r="X16" i="17" s="1"/>
  <c r="E36" i="17"/>
  <c r="L21" i="17"/>
  <c r="P36" i="18"/>
  <c r="S16" i="18"/>
  <c r="U16" i="18" s="1"/>
  <c r="V16" i="18" s="1"/>
  <c r="X16" i="18" s="1"/>
  <c r="E36" i="18"/>
  <c r="L21" i="18"/>
  <c r="P38" i="17"/>
  <c r="S18" i="17"/>
  <c r="U18" i="17" s="1"/>
  <c r="V18" i="17" s="1"/>
  <c r="X18" i="17" s="1"/>
  <c r="Q38" i="17" s="1"/>
  <c r="R38" i="17" s="1"/>
  <c r="F38" i="17"/>
  <c r="P38" i="18"/>
  <c r="S18" i="18"/>
  <c r="U18" i="18" s="1"/>
  <c r="V18" i="18" s="1"/>
  <c r="X18" i="18" s="1"/>
  <c r="Q38" i="18" s="1"/>
  <c r="R38" i="18" s="1"/>
  <c r="F38" i="18"/>
  <c r="P27" i="17"/>
  <c r="S7" i="17"/>
  <c r="U7" i="17" s="1"/>
  <c r="V7" i="17" s="1"/>
  <c r="X7" i="17" s="1"/>
  <c r="Q27" i="17" s="1"/>
  <c r="R27" i="17" s="1"/>
  <c r="F27" i="17"/>
  <c r="P27" i="18"/>
  <c r="S7" i="18"/>
  <c r="U7" i="18" s="1"/>
  <c r="V7" i="18" s="1"/>
  <c r="X7" i="18" s="1"/>
  <c r="Q27" i="18" s="1"/>
  <c r="R27" i="18" s="1"/>
  <c r="F27" i="18"/>
  <c r="P31" i="17"/>
  <c r="S11" i="17"/>
  <c r="U11" i="17" s="1"/>
  <c r="V11" i="17" s="1"/>
  <c r="X11" i="17" s="1"/>
  <c r="Q31" i="17" s="1"/>
  <c r="R31" i="17" s="1"/>
  <c r="F31" i="17"/>
  <c r="P31" i="18"/>
  <c r="S11" i="18"/>
  <c r="U11" i="18" s="1"/>
  <c r="V11" i="18" s="1"/>
  <c r="X11" i="18" s="1"/>
  <c r="Q31" i="18" s="1"/>
  <c r="R31" i="18" s="1"/>
  <c r="F31" i="18"/>
  <c r="P29" i="17"/>
  <c r="S9" i="17"/>
  <c r="U9" i="17" s="1"/>
  <c r="V9" i="17" s="1"/>
  <c r="X9" i="17" s="1"/>
  <c r="Q29" i="17" s="1"/>
  <c r="R29" i="17" s="1"/>
  <c r="F29" i="17"/>
  <c r="P29" i="18"/>
  <c r="S9" i="18"/>
  <c r="U9" i="18" s="1"/>
  <c r="V9" i="18" s="1"/>
  <c r="X9" i="18" s="1"/>
  <c r="Q29" i="18" s="1"/>
  <c r="R29" i="18" s="1"/>
  <c r="F29" i="18"/>
  <c r="P32" i="17"/>
  <c r="S12" i="17"/>
  <c r="U12" i="17" s="1"/>
  <c r="V12" i="17" s="1"/>
  <c r="X12" i="17" s="1"/>
  <c r="Q32" i="17" s="1"/>
  <c r="R32" i="17" s="1"/>
  <c r="F32" i="17"/>
  <c r="P32" i="18"/>
  <c r="S12" i="18"/>
  <c r="U12" i="18" s="1"/>
  <c r="V12" i="18" s="1"/>
  <c r="X12" i="18" s="1"/>
  <c r="Q32" i="18" s="1"/>
  <c r="R32" i="18" s="1"/>
  <c r="F32" i="18"/>
  <c r="P30" i="17"/>
  <c r="S10" i="17"/>
  <c r="U10" i="17" s="1"/>
  <c r="V10" i="17" s="1"/>
  <c r="X10" i="17" s="1"/>
  <c r="Q30" i="17" s="1"/>
  <c r="R30" i="17" s="1"/>
  <c r="F30" i="17"/>
  <c r="P30" i="18"/>
  <c r="S10" i="18"/>
  <c r="U10" i="18" s="1"/>
  <c r="V10" i="18" s="1"/>
  <c r="X10" i="18" s="1"/>
  <c r="Q30" i="18" s="1"/>
  <c r="R30" i="18" s="1"/>
  <c r="F30" i="18"/>
  <c r="P28" i="17"/>
  <c r="S8" i="17"/>
  <c r="U8" i="17" s="1"/>
  <c r="V8" i="17" s="1"/>
  <c r="X8" i="17" s="1"/>
  <c r="Q28" i="17" s="1"/>
  <c r="R28" i="17" s="1"/>
  <c r="F28" i="17"/>
  <c r="P28" i="18"/>
  <c r="S8" i="18"/>
  <c r="U8" i="18" s="1"/>
  <c r="V8" i="18" s="1"/>
  <c r="X8" i="18" s="1"/>
  <c r="Q28" i="18" s="1"/>
  <c r="R28" i="18" s="1"/>
  <c r="F28" i="18"/>
  <c r="P39" i="17"/>
  <c r="S19" i="17"/>
  <c r="U19" i="17" s="1"/>
  <c r="V19" i="17" s="1"/>
  <c r="X19" i="17" s="1"/>
  <c r="Q39" i="17" s="1"/>
  <c r="R39" i="17" s="1"/>
  <c r="F39" i="17"/>
  <c r="P39" i="18"/>
  <c r="S19" i="18"/>
  <c r="U19" i="18" s="1"/>
  <c r="V19" i="18" s="1"/>
  <c r="X19" i="18" s="1"/>
  <c r="Q39" i="18" s="1"/>
  <c r="R39" i="18" s="1"/>
  <c r="F39" i="18"/>
  <c r="P37" i="17"/>
  <c r="S17" i="17"/>
  <c r="U17" i="17" s="1"/>
  <c r="V17" i="17" s="1"/>
  <c r="X17" i="17" s="1"/>
  <c r="Q37" i="17" s="1"/>
  <c r="R37" i="17" s="1"/>
  <c r="F37" i="17"/>
  <c r="P37" i="18"/>
  <c r="S17" i="18"/>
  <c r="U17" i="18" s="1"/>
  <c r="V17" i="18" s="1"/>
  <c r="X17" i="18" s="1"/>
  <c r="Q37" i="18" s="1"/>
  <c r="R37" i="18" s="1"/>
  <c r="F37" i="18"/>
  <c r="P40" i="17"/>
  <c r="S20" i="17"/>
  <c r="U20" i="17" s="1"/>
  <c r="V20" i="17" s="1"/>
  <c r="X20" i="17" s="1"/>
  <c r="Q40" i="17" s="1"/>
  <c r="R40" i="17" s="1"/>
  <c r="F40" i="17"/>
  <c r="P40" i="18"/>
  <c r="S20" i="18"/>
  <c r="U20" i="18" s="1"/>
  <c r="V20" i="18" s="1"/>
  <c r="X20" i="18" s="1"/>
  <c r="Q40" i="18" s="1"/>
  <c r="R40" i="18" s="1"/>
  <c r="F40" i="18"/>
  <c r="P25" i="17"/>
  <c r="S5" i="17"/>
  <c r="U5" i="17" s="1"/>
  <c r="V5" i="17" s="1"/>
  <c r="X5" i="17" s="1"/>
  <c r="E25" i="17"/>
  <c r="L13" i="17"/>
  <c r="P25" i="18"/>
  <c r="S5" i="18"/>
  <c r="U5" i="18" s="1"/>
  <c r="V5" i="18" s="1"/>
  <c r="X5" i="18" s="1"/>
  <c r="E25" i="18"/>
  <c r="L13" i="18"/>
  <c r="AD12" i="18"/>
  <c r="AG12" i="18"/>
  <c r="AC12" i="18"/>
  <c r="AC13" i="18" s="1"/>
  <c r="AE12" i="18"/>
  <c r="AF12" i="18"/>
  <c r="AH12" i="18"/>
  <c r="P26" i="17"/>
  <c r="S6" i="17"/>
  <c r="U6" i="17" s="1"/>
  <c r="V6" i="17" s="1"/>
  <c r="X6" i="17" s="1"/>
  <c r="Q26" i="17" s="1"/>
  <c r="R26" i="17" s="1"/>
  <c r="F26" i="17"/>
  <c r="P26" i="18"/>
  <c r="S6" i="18"/>
  <c r="U6" i="18" s="1"/>
  <c r="V6" i="18" s="1"/>
  <c r="X6" i="18" s="1"/>
  <c r="Q26" i="18" s="1"/>
  <c r="R26" i="18" s="1"/>
  <c r="F26" i="18"/>
  <c r="Y63" i="34" l="1"/>
  <c r="L64" i="34"/>
  <c r="AB63" i="34"/>
  <c r="AK63" i="34"/>
  <c r="AS62" i="34"/>
  <c r="BC62" i="34" s="1"/>
  <c r="AT68" i="36"/>
  <c r="AF12" i="17"/>
  <c r="AE12" i="17"/>
  <c r="AH12" i="17"/>
  <c r="AG12" i="17"/>
  <c r="AC12" i="17"/>
  <c r="AC13" i="17" s="1"/>
  <c r="AD13" i="17" s="1"/>
  <c r="T26" i="17"/>
  <c r="U26" i="17" s="1"/>
  <c r="T40" i="18"/>
  <c r="U40" i="18" s="1"/>
  <c r="T32" i="18"/>
  <c r="U32" i="18" s="1"/>
  <c r="T39" i="18"/>
  <c r="U39" i="18" s="1"/>
  <c r="T31" i="18"/>
  <c r="U31" i="18" s="1"/>
  <c r="T29" i="18"/>
  <c r="U29" i="18" s="1"/>
  <c r="T28" i="18"/>
  <c r="U28" i="18" s="1"/>
  <c r="T38" i="18"/>
  <c r="U38" i="18" s="1"/>
  <c r="T37" i="18"/>
  <c r="U37" i="18" s="1"/>
  <c r="T27" i="18"/>
  <c r="U27" i="18" s="1"/>
  <c r="T30" i="18"/>
  <c r="U30" i="18" s="1"/>
  <c r="T26" i="18"/>
  <c r="U26" i="18" s="1"/>
  <c r="T40" i="17"/>
  <c r="U40" i="17" s="1"/>
  <c r="T37" i="17"/>
  <c r="U37" i="17" s="1"/>
  <c r="T39" i="17"/>
  <c r="U39" i="17" s="1"/>
  <c r="T28" i="17"/>
  <c r="U28" i="17" s="1"/>
  <c r="T30" i="17"/>
  <c r="U30" i="17" s="1"/>
  <c r="T32" i="17"/>
  <c r="U32" i="17" s="1"/>
  <c r="T29" i="17"/>
  <c r="U29" i="17" s="1"/>
  <c r="T31" i="17"/>
  <c r="U31" i="17" s="1"/>
  <c r="T27" i="17"/>
  <c r="U27" i="17" s="1"/>
  <c r="T38" i="17"/>
  <c r="U38" i="17" s="1"/>
  <c r="AD13" i="18"/>
  <c r="AE13" i="18" s="1"/>
  <c r="AF13" i="18" s="1"/>
  <c r="AG13" i="18" s="1"/>
  <c r="AH13" i="18" s="1"/>
  <c r="E33" i="18"/>
  <c r="E41" i="18" s="1"/>
  <c r="F25" i="18"/>
  <c r="F33" i="18" s="1"/>
  <c r="Q25" i="18"/>
  <c r="X13" i="18"/>
  <c r="E33" i="17"/>
  <c r="E41" i="17" s="1"/>
  <c r="F25" i="17"/>
  <c r="F33" i="17" s="1"/>
  <c r="Q25" i="17"/>
  <c r="X13" i="17"/>
  <c r="F36" i="18"/>
  <c r="Q36" i="18"/>
  <c r="X21" i="18"/>
  <c r="F36" i="17"/>
  <c r="Q36" i="17"/>
  <c r="X21" i="17"/>
  <c r="AS63" i="34" l="1"/>
  <c r="BC63" i="34" s="1"/>
  <c r="L65" i="34"/>
  <c r="AK64" i="34"/>
  <c r="AB64" i="34"/>
  <c r="Y64" i="34"/>
  <c r="AT69" i="36"/>
  <c r="AE13" i="17"/>
  <c r="AF13" i="17" s="1"/>
  <c r="AG13" i="17" s="1"/>
  <c r="AH13" i="17" s="1"/>
  <c r="Q41" i="17"/>
  <c r="R36" i="17"/>
  <c r="R41" i="17" s="1"/>
  <c r="T36" i="17"/>
  <c r="Q41" i="18"/>
  <c r="R36" i="18"/>
  <c r="R41" i="18" s="1"/>
  <c r="T36" i="18"/>
  <c r="Q33" i="17"/>
  <c r="R25" i="17"/>
  <c r="R33" i="17" s="1"/>
  <c r="T25" i="17"/>
  <c r="F41" i="17"/>
  <c r="AG14" i="17" s="1"/>
  <c r="Q33" i="18"/>
  <c r="R25" i="18"/>
  <c r="R33" i="18" s="1"/>
  <c r="T25" i="18"/>
  <c r="F41" i="18"/>
  <c r="AD14" i="18" s="1"/>
  <c r="AS64" i="34" l="1"/>
  <c r="BC64" i="34" s="1"/>
  <c r="AK65" i="34"/>
  <c r="L66" i="34"/>
  <c r="Y65" i="34"/>
  <c r="AB65" i="34"/>
  <c r="AS65" i="34" s="1"/>
  <c r="BC65" i="34" s="1"/>
  <c r="AT70" i="36"/>
  <c r="AF14" i="18"/>
  <c r="AG14" i="18"/>
  <c r="AE14" i="18"/>
  <c r="AH14" i="17"/>
  <c r="AD14" i="17"/>
  <c r="AC14" i="17"/>
  <c r="AE14" i="17"/>
  <c r="AF14" i="17"/>
  <c r="AH14" i="18"/>
  <c r="AC14" i="18"/>
  <c r="T34" i="18"/>
  <c r="U25" i="18"/>
  <c r="T34" i="17"/>
  <c r="U25" i="17"/>
  <c r="T41" i="18"/>
  <c r="X25" i="18" s="1"/>
  <c r="X26" i="18" s="1"/>
  <c r="U36" i="18"/>
  <c r="T41" i="17"/>
  <c r="X25" i="17" s="1"/>
  <c r="X26" i="17" s="1"/>
  <c r="U36" i="17"/>
  <c r="AK66" i="34" l="1"/>
  <c r="L67" i="34"/>
  <c r="Y66" i="34"/>
  <c r="AB66" i="34"/>
  <c r="AS66" i="34" s="1"/>
  <c r="AT71" i="36"/>
  <c r="T43" i="17"/>
  <c r="W25" i="17"/>
  <c r="W26" i="17" s="1"/>
  <c r="T43" i="18"/>
  <c r="W25" i="18"/>
  <c r="W26" i="18" s="1"/>
  <c r="AK67" i="34" l="1"/>
  <c r="L68" i="34"/>
  <c r="Y67" i="34"/>
  <c r="AB67" i="34"/>
  <c r="AS67" i="34" s="1"/>
  <c r="AT72" i="36"/>
  <c r="T42" i="1"/>
  <c r="AE8" i="15"/>
  <c r="AF8" i="15" s="1"/>
  <c r="AJ10" i="15"/>
  <c r="AJ9" i="15"/>
  <c r="AF52" i="16"/>
  <c r="AE52" i="16"/>
  <c r="AD52" i="16"/>
  <c r="AC52" i="16"/>
  <c r="AB52" i="16"/>
  <c r="O57" i="16"/>
  <c r="O55" i="16"/>
  <c r="P55" i="16" s="1"/>
  <c r="Q55" i="16" s="1"/>
  <c r="R55" i="16" s="1"/>
  <c r="AA52" i="16"/>
  <c r="Z52" i="16"/>
  <c r="Y52" i="16"/>
  <c r="X52" i="16"/>
  <c r="W52" i="16"/>
  <c r="V52" i="16"/>
  <c r="U52" i="16"/>
  <c r="T52" i="16"/>
  <c r="S52" i="16"/>
  <c r="R52" i="16"/>
  <c r="Q52" i="16"/>
  <c r="P52" i="16"/>
  <c r="O52" i="16"/>
  <c r="O53" i="16" s="1"/>
  <c r="P51" i="16"/>
  <c r="Q51" i="16" s="1"/>
  <c r="AE48" i="16"/>
  <c r="AF48" i="16" s="1"/>
  <c r="AG48" i="16" s="1"/>
  <c r="AH48" i="16" s="1"/>
  <c r="AI48" i="16" s="1"/>
  <c r="AJ48" i="16" s="1"/>
  <c r="AK48" i="16" s="1"/>
  <c r="AL48" i="16" s="1"/>
  <c r="AM48" i="16" s="1"/>
  <c r="N48" i="16"/>
  <c r="O48" i="16" s="1"/>
  <c r="P48" i="16" s="1"/>
  <c r="Q48" i="16" s="1"/>
  <c r="R48" i="16" s="1"/>
  <c r="S48" i="16" s="1"/>
  <c r="T48" i="16" s="1"/>
  <c r="U48" i="16" s="1"/>
  <c r="V48" i="16" s="1"/>
  <c r="W48" i="16" s="1"/>
  <c r="X48" i="16" s="1"/>
  <c r="Y48" i="16" s="1"/>
  <c r="Z48" i="16" s="1"/>
  <c r="AA48" i="16" s="1"/>
  <c r="AB48" i="16" s="1"/>
  <c r="AC48" i="16" s="1"/>
  <c r="AD48" i="16" s="1"/>
  <c r="BU48" i="16" s="1"/>
  <c r="BV48" i="16" s="1"/>
  <c r="BW48" i="16" s="1"/>
  <c r="BX48" i="16" s="1"/>
  <c r="BY48" i="16" s="1"/>
  <c r="BZ48" i="16" s="1"/>
  <c r="CA48" i="16" s="1"/>
  <c r="DK48" i="16" s="1"/>
  <c r="DL48" i="16" s="1"/>
  <c r="N44" i="16"/>
  <c r="FU41" i="16"/>
  <c r="FT41" i="16"/>
  <c r="FS41" i="16"/>
  <c r="FR41" i="16"/>
  <c r="FQ41" i="16"/>
  <c r="FP41" i="16"/>
  <c r="FO41" i="16"/>
  <c r="FN41" i="16"/>
  <c r="FM41" i="16"/>
  <c r="FL41" i="16"/>
  <c r="FK41" i="16"/>
  <c r="FJ41" i="16"/>
  <c r="FI41" i="16"/>
  <c r="FH41" i="16"/>
  <c r="FG41" i="16"/>
  <c r="FF41" i="16"/>
  <c r="FE41" i="16"/>
  <c r="FD41" i="16"/>
  <c r="FC41" i="16"/>
  <c r="FB41" i="16"/>
  <c r="FA41" i="16"/>
  <c r="EZ41" i="16"/>
  <c r="EY41" i="16"/>
  <c r="EX41" i="16"/>
  <c r="EW41" i="16"/>
  <c r="EV41" i="16"/>
  <c r="EU41" i="16"/>
  <c r="ET41"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GB40" i="16"/>
  <c r="GC40" i="16" s="1"/>
  <c r="GF40" i="16" s="1"/>
  <c r="FX40" i="16"/>
  <c r="GB39" i="16"/>
  <c r="GC39" i="16" s="1"/>
  <c r="GF39" i="16" s="1"/>
  <c r="FX39" i="16"/>
  <c r="GB38" i="16"/>
  <c r="GC38" i="16" s="1"/>
  <c r="FX38" i="16"/>
  <c r="FU36" i="16"/>
  <c r="FU45" i="16" s="1"/>
  <c r="FT36" i="16"/>
  <c r="FT45" i="16" s="1"/>
  <c r="FS36" i="16"/>
  <c r="FS45" i="16" s="1"/>
  <c r="FR36" i="16"/>
  <c r="FR45" i="16" s="1"/>
  <c r="FQ36" i="16"/>
  <c r="FQ45" i="16" s="1"/>
  <c r="FP36" i="16"/>
  <c r="FP45" i="16" s="1"/>
  <c r="FO36" i="16"/>
  <c r="FO45" i="16" s="1"/>
  <c r="FN36" i="16"/>
  <c r="FN45" i="16" s="1"/>
  <c r="FM36" i="16"/>
  <c r="FM45" i="16" s="1"/>
  <c r="FL36" i="16"/>
  <c r="FL45" i="16" s="1"/>
  <c r="FK36" i="16"/>
  <c r="FK45" i="16" s="1"/>
  <c r="FJ36" i="16"/>
  <c r="FJ45" i="16" s="1"/>
  <c r="FI36" i="16"/>
  <c r="FI45" i="16" s="1"/>
  <c r="FH36" i="16"/>
  <c r="FH45" i="16" s="1"/>
  <c r="FG36" i="16"/>
  <c r="FG45" i="16" s="1"/>
  <c r="FF36" i="16"/>
  <c r="FF45" i="16" s="1"/>
  <c r="FE36" i="16"/>
  <c r="FE45" i="16" s="1"/>
  <c r="FD36" i="16"/>
  <c r="FD45" i="16" s="1"/>
  <c r="FC36" i="16"/>
  <c r="FC45" i="16" s="1"/>
  <c r="FB36" i="16"/>
  <c r="FB45" i="16" s="1"/>
  <c r="FA36" i="16"/>
  <c r="FA45" i="16" s="1"/>
  <c r="EZ36" i="16"/>
  <c r="EZ45" i="16" s="1"/>
  <c r="EY36" i="16"/>
  <c r="EY45" i="16" s="1"/>
  <c r="EX36" i="16"/>
  <c r="EX45" i="16" s="1"/>
  <c r="EW36" i="16"/>
  <c r="EW45" i="16" s="1"/>
  <c r="EV36" i="16"/>
  <c r="EV45" i="16" s="1"/>
  <c r="EU36" i="16"/>
  <c r="EU45" i="16" s="1"/>
  <c r="ET36" i="16"/>
  <c r="ET45" i="16" s="1"/>
  <c r="ES36" i="16"/>
  <c r="ES45" i="16" s="1"/>
  <c r="ER36" i="16"/>
  <c r="ER45" i="16" s="1"/>
  <c r="EQ36" i="16"/>
  <c r="EQ45" i="16" s="1"/>
  <c r="EP36" i="16"/>
  <c r="EP45" i="16" s="1"/>
  <c r="EO36" i="16"/>
  <c r="EO45" i="16" s="1"/>
  <c r="EN36" i="16"/>
  <c r="EN45" i="16" s="1"/>
  <c r="EM36" i="16"/>
  <c r="EM45" i="16" s="1"/>
  <c r="EL36" i="16"/>
  <c r="EL45" i="16" s="1"/>
  <c r="EK36" i="16"/>
  <c r="EK45" i="16" s="1"/>
  <c r="EJ36" i="16"/>
  <c r="EJ45" i="16" s="1"/>
  <c r="EI36" i="16"/>
  <c r="EI45" i="16" s="1"/>
  <c r="EH36" i="16"/>
  <c r="EH45" i="16" s="1"/>
  <c r="EG36" i="16"/>
  <c r="EG45" i="16" s="1"/>
  <c r="EF36" i="16"/>
  <c r="EF45" i="16" s="1"/>
  <c r="EE36" i="16"/>
  <c r="EE45" i="16" s="1"/>
  <c r="ED36" i="16"/>
  <c r="ED45" i="16" s="1"/>
  <c r="EC36" i="16"/>
  <c r="EC45" i="16" s="1"/>
  <c r="EB36" i="16"/>
  <c r="EB45" i="16" s="1"/>
  <c r="EA36" i="16"/>
  <c r="EA45" i="16" s="1"/>
  <c r="DZ36" i="16"/>
  <c r="DZ45" i="16" s="1"/>
  <c r="DY36" i="16"/>
  <c r="DY45" i="16" s="1"/>
  <c r="DX36" i="16"/>
  <c r="DX45" i="16" s="1"/>
  <c r="DW36" i="16"/>
  <c r="DW45" i="16" s="1"/>
  <c r="DV36" i="16"/>
  <c r="DV45" i="16" s="1"/>
  <c r="DU36" i="16"/>
  <c r="DU45" i="16" s="1"/>
  <c r="DT36" i="16"/>
  <c r="DT45" i="16" s="1"/>
  <c r="DS36" i="16"/>
  <c r="DS45" i="16" s="1"/>
  <c r="DR36" i="16"/>
  <c r="DR45" i="16" s="1"/>
  <c r="DQ36" i="16"/>
  <c r="DQ45" i="16" s="1"/>
  <c r="DP36" i="16"/>
  <c r="DP45" i="16" s="1"/>
  <c r="DO36" i="16"/>
  <c r="DO45" i="16" s="1"/>
  <c r="DN36" i="16"/>
  <c r="DN45" i="16" s="1"/>
  <c r="DM36" i="16"/>
  <c r="DM45" i="16" s="1"/>
  <c r="DL36" i="16"/>
  <c r="DL45" i="16" s="1"/>
  <c r="DK36" i="16"/>
  <c r="DK45" i="16" s="1"/>
  <c r="DJ36" i="16"/>
  <c r="DJ45" i="16" s="1"/>
  <c r="DI36" i="16"/>
  <c r="DI45" i="16" s="1"/>
  <c r="DH36" i="16"/>
  <c r="DH45" i="16" s="1"/>
  <c r="DG36" i="16"/>
  <c r="DG45" i="16" s="1"/>
  <c r="DF36" i="16"/>
  <c r="DF45" i="16" s="1"/>
  <c r="DE36" i="16"/>
  <c r="DE45" i="16" s="1"/>
  <c r="DD36" i="16"/>
  <c r="DD45" i="16" s="1"/>
  <c r="DC36" i="16"/>
  <c r="DC45" i="16" s="1"/>
  <c r="DB36" i="16"/>
  <c r="DB45" i="16" s="1"/>
  <c r="DA36" i="16"/>
  <c r="DA45" i="16" s="1"/>
  <c r="CZ36" i="16"/>
  <c r="CZ45" i="16" s="1"/>
  <c r="CY36" i="16"/>
  <c r="CY45" i="16" s="1"/>
  <c r="CX36" i="16"/>
  <c r="CX45" i="16" s="1"/>
  <c r="CW36" i="16"/>
  <c r="CW45" i="16" s="1"/>
  <c r="CV36" i="16"/>
  <c r="CV45" i="16" s="1"/>
  <c r="CU36" i="16"/>
  <c r="CU45" i="16" s="1"/>
  <c r="CT36" i="16"/>
  <c r="CT45" i="16" s="1"/>
  <c r="CS36" i="16"/>
  <c r="CS45" i="16" s="1"/>
  <c r="CR36" i="16"/>
  <c r="CR45" i="16" s="1"/>
  <c r="CQ36" i="16"/>
  <c r="CQ45" i="16" s="1"/>
  <c r="CP36" i="16"/>
  <c r="CP45" i="16" s="1"/>
  <c r="CO36" i="16"/>
  <c r="CO45" i="16" s="1"/>
  <c r="CN36" i="16"/>
  <c r="CN45" i="16" s="1"/>
  <c r="CM36" i="16"/>
  <c r="CM45" i="16" s="1"/>
  <c r="CL36" i="16"/>
  <c r="CL45" i="16" s="1"/>
  <c r="CK36" i="16"/>
  <c r="CK45" i="16" s="1"/>
  <c r="CJ36" i="16"/>
  <c r="CJ45" i="16" s="1"/>
  <c r="CI36" i="16"/>
  <c r="CI45" i="16" s="1"/>
  <c r="CH36" i="16"/>
  <c r="CH45" i="16" s="1"/>
  <c r="CG36" i="16"/>
  <c r="CG45" i="16" s="1"/>
  <c r="CF36" i="16"/>
  <c r="CF45" i="16" s="1"/>
  <c r="CE36" i="16"/>
  <c r="CE45" i="16" s="1"/>
  <c r="CD36" i="16"/>
  <c r="CD45" i="16" s="1"/>
  <c r="CC36" i="16"/>
  <c r="CC45" i="16" s="1"/>
  <c r="CB36" i="16"/>
  <c r="CB45" i="16" s="1"/>
  <c r="CA36" i="16"/>
  <c r="CA45" i="16" s="1"/>
  <c r="BZ36" i="16"/>
  <c r="BZ45" i="16" s="1"/>
  <c r="BY36" i="16"/>
  <c r="BY45" i="16" s="1"/>
  <c r="BX36" i="16"/>
  <c r="BX45" i="16" s="1"/>
  <c r="BW36" i="16"/>
  <c r="BW45" i="16" s="1"/>
  <c r="BV36" i="16"/>
  <c r="BV45" i="16" s="1"/>
  <c r="BU36" i="16"/>
  <c r="BU45" i="16" s="1"/>
  <c r="BT36" i="16"/>
  <c r="BT45" i="16" s="1"/>
  <c r="BS36" i="16"/>
  <c r="BS45" i="16" s="1"/>
  <c r="BR36" i="16"/>
  <c r="BR45" i="16" s="1"/>
  <c r="BQ36" i="16"/>
  <c r="BQ45" i="16" s="1"/>
  <c r="BP36" i="16"/>
  <c r="BP45" i="16" s="1"/>
  <c r="BO36" i="16"/>
  <c r="BO45" i="16" s="1"/>
  <c r="BN36" i="16"/>
  <c r="BN45" i="16" s="1"/>
  <c r="BM36" i="16"/>
  <c r="BM45" i="16" s="1"/>
  <c r="BL36" i="16"/>
  <c r="BL45" i="16" s="1"/>
  <c r="BK36" i="16"/>
  <c r="BK45" i="16" s="1"/>
  <c r="BJ36" i="16"/>
  <c r="BJ45" i="16" s="1"/>
  <c r="BI36" i="16"/>
  <c r="BI45" i="16" s="1"/>
  <c r="BH36" i="16"/>
  <c r="BH45" i="16" s="1"/>
  <c r="BG36" i="16"/>
  <c r="BG45" i="16" s="1"/>
  <c r="BF36" i="16"/>
  <c r="BF45" i="16" s="1"/>
  <c r="BE36" i="16"/>
  <c r="BE45" i="16" s="1"/>
  <c r="BD36" i="16"/>
  <c r="BD45" i="16" s="1"/>
  <c r="BC36" i="16"/>
  <c r="BC45" i="16" s="1"/>
  <c r="BB36" i="16"/>
  <c r="BB45" i="16" s="1"/>
  <c r="BA36" i="16"/>
  <c r="BA45" i="16" s="1"/>
  <c r="AZ36" i="16"/>
  <c r="AZ45" i="16" s="1"/>
  <c r="AY36" i="16"/>
  <c r="AY45" i="16" s="1"/>
  <c r="AX36" i="16"/>
  <c r="AX45" i="16" s="1"/>
  <c r="AW36" i="16"/>
  <c r="AW45" i="16" s="1"/>
  <c r="AV36" i="16"/>
  <c r="AV45" i="16" s="1"/>
  <c r="AU36" i="16"/>
  <c r="AU45" i="16" s="1"/>
  <c r="AT36" i="16"/>
  <c r="AT45" i="16" s="1"/>
  <c r="AS36" i="16"/>
  <c r="AS45" i="16" s="1"/>
  <c r="AR36" i="16"/>
  <c r="AR45" i="16" s="1"/>
  <c r="AQ36" i="16"/>
  <c r="AQ45" i="16" s="1"/>
  <c r="AP36" i="16"/>
  <c r="AP45" i="16" s="1"/>
  <c r="AO36" i="16"/>
  <c r="AO45" i="16" s="1"/>
  <c r="AN36" i="16"/>
  <c r="AN45" i="16" s="1"/>
  <c r="AM36" i="16"/>
  <c r="AM45" i="16" s="1"/>
  <c r="AL36" i="16"/>
  <c r="AL45" i="16" s="1"/>
  <c r="AK36" i="16"/>
  <c r="AK45" i="16" s="1"/>
  <c r="AJ36" i="16"/>
  <c r="AJ45" i="16" s="1"/>
  <c r="AI36" i="16"/>
  <c r="AI45" i="16" s="1"/>
  <c r="AH36" i="16"/>
  <c r="AH45" i="16" s="1"/>
  <c r="AG36" i="16"/>
  <c r="AG45" i="16" s="1"/>
  <c r="AF36" i="16"/>
  <c r="AF45" i="16" s="1"/>
  <c r="AE36" i="16"/>
  <c r="AE45" i="16" s="1"/>
  <c r="AD36" i="16"/>
  <c r="AD45" i="16" s="1"/>
  <c r="AC36" i="16"/>
  <c r="AC45" i="16" s="1"/>
  <c r="AB36" i="16"/>
  <c r="AB45" i="16" s="1"/>
  <c r="AA36" i="16"/>
  <c r="AA45" i="16" s="1"/>
  <c r="Z36" i="16"/>
  <c r="Z45" i="16" s="1"/>
  <c r="Y36" i="16"/>
  <c r="Y45" i="16" s="1"/>
  <c r="X36" i="16"/>
  <c r="X45" i="16" s="1"/>
  <c r="W36" i="16"/>
  <c r="W45" i="16" s="1"/>
  <c r="V36" i="16"/>
  <c r="V45" i="16" s="1"/>
  <c r="U36" i="16"/>
  <c r="U45" i="16" s="1"/>
  <c r="T36" i="16"/>
  <c r="T45" i="16" s="1"/>
  <c r="S36" i="16"/>
  <c r="S45" i="16" s="1"/>
  <c r="R36" i="16"/>
  <c r="R45" i="16" s="1"/>
  <c r="Q36" i="16"/>
  <c r="Q45" i="16" s="1"/>
  <c r="P36" i="16"/>
  <c r="P45" i="16" s="1"/>
  <c r="O36" i="16"/>
  <c r="O45" i="16" s="1"/>
  <c r="N36" i="16"/>
  <c r="N45" i="16" s="1"/>
  <c r="N46" i="16" s="1"/>
  <c r="L36" i="16"/>
  <c r="K36" i="16"/>
  <c r="J36" i="16"/>
  <c r="H36" i="16"/>
  <c r="G36" i="16"/>
  <c r="F36" i="16"/>
  <c r="FX35" i="16"/>
  <c r="FV35" i="16"/>
  <c r="GB34" i="16"/>
  <c r="GC34" i="16" s="1"/>
  <c r="GF34" i="16" s="1"/>
  <c r="FY34" i="16"/>
  <c r="FX34" i="16"/>
  <c r="FV34" i="16"/>
  <c r="GB33" i="16"/>
  <c r="GC33" i="16" s="1"/>
  <c r="GF33" i="16" s="1"/>
  <c r="FY33" i="16"/>
  <c r="FX33" i="16"/>
  <c r="FV33" i="16"/>
  <c r="GB32" i="16"/>
  <c r="GC32" i="16" s="1"/>
  <c r="GF32" i="16" s="1"/>
  <c r="FY32" i="16"/>
  <c r="FX32" i="16"/>
  <c r="FV32" i="16"/>
  <c r="GB31" i="16"/>
  <c r="GC31" i="16" s="1"/>
  <c r="GF31" i="16" s="1"/>
  <c r="FY31" i="16"/>
  <c r="FX31" i="16"/>
  <c r="FV31" i="16"/>
  <c r="GB30" i="16"/>
  <c r="GC30" i="16" s="1"/>
  <c r="GF30" i="16" s="1"/>
  <c r="FY30" i="16"/>
  <c r="FX30" i="16"/>
  <c r="FV30" i="16"/>
  <c r="GB29" i="16"/>
  <c r="GC29" i="16" s="1"/>
  <c r="GF29" i="16" s="1"/>
  <c r="FY29" i="16"/>
  <c r="FX29" i="16"/>
  <c r="FV29" i="16"/>
  <c r="GB28" i="16"/>
  <c r="GC28" i="16" s="1"/>
  <c r="GF28" i="16" s="1"/>
  <c r="FY28" i="16"/>
  <c r="FX28" i="16"/>
  <c r="FV28" i="16"/>
  <c r="GB27" i="16"/>
  <c r="GC27" i="16" s="1"/>
  <c r="GF27" i="16" s="1"/>
  <c r="FY27" i="16"/>
  <c r="FX27" i="16"/>
  <c r="FV27" i="16"/>
  <c r="GB26" i="16"/>
  <c r="GC26" i="16" s="1"/>
  <c r="GF26" i="16" s="1"/>
  <c r="FY26" i="16"/>
  <c r="FX26" i="16"/>
  <c r="FV26" i="16"/>
  <c r="GB25" i="16"/>
  <c r="GC25" i="16" s="1"/>
  <c r="GF25" i="16" s="1"/>
  <c r="FY25" i="16"/>
  <c r="FX25" i="16"/>
  <c r="FV25" i="16"/>
  <c r="GB24" i="16"/>
  <c r="GC24" i="16" s="1"/>
  <c r="GF24" i="16" s="1"/>
  <c r="FY24" i="16"/>
  <c r="FX24" i="16"/>
  <c r="FV24" i="16"/>
  <c r="GB23" i="16"/>
  <c r="GC23" i="16" s="1"/>
  <c r="GF23" i="16" s="1"/>
  <c r="FY23" i="16"/>
  <c r="FX23" i="16"/>
  <c r="FV23" i="16"/>
  <c r="GB22" i="16"/>
  <c r="GC22" i="16" s="1"/>
  <c r="GF22" i="16" s="1"/>
  <c r="FY22" i="16"/>
  <c r="FX22" i="16"/>
  <c r="FV22" i="16"/>
  <c r="GB21" i="16"/>
  <c r="GC21" i="16" s="1"/>
  <c r="GF21" i="16" s="1"/>
  <c r="FY21" i="16"/>
  <c r="FX21" i="16"/>
  <c r="FV21" i="16"/>
  <c r="GB20" i="16"/>
  <c r="GC20" i="16" s="1"/>
  <c r="GF20" i="16" s="1"/>
  <c r="FY20" i="16"/>
  <c r="FX20" i="16"/>
  <c r="FV20" i="16"/>
  <c r="GB19" i="16"/>
  <c r="GC19" i="16" s="1"/>
  <c r="GF19" i="16" s="1"/>
  <c r="FY19" i="16"/>
  <c r="FX19" i="16"/>
  <c r="FV19" i="16"/>
  <c r="GB18" i="16"/>
  <c r="GC18" i="16" s="1"/>
  <c r="GF18" i="16" s="1"/>
  <c r="FY18" i="16"/>
  <c r="FX18" i="16"/>
  <c r="FV18" i="16"/>
  <c r="GB17" i="16"/>
  <c r="GC17" i="16" s="1"/>
  <c r="GF17" i="16" s="1"/>
  <c r="FY17" i="16"/>
  <c r="FX17" i="16"/>
  <c r="FV17" i="16"/>
  <c r="GB16" i="16"/>
  <c r="GC16" i="16" s="1"/>
  <c r="GF16" i="16" s="1"/>
  <c r="FY16" i="16"/>
  <c r="FX16" i="16"/>
  <c r="FV16" i="16"/>
  <c r="GB15" i="16"/>
  <c r="GC15" i="16" s="1"/>
  <c r="GF15" i="16" s="1"/>
  <c r="FY15" i="16"/>
  <c r="FX15" i="16"/>
  <c r="FV15" i="16"/>
  <c r="GB14" i="16"/>
  <c r="GC14" i="16" s="1"/>
  <c r="GF14" i="16" s="1"/>
  <c r="FY14" i="16"/>
  <c r="FX14" i="16"/>
  <c r="FV14" i="16"/>
  <c r="GB13" i="16"/>
  <c r="GC13" i="16" s="1"/>
  <c r="GF13" i="16" s="1"/>
  <c r="FY13" i="16"/>
  <c r="FX13" i="16"/>
  <c r="FV13" i="16"/>
  <c r="GB12" i="16"/>
  <c r="GC12" i="16" s="1"/>
  <c r="GF12" i="16" s="1"/>
  <c r="FY12" i="16"/>
  <c r="FX12" i="16"/>
  <c r="FV12" i="16"/>
  <c r="GB11" i="16"/>
  <c r="GC11" i="16" s="1"/>
  <c r="GF11" i="16" s="1"/>
  <c r="FY11" i="16"/>
  <c r="FX11" i="16"/>
  <c r="FV11" i="16"/>
  <c r="GB10" i="16"/>
  <c r="GC10" i="16" s="1"/>
  <c r="GF10" i="16" s="1"/>
  <c r="FY10" i="16"/>
  <c r="FX10" i="16"/>
  <c r="FV10" i="16"/>
  <c r="GB9" i="16"/>
  <c r="GC9" i="16" s="1"/>
  <c r="GF9" i="16" s="1"/>
  <c r="FY9" i="16"/>
  <c r="FX9" i="16"/>
  <c r="FV9" i="16"/>
  <c r="GB8" i="16"/>
  <c r="GC8" i="16" s="1"/>
  <c r="GF8" i="16" s="1"/>
  <c r="FX8" i="16"/>
  <c r="GB7" i="16"/>
  <c r="GC7" i="16" s="1"/>
  <c r="FY7" i="16"/>
  <c r="FX7" i="16"/>
  <c r="FV7" i="16"/>
  <c r="O5" i="16"/>
  <c r="O44" i="16" s="1"/>
  <c r="O43" i="16" s="1"/>
  <c r="N4" i="16"/>
  <c r="N43" i="16" s="1"/>
  <c r="AB13" i="15"/>
  <c r="AD13" i="15" s="1"/>
  <c r="AF13" i="15" s="1"/>
  <c r="L69" i="34" l="1"/>
  <c r="AB68" i="34"/>
  <c r="AK68" i="34"/>
  <c r="Y68" i="34"/>
  <c r="AT73" i="36"/>
  <c r="P53" i="16"/>
  <c r="Q53" i="16" s="1"/>
  <c r="R53" i="16" s="1"/>
  <c r="S53" i="16" s="1"/>
  <c r="T53" i="16" s="1"/>
  <c r="U53" i="16" s="1"/>
  <c r="V53" i="16" s="1"/>
  <c r="W53" i="16" s="1"/>
  <c r="X53" i="16" s="1"/>
  <c r="Y53" i="16" s="1"/>
  <c r="Z53" i="16" s="1"/>
  <c r="AA53" i="16" s="1"/>
  <c r="AB53" i="16" s="1"/>
  <c r="AC53" i="16" s="1"/>
  <c r="AD53" i="16" s="1"/>
  <c r="AE53" i="16" s="1"/>
  <c r="AF53" i="16" s="1"/>
  <c r="P5" i="16"/>
  <c r="P44" i="16" s="1"/>
  <c r="P43" i="16" s="1"/>
  <c r="GC41" i="16"/>
  <c r="GF38" i="16"/>
  <c r="GF41" i="16" s="1"/>
  <c r="O46" i="16"/>
  <c r="P46" i="16" s="1"/>
  <c r="Q46" i="16" s="1"/>
  <c r="R46" i="16" s="1"/>
  <c r="S46" i="16" s="1"/>
  <c r="T46" i="16" s="1"/>
  <c r="U46" i="16" s="1"/>
  <c r="V46" i="16" s="1"/>
  <c r="W46" i="16" s="1"/>
  <c r="X46" i="16" s="1"/>
  <c r="Y46" i="16" s="1"/>
  <c r="Z46" i="16" s="1"/>
  <c r="AA46" i="16" s="1"/>
  <c r="AB46" i="16" s="1"/>
  <c r="AC46" i="16" s="1"/>
  <c r="AD46" i="16" s="1"/>
  <c r="AE46" i="16" s="1"/>
  <c r="AF46" i="16" s="1"/>
  <c r="AG46" i="16" s="1"/>
  <c r="AH46" i="16" s="1"/>
  <c r="AI46" i="16" s="1"/>
  <c r="AJ46" i="16" s="1"/>
  <c r="AK46" i="16" s="1"/>
  <c r="AL46" i="16" s="1"/>
  <c r="AM46" i="16" s="1"/>
  <c r="AN46" i="16" s="1"/>
  <c r="AO46" i="16" s="1"/>
  <c r="AP46" i="16" s="1"/>
  <c r="AQ46" i="16" s="1"/>
  <c r="AR46" i="16" s="1"/>
  <c r="AO48" i="16"/>
  <c r="AN48" i="16"/>
  <c r="AP48" i="16" s="1"/>
  <c r="AQ48" i="16" s="1"/>
  <c r="AR48" i="16" s="1"/>
  <c r="O4" i="16"/>
  <c r="GC36" i="16"/>
  <c r="GF7" i="16"/>
  <c r="GF36" i="16" s="1"/>
  <c r="S55" i="16"/>
  <c r="T55" i="16" s="1"/>
  <c r="AI57" i="16"/>
  <c r="DM48" i="16"/>
  <c r="DO48" i="16" s="1"/>
  <c r="DP48" i="16" s="1"/>
  <c r="DQ48" i="16" s="1"/>
  <c r="ET48" i="16" s="1"/>
  <c r="EU48" i="16" s="1"/>
  <c r="EV48" i="16" s="1"/>
  <c r="EW48" i="16" s="1"/>
  <c r="EX48" i="16" s="1"/>
  <c r="EY48" i="16" s="1"/>
  <c r="EZ48" i="16" s="1"/>
  <c r="FA48" i="16" s="1"/>
  <c r="FB48" i="16" s="1"/>
  <c r="FC48" i="16" s="1"/>
  <c r="FD48" i="16" s="1"/>
  <c r="FE48" i="16" s="1"/>
  <c r="FF48" i="16" s="1"/>
  <c r="FG48" i="16" s="1"/>
  <c r="FH48" i="16" s="1"/>
  <c r="FI48" i="16" s="1"/>
  <c r="FJ48" i="16" s="1"/>
  <c r="FK48" i="16" s="1"/>
  <c r="FL48" i="16" s="1"/>
  <c r="FM48" i="16" s="1"/>
  <c r="FN48" i="16" s="1"/>
  <c r="FO48" i="16" s="1"/>
  <c r="FP48" i="16" s="1"/>
  <c r="FQ48" i="16" s="1"/>
  <c r="FR48" i="16" s="1"/>
  <c r="FS48" i="16" s="1"/>
  <c r="FT48" i="16" s="1"/>
  <c r="FU48" i="16" s="1"/>
  <c r="DN48" i="16"/>
  <c r="Q57" i="16"/>
  <c r="R51" i="16"/>
  <c r="P57" i="16"/>
  <c r="AS68" i="34" l="1"/>
  <c r="L70" i="34"/>
  <c r="Y69" i="34"/>
  <c r="AK69" i="34"/>
  <c r="AB69" i="34"/>
  <c r="AS69" i="34" s="1"/>
  <c r="AT74" i="36"/>
  <c r="AT75" i="36"/>
  <c r="Q5" i="16"/>
  <c r="Q44" i="16" s="1"/>
  <c r="Q43" i="16" s="1"/>
  <c r="P4" i="16"/>
  <c r="GF43" i="16"/>
  <c r="GF48" i="16" s="1"/>
  <c r="U55" i="16"/>
  <c r="V55" i="16" s="1"/>
  <c r="W55" i="16" s="1"/>
  <c r="AN53" i="16"/>
  <c r="AN54" i="16" s="1"/>
  <c r="R57" i="16"/>
  <c r="S51" i="16"/>
  <c r="CB48" i="16"/>
  <c r="CC48" i="16" s="1"/>
  <c r="AS48" i="16"/>
  <c r="AT48" i="16" s="1"/>
  <c r="AU48" i="16" s="1"/>
  <c r="AV48" i="16" s="1"/>
  <c r="AW48" i="16" s="1"/>
  <c r="AX48" i="16" s="1"/>
  <c r="AY48" i="16" s="1"/>
  <c r="AZ48" i="16" s="1"/>
  <c r="BA48" i="16" s="1"/>
  <c r="BB48" i="16" s="1"/>
  <c r="BC48" i="16" s="1"/>
  <c r="BD48" i="16" s="1"/>
  <c r="BE48" i="16" s="1"/>
  <c r="BF48" i="16" s="1"/>
  <c r="BG48" i="16" s="1"/>
  <c r="BH48" i="16" s="1"/>
  <c r="BI48" i="16" s="1"/>
  <c r="BJ48" i="16" s="1"/>
  <c r="BK48" i="16" s="1"/>
  <c r="BL48" i="16" s="1"/>
  <c r="BM48" i="16" s="1"/>
  <c r="BN48" i="16" s="1"/>
  <c r="BO48" i="16" s="1"/>
  <c r="BP48" i="16" s="1"/>
  <c r="BQ48" i="16" s="1"/>
  <c r="BR48" i="16" s="1"/>
  <c r="BS48" i="16" s="1"/>
  <c r="BT48" i="16" s="1"/>
  <c r="AO97" i="16"/>
  <c r="AP97" i="16" s="1"/>
  <c r="AI53" i="16"/>
  <c r="AI55" i="16" s="1"/>
  <c r="CB46" i="16"/>
  <c r="CC46" i="16" s="1"/>
  <c r="CD46" i="16" s="1"/>
  <c r="CE46" i="16" s="1"/>
  <c r="CF46" i="16" s="1"/>
  <c r="CG46" i="16" s="1"/>
  <c r="CH46" i="16" s="1"/>
  <c r="CI46" i="16" s="1"/>
  <c r="CJ46" i="16" s="1"/>
  <c r="CK46" i="16" s="1"/>
  <c r="CL46" i="16" s="1"/>
  <c r="CM46" i="16" s="1"/>
  <c r="CN46" i="16" s="1"/>
  <c r="CO46" i="16" s="1"/>
  <c r="AS46" i="16"/>
  <c r="AT46" i="16" s="1"/>
  <c r="AU46" i="16" s="1"/>
  <c r="AV46" i="16" s="1"/>
  <c r="AW46" i="16" s="1"/>
  <c r="AX46" i="16" s="1"/>
  <c r="AY46" i="16" s="1"/>
  <c r="AZ46" i="16" s="1"/>
  <c r="BA46" i="16" s="1"/>
  <c r="BB46" i="16" s="1"/>
  <c r="BC46" i="16" s="1"/>
  <c r="BD46" i="16" s="1"/>
  <c r="BE46" i="16" s="1"/>
  <c r="BF46" i="16" s="1"/>
  <c r="BG46" i="16" s="1"/>
  <c r="BH46" i="16" s="1"/>
  <c r="BI46" i="16" s="1"/>
  <c r="BJ46" i="16" s="1"/>
  <c r="BK46" i="16" s="1"/>
  <c r="BL46" i="16" s="1"/>
  <c r="BM46" i="16" s="1"/>
  <c r="BN46" i="16" s="1"/>
  <c r="BO46" i="16" s="1"/>
  <c r="BP46" i="16" s="1"/>
  <c r="BQ46" i="16" s="1"/>
  <c r="BR46" i="16" s="1"/>
  <c r="BS46" i="16" s="1"/>
  <c r="BT46" i="16" s="1"/>
  <c r="BU46" i="16" s="1"/>
  <c r="BV46" i="16" s="1"/>
  <c r="BW46" i="16" s="1"/>
  <c r="BX46" i="16" s="1"/>
  <c r="BY46" i="16" s="1"/>
  <c r="BZ46" i="16" s="1"/>
  <c r="CA46" i="16" s="1"/>
  <c r="DK46" i="16" s="1"/>
  <c r="DL46" i="16" s="1"/>
  <c r="DM46" i="16" s="1"/>
  <c r="DN46" i="16" s="1"/>
  <c r="DO46" i="16" s="1"/>
  <c r="DP46" i="16" s="1"/>
  <c r="DQ46" i="16" s="1"/>
  <c r="ET46" i="16" s="1"/>
  <c r="EU46" i="16" s="1"/>
  <c r="EV46" i="16" s="1"/>
  <c r="EW46" i="16" s="1"/>
  <c r="EX46" i="16" s="1"/>
  <c r="EY46" i="16" s="1"/>
  <c r="EZ46" i="16" s="1"/>
  <c r="FA46" i="16" s="1"/>
  <c r="FB46" i="16" s="1"/>
  <c r="FC46" i="16" s="1"/>
  <c r="FD46" i="16" s="1"/>
  <c r="FE46" i="16" s="1"/>
  <c r="FF46" i="16" s="1"/>
  <c r="FG46" i="16" s="1"/>
  <c r="FH46" i="16" s="1"/>
  <c r="FI46" i="16" s="1"/>
  <c r="FJ46" i="16" s="1"/>
  <c r="FK46" i="16" s="1"/>
  <c r="FL46" i="16" s="1"/>
  <c r="FM46" i="16" s="1"/>
  <c r="FN46" i="16" s="1"/>
  <c r="FO46" i="16" s="1"/>
  <c r="FP46" i="16" s="1"/>
  <c r="FQ46" i="16" s="1"/>
  <c r="FR46" i="16" s="1"/>
  <c r="FS46" i="16" s="1"/>
  <c r="FT46" i="16" s="1"/>
  <c r="FU46" i="16" s="1"/>
  <c r="AB70" i="34" l="1"/>
  <c r="L71" i="34"/>
  <c r="Y70" i="34"/>
  <c r="AK70" i="34"/>
  <c r="R5" i="16"/>
  <c r="R4" i="16" s="1"/>
  <c r="Q4" i="16"/>
  <c r="CE48" i="16"/>
  <c r="CD48" i="16"/>
  <c r="CF48" i="16" s="1"/>
  <c r="CG48" i="16" s="1"/>
  <c r="CH48" i="16" s="1"/>
  <c r="CI48" i="16" s="1"/>
  <c r="CJ48" i="16" s="1"/>
  <c r="CK48" i="16" s="1"/>
  <c r="CL48" i="16" s="1"/>
  <c r="CM48" i="16" s="1"/>
  <c r="CN48" i="16" s="1"/>
  <c r="CO48" i="16" s="1"/>
  <c r="CP46" i="16"/>
  <c r="CQ46" i="16" s="1"/>
  <c r="CR46" i="16" s="1"/>
  <c r="CS46" i="16" s="1"/>
  <c r="CT46" i="16" s="1"/>
  <c r="CU46" i="16" s="1"/>
  <c r="CV46" i="16" s="1"/>
  <c r="CW46" i="16" s="1"/>
  <c r="CX46" i="16" s="1"/>
  <c r="CY46" i="16" s="1"/>
  <c r="CZ46" i="16" s="1"/>
  <c r="DA46" i="16" s="1"/>
  <c r="DB46" i="16" s="1"/>
  <c r="DC46" i="16" s="1"/>
  <c r="DD46" i="16" s="1"/>
  <c r="DE46" i="16" s="1"/>
  <c r="DF46" i="16" s="1"/>
  <c r="DG46" i="16" s="1"/>
  <c r="DH46" i="16" s="1"/>
  <c r="DI46" i="16" s="1"/>
  <c r="DJ46" i="16" s="1"/>
  <c r="DR46" i="16"/>
  <c r="DS46" i="16" s="1"/>
  <c r="DT46" i="16" s="1"/>
  <c r="DU46" i="16" s="1"/>
  <c r="DV46" i="16" s="1"/>
  <c r="DW46" i="16" s="1"/>
  <c r="DX46" i="16" s="1"/>
  <c r="DY46" i="16" s="1"/>
  <c r="DZ46" i="16" s="1"/>
  <c r="EA46" i="16" s="1"/>
  <c r="EB46" i="16" s="1"/>
  <c r="EC46" i="16" s="1"/>
  <c r="ED46" i="16" s="1"/>
  <c r="EE46" i="16" s="1"/>
  <c r="EF46" i="16" s="1"/>
  <c r="EG46" i="16" s="1"/>
  <c r="EH46" i="16" s="1"/>
  <c r="EI46" i="16" s="1"/>
  <c r="EJ46" i="16" s="1"/>
  <c r="EK46" i="16" s="1"/>
  <c r="EL46" i="16" s="1"/>
  <c r="EM46" i="16" s="1"/>
  <c r="EN46" i="16" s="1"/>
  <c r="EO46" i="16" s="1"/>
  <c r="EP46" i="16" s="1"/>
  <c r="EQ46" i="16" s="1"/>
  <c r="ER46" i="16" s="1"/>
  <c r="ES46" i="16" s="1"/>
  <c r="X55" i="16"/>
  <c r="Y55" i="16" s="1"/>
  <c r="Z55" i="16" s="1"/>
  <c r="AA55" i="16" s="1"/>
  <c r="AB55" i="16" s="1"/>
  <c r="AC55" i="16" s="1"/>
  <c r="AD55" i="16" s="1"/>
  <c r="AE55" i="16" s="1"/>
  <c r="AF55" i="16" s="1"/>
  <c r="AN98" i="16" s="1"/>
  <c r="U64" i="16"/>
  <c r="T51" i="16"/>
  <c r="S57" i="16"/>
  <c r="AK71" i="34" l="1"/>
  <c r="L72" i="34"/>
  <c r="AB71" i="34"/>
  <c r="Y71" i="34"/>
  <c r="AS70" i="34"/>
  <c r="AT76" i="36"/>
  <c r="R44" i="16"/>
  <c r="R43" i="16" s="1"/>
  <c r="S5" i="16"/>
  <c r="T5" i="16" s="1"/>
  <c r="T57" i="16"/>
  <c r="U51" i="16"/>
  <c r="AN99" i="16"/>
  <c r="AN96" i="16"/>
  <c r="CP48" i="16"/>
  <c r="CQ48" i="16" s="1"/>
  <c r="CR48" i="16" s="1"/>
  <c r="CS48" i="16" s="1"/>
  <c r="CT48" i="16" s="1"/>
  <c r="CU48" i="16" s="1"/>
  <c r="CV48" i="16" s="1"/>
  <c r="CW48" i="16" s="1"/>
  <c r="CX48" i="16" s="1"/>
  <c r="CY48" i="16" s="1"/>
  <c r="CZ48" i="16" s="1"/>
  <c r="DA48" i="16" s="1"/>
  <c r="DB48" i="16" s="1"/>
  <c r="DC48" i="16" s="1"/>
  <c r="DD48" i="16" s="1"/>
  <c r="DE48" i="16" s="1"/>
  <c r="DF48" i="16" s="1"/>
  <c r="DG48" i="16" s="1"/>
  <c r="DH48" i="16" s="1"/>
  <c r="DI48" i="16" s="1"/>
  <c r="DJ48" i="16" s="1"/>
  <c r="DR48" i="16"/>
  <c r="DS48" i="16" s="1"/>
  <c r="DT48" i="16" s="1"/>
  <c r="DU48" i="16" s="1"/>
  <c r="DV48" i="16" s="1"/>
  <c r="DW48" i="16" s="1"/>
  <c r="DX48" i="16" s="1"/>
  <c r="DY48" i="16" s="1"/>
  <c r="DZ48" i="16" s="1"/>
  <c r="EA48" i="16" s="1"/>
  <c r="EB48" i="16" s="1"/>
  <c r="EC48" i="16" s="1"/>
  <c r="ED48" i="16" s="1"/>
  <c r="EE48" i="16" s="1"/>
  <c r="EF48" i="16" s="1"/>
  <c r="EG48" i="16" s="1"/>
  <c r="EH48" i="16" s="1"/>
  <c r="EI48" i="16" s="1"/>
  <c r="EJ48" i="16" s="1"/>
  <c r="EK48" i="16" s="1"/>
  <c r="EL48" i="16" s="1"/>
  <c r="EM48" i="16" s="1"/>
  <c r="EN48" i="16" s="1"/>
  <c r="EO48" i="16" s="1"/>
  <c r="EP48" i="16" s="1"/>
  <c r="EQ48" i="16" s="1"/>
  <c r="ER48" i="16" s="1"/>
  <c r="ES48" i="16" s="1"/>
  <c r="AS71" i="34" l="1"/>
  <c r="L73" i="34"/>
  <c r="AK72" i="34"/>
  <c r="AB72" i="34"/>
  <c r="Y72" i="34"/>
  <c r="AT77" i="36"/>
  <c r="S44" i="16"/>
  <c r="S43" i="16" s="1"/>
  <c r="S4" i="16"/>
  <c r="U57" i="16"/>
  <c r="V51" i="16"/>
  <c r="T44" i="16"/>
  <c r="T43" i="16" s="1"/>
  <c r="T4" i="16"/>
  <c r="U5" i="16"/>
  <c r="AS72" i="34" l="1"/>
  <c r="L74" i="34"/>
  <c r="AB73" i="34"/>
  <c r="Y73" i="34"/>
  <c r="AK73" i="34"/>
  <c r="AT78" i="36"/>
  <c r="V57" i="16"/>
  <c r="W51" i="16"/>
  <c r="X51" i="16" s="1"/>
  <c r="Y51" i="16" s="1"/>
  <c r="Z51" i="16" s="1"/>
  <c r="AA51" i="16" s="1"/>
  <c r="AB51" i="16" s="1"/>
  <c r="AC51" i="16" s="1"/>
  <c r="AD51" i="16" s="1"/>
  <c r="AE51" i="16" s="1"/>
  <c r="AF51" i="16" s="1"/>
  <c r="U44" i="16"/>
  <c r="U43" i="16" s="1"/>
  <c r="V5" i="16"/>
  <c r="U4" i="16"/>
  <c r="AB74" i="34" l="1"/>
  <c r="L75" i="34"/>
  <c r="Y74" i="34"/>
  <c r="AK74" i="34"/>
  <c r="AS73" i="34"/>
  <c r="AT79" i="36"/>
  <c r="V44" i="16"/>
  <c r="V43" i="16" s="1"/>
  <c r="W5" i="16"/>
  <c r="V4" i="16"/>
  <c r="L76" i="34" l="1"/>
  <c r="AB75" i="34"/>
  <c r="AK75" i="34"/>
  <c r="Y75" i="34"/>
  <c r="AS74" i="34"/>
  <c r="AT80" i="36"/>
  <c r="W44" i="16"/>
  <c r="W43" i="16" s="1"/>
  <c r="X5" i="16"/>
  <c r="W4" i="16"/>
  <c r="AS75" i="34" l="1"/>
  <c r="AK76" i="34"/>
  <c r="L77" i="34"/>
  <c r="AB76" i="34"/>
  <c r="AS76" i="34" s="1"/>
  <c r="Y76" i="34"/>
  <c r="AT81" i="36"/>
  <c r="X44" i="16"/>
  <c r="X43" i="16" s="1"/>
  <c r="Y5" i="16"/>
  <c r="X4" i="16"/>
  <c r="Y77" i="34" l="1"/>
  <c r="L78" i="34"/>
  <c r="AK77" i="34"/>
  <c r="AB77" i="34"/>
  <c r="AT82" i="36"/>
  <c r="Y44" i="16"/>
  <c r="Y43" i="16" s="1"/>
  <c r="Y4" i="16"/>
  <c r="Z5" i="16"/>
  <c r="AS77" i="34" l="1"/>
  <c r="L79" i="34"/>
  <c r="Y78" i="34"/>
  <c r="AB78" i="34"/>
  <c r="AK78" i="34"/>
  <c r="AT83" i="36"/>
  <c r="Z44" i="16"/>
  <c r="Z43" i="16" s="1"/>
  <c r="Z4" i="16"/>
  <c r="AA5" i="16"/>
  <c r="AS78" i="34" l="1"/>
  <c r="AB79" i="34"/>
  <c r="L80" i="34"/>
  <c r="Y79" i="34"/>
  <c r="AK79" i="34"/>
  <c r="AT85" i="36"/>
  <c r="AT84" i="36"/>
  <c r="AA44" i="16"/>
  <c r="AA43" i="16" s="1"/>
  <c r="AA4" i="16"/>
  <c r="AB5" i="16"/>
  <c r="L81" i="34" l="1"/>
  <c r="AK80" i="34"/>
  <c r="AB80" i="34"/>
  <c r="Y80" i="34"/>
  <c r="AS79" i="34"/>
  <c r="AT86" i="36"/>
  <c r="AB44" i="16"/>
  <c r="AB43" i="16" s="1"/>
  <c r="AB4" i="16"/>
  <c r="AC5" i="16"/>
  <c r="AS80" i="34" l="1"/>
  <c r="AK81" i="34"/>
  <c r="L82" i="34"/>
  <c r="AB81" i="34"/>
  <c r="Y81" i="34"/>
  <c r="AC44" i="16"/>
  <c r="AC43" i="16" s="1"/>
  <c r="AD5" i="16"/>
  <c r="AC4" i="16"/>
  <c r="AS81" i="34" l="1"/>
  <c r="L83" i="34"/>
  <c r="Y82" i="34"/>
  <c r="AK82" i="34"/>
  <c r="AB82" i="34"/>
  <c r="AT87" i="36"/>
  <c r="AD44" i="16"/>
  <c r="AD43" i="16" s="1"/>
  <c r="AE5" i="16"/>
  <c r="AD4" i="16"/>
  <c r="AS82" i="34" l="1"/>
  <c r="AK83" i="34"/>
  <c r="L84" i="34"/>
  <c r="AB83" i="34"/>
  <c r="Y83" i="34"/>
  <c r="AT88" i="36"/>
  <c r="AE44" i="16"/>
  <c r="AE43" i="16" s="1"/>
  <c r="AF5" i="16"/>
  <c r="AE4" i="16"/>
  <c r="AS83" i="34" l="1"/>
  <c r="AB84" i="34"/>
  <c r="L85" i="34"/>
  <c r="AK84" i="34"/>
  <c r="Y84" i="34"/>
  <c r="AT89" i="36"/>
  <c r="AT90" i="36"/>
  <c r="AF44" i="16"/>
  <c r="AF43" i="16" s="1"/>
  <c r="AG5" i="16"/>
  <c r="AF4" i="16"/>
  <c r="Y85" i="34" l="1"/>
  <c r="L86" i="34"/>
  <c r="AK85" i="34"/>
  <c r="AB85" i="34"/>
  <c r="AS84" i="34"/>
  <c r="AG44" i="16"/>
  <c r="AG43" i="16" s="1"/>
  <c r="AG4" i="16"/>
  <c r="AH5" i="16"/>
  <c r="AS85" i="34" l="1"/>
  <c r="AB86" i="34"/>
  <c r="L87" i="34"/>
  <c r="Y86" i="34"/>
  <c r="AK86" i="34"/>
  <c r="AT91" i="36"/>
  <c r="AH44" i="16"/>
  <c r="AH43" i="16" s="1"/>
  <c r="AH4" i="16"/>
  <c r="AI5" i="16"/>
  <c r="Y87" i="34" l="1"/>
  <c r="L88" i="34"/>
  <c r="AB87" i="34"/>
  <c r="AK87" i="34"/>
  <c r="AS86" i="34"/>
  <c r="AT92" i="36"/>
  <c r="AI44" i="16"/>
  <c r="AI43" i="16" s="1"/>
  <c r="AI4" i="16"/>
  <c r="AJ5" i="16"/>
  <c r="AS87" i="34" l="1"/>
  <c r="L89" i="34"/>
  <c r="AB88" i="34"/>
  <c r="AK88" i="34"/>
  <c r="Y88" i="34"/>
  <c r="AT94" i="36"/>
  <c r="AT93" i="36"/>
  <c r="AJ44" i="16"/>
  <c r="AJ43" i="16" s="1"/>
  <c r="AJ4" i="16"/>
  <c r="AK5" i="16"/>
  <c r="AS88" i="34" l="1"/>
  <c r="AK89" i="34"/>
  <c r="L90" i="34"/>
  <c r="Y89" i="34"/>
  <c r="AB89" i="34"/>
  <c r="AS89" i="34" s="1"/>
  <c r="AT95" i="36"/>
  <c r="AK44" i="16"/>
  <c r="AK43" i="16" s="1"/>
  <c r="AL5" i="16"/>
  <c r="AK4" i="16"/>
  <c r="AB90" i="34" l="1"/>
  <c r="L91" i="34"/>
  <c r="Y90" i="34"/>
  <c r="AK90" i="34"/>
  <c r="AT96" i="36"/>
  <c r="AL44" i="16"/>
  <c r="AL43" i="16" s="1"/>
  <c r="AM5" i="16"/>
  <c r="AL4" i="16"/>
  <c r="AK91" i="34" l="1"/>
  <c r="L92" i="34"/>
  <c r="Y91" i="34"/>
  <c r="AB91" i="34"/>
  <c r="AS91" i="34" s="1"/>
  <c r="AS90" i="34"/>
  <c r="AT97" i="36"/>
  <c r="AM44" i="16"/>
  <c r="AM43" i="16" s="1"/>
  <c r="AN5" i="16"/>
  <c r="AM4" i="16"/>
  <c r="AK92" i="34" l="1"/>
  <c r="L93" i="34"/>
  <c r="Y92" i="34"/>
  <c r="AB92" i="34"/>
  <c r="AS92" i="34" s="1"/>
  <c r="AT98" i="36"/>
  <c r="AN44" i="16"/>
  <c r="AN43" i="16" s="1"/>
  <c r="AO5" i="16"/>
  <c r="AN4" i="16"/>
  <c r="Y93" i="34" l="1"/>
  <c r="L94" i="34"/>
  <c r="AK93" i="34"/>
  <c r="AB93" i="34"/>
  <c r="AS93" i="34" s="1"/>
  <c r="AO44" i="16"/>
  <c r="AO43" i="16" s="1"/>
  <c r="AP5" i="16"/>
  <c r="AO4" i="16"/>
  <c r="L95" i="34" l="1"/>
  <c r="AB94" i="34"/>
  <c r="AK94" i="34"/>
  <c r="Y94" i="34"/>
  <c r="AT99" i="36"/>
  <c r="AT100" i="36"/>
  <c r="AP44" i="16"/>
  <c r="AP43" i="16" s="1"/>
  <c r="AP4" i="16"/>
  <c r="AQ5" i="16"/>
  <c r="AS94" i="34" l="1"/>
  <c r="AB95" i="34"/>
  <c r="L96" i="34"/>
  <c r="AK95" i="34"/>
  <c r="Y95" i="34"/>
  <c r="AQ44" i="16"/>
  <c r="AQ43" i="16" s="1"/>
  <c r="AQ4" i="16"/>
  <c r="AR5" i="16"/>
  <c r="L97" i="34" l="1"/>
  <c r="AB96" i="34"/>
  <c r="Y96" i="34"/>
  <c r="AK96" i="34"/>
  <c r="AS95" i="34"/>
  <c r="AT101" i="36"/>
  <c r="AT102" i="36"/>
  <c r="AR44" i="16"/>
  <c r="AR43" i="16" s="1"/>
  <c r="AR4" i="16"/>
  <c r="AS5" i="16"/>
  <c r="AS96" i="34" l="1"/>
  <c r="Y97" i="34"/>
  <c r="L98" i="34"/>
  <c r="AB97" i="34"/>
  <c r="AK97" i="34"/>
  <c r="AS44" i="16"/>
  <c r="AS43" i="16" s="1"/>
  <c r="AT5" i="16"/>
  <c r="AS4" i="16"/>
  <c r="AS97" i="34" l="1"/>
  <c r="AK98" i="34"/>
  <c r="L99" i="34"/>
  <c r="AB98" i="34"/>
  <c r="Y98" i="34"/>
  <c r="AT103" i="36"/>
  <c r="AT44" i="16"/>
  <c r="AT43" i="16" s="1"/>
  <c r="AU5" i="16"/>
  <c r="AT4" i="16"/>
  <c r="AS98" i="34" l="1"/>
  <c r="AK99" i="34"/>
  <c r="L100" i="34"/>
  <c r="AB99" i="34"/>
  <c r="Y99" i="34"/>
  <c r="AT104" i="36"/>
  <c r="AU44" i="16"/>
  <c r="AU43" i="16" s="1"/>
  <c r="AV5" i="16"/>
  <c r="AU4" i="16"/>
  <c r="AS99" i="34" l="1"/>
  <c r="AB100" i="34"/>
  <c r="L101" i="34"/>
  <c r="Y100" i="34"/>
  <c r="AK100" i="34"/>
  <c r="AT105" i="36"/>
  <c r="AV44" i="16"/>
  <c r="AV43" i="16" s="1"/>
  <c r="AW5" i="16"/>
  <c r="AV4" i="16"/>
  <c r="Y101" i="34" l="1"/>
  <c r="L102" i="34"/>
  <c r="AB101" i="34"/>
  <c r="AK101" i="34"/>
  <c r="AS100" i="34"/>
  <c r="AT106" i="36"/>
  <c r="AT107" i="36"/>
  <c r="AW44" i="16"/>
  <c r="AW43" i="16" s="1"/>
  <c r="AW4" i="16"/>
  <c r="AX5" i="16"/>
  <c r="AS101" i="34" l="1"/>
  <c r="AB102" i="34"/>
  <c r="L103" i="34"/>
  <c r="AK102" i="34"/>
  <c r="Y102" i="34"/>
  <c r="AX44" i="16"/>
  <c r="AX43" i="16" s="1"/>
  <c r="AX4" i="16"/>
  <c r="AY5" i="16"/>
  <c r="Y103" i="34" l="1"/>
  <c r="L104" i="34"/>
  <c r="AB103" i="34"/>
  <c r="AK103" i="34"/>
  <c r="AS102" i="34"/>
  <c r="AT108" i="36"/>
  <c r="AY44" i="16"/>
  <c r="AY43" i="16" s="1"/>
  <c r="AY4" i="16"/>
  <c r="AZ5" i="16"/>
  <c r="AS103" i="34" l="1"/>
  <c r="L105" i="34"/>
  <c r="AK104" i="34"/>
  <c r="AB104" i="34"/>
  <c r="Y104" i="34"/>
  <c r="AT109" i="36"/>
  <c r="AZ44" i="16"/>
  <c r="AZ43" i="16" s="1"/>
  <c r="AZ4" i="16"/>
  <c r="BA5" i="16"/>
  <c r="AS104" i="34" l="1"/>
  <c r="AB105" i="34"/>
  <c r="L106" i="34"/>
  <c r="AK105" i="34"/>
  <c r="Y105" i="34"/>
  <c r="AT110" i="36"/>
  <c r="BA44" i="16"/>
  <c r="BA43" i="16" s="1"/>
  <c r="BB5" i="16"/>
  <c r="BA4" i="16"/>
  <c r="AS105" i="34" l="1"/>
  <c r="L107" i="34"/>
  <c r="AB106" i="34"/>
  <c r="Y106" i="34"/>
  <c r="AK106" i="34"/>
  <c r="AT111" i="36"/>
  <c r="BB44" i="16"/>
  <c r="BB43" i="16" s="1"/>
  <c r="BC5" i="16"/>
  <c r="BB4" i="16"/>
  <c r="AS106" i="34" l="1"/>
  <c r="AK107" i="34"/>
  <c r="L108" i="34"/>
  <c r="Y107" i="34"/>
  <c r="AB107" i="34"/>
  <c r="AS107" i="34" s="1"/>
  <c r="AT112" i="36"/>
  <c r="AT113" i="36"/>
  <c r="BD5" i="16"/>
  <c r="BC44" i="16"/>
  <c r="BC43" i="16" s="1"/>
  <c r="BC4" i="16"/>
  <c r="AK108" i="34" l="1"/>
  <c r="L109" i="34"/>
  <c r="Y108" i="34"/>
  <c r="AB108" i="34"/>
  <c r="AS108" i="34" s="1"/>
  <c r="AT114" i="36"/>
  <c r="BD44" i="16"/>
  <c r="BD43" i="16" s="1"/>
  <c r="BE5" i="16"/>
  <c r="BD4" i="16"/>
  <c r="AB109" i="34" l="1"/>
  <c r="L110" i="34"/>
  <c r="AK109" i="34"/>
  <c r="Y109" i="34"/>
  <c r="AT115" i="36"/>
  <c r="BE44" i="16"/>
  <c r="BE43" i="16" s="1"/>
  <c r="BF5" i="16"/>
  <c r="BE4" i="16"/>
  <c r="L111" i="34" l="1"/>
  <c r="AB110" i="34"/>
  <c r="AK110" i="34"/>
  <c r="Y110" i="34"/>
  <c r="AS109" i="34"/>
  <c r="BF44" i="16"/>
  <c r="BF43" i="16" s="1"/>
  <c r="BG5" i="16"/>
  <c r="BF4" i="16"/>
  <c r="AS110" i="34" l="1"/>
  <c r="L112" i="34"/>
  <c r="AB111" i="34"/>
  <c r="Y111" i="34"/>
  <c r="AK111" i="34"/>
  <c r="AT116" i="36"/>
  <c r="BG44" i="16"/>
  <c r="BG43" i="16" s="1"/>
  <c r="BG4" i="16"/>
  <c r="BH5" i="16"/>
  <c r="AS111" i="34" l="1"/>
  <c r="L113" i="34"/>
  <c r="AB112" i="34"/>
  <c r="AK112" i="34"/>
  <c r="Y112" i="34"/>
  <c r="AT117" i="36"/>
  <c r="BI5" i="16"/>
  <c r="BH44" i="16"/>
  <c r="BH43" i="16" s="1"/>
  <c r="BH4" i="16"/>
  <c r="AS112" i="34" l="1"/>
  <c r="L114" i="34"/>
  <c r="AK113" i="34"/>
  <c r="Y113" i="34"/>
  <c r="AB113" i="34"/>
  <c r="AT118" i="36"/>
  <c r="AT119" i="36"/>
  <c r="BI44" i="16"/>
  <c r="BI43" i="16" s="1"/>
  <c r="BJ5" i="16"/>
  <c r="BI4" i="16"/>
  <c r="AS113" i="34" l="1"/>
  <c r="L115" i="34"/>
  <c r="Y114" i="34"/>
  <c r="AK114" i="34"/>
  <c r="AB114" i="34"/>
  <c r="BJ44" i="16"/>
  <c r="BJ43" i="16" s="1"/>
  <c r="BK5" i="16"/>
  <c r="BJ4" i="16"/>
  <c r="AS114" i="34" l="1"/>
  <c r="AK115" i="34"/>
  <c r="L116" i="34"/>
  <c r="Y115" i="34"/>
  <c r="AB115" i="34"/>
  <c r="AS115" i="34" s="1"/>
  <c r="AT120" i="36"/>
  <c r="BK44" i="16"/>
  <c r="BK43" i="16" s="1"/>
  <c r="BL5" i="16"/>
  <c r="BK4" i="16"/>
  <c r="Y116" i="34" l="1"/>
  <c r="L117" i="34"/>
  <c r="AB116" i="34"/>
  <c r="AK116" i="34"/>
  <c r="AT121" i="36"/>
  <c r="BL44" i="16"/>
  <c r="BL43" i="16" s="1"/>
  <c r="BL4" i="16"/>
  <c r="BM5" i="16"/>
  <c r="AS116" i="34" l="1"/>
  <c r="AB117" i="34"/>
  <c r="L118" i="34"/>
  <c r="AK117" i="34"/>
  <c r="Y117" i="34"/>
  <c r="AT122" i="36"/>
  <c r="BM44" i="16"/>
  <c r="BM43" i="16" s="1"/>
  <c r="BM4" i="16"/>
  <c r="BN5" i="16"/>
  <c r="L119" i="34" l="1"/>
  <c r="AB118" i="34"/>
  <c r="Y118" i="34"/>
  <c r="AK118" i="34"/>
  <c r="AS117" i="34"/>
  <c r="AT123" i="36"/>
  <c r="BN44" i="16"/>
  <c r="BN43" i="16" s="1"/>
  <c r="BN4" i="16"/>
  <c r="BO5" i="16"/>
  <c r="AS118" i="34" l="1"/>
  <c r="AK119" i="34"/>
  <c r="L120" i="34"/>
  <c r="Y119" i="34"/>
  <c r="AB119" i="34"/>
  <c r="AS119" i="34" s="1"/>
  <c r="AT125" i="36"/>
  <c r="AT124" i="36"/>
  <c r="BO44" i="16"/>
  <c r="BO43" i="16" s="1"/>
  <c r="BO4" i="16"/>
  <c r="BP5" i="16"/>
  <c r="AK120" i="34" l="1"/>
  <c r="L121" i="34"/>
  <c r="Y120" i="34"/>
  <c r="AB120" i="34"/>
  <c r="BQ5" i="16"/>
  <c r="BP44" i="16"/>
  <c r="BP43" i="16" s="1"/>
  <c r="BP4" i="16"/>
  <c r="AS120" i="34" l="1"/>
  <c r="Y121" i="34"/>
  <c r="L122" i="34"/>
  <c r="AK121" i="34"/>
  <c r="AB121" i="34"/>
  <c r="AT126" i="36"/>
  <c r="AT127" i="36"/>
  <c r="BQ44" i="16"/>
  <c r="BQ43" i="16" s="1"/>
  <c r="BR5" i="16"/>
  <c r="BQ4" i="16"/>
  <c r="AS121" i="34" l="1"/>
  <c r="AB122" i="34"/>
  <c r="L123" i="34"/>
  <c r="AK122" i="34"/>
  <c r="Y122" i="34"/>
  <c r="AT128" i="36"/>
  <c r="BR44" i="16"/>
  <c r="BR43" i="16" s="1"/>
  <c r="BS5" i="16"/>
  <c r="BR4" i="16"/>
  <c r="L124" i="34" l="1"/>
  <c r="AB123" i="34"/>
  <c r="Y123" i="34"/>
  <c r="AK123" i="34"/>
  <c r="AS122" i="34"/>
  <c r="BS44" i="16"/>
  <c r="BS43" i="16" s="1"/>
  <c r="BT5" i="16"/>
  <c r="BS4" i="16"/>
  <c r="AS123" i="34" l="1"/>
  <c r="L125" i="34"/>
  <c r="AK124" i="34"/>
  <c r="AB124" i="34"/>
  <c r="Y124" i="34"/>
  <c r="AT129" i="36"/>
  <c r="BT44" i="16"/>
  <c r="BT43" i="16" s="1"/>
  <c r="BU5" i="16"/>
  <c r="BT4" i="16"/>
  <c r="AS124" i="34" l="1"/>
  <c r="AB125" i="34"/>
  <c r="L126" i="34"/>
  <c r="Y125" i="34"/>
  <c r="AK125" i="34"/>
  <c r="AT130" i="36"/>
  <c r="BU44" i="16"/>
  <c r="BU43" i="16" s="1"/>
  <c r="BV5" i="16"/>
  <c r="BU4" i="16"/>
  <c r="AK126" i="34" l="1"/>
  <c r="L127" i="34"/>
  <c r="Y126" i="34"/>
  <c r="AB126" i="34"/>
  <c r="AS126" i="34" s="1"/>
  <c r="AS125" i="34"/>
  <c r="AT131" i="36"/>
  <c r="BV44" i="16"/>
  <c r="BV43" i="16" s="1"/>
  <c r="BW5" i="16"/>
  <c r="BV4" i="16"/>
  <c r="Y127" i="34" l="1"/>
  <c r="L128" i="34"/>
  <c r="AK127" i="34"/>
  <c r="AB127" i="34"/>
  <c r="AT132" i="36"/>
  <c r="AT133" i="36"/>
  <c r="BW44" i="16"/>
  <c r="BW43" i="16" s="1"/>
  <c r="BW4" i="16"/>
  <c r="BX5" i="16"/>
  <c r="AS127" i="34" l="1"/>
  <c r="AK128" i="34"/>
  <c r="L129" i="34"/>
  <c r="AB128" i="34"/>
  <c r="Y128" i="34"/>
  <c r="AT134" i="36"/>
  <c r="BY5" i="16"/>
  <c r="BX44" i="16"/>
  <c r="BX43" i="16" s="1"/>
  <c r="BX4" i="16"/>
  <c r="AS128" i="34" l="1"/>
  <c r="AK129" i="34"/>
  <c r="L130" i="34"/>
  <c r="Y129" i="34"/>
  <c r="AB129" i="34"/>
  <c r="AS129" i="34" s="1"/>
  <c r="BY44" i="16"/>
  <c r="BY43" i="16" s="1"/>
  <c r="BZ5" i="16"/>
  <c r="BY4" i="16"/>
  <c r="AB130" i="34" l="1"/>
  <c r="L131" i="34"/>
  <c r="Y130" i="34"/>
  <c r="AK130" i="34"/>
  <c r="AT135" i="36"/>
  <c r="BZ44" i="16"/>
  <c r="BZ43" i="16" s="1"/>
  <c r="CA5" i="16"/>
  <c r="BZ4" i="16"/>
  <c r="AK131" i="34" l="1"/>
  <c r="L132" i="34"/>
  <c r="Y131" i="34"/>
  <c r="AB131" i="34"/>
  <c r="AS131" i="34" s="1"/>
  <c r="AS130" i="34"/>
  <c r="AT136" i="36"/>
  <c r="CA44" i="16"/>
  <c r="CA43" i="16" s="1"/>
  <c r="CB5" i="16"/>
  <c r="CA4" i="16"/>
  <c r="L133" i="34" l="1"/>
  <c r="AK132" i="34"/>
  <c r="AB132" i="34"/>
  <c r="Y132" i="34"/>
  <c r="AT137" i="36"/>
  <c r="AT138" i="36"/>
  <c r="CB44" i="16"/>
  <c r="CB43" i="16" s="1"/>
  <c r="CB4" i="16"/>
  <c r="CC5" i="16"/>
  <c r="AS132" i="34" l="1"/>
  <c r="AB133" i="34"/>
  <c r="L134" i="34"/>
  <c r="AK133" i="34"/>
  <c r="Y133" i="34"/>
  <c r="CC44" i="16"/>
  <c r="CC43" i="16" s="1"/>
  <c r="CC4" i="16"/>
  <c r="CD5" i="16"/>
  <c r="AK134" i="34" l="1"/>
  <c r="L135" i="34"/>
  <c r="AB134" i="34"/>
  <c r="Y134" i="34"/>
  <c r="AS133" i="34"/>
  <c r="AT139" i="36"/>
  <c r="AT140" i="36"/>
  <c r="CD44" i="16"/>
  <c r="CD43" i="16" s="1"/>
  <c r="CD4" i="16"/>
  <c r="CE5" i="16"/>
  <c r="AS134" i="34" l="1"/>
  <c r="Y135" i="34"/>
  <c r="L136" i="34"/>
  <c r="AK135" i="34"/>
  <c r="AB135" i="34"/>
  <c r="CE44" i="16"/>
  <c r="CE43" i="16" s="1"/>
  <c r="CE4" i="16"/>
  <c r="CF5" i="16"/>
  <c r="AS135" i="34" l="1"/>
  <c r="L137" i="34"/>
  <c r="AK136" i="34"/>
  <c r="AB136" i="34"/>
  <c r="Y136" i="34"/>
  <c r="AT141" i="36"/>
  <c r="CF44" i="16"/>
  <c r="CF43" i="16" s="1"/>
  <c r="CG5" i="16"/>
  <c r="CF4" i="16"/>
  <c r="AS136" i="34" l="1"/>
  <c r="L138" i="34"/>
  <c r="AB137" i="34"/>
  <c r="AK137" i="34"/>
  <c r="Y137" i="34"/>
  <c r="AT142" i="36"/>
  <c r="CG44" i="16"/>
  <c r="CG43" i="16" s="1"/>
  <c r="CH5" i="16"/>
  <c r="CG4" i="16"/>
  <c r="AS137" i="34" l="1"/>
  <c r="L139" i="34"/>
  <c r="AB138" i="34"/>
  <c r="AK138" i="34"/>
  <c r="Y138" i="34"/>
  <c r="AT143" i="36"/>
  <c r="AT144" i="36"/>
  <c r="CH44" i="16"/>
  <c r="CH43" i="16" s="1"/>
  <c r="CI5" i="16"/>
  <c r="CH4" i="16"/>
  <c r="AS138" i="34" l="1"/>
  <c r="L140" i="34"/>
  <c r="AK139" i="34"/>
  <c r="AB139" i="34"/>
  <c r="Y139" i="34"/>
  <c r="AT145" i="36"/>
  <c r="CI44" i="16"/>
  <c r="CI43" i="16" s="1"/>
  <c r="CJ5" i="16"/>
  <c r="CI4" i="16"/>
  <c r="AS139" i="34" l="1"/>
  <c r="L141" i="34"/>
  <c r="AK140" i="34"/>
  <c r="AB140" i="34"/>
  <c r="Y140" i="34"/>
  <c r="AT146" i="36"/>
  <c r="CJ44" i="16"/>
  <c r="CJ43" i="16" s="1"/>
  <c r="CK5" i="16"/>
  <c r="CJ4" i="16"/>
  <c r="AS140" i="34" l="1"/>
  <c r="AB141" i="34"/>
  <c r="L142" i="34"/>
  <c r="AK141" i="34"/>
  <c r="Y141" i="34"/>
  <c r="AT147" i="36"/>
  <c r="CK44" i="16"/>
  <c r="CK43" i="16" s="1"/>
  <c r="CL5" i="16"/>
  <c r="CK4" i="16"/>
  <c r="Y142" i="34" l="1"/>
  <c r="L143" i="34"/>
  <c r="AK142" i="34"/>
  <c r="AB142" i="34"/>
  <c r="AS142" i="34" s="1"/>
  <c r="AS141" i="34"/>
  <c r="CL44" i="16"/>
  <c r="CL43" i="16" s="1"/>
  <c r="CM5" i="16"/>
  <c r="CL4" i="16"/>
  <c r="Y143" i="34" l="1"/>
  <c r="L144" i="34"/>
  <c r="AB143" i="34"/>
  <c r="AK143" i="34"/>
  <c r="AT148" i="36"/>
  <c r="AT149" i="36"/>
  <c r="CM44" i="16"/>
  <c r="CM43" i="16" s="1"/>
  <c r="CM4" i="16"/>
  <c r="CN5" i="16"/>
  <c r="AS143" i="34" l="1"/>
  <c r="AK144" i="34"/>
  <c r="L145" i="34"/>
  <c r="Y144" i="34"/>
  <c r="AB144" i="34"/>
  <c r="AS144" i="34" s="1"/>
  <c r="CO5" i="16"/>
  <c r="CN44" i="16"/>
  <c r="CN43" i="16" s="1"/>
  <c r="CN4" i="16"/>
  <c r="AK145" i="34" l="1"/>
  <c r="L146" i="34"/>
  <c r="AB145" i="34"/>
  <c r="Y145" i="34"/>
  <c r="AT150" i="36"/>
  <c r="CO44" i="16"/>
  <c r="CO43" i="16" s="1"/>
  <c r="CP5" i="16"/>
  <c r="CO4" i="16"/>
  <c r="AS145" i="34" l="1"/>
  <c r="AK146" i="34"/>
  <c r="L147" i="34"/>
  <c r="AB146" i="34"/>
  <c r="Y146" i="34"/>
  <c r="AT151" i="36"/>
  <c r="CP44" i="16"/>
  <c r="CP43" i="16" s="1"/>
  <c r="CQ5" i="16"/>
  <c r="CP4" i="16"/>
  <c r="Y147" i="34" l="1"/>
  <c r="L148" i="34"/>
  <c r="AB147" i="34"/>
  <c r="AK147" i="34"/>
  <c r="AS146" i="34"/>
  <c r="AT152" i="36"/>
  <c r="CQ44" i="16"/>
  <c r="CQ43" i="16" s="1"/>
  <c r="CR5" i="16"/>
  <c r="CQ4" i="16"/>
  <c r="AS147" i="34" l="1"/>
  <c r="L149" i="34"/>
  <c r="AK148" i="34"/>
  <c r="AB148" i="34"/>
  <c r="Y148" i="34"/>
  <c r="AT153" i="36"/>
  <c r="AT154" i="36"/>
  <c r="CR44" i="16"/>
  <c r="CR43" i="16" s="1"/>
  <c r="CR4" i="16"/>
  <c r="CS5" i="16"/>
  <c r="AS148" i="34" l="1"/>
  <c r="Y149" i="34"/>
  <c r="L150" i="34"/>
  <c r="AK149" i="34"/>
  <c r="AB149" i="34"/>
  <c r="CS44" i="16"/>
  <c r="CS43" i="16" s="1"/>
  <c r="CS4" i="16"/>
  <c r="CT5" i="16"/>
  <c r="AS149" i="34" l="1"/>
  <c r="L151" i="34"/>
  <c r="AB150" i="34"/>
  <c r="AK150" i="34"/>
  <c r="Y150" i="34"/>
  <c r="AT155" i="36"/>
  <c r="CT44" i="16"/>
  <c r="CT43" i="16" s="1"/>
  <c r="CT4" i="16"/>
  <c r="CU5" i="16"/>
  <c r="AS150" i="34" l="1"/>
  <c r="AK151" i="34"/>
  <c r="L152" i="34"/>
  <c r="Y151" i="34"/>
  <c r="AB151" i="34"/>
  <c r="AS151" i="34" s="1"/>
  <c r="AT156" i="36"/>
  <c r="CU44" i="16"/>
  <c r="CU43" i="16" s="1"/>
  <c r="CU4" i="16"/>
  <c r="CV5" i="16"/>
  <c r="AB152" i="34" l="1"/>
  <c r="L153" i="34"/>
  <c r="AK152" i="34"/>
  <c r="Y152" i="34"/>
  <c r="AT157" i="36"/>
  <c r="AT158" i="36"/>
  <c r="CW5" i="16"/>
  <c r="CV44" i="16"/>
  <c r="CV43" i="16" s="1"/>
  <c r="CV4" i="16"/>
  <c r="AK153" i="34" l="1"/>
  <c r="L154" i="34"/>
  <c r="AB153" i="34"/>
  <c r="Y153" i="34"/>
  <c r="AS152" i="34"/>
  <c r="CW44" i="16"/>
  <c r="CW43" i="16" s="1"/>
  <c r="CX5" i="16"/>
  <c r="CW4" i="16"/>
  <c r="AS153" i="34" l="1"/>
  <c r="L155" i="34"/>
  <c r="AK154" i="34"/>
  <c r="Y154" i="34"/>
  <c r="AB154" i="34"/>
  <c r="AT159" i="36"/>
  <c r="CX44" i="16"/>
  <c r="CX43" i="16" s="1"/>
  <c r="CY5" i="16"/>
  <c r="CX4" i="16"/>
  <c r="AS154" i="34" l="1"/>
  <c r="Y155" i="34"/>
  <c r="L156" i="34"/>
  <c r="AB155" i="34"/>
  <c r="AK155" i="34"/>
  <c r="AT160" i="36"/>
  <c r="AT161" i="36"/>
  <c r="CY44" i="16"/>
  <c r="CY43" i="16" s="1"/>
  <c r="CZ5" i="16"/>
  <c r="CY4" i="16"/>
  <c r="AS155" i="34" l="1"/>
  <c r="L157" i="34"/>
  <c r="AK156" i="34"/>
  <c r="Y156" i="34"/>
  <c r="AB156" i="34"/>
  <c r="AS156" i="34" s="1"/>
  <c r="CZ44" i="16"/>
  <c r="CZ43" i="16" s="1"/>
  <c r="DA5" i="16"/>
  <c r="CZ4" i="16"/>
  <c r="L158" i="34" l="1"/>
  <c r="AK157" i="34"/>
  <c r="AB157" i="34"/>
  <c r="Y157" i="34"/>
  <c r="AT162" i="36"/>
  <c r="DA44" i="16"/>
  <c r="DA43" i="16" s="1"/>
  <c r="DB5" i="16"/>
  <c r="DA4" i="16"/>
  <c r="AS157" i="34" l="1"/>
  <c r="L159" i="34"/>
  <c r="AK158" i="34"/>
  <c r="Y158" i="34"/>
  <c r="AB158" i="34"/>
  <c r="AT163" i="36"/>
  <c r="DB44" i="16"/>
  <c r="DB43" i="16" s="1"/>
  <c r="DC5" i="16"/>
  <c r="DB4" i="16"/>
  <c r="AS158" i="34" l="1"/>
  <c r="AK159" i="34"/>
  <c r="L160" i="34"/>
  <c r="AB159" i="34"/>
  <c r="Y159" i="34"/>
  <c r="AT165" i="36"/>
  <c r="AT164" i="36"/>
  <c r="DC44" i="16"/>
  <c r="DC43" i="16" s="1"/>
  <c r="DC4" i="16"/>
  <c r="DD5" i="16"/>
  <c r="AS159" i="34" l="1"/>
  <c r="AK160" i="34"/>
  <c r="L161" i="34"/>
  <c r="Y160" i="34"/>
  <c r="AB160" i="34"/>
  <c r="AS160" i="34" s="1"/>
  <c r="AT166" i="36"/>
  <c r="DE5" i="16"/>
  <c r="DD44" i="16"/>
  <c r="DD43" i="16" s="1"/>
  <c r="DD4" i="16"/>
  <c r="AK161" i="34" l="1"/>
  <c r="L162" i="34"/>
  <c r="Y161" i="34"/>
  <c r="AB161" i="34"/>
  <c r="AS161" i="34" s="1"/>
  <c r="DE44" i="16"/>
  <c r="DE43" i="16" s="1"/>
  <c r="DF5" i="16"/>
  <c r="DE4" i="16"/>
  <c r="AK162" i="34" l="1"/>
  <c r="L163" i="34"/>
  <c r="AB162" i="34"/>
  <c r="Y162" i="34"/>
  <c r="AT167" i="36"/>
  <c r="DF44" i="16"/>
  <c r="DF43" i="16" s="1"/>
  <c r="DG5" i="16"/>
  <c r="DF4" i="16"/>
  <c r="AS162" i="34" l="1"/>
  <c r="AK163" i="34"/>
  <c r="L164" i="34"/>
  <c r="Y163" i="34"/>
  <c r="AB163" i="34"/>
  <c r="AT168" i="36"/>
  <c r="AT169" i="36"/>
  <c r="DG44" i="16"/>
  <c r="DG43" i="16" s="1"/>
  <c r="DH5" i="16"/>
  <c r="DG4" i="16"/>
  <c r="AS163" i="34" l="1"/>
  <c r="L165" i="34"/>
  <c r="AK164" i="34"/>
  <c r="Y164" i="34"/>
  <c r="AB164" i="34"/>
  <c r="AS164" i="34" s="1"/>
  <c r="DH44" i="16"/>
  <c r="DH43" i="16" s="1"/>
  <c r="DH4" i="16"/>
  <c r="DI5" i="16"/>
  <c r="Y165" i="34" l="1"/>
  <c r="L166" i="34"/>
  <c r="AK165" i="34"/>
  <c r="AB165" i="34"/>
  <c r="AT170" i="36"/>
  <c r="DI44" i="16"/>
  <c r="DI43" i="16" s="1"/>
  <c r="DI4" i="16"/>
  <c r="DJ5" i="16"/>
  <c r="AS165" i="34" l="1"/>
  <c r="L167" i="34"/>
  <c r="Y166" i="34"/>
  <c r="AK166" i="34"/>
  <c r="AB166" i="34"/>
  <c r="AT171" i="36"/>
  <c r="DJ44" i="16"/>
  <c r="DJ43" i="16" s="1"/>
  <c r="DJ4" i="16"/>
  <c r="DK5" i="16"/>
  <c r="AS166" i="34" l="1"/>
  <c r="AK167" i="34"/>
  <c r="L168" i="34"/>
  <c r="AB167" i="34"/>
  <c r="Y167" i="34"/>
  <c r="AT172" i="36"/>
  <c r="AT173" i="36"/>
  <c r="DK44" i="16"/>
  <c r="DK43" i="16" s="1"/>
  <c r="DK4" i="16"/>
  <c r="DL5" i="16"/>
  <c r="AS167" i="34" l="1"/>
  <c r="AB168" i="34"/>
  <c r="L169" i="34"/>
  <c r="Y168" i="34"/>
  <c r="AK168" i="34"/>
  <c r="DL44" i="16"/>
  <c r="DL43" i="16" s="1"/>
  <c r="DM5" i="16"/>
  <c r="DL4" i="16"/>
  <c r="AK169" i="34" l="1"/>
  <c r="L170" i="34"/>
  <c r="Y169" i="34"/>
  <c r="AB169" i="34"/>
  <c r="AS169" i="34" s="1"/>
  <c r="AS168" i="34"/>
  <c r="AT174" i="36"/>
  <c r="DM44" i="16"/>
  <c r="DM43" i="16" s="1"/>
  <c r="DN5" i="16"/>
  <c r="DM4" i="16"/>
  <c r="L171" i="34" l="1"/>
  <c r="AK170" i="34"/>
  <c r="Y170" i="34"/>
  <c r="AB170" i="34"/>
  <c r="AS170" i="34" s="1"/>
  <c r="AT175" i="36"/>
  <c r="DN44" i="16"/>
  <c r="DN43" i="16" s="1"/>
  <c r="DO5" i="16"/>
  <c r="DN4" i="16"/>
  <c r="AK171" i="34" l="1"/>
  <c r="L172" i="34"/>
  <c r="Y171" i="34"/>
  <c r="AB171" i="34"/>
  <c r="AS171" i="34" s="1"/>
  <c r="AT176" i="36"/>
  <c r="AT177" i="36"/>
  <c r="DO44" i="16"/>
  <c r="DO43" i="16" s="1"/>
  <c r="DP5" i="16"/>
  <c r="DO4" i="16"/>
  <c r="L173" i="34" l="1"/>
  <c r="AK172" i="34"/>
  <c r="AB172" i="34"/>
  <c r="Y172" i="34"/>
  <c r="DQ5" i="16"/>
  <c r="DP44" i="16"/>
  <c r="DP43" i="16" s="1"/>
  <c r="DP4" i="16"/>
  <c r="AS172" i="34" l="1"/>
  <c r="L174" i="34"/>
  <c r="AB173" i="34"/>
  <c r="AK173" i="34"/>
  <c r="Y173" i="34"/>
  <c r="AT178" i="36"/>
  <c r="DQ44" i="16"/>
  <c r="DQ43" i="16" s="1"/>
  <c r="DR5" i="16"/>
  <c r="DQ4" i="16"/>
  <c r="AS173" i="34" l="1"/>
  <c r="Y174" i="34"/>
  <c r="L175" i="34"/>
  <c r="AB174" i="34"/>
  <c r="AK174" i="34"/>
  <c r="AT179" i="36"/>
  <c r="AT180" i="36"/>
  <c r="DR44" i="16"/>
  <c r="DR43" i="16" s="1"/>
  <c r="DS5" i="16"/>
  <c r="DR4" i="16"/>
  <c r="AS174" i="34" l="1"/>
  <c r="L176" i="34"/>
  <c r="AB175" i="34"/>
  <c r="AK175" i="34"/>
  <c r="Y175" i="34"/>
  <c r="DS44" i="16"/>
  <c r="DS43" i="16" s="1"/>
  <c r="DT5" i="16"/>
  <c r="DS4" i="16"/>
  <c r="AS175" i="34" l="1"/>
  <c r="AK176" i="34"/>
  <c r="L177" i="34"/>
  <c r="AB176" i="34"/>
  <c r="Y176" i="34"/>
  <c r="AT181" i="36"/>
  <c r="DU5" i="16"/>
  <c r="DT44" i="16"/>
  <c r="DT43" i="16" s="1"/>
  <c r="DT4" i="16"/>
  <c r="AK177" i="34" l="1"/>
  <c r="L178" i="34"/>
  <c r="Y177" i="34"/>
  <c r="AB177" i="34"/>
  <c r="AS177" i="34" s="1"/>
  <c r="AS176" i="34"/>
  <c r="AT182" i="36"/>
  <c r="AT183" i="36"/>
  <c r="DU44" i="16"/>
  <c r="DU43" i="16" s="1"/>
  <c r="DV5" i="16"/>
  <c r="DU4" i="16"/>
  <c r="AK178" i="34" l="1"/>
  <c r="L179" i="34"/>
  <c r="AB178" i="34"/>
  <c r="Y178" i="34"/>
  <c r="DV44" i="16"/>
  <c r="DV43" i="16" s="1"/>
  <c r="DW5" i="16"/>
  <c r="DV4" i="16"/>
  <c r="AS178" i="34" l="1"/>
  <c r="AB179" i="34"/>
  <c r="L180" i="34"/>
  <c r="Y179" i="34"/>
  <c r="AK179" i="34"/>
  <c r="AT184" i="36"/>
  <c r="AT185" i="36"/>
  <c r="DW44" i="16"/>
  <c r="DW43" i="16" s="1"/>
  <c r="DX5" i="16"/>
  <c r="DW4" i="16"/>
  <c r="AS179" i="34" l="1"/>
  <c r="L181" i="34"/>
  <c r="AK180" i="34"/>
  <c r="AB180" i="34"/>
  <c r="Y180" i="34"/>
  <c r="DY5" i="16"/>
  <c r="DX44" i="16"/>
  <c r="DX43" i="16" s="1"/>
  <c r="DX4" i="16"/>
  <c r="AS180" i="34" l="1"/>
  <c r="AK181" i="34"/>
  <c r="L182" i="34"/>
  <c r="Y181" i="34"/>
  <c r="AB181" i="34"/>
  <c r="AS181" i="34" s="1"/>
  <c r="AT186" i="36"/>
  <c r="AT187" i="36"/>
  <c r="DY44" i="16"/>
  <c r="DY43" i="16" s="1"/>
  <c r="DY4" i="16"/>
  <c r="DZ5" i="16"/>
  <c r="Y182" i="34" l="1"/>
  <c r="L183" i="34"/>
  <c r="AK182" i="34"/>
  <c r="AB182" i="34"/>
  <c r="AS182" i="34" s="1"/>
  <c r="DZ44" i="16"/>
  <c r="DZ43" i="16" s="1"/>
  <c r="DZ4" i="16"/>
  <c r="EA5" i="16"/>
  <c r="AK183" i="34" l="1"/>
  <c r="L184" i="34"/>
  <c r="AB183" i="34"/>
  <c r="Y183" i="34"/>
  <c r="AT188" i="36"/>
  <c r="EA44" i="16"/>
  <c r="EA43" i="16" s="1"/>
  <c r="EA4" i="16"/>
  <c r="EB5" i="16"/>
  <c r="AS183" i="34" l="1"/>
  <c r="Y184" i="34"/>
  <c r="L185" i="34"/>
  <c r="AB184" i="34"/>
  <c r="AK184" i="34"/>
  <c r="AT189" i="36"/>
  <c r="AT190" i="36"/>
  <c r="EC5" i="16"/>
  <c r="EB44" i="16"/>
  <c r="EB43" i="16" s="1"/>
  <c r="EB4" i="16"/>
  <c r="AS184" i="34" l="1"/>
  <c r="L186" i="34"/>
  <c r="AK185" i="34"/>
  <c r="AB185" i="34"/>
  <c r="Y185" i="34"/>
  <c r="AT191" i="36"/>
  <c r="EC44" i="16"/>
  <c r="EC43" i="16" s="1"/>
  <c r="ED5" i="16"/>
  <c r="EC4" i="16"/>
  <c r="AS185" i="34" l="1"/>
  <c r="L187" i="34"/>
  <c r="AK186" i="34"/>
  <c r="AB186" i="34"/>
  <c r="Y186" i="34"/>
  <c r="ED44" i="16"/>
  <c r="ED43" i="16" s="1"/>
  <c r="EE5" i="16"/>
  <c r="ED4" i="16"/>
  <c r="AS186" i="34" l="1"/>
  <c r="AK187" i="34"/>
  <c r="L188" i="34"/>
  <c r="AB187" i="34"/>
  <c r="Y187" i="34"/>
  <c r="AT192" i="36"/>
  <c r="AT193" i="36"/>
  <c r="EE44" i="16"/>
  <c r="EE43" i="16" s="1"/>
  <c r="EF5" i="16"/>
  <c r="EE4" i="16"/>
  <c r="AS187" i="34" l="1"/>
  <c r="Y188" i="34"/>
  <c r="L189" i="34"/>
  <c r="AK188" i="34"/>
  <c r="AB188" i="34"/>
  <c r="AS188" i="34" s="1"/>
  <c r="EF44" i="16"/>
  <c r="EF43" i="16" s="1"/>
  <c r="EG5" i="16"/>
  <c r="EF4" i="16"/>
  <c r="L190" i="34" l="1"/>
  <c r="AB189" i="34"/>
  <c r="Y189" i="34"/>
  <c r="AK189" i="34"/>
  <c r="AT194" i="36"/>
  <c r="EG44" i="16"/>
  <c r="EG43" i="16" s="1"/>
  <c r="EG4" i="16"/>
  <c r="EH5" i="16"/>
  <c r="AS189" i="34" l="1"/>
  <c r="L191" i="34"/>
  <c r="AK190" i="34"/>
  <c r="AB190" i="34"/>
  <c r="Y190" i="34"/>
  <c r="AT195" i="36"/>
  <c r="AT196" i="36"/>
  <c r="EH44" i="16"/>
  <c r="EH43" i="16" s="1"/>
  <c r="EH4" i="16"/>
  <c r="EI5" i="16"/>
  <c r="AS190" i="34" l="1"/>
  <c r="AK191" i="34"/>
  <c r="L192" i="34"/>
  <c r="Y191" i="34"/>
  <c r="AB191" i="34"/>
  <c r="AS191" i="34" s="1"/>
  <c r="EI44" i="16"/>
  <c r="EI43" i="16" s="1"/>
  <c r="EI4" i="16"/>
  <c r="EJ5" i="16"/>
  <c r="Y192" i="34" l="1"/>
  <c r="L193" i="34"/>
  <c r="AK192" i="34"/>
  <c r="AB192" i="34"/>
  <c r="AS192" i="34" s="1"/>
  <c r="AT197" i="36"/>
  <c r="EK5" i="16"/>
  <c r="EJ44" i="16"/>
  <c r="EJ43" i="16" s="1"/>
  <c r="EJ4" i="16"/>
  <c r="L194" i="34" l="1"/>
  <c r="AB193" i="34"/>
  <c r="AK193" i="34"/>
  <c r="Y193" i="34"/>
  <c r="AT198" i="36"/>
  <c r="EK44" i="16"/>
  <c r="EK43" i="16" s="1"/>
  <c r="EL5" i="16"/>
  <c r="EK4" i="16"/>
  <c r="AS193" i="34" l="1"/>
  <c r="L195" i="34"/>
  <c r="AK194" i="34"/>
  <c r="AB194" i="34"/>
  <c r="Y194" i="34"/>
  <c r="AT199" i="36"/>
  <c r="EL44" i="16"/>
  <c r="EL43" i="16" s="1"/>
  <c r="EM5" i="16"/>
  <c r="EL4" i="16"/>
  <c r="AS194" i="34" l="1"/>
  <c r="AB195" i="34"/>
  <c r="L196" i="34"/>
  <c r="AK195" i="34"/>
  <c r="Y195" i="34"/>
  <c r="AT200" i="36"/>
  <c r="EM44" i="16"/>
  <c r="EM43" i="16" s="1"/>
  <c r="EN5" i="16"/>
  <c r="EM4" i="16"/>
  <c r="Y196" i="34" l="1"/>
  <c r="L197" i="34"/>
  <c r="AB196" i="34"/>
  <c r="AK196" i="34"/>
  <c r="AS195" i="34"/>
  <c r="AT201" i="36"/>
  <c r="EN44" i="16"/>
  <c r="EN43" i="16" s="1"/>
  <c r="EO5" i="16"/>
  <c r="EN4" i="16"/>
  <c r="AS196" i="34" l="1"/>
  <c r="L198" i="34"/>
  <c r="Y197" i="34"/>
  <c r="AK197" i="34"/>
  <c r="AB197" i="34"/>
  <c r="AS197" i="34" s="1"/>
  <c r="AT202" i="36"/>
  <c r="AT203" i="36"/>
  <c r="EO44" i="16"/>
  <c r="EO43" i="16" s="1"/>
  <c r="EP5" i="16"/>
  <c r="EO4" i="16"/>
  <c r="AK198" i="34" l="1"/>
  <c r="L199" i="34"/>
  <c r="AB198" i="34"/>
  <c r="Y198" i="34"/>
  <c r="AT204" i="36"/>
  <c r="EP44" i="16"/>
  <c r="EP43" i="16" s="1"/>
  <c r="EQ5" i="16"/>
  <c r="EP4" i="16"/>
  <c r="AS198" i="34" l="1"/>
  <c r="AK199" i="34"/>
  <c r="L200" i="34"/>
  <c r="AB199" i="34"/>
  <c r="Y199" i="34"/>
  <c r="EQ44" i="16"/>
  <c r="EQ43" i="16" s="1"/>
  <c r="EQ4" i="16"/>
  <c r="ER5" i="16"/>
  <c r="AS199" i="34" l="1"/>
  <c r="Y200" i="34"/>
  <c r="L201" i="34"/>
  <c r="AB200" i="34"/>
  <c r="AK200" i="34"/>
  <c r="AT205" i="36"/>
  <c r="ER44" i="16"/>
  <c r="ER43" i="16" s="1"/>
  <c r="ES5" i="16"/>
  <c r="ER4" i="16"/>
  <c r="AS200" i="34" l="1"/>
  <c r="AK201" i="34"/>
  <c r="L202" i="34"/>
  <c r="Y201" i="34"/>
  <c r="AB201" i="34"/>
  <c r="AT206" i="36"/>
  <c r="ES44" i="16"/>
  <c r="ES43" i="16" s="1"/>
  <c r="ET5" i="16"/>
  <c r="ES4" i="16"/>
  <c r="AS201" i="34" l="1"/>
  <c r="L203" i="34"/>
  <c r="AK202" i="34"/>
  <c r="AB202" i="34"/>
  <c r="Y202" i="34"/>
  <c r="AT207" i="36"/>
  <c r="ET44" i="16"/>
  <c r="ET43" i="16" s="1"/>
  <c r="EU5" i="16"/>
  <c r="ET4" i="16"/>
  <c r="AS202" i="34" l="1"/>
  <c r="Y203" i="34"/>
  <c r="L204" i="34"/>
  <c r="AK203" i="34"/>
  <c r="AB203" i="34"/>
  <c r="AS203" i="34" s="1"/>
  <c r="AT208" i="36"/>
  <c r="EU44" i="16"/>
  <c r="EU43" i="16" s="1"/>
  <c r="EV5" i="16"/>
  <c r="EU4" i="16"/>
  <c r="AB204" i="34" l="1"/>
  <c r="L205" i="34"/>
  <c r="AK204" i="34"/>
  <c r="Y204" i="34"/>
  <c r="AT209" i="36"/>
  <c r="EW5" i="16"/>
  <c r="EV44" i="16"/>
  <c r="EV43" i="16" s="1"/>
  <c r="EV4" i="16"/>
  <c r="L206" i="34" l="1"/>
  <c r="AB205" i="34"/>
  <c r="Y205" i="34"/>
  <c r="AK205" i="34"/>
  <c r="AS204" i="34"/>
  <c r="AT210" i="36"/>
  <c r="AT211" i="36"/>
  <c r="EW44" i="16"/>
  <c r="EW43" i="16" s="1"/>
  <c r="EW4" i="16"/>
  <c r="EX5" i="16"/>
  <c r="AS205" i="34" l="1"/>
  <c r="AK206" i="34"/>
  <c r="L207" i="34"/>
  <c r="AB206" i="34"/>
  <c r="AS206" i="34" s="1"/>
  <c r="Y206" i="34"/>
  <c r="AT212" i="36"/>
  <c r="EX44" i="16"/>
  <c r="EX43" i="16" s="1"/>
  <c r="EX4" i="16"/>
  <c r="EY5" i="16"/>
  <c r="AK207" i="34" l="1"/>
  <c r="L208" i="34"/>
  <c r="Y207" i="34"/>
  <c r="AB207" i="34"/>
  <c r="AS207" i="34" s="1"/>
  <c r="EY44" i="16"/>
  <c r="EY43" i="16" s="1"/>
  <c r="EY4" i="16"/>
  <c r="EZ5" i="16"/>
  <c r="Y208" i="34" l="1"/>
  <c r="L209" i="34"/>
  <c r="AK208" i="34"/>
  <c r="AB208" i="34"/>
  <c r="AS208" i="34" s="1"/>
  <c r="AT213" i="36"/>
  <c r="AT214" i="36"/>
  <c r="FA5" i="16"/>
  <c r="EZ44" i="16"/>
  <c r="EZ43" i="16" s="1"/>
  <c r="EZ4" i="16"/>
  <c r="AK209" i="34" l="1"/>
  <c r="L210" i="34"/>
  <c r="Y209" i="34"/>
  <c r="AB209" i="34"/>
  <c r="AS209" i="34" s="1"/>
  <c r="FA44" i="16"/>
  <c r="FA43" i="16" s="1"/>
  <c r="FB5" i="16"/>
  <c r="FA4" i="16"/>
  <c r="AK210" i="34" l="1"/>
  <c r="L211" i="34"/>
  <c r="Y210" i="34"/>
  <c r="AB210" i="34"/>
  <c r="AS210" i="34" s="1"/>
  <c r="AT215" i="36"/>
  <c r="AT216" i="36"/>
  <c r="FB44" i="16"/>
  <c r="FB43" i="16" s="1"/>
  <c r="FC5" i="16"/>
  <c r="FB4" i="16"/>
  <c r="AB211" i="34" l="1"/>
  <c r="L212" i="34"/>
  <c r="Y211" i="34"/>
  <c r="AK211" i="34"/>
  <c r="FC44" i="16"/>
  <c r="FC43" i="16" s="1"/>
  <c r="FD5" i="16"/>
  <c r="FC4" i="16"/>
  <c r="L213" i="34" l="1"/>
  <c r="AB212" i="34"/>
  <c r="AK212" i="34"/>
  <c r="Y212" i="34"/>
  <c r="AS211" i="34"/>
  <c r="AT217" i="36"/>
  <c r="FE5" i="16"/>
  <c r="FD44" i="16"/>
  <c r="FD43" i="16" s="1"/>
  <c r="FD4" i="16"/>
  <c r="AS212" i="34" l="1"/>
  <c r="AB213" i="34"/>
  <c r="L214" i="34"/>
  <c r="AK213" i="34"/>
  <c r="Y213" i="34"/>
  <c r="AT218" i="36"/>
  <c r="FE44" i="16"/>
  <c r="FE43" i="16" s="1"/>
  <c r="FF5" i="16"/>
  <c r="FE4" i="16"/>
  <c r="AS213" i="34" l="1"/>
  <c r="AK214" i="34"/>
  <c r="L215" i="34"/>
  <c r="AB214" i="34"/>
  <c r="Y214" i="34"/>
  <c r="AT219" i="36"/>
  <c r="FF44" i="16"/>
  <c r="FF43" i="16" s="1"/>
  <c r="FG5" i="16"/>
  <c r="FF4" i="16"/>
  <c r="AS214" i="34" l="1"/>
  <c r="AK215" i="34"/>
  <c r="L216" i="34"/>
  <c r="Y215" i="34"/>
  <c r="AB215" i="34"/>
  <c r="AS215" i="34" s="1"/>
  <c r="AT220" i="36"/>
  <c r="FG44" i="16"/>
  <c r="FG43" i="16" s="1"/>
  <c r="FH5" i="16"/>
  <c r="FG4" i="16"/>
  <c r="L217" i="34" l="1"/>
  <c r="AK216" i="34"/>
  <c r="AB216" i="34"/>
  <c r="Y216" i="34"/>
  <c r="AT221" i="36"/>
  <c r="FI5" i="16"/>
  <c r="FH44" i="16"/>
  <c r="FH43" i="16" s="1"/>
  <c r="FH4" i="16"/>
  <c r="AS216" i="34" l="1"/>
  <c r="AK217" i="34"/>
  <c r="L218" i="34"/>
  <c r="Y217" i="34"/>
  <c r="AB217" i="34"/>
  <c r="AS217" i="34" s="1"/>
  <c r="AT222" i="36"/>
  <c r="FI44" i="16"/>
  <c r="FI43" i="16" s="1"/>
  <c r="FJ5" i="16"/>
  <c r="FI4" i="16"/>
  <c r="L219" i="34" l="1"/>
  <c r="AK218" i="34"/>
  <c r="Y218" i="34"/>
  <c r="AB218" i="34"/>
  <c r="AS218" i="34" s="1"/>
  <c r="AT223" i="36"/>
  <c r="AT224" i="36"/>
  <c r="FJ44" i="16"/>
  <c r="FJ43" i="16" s="1"/>
  <c r="FK5" i="16"/>
  <c r="FJ4" i="16"/>
  <c r="L220" i="34" l="1"/>
  <c r="AB219" i="34"/>
  <c r="Y219" i="34"/>
  <c r="AK219" i="34"/>
  <c r="FK44" i="16"/>
  <c r="FK43" i="16" s="1"/>
  <c r="FL5" i="16"/>
  <c r="FK4" i="16"/>
  <c r="AS219" i="34" l="1"/>
  <c r="AK220" i="34"/>
  <c r="L221" i="34"/>
  <c r="AB220" i="34"/>
  <c r="AS220" i="34" s="1"/>
  <c r="Y220" i="34"/>
  <c r="AT225" i="36"/>
  <c r="AT226" i="36"/>
  <c r="FL44" i="16"/>
  <c r="FL43" i="16" s="1"/>
  <c r="FM5" i="16"/>
  <c r="FL4" i="16"/>
  <c r="AB221" i="34" l="1"/>
  <c r="L222" i="34"/>
  <c r="AK221" i="34"/>
  <c r="Y221" i="34"/>
  <c r="FM44" i="16"/>
  <c r="FM43" i="16" s="1"/>
  <c r="FN5" i="16"/>
  <c r="FM4" i="16"/>
  <c r="AK222" i="34" l="1"/>
  <c r="L223" i="34"/>
  <c r="AB222" i="34"/>
  <c r="Y222" i="34"/>
  <c r="AS221" i="34"/>
  <c r="AT227" i="36"/>
  <c r="FN44" i="16"/>
  <c r="FN43" i="16" s="1"/>
  <c r="FO5" i="16"/>
  <c r="FN4" i="16"/>
  <c r="AS222" i="34" l="1"/>
  <c r="AK223" i="34"/>
  <c r="L224" i="34"/>
  <c r="Y223" i="34"/>
  <c r="AB223" i="34"/>
  <c r="AS223" i="34" s="1"/>
  <c r="AT228" i="36"/>
  <c r="AT229" i="36"/>
  <c r="FO44" i="16"/>
  <c r="FO43" i="16" s="1"/>
  <c r="FO4" i="16"/>
  <c r="FP5" i="16"/>
  <c r="L225" i="34" l="1"/>
  <c r="Y224" i="34"/>
  <c r="AK224" i="34"/>
  <c r="AB224" i="34"/>
  <c r="AS224" i="34" s="1"/>
  <c r="FQ5" i="16"/>
  <c r="FP44" i="16"/>
  <c r="FP43" i="16" s="1"/>
  <c r="FP4" i="16"/>
  <c r="AK225" i="34" l="1"/>
  <c r="L226" i="34"/>
  <c r="AB225" i="34"/>
  <c r="Y225" i="34"/>
  <c r="AT230" i="36"/>
  <c r="FQ44" i="16"/>
  <c r="FQ43" i="16" s="1"/>
  <c r="FR5" i="16"/>
  <c r="FQ4" i="16"/>
  <c r="AS225" i="34" l="1"/>
  <c r="L227" i="34"/>
  <c r="AK226" i="34"/>
  <c r="AB226" i="34"/>
  <c r="Y226" i="34"/>
  <c r="AT231" i="36"/>
  <c r="AT232" i="36"/>
  <c r="FR44" i="16"/>
  <c r="FR43" i="16" s="1"/>
  <c r="FS5" i="16"/>
  <c r="FR4" i="16"/>
  <c r="AS226" i="34" l="1"/>
  <c r="Y227" i="34"/>
  <c r="L228" i="34"/>
  <c r="AB227" i="34"/>
  <c r="AK227" i="34"/>
  <c r="FS44" i="16"/>
  <c r="FS43" i="16" s="1"/>
  <c r="FT5" i="16"/>
  <c r="FS4" i="16"/>
  <c r="AK228" i="34" l="1"/>
  <c r="L229" i="34"/>
  <c r="AB228" i="34"/>
  <c r="Y228" i="34"/>
  <c r="AS227" i="34"/>
  <c r="AT233" i="36"/>
  <c r="FT44" i="16"/>
  <c r="FT43" i="16" s="1"/>
  <c r="FU5" i="16"/>
  <c r="FT4" i="16"/>
  <c r="AS228" i="34" l="1"/>
  <c r="AB229" i="34"/>
  <c r="L230" i="34"/>
  <c r="AK229" i="34"/>
  <c r="Y229" i="34"/>
  <c r="AT234" i="36"/>
  <c r="FU44" i="16"/>
  <c r="FU43" i="16" s="1"/>
  <c r="FU4" i="16"/>
  <c r="AK230" i="34" l="1"/>
  <c r="L231" i="34"/>
  <c r="Y230" i="34"/>
  <c r="AB230" i="34"/>
  <c r="AS229" i="34"/>
  <c r="AT235" i="36"/>
  <c r="T46" i="1"/>
  <c r="T45" i="1"/>
  <c r="T38" i="1"/>
  <c r="W38" i="1" s="1"/>
  <c r="T39" i="1"/>
  <c r="W39" i="1" s="1"/>
  <c r="T40" i="1"/>
  <c r="W40" i="1" s="1"/>
  <c r="T41" i="1"/>
  <c r="W41" i="1" s="1"/>
  <c r="W42" i="1"/>
  <c r="T43" i="1"/>
  <c r="W43" i="1" s="1"/>
  <c r="T44" i="1"/>
  <c r="W44"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10" i="1"/>
  <c r="W10" i="1" s="1"/>
  <c r="T11" i="1"/>
  <c r="W11" i="1" s="1"/>
  <c r="T12" i="1"/>
  <c r="W12" i="1" s="1"/>
  <c r="T13" i="1"/>
  <c r="W13" i="1" s="1"/>
  <c r="T14" i="1"/>
  <c r="W14" i="1" s="1"/>
  <c r="T15" i="1"/>
  <c r="W15" i="1" s="1"/>
  <c r="T16" i="1"/>
  <c r="W16" i="1" s="1"/>
  <c r="T17" i="1"/>
  <c r="W17" i="1" s="1"/>
  <c r="T18" i="1"/>
  <c r="W18" i="1" s="1"/>
  <c r="T19" i="1"/>
  <c r="W19" i="1" s="1"/>
  <c r="T20" i="1"/>
  <c r="W20" i="1" s="1"/>
  <c r="T21" i="1"/>
  <c r="W21" i="1" s="1"/>
  <c r="T22" i="1"/>
  <c r="T23" i="1"/>
  <c r="W23" i="1" s="1"/>
  <c r="T24" i="1"/>
  <c r="W24" i="1" s="1"/>
  <c r="T25" i="1"/>
  <c r="W25" i="1" s="1"/>
  <c r="T9" i="1"/>
  <c r="AF17" i="14"/>
  <c r="AA3" i="15"/>
  <c r="AK231" i="34" l="1"/>
  <c r="L232" i="34"/>
  <c r="Y231" i="34"/>
  <c r="AB231" i="34"/>
  <c r="AS231" i="34" s="1"/>
  <c r="AS230" i="34"/>
  <c r="AT236" i="36"/>
  <c r="AT237" i="36"/>
  <c r="W22" i="1"/>
  <c r="L233" i="34" l="1"/>
  <c r="AB232" i="34"/>
  <c r="Y232" i="34"/>
  <c r="AK232" i="34"/>
  <c r="AL36" i="14"/>
  <c r="AL35" i="14"/>
  <c r="AL34" i="14"/>
  <c r="AL33" i="14"/>
  <c r="AL32" i="14"/>
  <c r="AL31" i="14"/>
  <c r="AL30" i="14"/>
  <c r="AL29" i="14"/>
  <c r="AL28" i="14"/>
  <c r="AL27" i="14"/>
  <c r="AL26" i="14"/>
  <c r="AL25" i="14"/>
  <c r="AL24" i="14"/>
  <c r="AL23" i="14"/>
  <c r="AL22" i="14"/>
  <c r="AL21" i="14"/>
  <c r="AL20" i="14"/>
  <c r="AL19" i="14"/>
  <c r="AL18" i="14"/>
  <c r="T72" i="11"/>
  <c r="R72" i="11"/>
  <c r="O72" i="11"/>
  <c r="L72" i="11"/>
  <c r="T71" i="11"/>
  <c r="R71" i="11"/>
  <c r="O71" i="11"/>
  <c r="L71" i="11"/>
  <c r="T70" i="11"/>
  <c r="R70" i="11"/>
  <c r="O70" i="11"/>
  <c r="L70" i="11"/>
  <c r="T69" i="11"/>
  <c r="R69" i="11"/>
  <c r="O69" i="11"/>
  <c r="L69" i="11"/>
  <c r="T68" i="11"/>
  <c r="R68" i="11"/>
  <c r="O68" i="11"/>
  <c r="L68" i="11"/>
  <c r="T67" i="11"/>
  <c r="R67" i="11"/>
  <c r="O67" i="11"/>
  <c r="L67" i="11"/>
  <c r="T66" i="11"/>
  <c r="R66" i="11"/>
  <c r="O66" i="11"/>
  <c r="L66" i="11"/>
  <c r="T65" i="11"/>
  <c r="R65" i="11"/>
  <c r="O65" i="11"/>
  <c r="L65" i="11"/>
  <c r="T64" i="11"/>
  <c r="R64" i="11"/>
  <c r="O64" i="11"/>
  <c r="L64" i="11"/>
  <c r="T63" i="11"/>
  <c r="R63" i="11"/>
  <c r="O63" i="11"/>
  <c r="L63" i="11"/>
  <c r="T62" i="11"/>
  <c r="R62" i="11"/>
  <c r="O62" i="11"/>
  <c r="L62" i="11"/>
  <c r="T61" i="11"/>
  <c r="R61" i="11"/>
  <c r="O61" i="11"/>
  <c r="L61" i="11"/>
  <c r="T60" i="11"/>
  <c r="R60" i="11"/>
  <c r="O60" i="11"/>
  <c r="L60" i="11"/>
  <c r="T59" i="11"/>
  <c r="R59" i="11"/>
  <c r="O59" i="11"/>
  <c r="L59" i="11"/>
  <c r="T58" i="11"/>
  <c r="R58" i="11"/>
  <c r="O58" i="11"/>
  <c r="L58" i="11"/>
  <c r="T57" i="11"/>
  <c r="R57" i="11"/>
  <c r="O57" i="11"/>
  <c r="L57" i="11"/>
  <c r="T56" i="11"/>
  <c r="R56" i="11"/>
  <c r="O56" i="11"/>
  <c r="L56" i="11"/>
  <c r="T55" i="11"/>
  <c r="R55" i="11"/>
  <c r="O55" i="11"/>
  <c r="L55" i="11"/>
  <c r="T54" i="11"/>
  <c r="R54" i="11"/>
  <c r="O54" i="11"/>
  <c r="L54" i="11"/>
  <c r="T53" i="11"/>
  <c r="R53" i="11"/>
  <c r="O53" i="11"/>
  <c r="L53" i="11"/>
  <c r="T52" i="11"/>
  <c r="R52" i="11"/>
  <c r="O52" i="11"/>
  <c r="L52" i="11"/>
  <c r="T51" i="11"/>
  <c r="R51" i="11"/>
  <c r="O51" i="11"/>
  <c r="L51" i="11"/>
  <c r="T50" i="11"/>
  <c r="R50" i="11"/>
  <c r="O50" i="11"/>
  <c r="L50" i="11"/>
  <c r="T49" i="11"/>
  <c r="R49" i="11"/>
  <c r="O49" i="11"/>
  <c r="L49" i="11"/>
  <c r="T48" i="11"/>
  <c r="R48" i="11"/>
  <c r="O48" i="11"/>
  <c r="L48" i="11"/>
  <c r="T47" i="11"/>
  <c r="R47" i="11"/>
  <c r="O47" i="11"/>
  <c r="L47" i="11"/>
  <c r="T46" i="11"/>
  <c r="R46" i="11"/>
  <c r="O46" i="11"/>
  <c r="L46" i="11"/>
  <c r="T45" i="11"/>
  <c r="R45" i="11"/>
  <c r="O45" i="11"/>
  <c r="L45" i="11"/>
  <c r="T44" i="11"/>
  <c r="R44" i="11"/>
  <c r="O44" i="11"/>
  <c r="L44" i="11"/>
  <c r="T43" i="11"/>
  <c r="R43" i="11"/>
  <c r="O43" i="11"/>
  <c r="L43" i="11"/>
  <c r="T42" i="11"/>
  <c r="R42" i="11"/>
  <c r="O42" i="11"/>
  <c r="L42" i="11"/>
  <c r="T41" i="11"/>
  <c r="R41" i="11"/>
  <c r="O41" i="11"/>
  <c r="L41" i="11"/>
  <c r="T40" i="11"/>
  <c r="R40" i="11"/>
  <c r="O40" i="11"/>
  <c r="L40" i="11"/>
  <c r="T39" i="11"/>
  <c r="R39" i="11"/>
  <c r="O39" i="11"/>
  <c r="L39" i="11"/>
  <c r="T38" i="11"/>
  <c r="R38" i="11"/>
  <c r="O38" i="11"/>
  <c r="L38" i="11"/>
  <c r="T37" i="11"/>
  <c r="R37" i="11"/>
  <c r="O37" i="11"/>
  <c r="L37" i="11"/>
  <c r="T36" i="11"/>
  <c r="R36" i="11"/>
  <c r="O36" i="11"/>
  <c r="L36" i="11"/>
  <c r="T35" i="11"/>
  <c r="R35" i="11"/>
  <c r="O35" i="11"/>
  <c r="L35" i="11"/>
  <c r="T34" i="11"/>
  <c r="R34" i="11"/>
  <c r="O34" i="11"/>
  <c r="L34" i="11"/>
  <c r="T33" i="11"/>
  <c r="R33" i="11"/>
  <c r="O33" i="11"/>
  <c r="L33" i="11"/>
  <c r="T32" i="11"/>
  <c r="R32" i="11"/>
  <c r="O32" i="11"/>
  <c r="L32" i="11"/>
  <c r="T31" i="11"/>
  <c r="R31" i="11"/>
  <c r="O31" i="11"/>
  <c r="L31" i="11"/>
  <c r="T30" i="11"/>
  <c r="R30" i="11"/>
  <c r="O30" i="11"/>
  <c r="L30" i="11"/>
  <c r="T29" i="11"/>
  <c r="R29" i="11"/>
  <c r="O29" i="11"/>
  <c r="L29" i="11"/>
  <c r="T28" i="11"/>
  <c r="R28" i="11"/>
  <c r="O28" i="11"/>
  <c r="L28" i="11"/>
  <c r="T27" i="11"/>
  <c r="R27" i="11"/>
  <c r="O27" i="11"/>
  <c r="L27" i="11"/>
  <c r="T26" i="11"/>
  <c r="R26" i="11"/>
  <c r="O26" i="11"/>
  <c r="L26" i="11"/>
  <c r="T25" i="11"/>
  <c r="R25" i="11"/>
  <c r="O25" i="11"/>
  <c r="L25" i="11"/>
  <c r="T24" i="11"/>
  <c r="R24" i="11"/>
  <c r="O24" i="11"/>
  <c r="L24" i="11"/>
  <c r="T23" i="11"/>
  <c r="R23" i="11"/>
  <c r="O23" i="11"/>
  <c r="L23" i="11"/>
  <c r="T22" i="11"/>
  <c r="R22" i="11"/>
  <c r="O22" i="11"/>
  <c r="L22" i="11"/>
  <c r="T21" i="11"/>
  <c r="R21" i="11"/>
  <c r="O21" i="11"/>
  <c r="L21" i="11"/>
  <c r="T20" i="11"/>
  <c r="R20" i="11"/>
  <c r="O20" i="11"/>
  <c r="L20" i="11"/>
  <c r="T19" i="11"/>
  <c r="R19" i="11"/>
  <c r="O19" i="11"/>
  <c r="L19" i="11"/>
  <c r="T18" i="11"/>
  <c r="R18" i="11"/>
  <c r="O18" i="11"/>
  <c r="F18" i="11"/>
  <c r="L18" i="11" s="1"/>
  <c r="T17" i="11"/>
  <c r="R17" i="11"/>
  <c r="O17" i="11"/>
  <c r="F17" i="11"/>
  <c r="L17" i="11" s="1"/>
  <c r="T16" i="11"/>
  <c r="R16" i="11"/>
  <c r="O16" i="11"/>
  <c r="F16" i="11"/>
  <c r="L16" i="11" s="1"/>
  <c r="T15" i="11"/>
  <c r="R15" i="11"/>
  <c r="O15" i="11"/>
  <c r="F15" i="11"/>
  <c r="L15" i="11" s="1"/>
  <c r="T14" i="11"/>
  <c r="R14" i="11"/>
  <c r="O14" i="11"/>
  <c r="L14" i="11"/>
  <c r="T13" i="11"/>
  <c r="R13" i="11"/>
  <c r="O13" i="11"/>
  <c r="L13" i="11"/>
  <c r="T12" i="11"/>
  <c r="R12" i="11"/>
  <c r="O12" i="11"/>
  <c r="L12" i="11"/>
  <c r="T11" i="11"/>
  <c r="R11" i="11"/>
  <c r="O11" i="11"/>
  <c r="L11" i="11"/>
  <c r="T10" i="11"/>
  <c r="R10" i="11"/>
  <c r="O10" i="11"/>
  <c r="L10" i="11"/>
  <c r="L45" i="1"/>
  <c r="L46" i="1"/>
  <c r="I14" i="8"/>
  <c r="I13" i="8"/>
  <c r="AS232" i="34" l="1"/>
  <c r="AK233" i="34"/>
  <c r="L234" i="34"/>
  <c r="AB233" i="34"/>
  <c r="Y233" i="34"/>
  <c r="AT238" i="36"/>
  <c r="AT239" i="36"/>
  <c r="V65" i="11"/>
  <c r="V71" i="11"/>
  <c r="V56" i="11"/>
  <c r="V64" i="11"/>
  <c r="P40" i="11"/>
  <c r="Q40" i="11" s="1"/>
  <c r="P46" i="11"/>
  <c r="Q46" i="11" s="1"/>
  <c r="P48" i="11"/>
  <c r="Q48" i="11" s="1"/>
  <c r="P50" i="11"/>
  <c r="Q50" i="11" s="1"/>
  <c r="P70" i="11"/>
  <c r="Q70" i="11" s="1"/>
  <c r="P72" i="11"/>
  <c r="Q72" i="11" s="1"/>
  <c r="V36" i="11"/>
  <c r="V44" i="11"/>
  <c r="V66" i="11"/>
  <c r="V48" i="11"/>
  <c r="V58" i="11"/>
  <c r="V70" i="11"/>
  <c r="V15" i="11"/>
  <c r="V31" i="11"/>
  <c r="V33" i="11"/>
  <c r="V37" i="11"/>
  <c r="V39" i="11"/>
  <c r="V41" i="11"/>
  <c r="V43" i="11"/>
  <c r="V47" i="11"/>
  <c r="V53" i="11"/>
  <c r="V69" i="11"/>
  <c r="P38" i="11"/>
  <c r="Q38" i="11" s="1"/>
  <c r="P36" i="11"/>
  <c r="Q36" i="11" s="1"/>
  <c r="P57" i="11"/>
  <c r="Q57" i="11" s="1"/>
  <c r="P55" i="11"/>
  <c r="Q55" i="11" s="1"/>
  <c r="P35" i="11"/>
  <c r="Q35" i="11" s="1"/>
  <c r="P37" i="11"/>
  <c r="Q37" i="11" s="1"/>
  <c r="P39" i="11"/>
  <c r="Q39" i="11" s="1"/>
  <c r="P43" i="11"/>
  <c r="Q43" i="11" s="1"/>
  <c r="P45" i="11"/>
  <c r="Q45" i="11" s="1"/>
  <c r="P47" i="11"/>
  <c r="Q47" i="11" s="1"/>
  <c r="P17" i="11"/>
  <c r="Q17" i="11" s="1"/>
  <c r="P15" i="11"/>
  <c r="Q15" i="11" s="1"/>
  <c r="V61" i="11"/>
  <c r="P62" i="11"/>
  <c r="Q62" i="11" s="1"/>
  <c r="V59" i="11"/>
  <c r="V62" i="11"/>
  <c r="V60" i="11"/>
  <c r="V63" i="11"/>
  <c r="P64" i="11"/>
  <c r="Q64" i="11" s="1"/>
  <c r="V52" i="11"/>
  <c r="V72" i="11"/>
  <c r="V17" i="11"/>
  <c r="P71" i="11"/>
  <c r="Q71" i="11" s="1"/>
  <c r="P69" i="11"/>
  <c r="Q69" i="11" s="1"/>
  <c r="V34" i="11"/>
  <c r="V40" i="11"/>
  <c r="P67" i="11"/>
  <c r="Q67" i="11" s="1"/>
  <c r="V32" i="11"/>
  <c r="P65" i="11"/>
  <c r="Q65" i="11" s="1"/>
  <c r="V67" i="11"/>
  <c r="V50" i="11"/>
  <c r="P34" i="11"/>
  <c r="Q34" i="11" s="1"/>
  <c r="V42" i="11"/>
  <c r="V45" i="11"/>
  <c r="V51" i="11"/>
  <c r="V54" i="11"/>
  <c r="P63" i="11"/>
  <c r="Q63" i="11" s="1"/>
  <c r="P16" i="11"/>
  <c r="Q16" i="11" s="1"/>
  <c r="P33" i="11"/>
  <c r="Q33" i="11" s="1"/>
  <c r="V38" i="11"/>
  <c r="P44" i="11"/>
  <c r="Q44" i="11" s="1"/>
  <c r="V49" i="11"/>
  <c r="P53" i="11"/>
  <c r="Q53" i="11" s="1"/>
  <c r="P60" i="11"/>
  <c r="Q60" i="11" s="1"/>
  <c r="P68" i="11"/>
  <c r="Q68" i="11" s="1"/>
  <c r="V68" i="11"/>
  <c r="V10" i="11"/>
  <c r="V12" i="11"/>
  <c r="V14" i="11"/>
  <c r="V19" i="11"/>
  <c r="V21" i="11"/>
  <c r="V23" i="11"/>
  <c r="V25" i="11"/>
  <c r="V27" i="11"/>
  <c r="V29" i="11"/>
  <c r="P11" i="11"/>
  <c r="Q11" i="11" s="1"/>
  <c r="P13" i="11"/>
  <c r="Q13" i="11" s="1"/>
  <c r="V16" i="11"/>
  <c r="P18" i="11"/>
  <c r="Q18" i="11" s="1"/>
  <c r="P20" i="11"/>
  <c r="Q20" i="11" s="1"/>
  <c r="P22" i="11"/>
  <c r="Q22" i="11" s="1"/>
  <c r="P24" i="11"/>
  <c r="Q24" i="11" s="1"/>
  <c r="P26" i="11"/>
  <c r="Q26" i="11" s="1"/>
  <c r="P28" i="11"/>
  <c r="Q28" i="11" s="1"/>
  <c r="P30" i="11"/>
  <c r="Q30" i="11" s="1"/>
  <c r="P32" i="11"/>
  <c r="Q32" i="11" s="1"/>
  <c r="V35" i="11"/>
  <c r="P41" i="11"/>
  <c r="Q41" i="11" s="1"/>
  <c r="W41" i="11" s="1"/>
  <c r="V46" i="11"/>
  <c r="P52" i="11"/>
  <c r="Q52" i="11" s="1"/>
  <c r="V55" i="11"/>
  <c r="V57" i="11"/>
  <c r="P59" i="11"/>
  <c r="Q59" i="11" s="1"/>
  <c r="P54" i="11"/>
  <c r="Q54" i="11" s="1"/>
  <c r="V11" i="11"/>
  <c r="V13" i="11"/>
  <c r="V18" i="11"/>
  <c r="V20" i="11"/>
  <c r="V22" i="11"/>
  <c r="V24" i="11"/>
  <c r="V26" i="11"/>
  <c r="V28" i="11"/>
  <c r="V30" i="11"/>
  <c r="P49" i="11"/>
  <c r="Q49" i="11" s="1"/>
  <c r="P56" i="11"/>
  <c r="Q56" i="11" s="1"/>
  <c r="P58" i="11"/>
  <c r="Q58" i="11" s="1"/>
  <c r="P66" i="11"/>
  <c r="Q66" i="11" s="1"/>
  <c r="P61" i="11"/>
  <c r="Q61" i="11" s="1"/>
  <c r="P10" i="11"/>
  <c r="Q10" i="11" s="1"/>
  <c r="P12" i="11"/>
  <c r="Q12" i="11" s="1"/>
  <c r="P14" i="11"/>
  <c r="Q14" i="11" s="1"/>
  <c r="P19" i="11"/>
  <c r="Q19" i="11" s="1"/>
  <c r="P21" i="11"/>
  <c r="Q21" i="11" s="1"/>
  <c r="P23" i="11"/>
  <c r="Q23" i="11" s="1"/>
  <c r="P25" i="11"/>
  <c r="Q25" i="11" s="1"/>
  <c r="P27" i="11"/>
  <c r="Q27" i="11" s="1"/>
  <c r="P29" i="11"/>
  <c r="Q29" i="11" s="1"/>
  <c r="P31" i="11"/>
  <c r="Q31" i="11" s="1"/>
  <c r="P42" i="11"/>
  <c r="Q42" i="11" s="1"/>
  <c r="P51" i="11"/>
  <c r="Q51" i="11" s="1"/>
  <c r="L73" i="11"/>
  <c r="F73" i="11"/>
  <c r="AS233" i="34" l="1"/>
  <c r="AK234" i="34"/>
  <c r="L235" i="34"/>
  <c r="AB234" i="34"/>
  <c r="Y234" i="34"/>
  <c r="AT240" i="36"/>
  <c r="W51" i="11"/>
  <c r="W21" i="11"/>
  <c r="W58" i="11"/>
  <c r="W56" i="11"/>
  <c r="W64" i="11"/>
  <c r="W46" i="11"/>
  <c r="W65" i="11"/>
  <c r="W36" i="11"/>
  <c r="W48" i="11"/>
  <c r="W66" i="11"/>
  <c r="W71" i="11"/>
  <c r="W43" i="11"/>
  <c r="W50" i="11"/>
  <c r="W69" i="11"/>
  <c r="W61" i="11"/>
  <c r="W59" i="11"/>
  <c r="W40" i="11"/>
  <c r="W63" i="11"/>
  <c r="W47" i="11"/>
  <c r="W38" i="11"/>
  <c r="W44" i="11"/>
  <c r="W33" i="11"/>
  <c r="W70" i="11"/>
  <c r="W72" i="11"/>
  <c r="W31" i="11"/>
  <c r="W54" i="11"/>
  <c r="W57" i="11"/>
  <c r="W34" i="11"/>
  <c r="W26" i="11"/>
  <c r="W24" i="11"/>
  <c r="W22" i="11"/>
  <c r="W39" i="11"/>
  <c r="W20" i="11"/>
  <c r="W62" i="11"/>
  <c r="W37" i="11"/>
  <c r="W68" i="11"/>
  <c r="W18" i="11"/>
  <c r="W60" i="11"/>
  <c r="W53" i="11"/>
  <c r="W67" i="11"/>
  <c r="W15" i="11"/>
  <c r="W55" i="11"/>
  <c r="W35" i="11"/>
  <c r="W17" i="11"/>
  <c r="W45" i="11"/>
  <c r="W16" i="11"/>
  <c r="W30" i="11"/>
  <c r="W29" i="11"/>
  <c r="W27" i="11"/>
  <c r="W42" i="11"/>
  <c r="W52" i="11"/>
  <c r="W25" i="11"/>
  <c r="W32" i="11"/>
  <c r="W23" i="11"/>
  <c r="W49" i="11"/>
  <c r="W13" i="11"/>
  <c r="W19" i="11"/>
  <c r="W14" i="11"/>
  <c r="W12" i="11"/>
  <c r="P73" i="11"/>
  <c r="W28" i="11"/>
  <c r="W11" i="11"/>
  <c r="Q73" i="11"/>
  <c r="W10" i="11"/>
  <c r="AK235" i="34" l="1"/>
  <c r="L236" i="34"/>
  <c r="Y235" i="34"/>
  <c r="AB235" i="34"/>
  <c r="AS234" i="34"/>
  <c r="AT241" i="36"/>
  <c r="W74" i="11"/>
  <c r="W75" i="11" s="1"/>
  <c r="AS235" i="34" l="1"/>
  <c r="Y236" i="34"/>
  <c r="L237" i="34"/>
  <c r="AK236" i="34"/>
  <c r="AB236" i="34"/>
  <c r="AT242" i="36"/>
  <c r="W9" i="1"/>
  <c r="W47" i="1" s="1"/>
  <c r="W46" i="1"/>
  <c r="O46" i="1"/>
  <c r="W45" i="1"/>
  <c r="O45" i="1"/>
  <c r="O44" i="1"/>
  <c r="L44" i="1"/>
  <c r="L41" i="1"/>
  <c r="O41"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2" i="1"/>
  <c r="O43" i="1"/>
  <c r="AS236" i="34" l="1"/>
  <c r="AB237" i="34"/>
  <c r="L238" i="34"/>
  <c r="Y237" i="34"/>
  <c r="AK237" i="34"/>
  <c r="Q46" i="1"/>
  <c r="R46" i="1" s="1"/>
  <c r="X46" i="1" s="1"/>
  <c r="P44" i="1"/>
  <c r="P41" i="1"/>
  <c r="L26" i="1"/>
  <c r="L27" i="1"/>
  <c r="L28" i="1"/>
  <c r="L29" i="1"/>
  <c r="L30" i="1"/>
  <c r="L31" i="1"/>
  <c r="L32" i="1"/>
  <c r="L33" i="1"/>
  <c r="L34" i="1"/>
  <c r="L35" i="1"/>
  <c r="C8" i="8" s="1"/>
  <c r="L36" i="1"/>
  <c r="L37" i="1"/>
  <c r="C6" i="8" s="1"/>
  <c r="L38" i="1"/>
  <c r="L39" i="1"/>
  <c r="L40" i="1"/>
  <c r="L24" i="1"/>
  <c r="F17" i="1"/>
  <c r="L17" i="1" s="1"/>
  <c r="F16" i="1"/>
  <c r="L16" i="1" s="1"/>
  <c r="F15" i="1"/>
  <c r="L15" i="1" s="1"/>
  <c r="F14" i="1"/>
  <c r="C7" i="3"/>
  <c r="G7" i="3"/>
  <c r="K7" i="3"/>
  <c r="O7" i="3"/>
  <c r="C8" i="3"/>
  <c r="G8" i="3"/>
  <c r="K8" i="3"/>
  <c r="O8" i="3"/>
  <c r="C9" i="3"/>
  <c r="G9" i="3"/>
  <c r="K9" i="3"/>
  <c r="O9" i="3"/>
  <c r="C21" i="3"/>
  <c r="J21" i="3" s="1"/>
  <c r="C22" i="3"/>
  <c r="J22" i="3" s="1"/>
  <c r="C23" i="3"/>
  <c r="J23" i="3" s="1"/>
  <c r="C24" i="3"/>
  <c r="J24" i="3" s="1"/>
  <c r="C25" i="3"/>
  <c r="J25" i="3" s="1"/>
  <c r="C26" i="3"/>
  <c r="J26" i="3" s="1"/>
  <c r="C27" i="3"/>
  <c r="J27" i="3" s="1"/>
  <c r="C28" i="3"/>
  <c r="J28" i="3" s="1"/>
  <c r="C29" i="3"/>
  <c r="J29" i="3" s="1"/>
  <c r="C30" i="3"/>
  <c r="J30" i="3" s="1"/>
  <c r="C31" i="3"/>
  <c r="J31" i="3" s="1"/>
  <c r="C32" i="3"/>
  <c r="J32" i="3" s="1"/>
  <c r="C33" i="3"/>
  <c r="J33" i="3" s="1"/>
  <c r="C34" i="3"/>
  <c r="J34" i="3" s="1"/>
  <c r="C35" i="3"/>
  <c r="J35" i="3" s="1"/>
  <c r="C36" i="3"/>
  <c r="J36" i="3" s="1"/>
  <c r="G4" i="2"/>
  <c r="I4" i="2" s="1"/>
  <c r="G5" i="2"/>
  <c r="I5" i="2" s="1"/>
  <c r="G6" i="2"/>
  <c r="I6" i="2" s="1"/>
  <c r="G7" i="2"/>
  <c r="I7" i="2" s="1"/>
  <c r="L7" i="2" s="1"/>
  <c r="G8" i="2"/>
  <c r="I8" i="2" s="1"/>
  <c r="G9" i="2"/>
  <c r="I9" i="2" s="1"/>
  <c r="G10" i="2"/>
  <c r="I10" i="2" s="1"/>
  <c r="G11" i="2"/>
  <c r="I11" i="2" s="1"/>
  <c r="G12" i="2"/>
  <c r="I12" i="2" s="1"/>
  <c r="G13" i="2"/>
  <c r="I13" i="2" s="1"/>
  <c r="M13" i="2" s="1"/>
  <c r="G14" i="2"/>
  <c r="I14" i="2" s="1"/>
  <c r="G15" i="2"/>
  <c r="I15" i="2" s="1"/>
  <c r="L15" i="2" s="1"/>
  <c r="L43" i="1"/>
  <c r="L42" i="1"/>
  <c r="C13" i="8" s="1"/>
  <c r="L25" i="1"/>
  <c r="L23" i="1"/>
  <c r="L22" i="1"/>
  <c r="L21" i="1"/>
  <c r="L20" i="1"/>
  <c r="L19" i="1"/>
  <c r="L18" i="1"/>
  <c r="L13" i="1"/>
  <c r="L12" i="1"/>
  <c r="L11" i="1"/>
  <c r="L10" i="1"/>
  <c r="L9" i="1"/>
  <c r="AS237" i="34" l="1"/>
  <c r="L239" i="34"/>
  <c r="AB238" i="34"/>
  <c r="AK238" i="34"/>
  <c r="Y238" i="34"/>
  <c r="AT243" i="36"/>
  <c r="AT244" i="36"/>
  <c r="B10" i="3"/>
  <c r="B13" i="3" s="1"/>
  <c r="F10" i="3"/>
  <c r="F13" i="3" s="1"/>
  <c r="J10" i="3"/>
  <c r="J13" i="3" s="1"/>
  <c r="J16" i="3" s="1"/>
  <c r="M5" i="2"/>
  <c r="L5" i="2"/>
  <c r="V46" i="1"/>
  <c r="L13" i="2"/>
  <c r="N10" i="3"/>
  <c r="N13" i="3" s="1"/>
  <c r="J37" i="3" s="1"/>
  <c r="L14" i="1"/>
  <c r="C14" i="8"/>
  <c r="P31" i="1"/>
  <c r="C7" i="8"/>
  <c r="Q45" i="1"/>
  <c r="Q41" i="1"/>
  <c r="R41" i="1" s="1"/>
  <c r="Q44" i="1"/>
  <c r="R44" i="1" s="1"/>
  <c r="V44" i="1" s="1"/>
  <c r="P33" i="1"/>
  <c r="P32" i="1"/>
  <c r="P40" i="1"/>
  <c r="P39" i="1"/>
  <c r="D8" i="8" s="1"/>
  <c r="P38" i="1"/>
  <c r="D7" i="8" s="1"/>
  <c r="P37" i="1"/>
  <c r="D6" i="8" s="1"/>
  <c r="G6" i="8" s="1"/>
  <c r="P36" i="1"/>
  <c r="P35" i="1"/>
  <c r="P34" i="1"/>
  <c r="P30" i="1"/>
  <c r="P29" i="1"/>
  <c r="P27" i="1"/>
  <c r="P28" i="1"/>
  <c r="P26" i="1"/>
  <c r="P42" i="1"/>
  <c r="Q42" i="1" s="1"/>
  <c r="R42" i="1" s="1"/>
  <c r="P18" i="1"/>
  <c r="L9" i="2"/>
  <c r="M9" i="2"/>
  <c r="M11" i="2"/>
  <c r="L11" i="2"/>
  <c r="M15" i="2"/>
  <c r="M7" i="2"/>
  <c r="G16" i="2"/>
  <c r="P22" i="1"/>
  <c r="P20" i="1"/>
  <c r="P12" i="1"/>
  <c r="P43" i="1"/>
  <c r="P15" i="1"/>
  <c r="P23" i="1"/>
  <c r="P17" i="1"/>
  <c r="M14" i="2"/>
  <c r="L14" i="2"/>
  <c r="I16" i="2"/>
  <c r="L4" i="2"/>
  <c r="M4" i="2"/>
  <c r="M12" i="2"/>
  <c r="L12" i="2"/>
  <c r="L10" i="2"/>
  <c r="M10" i="2"/>
  <c r="M6" i="2"/>
  <c r="L6" i="2"/>
  <c r="M8" i="2"/>
  <c r="L8" i="2"/>
  <c r="P21" i="1"/>
  <c r="P16" i="1"/>
  <c r="P24" i="1"/>
  <c r="P19" i="1"/>
  <c r="P11" i="1"/>
  <c r="P10" i="1"/>
  <c r="P25" i="1"/>
  <c r="P9" i="1"/>
  <c r="P13" i="1"/>
  <c r="AS238" i="34" l="1"/>
  <c r="AK239" i="34"/>
  <c r="L240" i="34"/>
  <c r="AB239" i="34"/>
  <c r="Y239" i="34"/>
  <c r="AT245" i="36"/>
  <c r="J15" i="3"/>
  <c r="I39" i="3" s="1"/>
  <c r="I43" i="3" s="1"/>
  <c r="Q9" i="1"/>
  <c r="R9" i="1" s="1"/>
  <c r="X9" i="1" s="1"/>
  <c r="D14" i="8"/>
  <c r="H14" i="8" s="1"/>
  <c r="R45" i="1"/>
  <c r="X45" i="1" s="1"/>
  <c r="V45" i="1"/>
  <c r="X42" i="1"/>
  <c r="V42" i="1"/>
  <c r="X41" i="1"/>
  <c r="V41" i="1"/>
  <c r="X44" i="1"/>
  <c r="H6" i="8"/>
  <c r="H8" i="8"/>
  <c r="G8" i="8"/>
  <c r="G7" i="8"/>
  <c r="H7" i="8"/>
  <c r="D13" i="8"/>
  <c r="P14" i="1"/>
  <c r="Q14" i="1" s="1"/>
  <c r="R14" i="1" s="1"/>
  <c r="Q31" i="1"/>
  <c r="R31" i="1" s="1"/>
  <c r="Q21" i="1"/>
  <c r="R21" i="1" s="1"/>
  <c r="Q26" i="1"/>
  <c r="R26" i="1" s="1"/>
  <c r="Q20" i="1"/>
  <c r="R20" i="1" s="1"/>
  <c r="Q28" i="1"/>
  <c r="R28" i="1" s="1"/>
  <c r="Q34" i="1"/>
  <c r="R34" i="1" s="1"/>
  <c r="Q38" i="1"/>
  <c r="R38" i="1" s="1"/>
  <c r="Q33" i="1"/>
  <c r="R33" i="1" s="1"/>
  <c r="Q15" i="1"/>
  <c r="R15" i="1" s="1"/>
  <c r="Q30" i="1"/>
  <c r="R30" i="1" s="1"/>
  <c r="Q37" i="1"/>
  <c r="R37" i="1" s="1"/>
  <c r="Q25" i="1"/>
  <c r="R25" i="1" s="1"/>
  <c r="Q19" i="1"/>
  <c r="R19" i="1" s="1"/>
  <c r="Q13" i="1"/>
  <c r="R13" i="1" s="1"/>
  <c r="Q10" i="1"/>
  <c r="R10" i="1" s="1"/>
  <c r="Q24" i="1"/>
  <c r="R24" i="1" s="1"/>
  <c r="Q17" i="1"/>
  <c r="R17" i="1" s="1"/>
  <c r="Q43" i="1"/>
  <c r="R43" i="1" s="1"/>
  <c r="V43" i="1" s="1"/>
  <c r="Q22" i="1"/>
  <c r="R22" i="1" s="1"/>
  <c r="Q18" i="1"/>
  <c r="R18" i="1" s="1"/>
  <c r="Q27" i="1"/>
  <c r="R27" i="1" s="1"/>
  <c r="Q35" i="1"/>
  <c r="R35" i="1" s="1"/>
  <c r="Q39" i="1"/>
  <c r="R39" i="1" s="1"/>
  <c r="Q12" i="1"/>
  <c r="R12" i="1" s="1"/>
  <c r="Q32" i="1"/>
  <c r="R32" i="1" s="1"/>
  <c r="Q11" i="1"/>
  <c r="R11" i="1" s="1"/>
  <c r="Q16" i="1"/>
  <c r="R16" i="1" s="1"/>
  <c r="Q23" i="1"/>
  <c r="R23" i="1" s="1"/>
  <c r="Q29" i="1"/>
  <c r="R29" i="1" s="1"/>
  <c r="Q36" i="1"/>
  <c r="R36" i="1" s="1"/>
  <c r="Q40" i="1"/>
  <c r="R40" i="1" s="1"/>
  <c r="M16" i="2"/>
  <c r="L16" i="2"/>
  <c r="AS239" i="34" l="1"/>
  <c r="L241" i="34"/>
  <c r="AB240" i="34"/>
  <c r="Y240" i="34"/>
  <c r="AK240" i="34"/>
  <c r="I7" i="8"/>
  <c r="V9" i="1"/>
  <c r="I41" i="3"/>
  <c r="I42" i="3" s="1"/>
  <c r="P48" i="1"/>
  <c r="R50" i="1"/>
  <c r="V16" i="1"/>
  <c r="X16" i="1"/>
  <c r="X37" i="1"/>
  <c r="V37" i="1"/>
  <c r="X30" i="1"/>
  <c r="V30" i="1"/>
  <c r="V32" i="1"/>
  <c r="X32" i="1"/>
  <c r="X12" i="1"/>
  <c r="V12" i="1"/>
  <c r="X14" i="1"/>
  <c r="V14" i="1"/>
  <c r="V40" i="1"/>
  <c r="X40" i="1"/>
  <c r="V10" i="1"/>
  <c r="X10" i="1"/>
  <c r="V35" i="1"/>
  <c r="X35" i="1"/>
  <c r="X43" i="1"/>
  <c r="V39" i="1"/>
  <c r="X39" i="1"/>
  <c r="X38" i="1"/>
  <c r="V38" i="1"/>
  <c r="X22" i="1"/>
  <c r="V22" i="1"/>
  <c r="V26" i="1"/>
  <c r="X26" i="1"/>
  <c r="V11" i="1"/>
  <c r="X11" i="1"/>
  <c r="X21" i="1"/>
  <c r="V21" i="1"/>
  <c r="X17" i="1"/>
  <c r="V17" i="1"/>
  <c r="V15" i="1"/>
  <c r="X15" i="1"/>
  <c r="V31" i="1"/>
  <c r="X31" i="1"/>
  <c r="V24" i="1"/>
  <c r="X24" i="1"/>
  <c r="V33" i="1"/>
  <c r="X33" i="1"/>
  <c r="X36" i="1"/>
  <c r="V36" i="1"/>
  <c r="V13" i="1"/>
  <c r="X13" i="1"/>
  <c r="X34" i="1"/>
  <c r="V34" i="1"/>
  <c r="X29" i="1"/>
  <c r="V29" i="1"/>
  <c r="V27" i="1"/>
  <c r="X27" i="1"/>
  <c r="V19" i="1"/>
  <c r="X19" i="1"/>
  <c r="V28" i="1"/>
  <c r="X28" i="1"/>
  <c r="V23" i="1"/>
  <c r="X23" i="1"/>
  <c r="V18" i="1"/>
  <c r="X18" i="1"/>
  <c r="X25" i="1"/>
  <c r="V25" i="1"/>
  <c r="V20" i="1"/>
  <c r="X20" i="1"/>
  <c r="I6" i="8"/>
  <c r="I8" i="8"/>
  <c r="AB14" i="15"/>
  <c r="G14" i="8"/>
  <c r="H13" i="8"/>
  <c r="G13" i="8"/>
  <c r="AK241" i="34" l="1"/>
  <c r="L242" i="34"/>
  <c r="Y241" i="34"/>
  <c r="AB241" i="34"/>
  <c r="AS241" i="34" s="1"/>
  <c r="AS240" i="34"/>
  <c r="AT246" i="36"/>
  <c r="AF14" i="15"/>
  <c r="AI14" i="15"/>
  <c r="AI13" i="15"/>
  <c r="X47" i="1"/>
  <c r="V47" i="1"/>
  <c r="AL16" i="14"/>
  <c r="AL17" i="14"/>
  <c r="L243" i="34" l="1"/>
  <c r="AK242" i="34"/>
  <c r="Y242" i="34"/>
  <c r="AB242" i="34"/>
  <c r="AT247" i="36"/>
  <c r="AT248" i="36"/>
  <c r="AI15" i="15"/>
  <c r="AL15" i="15" s="1"/>
  <c r="AL38" i="14"/>
  <c r="F4" i="15" s="1"/>
  <c r="AE5" i="15" s="1"/>
  <c r="X48" i="1"/>
  <c r="AS242" i="34" l="1"/>
  <c r="L244" i="34"/>
  <c r="AK243" i="34"/>
  <c r="AB243" i="34"/>
  <c r="Y243" i="34"/>
  <c r="AT249" i="36"/>
  <c r="AT250" i="36"/>
  <c r="AS243" i="34" l="1"/>
  <c r="AB244" i="34"/>
  <c r="L245" i="34"/>
  <c r="Y244" i="34"/>
  <c r="AK244" i="34"/>
  <c r="AT251" i="36"/>
  <c r="AB245" i="34" l="1"/>
  <c r="Y245" i="34"/>
  <c r="AK245" i="34"/>
  <c r="AS244" i="34"/>
  <c r="AT252" i="36"/>
  <c r="AT253" i="36"/>
  <c r="AS245" i="34" l="1"/>
  <c r="AT254" i="36"/>
  <c r="AT255" i="36" l="1"/>
  <c r="AT256" i="36"/>
  <c r="AT257" i="36" l="1"/>
  <c r="AT258" i="36" l="1"/>
  <c r="AT259" i="36"/>
  <c r="AT260" i="36" l="1"/>
  <c r="AT261" i="36"/>
  <c r="AT262" i="36" l="1"/>
  <c r="AT263" i="36" l="1"/>
  <c r="AT264" i="36" l="1"/>
  <c r="AT265" i="36" l="1"/>
  <c r="AT266" i="36" l="1"/>
  <c r="AT267" i="36" l="1"/>
  <c r="AT268" i="36" l="1"/>
  <c r="AT269" i="36" l="1"/>
  <c r="AT270" i="36" l="1"/>
  <c r="AT271" i="36"/>
  <c r="AT272" i="36" l="1"/>
  <c r="AT273" i="36" l="1"/>
  <c r="AT274" i="36" l="1"/>
  <c r="AT276" i="36" l="1"/>
  <c r="AT275" i="36"/>
  <c r="AT277" i="36" l="1"/>
  <c r="AT278" i="36" l="1"/>
  <c r="AT279" i="36"/>
  <c r="AT280" i="36" l="1"/>
  <c r="AT281" i="36" l="1"/>
  <c r="AT282" i="36" l="1"/>
  <c r="AT283" i="36"/>
  <c r="AT284" i="36" l="1"/>
  <c r="AT285" i="36" l="1"/>
  <c r="AT286" i="36" l="1"/>
  <c r="AT287" i="36" l="1"/>
  <c r="AT288" i="36"/>
  <c r="AT289" i="36" l="1"/>
  <c r="AT290" i="36" l="1"/>
  <c r="AT291" i="36" l="1"/>
  <c r="AT292" i="36" l="1"/>
  <c r="AT293" i="36" l="1"/>
  <c r="AT294" i="36" l="1"/>
  <c r="AT295" i="36" l="1"/>
  <c r="AT296" i="36"/>
  <c r="AT297" i="36" l="1"/>
  <c r="AT298" i="36" l="1"/>
  <c r="AT299" i="36" l="1"/>
  <c r="AT301" i="36" l="1"/>
  <c r="AT300" i="36"/>
  <c r="AT302" i="36" l="1"/>
  <c r="AT303" i="36" l="1"/>
  <c r="AT304" i="36" l="1"/>
  <c r="AT305" i="36" l="1"/>
  <c r="AT306" i="36" l="1"/>
  <c r="AT307" i="36"/>
  <c r="AT308" i="36" l="1"/>
  <c r="AT309" i="36" l="1"/>
  <c r="AT310" i="36"/>
  <c r="AT311" i="36" l="1"/>
  <c r="AT312" i="36"/>
  <c r="AT313" i="36" l="1"/>
  <c r="AT314" i="36" l="1"/>
  <c r="AT315" i="36" l="1"/>
  <c r="AT316" i="36" l="1"/>
  <c r="AT317" i="36"/>
  <c r="AT318" i="36" l="1"/>
  <c r="AT319" i="36"/>
  <c r="AT320" i="36" l="1"/>
  <c r="AT321" i="36" l="1"/>
  <c r="AT322" i="36"/>
  <c r="AT323" i="36" l="1"/>
  <c r="AT324" i="36"/>
  <c r="AT325" i="36" l="1"/>
  <c r="AT326" i="36" l="1"/>
  <c r="AT327" i="36" l="1"/>
  <c r="AT328" i="36" l="1"/>
  <c r="AT329" i="36"/>
  <c r="AT330" i="36" l="1"/>
  <c r="AT331" i="36" l="1"/>
  <c r="AT332" i="36" l="1"/>
  <c r="AT333" i="36"/>
  <c r="AT334" i="36" l="1"/>
  <c r="AT335" i="36" l="1"/>
  <c r="AT336" i="36" l="1"/>
  <c r="AT337" i="36" l="1"/>
  <c r="AT338" i="36" l="1"/>
  <c r="AT339" i="36" l="1"/>
  <c r="AT340" i="36" l="1"/>
  <c r="AT341" i="36" l="1"/>
  <c r="AT342" i="36"/>
  <c r="AT343" i="36" l="1"/>
  <c r="AT344" i="36" l="1"/>
  <c r="AT345" i="36"/>
  <c r="AT346" i="36" l="1"/>
  <c r="AT347" i="36"/>
  <c r="AT348" i="36" l="1"/>
  <c r="AT349" i="36" l="1"/>
  <c r="AT350" i="36"/>
  <c r="AT351" i="36" l="1"/>
  <c r="AT352" i="36"/>
  <c r="AT353" i="36" l="1"/>
  <c r="AT354" i="36" l="1"/>
  <c r="AT355" i="36" l="1"/>
  <c r="AT356" i="36" l="1"/>
  <c r="AT357" i="36" l="1"/>
  <c r="AT358" i="36"/>
  <c r="AT359" i="36" l="1"/>
  <c r="AT360" i="36" l="1"/>
  <c r="AT361" i="36" l="1"/>
  <c r="AT362" i="36" l="1"/>
  <c r="AT363" i="36" l="1"/>
  <c r="AT364" i="36" l="1"/>
  <c r="AT365" i="36"/>
  <c r="AT366" i="36" l="1"/>
  <c r="AT367" i="36" l="1"/>
  <c r="AT368" i="36"/>
  <c r="AT369" i="36" l="1"/>
  <c r="AT370" i="36" l="1"/>
  <c r="AT371" i="36" l="1"/>
  <c r="AT372" i="36" l="1"/>
  <c r="AT373" i="36"/>
  <c r="AT374" i="36" l="1"/>
  <c r="AT375" i="36" l="1"/>
  <c r="AT376" i="36"/>
  <c r="AT377" i="36" l="1"/>
  <c r="AT378" i="36" l="1"/>
  <c r="AT379" i="36" l="1"/>
  <c r="AT380" i="36"/>
  <c r="AT381" i="36" l="1"/>
  <c r="AT382" i="36" l="1"/>
  <c r="AT383" i="36"/>
  <c r="AT384" i="36" l="1"/>
  <c r="AT385" i="36" l="1"/>
  <c r="AT386" i="36"/>
  <c r="AT387" i="36" l="1"/>
  <c r="AT388" i="36" l="1"/>
  <c r="AT389" i="36"/>
  <c r="AT390" i="36" l="1"/>
  <c r="AT391" i="36" l="1"/>
  <c r="AT392" i="36" l="1"/>
  <c r="AT394" i="36" l="1"/>
  <c r="AT393" i="36"/>
  <c r="AT395" i="36" l="1"/>
  <c r="AT396" i="36" l="1"/>
  <c r="AT397" i="36" l="1"/>
  <c r="AT398" i="36"/>
  <c r="AT399" i="36" l="1"/>
  <c r="AT400" i="36" l="1"/>
  <c r="AT402" i="36" l="1"/>
  <c r="AT401" i="36"/>
  <c r="AT403" i="36" l="1"/>
  <c r="AT404" i="36" l="1"/>
  <c r="AT405" i="36" l="1"/>
  <c r="AT406" i="36" l="1"/>
  <c r="AT407" i="36" l="1"/>
  <c r="AT408" i="36"/>
  <c r="AT409" i="36" l="1"/>
  <c r="AT410" i="36" l="1"/>
  <c r="AT411" i="36" l="1"/>
  <c r="AT412" i="36" l="1"/>
  <c r="AT413" i="36" l="1"/>
  <c r="AT414" i="36"/>
  <c r="AT415" i="36" l="1"/>
  <c r="AT416" i="36"/>
  <c r="AT417" i="36" l="1"/>
  <c r="AT418" i="36" l="1"/>
  <c r="AT419" i="36" l="1"/>
  <c r="AT420" i="36" l="1"/>
  <c r="AT421" i="36"/>
  <c r="AT422" i="36" l="1"/>
  <c r="AT423" i="36" l="1"/>
  <c r="AT424" i="36" l="1"/>
  <c r="AT425" i="36" l="1"/>
  <c r="AT426" i="36"/>
  <c r="AT427" i="36" l="1"/>
  <c r="AT428" i="36" l="1"/>
  <c r="AT429" i="36" l="1"/>
  <c r="AT430" i="36" l="1"/>
  <c r="AT431" i="36" l="1"/>
  <c r="AT432" i="36" l="1"/>
  <c r="AT433" i="36"/>
  <c r="AT434" i="36" l="1"/>
  <c r="AT435" i="36" l="1"/>
  <c r="AT436" i="36" l="1"/>
  <c r="AT437" i="36" l="1"/>
  <c r="AT438" i="36" l="1"/>
  <c r="AT439" i="36" l="1"/>
  <c r="AT440" i="36" l="1"/>
  <c r="AT441" i="36" l="1"/>
  <c r="AT442" i="36" l="1"/>
  <c r="AT443" i="36"/>
  <c r="AT444" i="36" l="1"/>
  <c r="AT445" i="36" l="1"/>
  <c r="AT446" i="36" l="1"/>
  <c r="AT447" i="36" l="1"/>
  <c r="AT448" i="36" l="1"/>
  <c r="AT449" i="36" l="1"/>
  <c r="AT451" i="36" l="1"/>
  <c r="AT450" i="36"/>
  <c r="AT452" i="36" l="1"/>
  <c r="AT453" i="36" l="1"/>
  <c r="AT454" i="36"/>
  <c r="AT455" i="36" l="1"/>
  <c r="AT456" i="36" l="1"/>
  <c r="AT457" i="36" l="1"/>
  <c r="AT458" i="36"/>
  <c r="AT459" i="36" l="1"/>
  <c r="AT460" i="36" l="1"/>
  <c r="AT461" i="36"/>
  <c r="AT462" i="36" l="1"/>
  <c r="AT463" i="36" l="1"/>
  <c r="AT464" i="36"/>
  <c r="AT465" i="36" l="1"/>
  <c r="AT466" i="36" l="1"/>
  <c r="AT467" i="36" l="1"/>
  <c r="AT468" i="36"/>
  <c r="AT469" i="36" l="1"/>
  <c r="AT470" i="36" l="1"/>
  <c r="AT471" i="36"/>
  <c r="AT472" i="36" l="1"/>
  <c r="AT473" i="36" l="1"/>
  <c r="AT474" i="36" l="1"/>
  <c r="AT475" i="36" l="1"/>
  <c r="AT476" i="36" l="1"/>
  <c r="AT477" i="36"/>
  <c r="AT478" i="36" l="1"/>
  <c r="AT479" i="36" l="1"/>
  <c r="AT480" i="36" l="1"/>
  <c r="AT481" i="36"/>
  <c r="AT482" i="36" l="1"/>
  <c r="AT483" i="36"/>
  <c r="AT484" i="36" l="1"/>
  <c r="AT485" i="36" l="1"/>
  <c r="AT486" i="36" l="1"/>
  <c r="AT487" i="36" l="1"/>
  <c r="AT488" i="36"/>
  <c r="AT489" i="36" l="1"/>
  <c r="AT490" i="36"/>
  <c r="AT491" i="36" l="1"/>
  <c r="AT492" i="36" l="1"/>
  <c r="AT493" i="36"/>
  <c r="AT494" i="36" l="1"/>
  <c r="AT495" i="36"/>
  <c r="AT496" i="36" l="1"/>
  <c r="AT497" i="36" l="1"/>
  <c r="AT498" i="36" l="1"/>
  <c r="AT499" i="36"/>
  <c r="AT500" i="36" l="1"/>
  <c r="AT501" i="36" l="1"/>
  <c r="AT502" i="36" l="1"/>
  <c r="AT504" i="36" l="1"/>
  <c r="BD502"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Risoterm</author>
  </authors>
  <commentList>
    <comment ref="K12" authorId="0" shapeId="0" xr:uid="{00000000-0006-0000-0600-000001000000}">
      <text>
        <r>
          <rPr>
            <sz val="9"/>
            <color indexed="81"/>
            <rFont val="Segoe UI"/>
            <family val="2"/>
          </rPr>
          <t xml:space="preserve">TÊS DE REDUÇÃO
18" X 8" - 4 
18" X 12" - 3
</t>
        </r>
      </text>
    </comment>
    <comment ref="K13" authorId="0" shapeId="0" xr:uid="{00000000-0006-0000-0600-000002000000}">
      <text>
        <r>
          <rPr>
            <b/>
            <sz val="9"/>
            <color indexed="81"/>
            <rFont val="Segoe UI"/>
            <family val="2"/>
          </rPr>
          <t>TÊ DE REDUÇÃO
18" X 12"</t>
        </r>
        <r>
          <rPr>
            <sz val="9"/>
            <color indexed="81"/>
            <rFont val="Segoe UI"/>
            <family val="2"/>
          </rPr>
          <t xml:space="preserve">
</t>
        </r>
      </text>
    </comment>
    <comment ref="F14" authorId="0" shapeId="0" xr:uid="{00000000-0006-0000-0600-000003000000}">
      <text>
        <r>
          <rPr>
            <b/>
            <sz val="9"/>
            <color indexed="81"/>
            <rFont val="Segoe UI"/>
            <family val="2"/>
          </rPr>
          <t>ML total dividido pelas 4 linhas de 8" pois não consegui precisar o comprimento de cada uma.</t>
        </r>
      </text>
    </comment>
    <comment ref="C16" authorId="0" shapeId="0" xr:uid="{00000000-0006-0000-0600-000004000000}">
      <text>
        <r>
          <rPr>
            <b/>
            <sz val="9"/>
            <color indexed="81"/>
            <rFont val="Segoe UI"/>
            <family val="2"/>
          </rPr>
          <t>Não localizei essa linha no desenho e por isso adotei a mesma elevação que as anteriores.</t>
        </r>
      </text>
    </comment>
    <comment ref="C17" authorId="0" shapeId="0" xr:uid="{00000000-0006-0000-0600-000005000000}">
      <text>
        <r>
          <rPr>
            <b/>
            <sz val="9"/>
            <color indexed="81"/>
            <rFont val="Segoe UI"/>
            <family val="2"/>
          </rPr>
          <t>Não localizei essa linha no desenho e por isso adotei a mesma elevação que as anteriores.</t>
        </r>
      </text>
    </comment>
    <comment ref="C18" authorId="0" shapeId="0" xr:uid="{00000000-0006-0000-0600-000006000000}">
      <text>
        <r>
          <rPr>
            <b/>
            <sz val="9"/>
            <color indexed="81"/>
            <rFont val="Segoe UI"/>
            <family val="2"/>
          </rPr>
          <t>CONSIDEREI A ELEVAÇÃO DAS LINHAS
SS-103-DB-12" E
SS-104-DB-12"</t>
        </r>
      </text>
    </comment>
    <comment ref="K25" authorId="0" shapeId="0" xr:uid="{00000000-0006-0000-0600-000007000000}">
      <text>
        <r>
          <rPr>
            <b/>
            <sz val="9"/>
            <color indexed="81"/>
            <rFont val="Segoe UI"/>
            <family val="2"/>
          </rPr>
          <t>TÊS DE REDUÇÃO
20"X10"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lvnf@msn.com</author>
  </authors>
  <commentList>
    <comment ref="C10" authorId="0" shapeId="0" xr:uid="{00000000-0006-0000-1A00-000001000000}">
      <text>
        <r>
          <rPr>
            <b/>
            <sz val="9"/>
            <color indexed="81"/>
            <rFont val="Segoe UI"/>
            <family val="2"/>
          </rPr>
          <t>lvnf@msn.com:</t>
        </r>
        <r>
          <rPr>
            <sz val="9"/>
            <color indexed="81"/>
            <rFont val="Segoe UI"/>
            <family val="2"/>
          </rPr>
          <t xml:space="preserve">
SOLICITAR CÁLCULO PERDA TÉRMICA</t>
        </r>
      </text>
    </comment>
    <comment ref="O10" authorId="0" shapeId="0" xr:uid="{00000000-0006-0000-1A00-000002000000}">
      <text>
        <r>
          <rPr>
            <b/>
            <sz val="9"/>
            <color indexed="81"/>
            <rFont val="Segoe UI"/>
            <family val="2"/>
          </rPr>
          <t>lvnf@msn.com:</t>
        </r>
        <r>
          <rPr>
            <sz val="9"/>
            <color indexed="81"/>
            <rFont val="Segoe UI"/>
            <family val="2"/>
          </rPr>
          <t xml:space="preserve">
SOLICITAR CÁLCULO PERDA TÉRMICA</t>
        </r>
      </text>
    </comment>
    <comment ref="C12" authorId="0" shapeId="0" xr:uid="{00000000-0006-0000-1A00-000003000000}">
      <text>
        <r>
          <rPr>
            <b/>
            <sz val="9"/>
            <color indexed="81"/>
            <rFont val="Segoe UI"/>
            <family val="2"/>
          </rPr>
          <t>lvnf@msn.com:</t>
        </r>
        <r>
          <rPr>
            <sz val="9"/>
            <color indexed="81"/>
            <rFont val="Segoe UI"/>
            <family val="2"/>
          </rPr>
          <t xml:space="preserve">
SOLICITAR CÁLCULO PERDA TÉRMICA</t>
        </r>
      </text>
    </comment>
    <comment ref="O12" authorId="0" shapeId="0" xr:uid="{00000000-0006-0000-1A00-000004000000}">
      <text>
        <r>
          <rPr>
            <b/>
            <sz val="9"/>
            <color indexed="81"/>
            <rFont val="Segoe UI"/>
            <family val="2"/>
          </rPr>
          <t>lvnf@msn.com:</t>
        </r>
        <r>
          <rPr>
            <sz val="9"/>
            <color indexed="81"/>
            <rFont val="Segoe UI"/>
            <family val="2"/>
          </rPr>
          <t xml:space="preserve">
SOLICITAR CÁLCULO PERDA TÉRMICA</t>
        </r>
      </text>
    </comment>
    <comment ref="C16" authorId="0" shapeId="0" xr:uid="{00000000-0006-0000-1A00-000005000000}">
      <text>
        <r>
          <rPr>
            <b/>
            <sz val="9"/>
            <color indexed="81"/>
            <rFont val="Segoe UI"/>
            <family val="2"/>
          </rPr>
          <t>lvnf@msn.com:</t>
        </r>
        <r>
          <rPr>
            <sz val="9"/>
            <color indexed="81"/>
            <rFont val="Segoe UI"/>
            <family val="2"/>
          </rPr>
          <t xml:space="preserve">
SOLICITAR CÁLCULO PERDA TÉRMICA</t>
        </r>
      </text>
    </comment>
    <comment ref="O16" authorId="0" shapeId="0" xr:uid="{00000000-0006-0000-1A00-000006000000}">
      <text>
        <r>
          <rPr>
            <b/>
            <sz val="9"/>
            <color indexed="81"/>
            <rFont val="Segoe UI"/>
            <family val="2"/>
          </rPr>
          <t>lvnf@msn.com:</t>
        </r>
        <r>
          <rPr>
            <sz val="9"/>
            <color indexed="81"/>
            <rFont val="Segoe UI"/>
            <family val="2"/>
          </rPr>
          <t xml:space="preserve">
SOLICITAR CÁLCULO PERDA TÉRMICA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Risoterm</author>
  </authors>
  <commentList>
    <comment ref="M43" authorId="0" shapeId="0" xr:uid="{00000000-0006-0000-0900-000001000000}">
      <text>
        <r>
          <rPr>
            <b/>
            <sz val="20"/>
            <color indexed="81"/>
            <rFont val="Segoe UI"/>
            <family val="2"/>
          </rPr>
          <t>Risoterm:</t>
        </r>
        <r>
          <rPr>
            <sz val="20"/>
            <color indexed="81"/>
            <rFont val="Segoe UI"/>
            <family val="2"/>
          </rPr>
          <t xml:space="preserve">
 m2/isol/dia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Risoterm</author>
  </authors>
  <commentList>
    <comment ref="H48" authorId="0" shapeId="0" xr:uid="{00000000-0006-0000-0C00-000001000000}">
      <text>
        <r>
          <rPr>
            <b/>
            <sz val="20"/>
            <color indexed="81"/>
            <rFont val="Segoe UI"/>
            <family val="2"/>
          </rPr>
          <t>Risoterm:</t>
        </r>
        <r>
          <rPr>
            <sz val="20"/>
            <color indexed="81"/>
            <rFont val="Segoe UI"/>
            <family val="2"/>
          </rPr>
          <t xml:space="preserve">
 m2/isol/dia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Risoterm - Gabriel</author>
  </authors>
  <commentList>
    <comment ref="AE17" authorId="0" shapeId="0" xr:uid="{03D46F0A-FEF1-49DC-8477-A98C736D1535}">
      <text>
        <r>
          <rPr>
            <b/>
            <sz val="9"/>
            <color indexed="81"/>
            <rFont val="Segoe UI"/>
            <family val="2"/>
          </rPr>
          <t>AUMENTO DE 40% DEVIDO DIFICULDADE LOGÍSTICA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Zenon Brito</author>
  </authors>
  <commentList>
    <comment ref="H8" authorId="0" shapeId="0" xr:uid="{00000000-0006-0000-0F00-000001000000}">
      <text>
        <r>
          <rPr>
            <b/>
            <sz val="9"/>
            <color indexed="81"/>
            <rFont val="Segoe UI"/>
            <family val="2"/>
          </rPr>
          <t>Zenon Brito:</t>
        </r>
        <r>
          <rPr>
            <sz val="9"/>
            <color indexed="81"/>
            <rFont val="Segoe UI"/>
            <family val="2"/>
          </rPr>
          <t xml:space="preserve">
R - REMOÇÃO
A - APLICAÇÃO
M - MATERIAL
RAM - REMOÇÃO / RECOMPOSIÇÃO / MATERIAL
RA - REMOÇÃO E APLICAÇÃO
AM - APLICAÇÃO E MATERIAL
TC - TROCA DE CHAPA</t>
        </r>
      </text>
    </comment>
    <comment ref="I8" authorId="0" shapeId="0" xr:uid="{00000000-0006-0000-0F00-000002000000}">
      <text>
        <r>
          <rPr>
            <b/>
            <sz val="9"/>
            <color indexed="81"/>
            <rFont val="Segoe UI"/>
            <family val="2"/>
          </rPr>
          <t>Zenon Brito:</t>
        </r>
        <r>
          <rPr>
            <sz val="9"/>
            <color indexed="81"/>
            <rFont val="Segoe UI"/>
            <family val="2"/>
          </rPr>
          <t xml:space="preserve">
FC - FIBRA CERÂMICA
FG - FOAM GLASS
ALR - ALMOFADA LÃ DE ROCHA
MIT - MANTA LÃ DE ROCHA
PLR - PAINEL LÃ
PIR - POLI ISOCIANURATO (PIR)
PU - POLIURETANO
PYR - PAINEL PYROGEL
CRY - PAINEL CRYOGEL
SC - SILICATO DE CÁLCIO
LR - LÃ DE ROCHA</t>
        </r>
      </text>
    </comment>
    <comment ref="K8" authorId="0" shapeId="0" xr:uid="{00000000-0006-0000-0F00-000003000000}">
      <text>
        <r>
          <rPr>
            <b/>
            <sz val="9"/>
            <color indexed="81"/>
            <rFont val="Segoe UI"/>
            <family val="2"/>
          </rPr>
          <t>Zenon Brito:</t>
        </r>
        <r>
          <rPr>
            <sz val="9"/>
            <color indexed="81"/>
            <rFont val="Segoe UI"/>
            <family val="2"/>
          </rPr>
          <t xml:space="preserve">
FC - FIBRA CERÂMICA
FG - FOAM GLASS
ALR - ALMOFADA LÃ DE ROCHA
MIT - MANTA LÃ DE ROCHA
PLR - PAINEL LÃ
PIR - POLI ISOCIANURATO (PIR)
PU - POLIURETANO
PYR - PAINEL PYROGEL
CRY - PAINEL CRYOGEL
SC - SILICATO DE CÁLCIO
LR - LÃ DE ROCHA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Zenon Brito</author>
    <author>Johnny wendell</author>
  </authors>
  <commentList>
    <comment ref="H8" authorId="0" shapeId="0" xr:uid="{00000000-0006-0000-1000-000001000000}">
      <text>
        <r>
          <rPr>
            <b/>
            <sz val="9"/>
            <color indexed="81"/>
            <rFont val="Segoe UI"/>
            <family val="2"/>
          </rPr>
          <t>Zenon Brito:</t>
        </r>
        <r>
          <rPr>
            <sz val="9"/>
            <color indexed="81"/>
            <rFont val="Segoe UI"/>
            <family val="2"/>
          </rPr>
          <t xml:space="preserve">
R - REMOÇÃO
A - APLICAÇÃO
M - MATERIAL
RAM - REMOÇÃO / RECOMPOSIÇÃO / MATERIAL
RA - REMOÇÃO E APLICAÇÃO
AM - APLICAÇÃO E MATERIAL
TC - TROCA DE CHAPA</t>
        </r>
      </text>
    </comment>
    <comment ref="I8" authorId="0" shapeId="0" xr:uid="{00000000-0006-0000-1000-000002000000}">
      <text>
        <r>
          <rPr>
            <b/>
            <sz val="9"/>
            <color indexed="81"/>
            <rFont val="Segoe UI"/>
            <family val="2"/>
          </rPr>
          <t>Zenon Brito:</t>
        </r>
        <r>
          <rPr>
            <sz val="9"/>
            <color indexed="81"/>
            <rFont val="Segoe UI"/>
            <family val="2"/>
          </rPr>
          <t xml:space="preserve">
FC - FIBRA CERÂMICA
FG - FOAM GLASS
ALR - ALMOFADA LÃ DE ROCHA
MIT - MANTA LÃ DE ROCHA
PLR - PAINEL LÃ
PIR - POLI ISOCIANURATO (PIR)
PU - POLIURETANO
PYR - PAINEL PYROGEL
CRY - PAINEL CRYOGEL
SC - SILICATO DE CÁLCIO
LR - LÃ DE ROCHA</t>
        </r>
      </text>
    </comment>
    <comment ref="BF9" authorId="1" shapeId="0" xr:uid="{00000000-0006-0000-1000-000003000000}">
      <text>
        <r>
          <rPr>
            <b/>
            <sz val="9"/>
            <color indexed="81"/>
            <rFont val="Segoe UI"/>
            <family val="2"/>
          </rPr>
          <t>MATERIAL ISOLANTE E CHAPA</t>
        </r>
      </text>
    </comment>
    <comment ref="BN9" authorId="1" shapeId="0" xr:uid="{00000000-0006-0000-1000-000004000000}">
      <text>
        <r>
          <rPr>
            <b/>
            <sz val="9"/>
            <color indexed="81"/>
            <rFont val="Segoe UI"/>
            <family val="2"/>
          </rPr>
          <t>MATERIAL ISOLANTE E CHAPA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Zenon Brito</author>
  </authors>
  <commentList>
    <comment ref="F13" authorId="0" shapeId="0" xr:uid="{00000000-0006-0000-1400-000001000000}">
      <text>
        <r>
          <rPr>
            <b/>
            <sz val="9"/>
            <color indexed="81"/>
            <rFont val="Segoe UI"/>
            <family val="2"/>
          </rPr>
          <t>Zenon Brito:</t>
        </r>
        <r>
          <rPr>
            <sz val="9"/>
            <color indexed="81"/>
            <rFont val="Segoe UI"/>
            <family val="2"/>
          </rPr>
          <t xml:space="preserve">
5 KG X M²</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Risoterm</author>
  </authors>
  <commentList>
    <comment ref="K13" authorId="0" shapeId="0" xr:uid="{00000000-0006-0000-1800-000001000000}">
      <text>
        <r>
          <rPr>
            <sz val="9"/>
            <color indexed="81"/>
            <rFont val="Segoe UI"/>
            <family val="2"/>
          </rPr>
          <t xml:space="preserve">TÊS DE REDUÇÃO
18" X 8" - 4 
18" X 12" - 3
</t>
        </r>
      </text>
    </comment>
    <comment ref="K14" authorId="0" shapeId="0" xr:uid="{00000000-0006-0000-1800-000002000000}">
      <text>
        <r>
          <rPr>
            <b/>
            <sz val="9"/>
            <color indexed="81"/>
            <rFont val="Segoe UI"/>
            <family val="2"/>
          </rPr>
          <t>TÊ DE REDUÇÃO
18" X 12"</t>
        </r>
        <r>
          <rPr>
            <sz val="9"/>
            <color indexed="81"/>
            <rFont val="Segoe UI"/>
            <family val="2"/>
          </rPr>
          <t xml:space="preserve">
</t>
        </r>
      </text>
    </comment>
    <comment ref="F15" authorId="0" shapeId="0" xr:uid="{00000000-0006-0000-1800-000003000000}">
      <text>
        <r>
          <rPr>
            <b/>
            <sz val="9"/>
            <color indexed="81"/>
            <rFont val="Segoe UI"/>
            <family val="2"/>
          </rPr>
          <t>ML total dividido pelas 4 linhas de 8" pois não consegui precisar o comprimento de cada uma.</t>
        </r>
      </text>
    </comment>
    <comment ref="C17" authorId="0" shapeId="0" xr:uid="{00000000-0006-0000-1800-000004000000}">
      <text>
        <r>
          <rPr>
            <b/>
            <sz val="9"/>
            <color indexed="81"/>
            <rFont val="Segoe UI"/>
            <family val="2"/>
          </rPr>
          <t>Não localizei essa linha no desenho e por isso adotei a mesma elevação que as anteriores.</t>
        </r>
      </text>
    </comment>
    <comment ref="C18" authorId="0" shapeId="0" xr:uid="{00000000-0006-0000-1800-000005000000}">
      <text>
        <r>
          <rPr>
            <b/>
            <sz val="9"/>
            <color indexed="81"/>
            <rFont val="Segoe UI"/>
            <family val="2"/>
          </rPr>
          <t>Não localizei essa linha no desenho e por isso adotei a mesma elevação que as anteriores.</t>
        </r>
      </text>
    </comment>
    <comment ref="C19" authorId="0" shapeId="0" xr:uid="{00000000-0006-0000-1800-000006000000}">
      <text>
        <r>
          <rPr>
            <b/>
            <sz val="9"/>
            <color indexed="81"/>
            <rFont val="Segoe UI"/>
            <family val="2"/>
          </rPr>
          <t>CONSIDEREI A ELEVAÇÃO DAS LINHAS
SS-103-DB-12" E
SS-104-DB-12"</t>
        </r>
      </text>
    </comment>
    <comment ref="K26" authorId="0" shapeId="0" xr:uid="{00000000-0006-0000-1800-000007000000}">
      <text>
        <r>
          <rPr>
            <b/>
            <sz val="9"/>
            <color indexed="81"/>
            <rFont val="Segoe UI"/>
            <family val="2"/>
          </rPr>
          <t>TÊS DE REDUÇÃO
20"X10"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lvnf@msn.com</author>
  </authors>
  <commentList>
    <comment ref="C10" authorId="0" shapeId="0" xr:uid="{00000000-0006-0000-1900-000001000000}">
      <text>
        <r>
          <rPr>
            <b/>
            <sz val="9"/>
            <color indexed="81"/>
            <rFont val="Segoe UI"/>
            <family val="2"/>
          </rPr>
          <t>lvnf@msn.com:</t>
        </r>
        <r>
          <rPr>
            <sz val="9"/>
            <color indexed="81"/>
            <rFont val="Segoe UI"/>
            <family val="2"/>
          </rPr>
          <t xml:space="preserve">
SOLICITAR CÁLCULO PERDA TÉRMICA</t>
        </r>
      </text>
    </comment>
    <comment ref="O10" authorId="0" shapeId="0" xr:uid="{00000000-0006-0000-1900-000002000000}">
      <text>
        <r>
          <rPr>
            <b/>
            <sz val="9"/>
            <color indexed="81"/>
            <rFont val="Segoe UI"/>
            <family val="2"/>
          </rPr>
          <t>lvnf@msn.com:</t>
        </r>
        <r>
          <rPr>
            <sz val="9"/>
            <color indexed="81"/>
            <rFont val="Segoe UI"/>
            <family val="2"/>
          </rPr>
          <t xml:space="preserve">
SOLICITAR CÁLCULO PERDA TÉRMICA</t>
        </r>
      </text>
    </comment>
    <comment ref="C12" authorId="0" shapeId="0" xr:uid="{00000000-0006-0000-1900-000003000000}">
      <text>
        <r>
          <rPr>
            <b/>
            <sz val="9"/>
            <color indexed="81"/>
            <rFont val="Segoe UI"/>
            <family val="2"/>
          </rPr>
          <t>lvnf@msn.com:</t>
        </r>
        <r>
          <rPr>
            <sz val="9"/>
            <color indexed="81"/>
            <rFont val="Segoe UI"/>
            <family val="2"/>
          </rPr>
          <t xml:space="preserve">
SOLICITAR CÁLCULO PERDA TÉRMICA</t>
        </r>
      </text>
    </comment>
    <comment ref="O12" authorId="0" shapeId="0" xr:uid="{00000000-0006-0000-1900-000004000000}">
      <text>
        <r>
          <rPr>
            <b/>
            <sz val="9"/>
            <color indexed="81"/>
            <rFont val="Segoe UI"/>
            <family val="2"/>
          </rPr>
          <t>lvnf@msn.com:</t>
        </r>
        <r>
          <rPr>
            <sz val="9"/>
            <color indexed="81"/>
            <rFont val="Segoe UI"/>
            <family val="2"/>
          </rPr>
          <t xml:space="preserve">
SOLICITAR CÁLCULO PERDA TÉRMICA</t>
        </r>
      </text>
    </comment>
    <comment ref="C16" authorId="0" shapeId="0" xr:uid="{00000000-0006-0000-1900-000005000000}">
      <text>
        <r>
          <rPr>
            <b/>
            <sz val="9"/>
            <color indexed="81"/>
            <rFont val="Segoe UI"/>
            <family val="2"/>
          </rPr>
          <t>lvnf@msn.com:</t>
        </r>
        <r>
          <rPr>
            <sz val="9"/>
            <color indexed="81"/>
            <rFont val="Segoe UI"/>
            <family val="2"/>
          </rPr>
          <t xml:space="preserve">
SOLICITAR CÁLCULO PERDA TÉRMICA</t>
        </r>
      </text>
    </comment>
    <comment ref="O16" authorId="0" shapeId="0" xr:uid="{00000000-0006-0000-1900-000006000000}">
      <text>
        <r>
          <rPr>
            <b/>
            <sz val="9"/>
            <color indexed="81"/>
            <rFont val="Segoe UI"/>
            <family val="2"/>
          </rPr>
          <t>lvnf@msn.com:</t>
        </r>
        <r>
          <rPr>
            <sz val="9"/>
            <color indexed="81"/>
            <rFont val="Segoe UI"/>
            <family val="2"/>
          </rPr>
          <t xml:space="preserve">
SOLICITAR CÁLCULO PERDA TÉRMICA</t>
        </r>
      </text>
    </comment>
  </commentList>
</comments>
</file>

<file path=xl/sharedStrings.xml><?xml version="1.0" encoding="utf-8"?>
<sst xmlns="http://schemas.openxmlformats.org/spreadsheetml/2006/main" count="2446" uniqueCount="1019">
  <si>
    <t>ITEM</t>
  </si>
  <si>
    <t>TAG DA LINHA</t>
  </si>
  <si>
    <t>ELEVAÇÃO (REF.)</t>
  </si>
  <si>
    <t>FOLHA</t>
  </si>
  <si>
    <t>QUANTIDADE</t>
  </si>
  <si>
    <t>PREÇO APLIC.</t>
  </si>
  <si>
    <t>PREÇO MAT.</t>
  </si>
  <si>
    <t>SUBTOTAL</t>
  </si>
  <si>
    <t>PREÇO TOTAL DO ITEM</t>
  </si>
  <si>
    <t>OBSERVAÇÃO</t>
  </si>
  <si>
    <t>TIPO DE ISOLAMENTO</t>
  </si>
  <si>
    <t>TUBO</t>
  </si>
  <si>
    <t xml:space="preserve">FPE </t>
  </si>
  <si>
    <t xml:space="preserve">RED </t>
  </si>
  <si>
    <t xml:space="preserve">VGA </t>
  </si>
  <si>
    <t xml:space="preserve">TÊ </t>
  </si>
  <si>
    <t xml:space="preserve">TOTAL </t>
  </si>
  <si>
    <t xml:space="preserve">DIÂM. </t>
  </si>
  <si>
    <t xml:space="preserve">PERI </t>
  </si>
  <si>
    <t xml:space="preserve">ÁREA </t>
  </si>
  <si>
    <t xml:space="preserve"> ML</t>
  </si>
  <si>
    <t>METRO</t>
  </si>
  <si>
    <t>(M²)</t>
  </si>
  <si>
    <t>Subtotal : R$</t>
  </si>
  <si>
    <t>PREÇO TOTAL DO ITEM - RECOMPOSIÇÃO</t>
  </si>
  <si>
    <t>PREÇO TOTAL DO ITEM - REMOÇÃO</t>
  </si>
  <si>
    <t>PREÇO M³ - RECOMPOSIÇÃO</t>
  </si>
  <si>
    <t>PREÇO M³ - REMOÇÃO</t>
  </si>
  <si>
    <t>VOLUME (m³)</t>
  </si>
  <si>
    <t>Esp. Isol.</t>
  </si>
  <si>
    <t>ÁREA TOTAL (M²)</t>
  </si>
  <si>
    <t>B.V.'s / FLANGE</t>
  </si>
  <si>
    <t>CALOTA</t>
  </si>
  <si>
    <t>CORPO</t>
  </si>
  <si>
    <t>TEMP. (ºC)</t>
  </si>
  <si>
    <t>DESCRIÇÃO DO EQUIPAMENTO</t>
  </si>
  <si>
    <t>ESTIMATIVA DE CUSTO EQUIPAMENTOS</t>
  </si>
  <si>
    <t xml:space="preserve">Peso chapa(kg) </t>
  </si>
  <si>
    <t xml:space="preserve">Peso isolamento(kg) </t>
  </si>
  <si>
    <t>Volume (m³)</t>
  </si>
  <si>
    <t>Densidade do isolante (kg/m³)</t>
  </si>
  <si>
    <t>Área Total (m²)</t>
  </si>
  <si>
    <t>RESUMO</t>
  </si>
  <si>
    <t>Subtotal</t>
  </si>
  <si>
    <t>área total (m²)</t>
  </si>
  <si>
    <t>Quantidade</t>
  </si>
  <si>
    <t>ÁREA TOTAL</t>
  </si>
  <si>
    <t>ÁREA</t>
  </si>
  <si>
    <t>BITOLA</t>
  </si>
  <si>
    <t>DESCRIÇÃO</t>
  </si>
  <si>
    <t>ACESSÓRIOS</t>
  </si>
  <si>
    <t>TOTAL CALOTA  (M²)</t>
  </si>
  <si>
    <t>TOTAL CORPO (M²)</t>
  </si>
  <si>
    <t>Área (m²)</t>
  </si>
  <si>
    <t>Suportes/olhais</t>
  </si>
  <si>
    <t>Diâmetro com isolamento (m)</t>
  </si>
  <si>
    <t>Comprimento/altura (mm)</t>
  </si>
  <si>
    <t>Espessura isolamento (mm)</t>
  </si>
  <si>
    <t>Diâmetro casco (mm)</t>
  </si>
  <si>
    <t>FLANGE Q NÃO CONSTA NA RELAÇÃO</t>
  </si>
  <si>
    <t>Calota</t>
  </si>
  <si>
    <t>Corpo cilindrico 02</t>
  </si>
  <si>
    <t>Corpo cilindrico 01</t>
  </si>
  <si>
    <t>EQUIPAMENTO</t>
  </si>
  <si>
    <t>TAG: xxx</t>
  </si>
  <si>
    <t>Cálculo de área para Equipamentos</t>
  </si>
  <si>
    <t>42 X 125</t>
  </si>
  <si>
    <t>42 X 115</t>
  </si>
  <si>
    <t>42 X 100</t>
  </si>
  <si>
    <t>42 X 83</t>
  </si>
  <si>
    <t>42 X 75</t>
  </si>
  <si>
    <t>42 X 63</t>
  </si>
  <si>
    <t>42 X 50</t>
  </si>
  <si>
    <t>42 X 38</t>
  </si>
  <si>
    <t>42 X 25</t>
  </si>
  <si>
    <t>40 X 125</t>
  </si>
  <si>
    <t>40 X 115</t>
  </si>
  <si>
    <t>40 X 100</t>
  </si>
  <si>
    <t>40 X 83</t>
  </si>
  <si>
    <t>40 X 75</t>
  </si>
  <si>
    <t>40 X 63</t>
  </si>
  <si>
    <t>40 X 50</t>
  </si>
  <si>
    <t>40 X 38</t>
  </si>
  <si>
    <t>40 X 25</t>
  </si>
  <si>
    <t>38 X 125</t>
  </si>
  <si>
    <t>38 X 115</t>
  </si>
  <si>
    <t>38 X 100</t>
  </si>
  <si>
    <t>38 X 83</t>
  </si>
  <si>
    <t>38 X 75</t>
  </si>
  <si>
    <t>38 X 63</t>
  </si>
  <si>
    <t>38 X 50</t>
  </si>
  <si>
    <t>38 X 38</t>
  </si>
  <si>
    <t>38 X 25</t>
  </si>
  <si>
    <t>36 X 125</t>
  </si>
  <si>
    <t>36 X 115</t>
  </si>
  <si>
    <t>36 X 100</t>
  </si>
  <si>
    <t>36 X 83</t>
  </si>
  <si>
    <t>36 X 75</t>
  </si>
  <si>
    <t>36 X 63</t>
  </si>
  <si>
    <t>36 X 50</t>
  </si>
  <si>
    <t>36 X 38</t>
  </si>
  <si>
    <t>36 X 25</t>
  </si>
  <si>
    <t>34 X 125</t>
  </si>
  <si>
    <t>34 X 115</t>
  </si>
  <si>
    <t>34 X 100</t>
  </si>
  <si>
    <t>34 X 83</t>
  </si>
  <si>
    <t>34 X 75</t>
  </si>
  <si>
    <t>34 X 63</t>
  </si>
  <si>
    <t>34 X 50</t>
  </si>
  <si>
    <t>34 X 38</t>
  </si>
  <si>
    <t>34 X 25</t>
  </si>
  <si>
    <t>32 X 125</t>
  </si>
  <si>
    <t>32 X 115</t>
  </si>
  <si>
    <t>32 X 100</t>
  </si>
  <si>
    <t>32 X 83</t>
  </si>
  <si>
    <t>32 X 75</t>
  </si>
  <si>
    <t>32 X 63</t>
  </si>
  <si>
    <t>32 X 50</t>
  </si>
  <si>
    <t>32 X 38</t>
  </si>
  <si>
    <t>32 X 25</t>
  </si>
  <si>
    <t>30 X 125</t>
  </si>
  <si>
    <t>30 X 115</t>
  </si>
  <si>
    <t>30 X 100</t>
  </si>
  <si>
    <t>30 X 83</t>
  </si>
  <si>
    <t>30 X 75</t>
  </si>
  <si>
    <t>30 X 63</t>
  </si>
  <si>
    <t>30 X 50</t>
  </si>
  <si>
    <t>30 X 38</t>
  </si>
  <si>
    <t>30 X 25</t>
  </si>
  <si>
    <t>28 X 125</t>
  </si>
  <si>
    <t>28 X 115</t>
  </si>
  <si>
    <t>28 X 100</t>
  </si>
  <si>
    <t>28 X 83</t>
  </si>
  <si>
    <t>28 X 75</t>
  </si>
  <si>
    <t>28 X 63</t>
  </si>
  <si>
    <t>28 X 50</t>
  </si>
  <si>
    <t>28 X 38</t>
  </si>
  <si>
    <t>28 X 25</t>
  </si>
  <si>
    <t>26 X 125</t>
  </si>
  <si>
    <t>26 X 115</t>
  </si>
  <si>
    <t>26 X 100</t>
  </si>
  <si>
    <t>26 X 83</t>
  </si>
  <si>
    <t>26 X 75</t>
  </si>
  <si>
    <t>26 X 63</t>
  </si>
  <si>
    <t>26 X 50</t>
  </si>
  <si>
    <t>26 X 38</t>
  </si>
  <si>
    <t>26 X 25</t>
  </si>
  <si>
    <t>24 X 125</t>
  </si>
  <si>
    <t>24 X 115</t>
  </si>
  <si>
    <t>24 X 100</t>
  </si>
  <si>
    <t>24 X 83</t>
  </si>
  <si>
    <t>24 X 75</t>
  </si>
  <si>
    <t>24 X 63</t>
  </si>
  <si>
    <t>24 X 50</t>
  </si>
  <si>
    <t>24 X 38</t>
  </si>
  <si>
    <t>24 X 25</t>
  </si>
  <si>
    <t>22 X 125</t>
  </si>
  <si>
    <t>22 X 115</t>
  </si>
  <si>
    <t>22 X 100</t>
  </si>
  <si>
    <t>22 X 83</t>
  </si>
  <si>
    <t>22 X 75</t>
  </si>
  <si>
    <t>22 X 63</t>
  </si>
  <si>
    <t>22 X 50</t>
  </si>
  <si>
    <t>22 X 38</t>
  </si>
  <si>
    <t>22 X 25</t>
  </si>
  <si>
    <t>20 X 125</t>
  </si>
  <si>
    <t>20 X 115</t>
  </si>
  <si>
    <t>20 X 100</t>
  </si>
  <si>
    <t>20 X 83</t>
  </si>
  <si>
    <t>20 X 75</t>
  </si>
  <si>
    <t>20 X 63</t>
  </si>
  <si>
    <t>20 X 50</t>
  </si>
  <si>
    <t>20 X 38</t>
  </si>
  <si>
    <t>20 X 25</t>
  </si>
  <si>
    <t>18 X 125</t>
  </si>
  <si>
    <t>18 X 115</t>
  </si>
  <si>
    <t>18 X 100</t>
  </si>
  <si>
    <t>18 X 83</t>
  </si>
  <si>
    <t>18 X 75</t>
  </si>
  <si>
    <t>18 X 63</t>
  </si>
  <si>
    <t>18 X 50</t>
  </si>
  <si>
    <t>18 X 38</t>
  </si>
  <si>
    <t>18 X 25</t>
  </si>
  <si>
    <t>16 X 125</t>
  </si>
  <si>
    <t>16 X 115</t>
  </si>
  <si>
    <t>16 X 100</t>
  </si>
  <si>
    <t>16 X 83</t>
  </si>
  <si>
    <t>16 X 75</t>
  </si>
  <si>
    <t>16 X 63</t>
  </si>
  <si>
    <t>16 X 50</t>
  </si>
  <si>
    <t>16 X 38</t>
  </si>
  <si>
    <t>16 X 25</t>
  </si>
  <si>
    <t>14 X 125</t>
  </si>
  <si>
    <t>14 X 115</t>
  </si>
  <si>
    <t>14 X 100</t>
  </si>
  <si>
    <t>14 X 83</t>
  </si>
  <si>
    <t>14 X 75</t>
  </si>
  <si>
    <t>14 X 63</t>
  </si>
  <si>
    <t>14 X 50</t>
  </si>
  <si>
    <t>14 X 38</t>
  </si>
  <si>
    <t>14 X 25</t>
  </si>
  <si>
    <t>12 X 125</t>
  </si>
  <si>
    <t>12 X 115</t>
  </si>
  <si>
    <t>12 X 100</t>
  </si>
  <si>
    <t>12 X 83</t>
  </si>
  <si>
    <t>12 X 75</t>
  </si>
  <si>
    <t>12 X 63</t>
  </si>
  <si>
    <t>12 X 50</t>
  </si>
  <si>
    <t>12 X 38</t>
  </si>
  <si>
    <t>12 X 25</t>
  </si>
  <si>
    <t>10 X 125</t>
  </si>
  <si>
    <t>10 X 115</t>
  </si>
  <si>
    <t>10 X 100</t>
  </si>
  <si>
    <t>10 X 83</t>
  </si>
  <si>
    <t>10 X 75</t>
  </si>
  <si>
    <t>10 X 63</t>
  </si>
  <si>
    <t>10 X 50</t>
  </si>
  <si>
    <t>10 X 38</t>
  </si>
  <si>
    <t>10 X 25</t>
  </si>
  <si>
    <t>8 X 125</t>
  </si>
  <si>
    <t>8 X 115</t>
  </si>
  <si>
    <t>8 X 100</t>
  </si>
  <si>
    <t>8 X 83</t>
  </si>
  <si>
    <t>8 X 75</t>
  </si>
  <si>
    <t>8 X 63</t>
  </si>
  <si>
    <t>8 X 50</t>
  </si>
  <si>
    <t>8 X 38</t>
  </si>
  <si>
    <t>8 X 25</t>
  </si>
  <si>
    <t>6 X 125</t>
  </si>
  <si>
    <t>6 X 115</t>
  </si>
  <si>
    <t>6 X 100</t>
  </si>
  <si>
    <t>6 X 83</t>
  </si>
  <si>
    <t>6 X 75</t>
  </si>
  <si>
    <t>6 X 63</t>
  </si>
  <si>
    <t>6 X 50</t>
  </si>
  <si>
    <t>6 X 38</t>
  </si>
  <si>
    <t>6 X 25</t>
  </si>
  <si>
    <t>4 X 125</t>
  </si>
  <si>
    <t>4 X 115</t>
  </si>
  <si>
    <t>4 X 100</t>
  </si>
  <si>
    <t>4 X 83</t>
  </si>
  <si>
    <t>4 X 75</t>
  </si>
  <si>
    <t>4 X 63</t>
  </si>
  <si>
    <t>4 X 50</t>
  </si>
  <si>
    <t>4 X 38</t>
  </si>
  <si>
    <t>4 X 25</t>
  </si>
  <si>
    <t>3 X 125</t>
  </si>
  <si>
    <t>3 X 115</t>
  </si>
  <si>
    <t>3 X 100</t>
  </si>
  <si>
    <t>3 X 83</t>
  </si>
  <si>
    <t>3 X 75</t>
  </si>
  <si>
    <t>3 X 63</t>
  </si>
  <si>
    <t>3 X 50</t>
  </si>
  <si>
    <t>3 X 38</t>
  </si>
  <si>
    <t>3 X 25</t>
  </si>
  <si>
    <t>2 1/2 X 125</t>
  </si>
  <si>
    <t>2 1/2 X 115</t>
  </si>
  <si>
    <t>2 1/2X 100</t>
  </si>
  <si>
    <t>2 1/2 X 83</t>
  </si>
  <si>
    <t>2 1/2 X 75</t>
  </si>
  <si>
    <t>2 1/2 X 63</t>
  </si>
  <si>
    <t>2 1/2 X 38</t>
  </si>
  <si>
    <t>2 1/2 X 25</t>
  </si>
  <si>
    <t>2X 125</t>
  </si>
  <si>
    <t>2 X 115</t>
  </si>
  <si>
    <t>2 X 100</t>
  </si>
  <si>
    <t>2 X 83</t>
  </si>
  <si>
    <t>2 X 75</t>
  </si>
  <si>
    <t>2 X 63</t>
  </si>
  <si>
    <t>2 X 50</t>
  </si>
  <si>
    <t>2 X 38</t>
  </si>
  <si>
    <t>2 X 25</t>
  </si>
  <si>
    <t>1 X 125</t>
  </si>
  <si>
    <t>1 X 115</t>
  </si>
  <si>
    <t>1 X 100</t>
  </si>
  <si>
    <t>1 X 83</t>
  </si>
  <si>
    <t>1 X 75</t>
  </si>
  <si>
    <t>1 X 63</t>
  </si>
  <si>
    <t>1 X 50</t>
  </si>
  <si>
    <t>1 X 38</t>
  </si>
  <si>
    <t>1 X 25</t>
  </si>
  <si>
    <t>3/4 X 125</t>
  </si>
  <si>
    <t>3/4 X 115</t>
  </si>
  <si>
    <t>3/4 X 100</t>
  </si>
  <si>
    <t>TABELA DE PID</t>
  </si>
  <si>
    <t>38 a 92C</t>
  </si>
  <si>
    <t>93 a 148C</t>
  </si>
  <si>
    <t>149 a 203C</t>
  </si>
  <si>
    <t>204 a 259C</t>
  </si>
  <si>
    <t>260 a 315C</t>
  </si>
  <si>
    <t>316 a 370C</t>
  </si>
  <si>
    <t>371 a 426C</t>
  </si>
  <si>
    <t>427 A 481C</t>
  </si>
  <si>
    <t>&gt;24</t>
  </si>
  <si>
    <t>DIÂMETRO NOMINAL DA LINHA (POLEGADAS)</t>
  </si>
  <si>
    <t>TEMPERATURA</t>
  </si>
  <si>
    <t>19mm x 0.5mm</t>
  </si>
  <si>
    <t xml:space="preserve">Superior a 1800mm </t>
  </si>
  <si>
    <t>13mm  x 0.5mm</t>
  </si>
  <si>
    <t>Inferior a 1800mm</t>
  </si>
  <si>
    <t>TAMANHO DA CINTA</t>
  </si>
  <si>
    <t>DIÂMETRO ISOLADO</t>
  </si>
  <si>
    <t>3.0</t>
  </si>
  <si>
    <t>-74 a –101C</t>
  </si>
  <si>
    <t>2.5</t>
  </si>
  <si>
    <t>-60 a –73C</t>
  </si>
  <si>
    <t>-46 a –59C</t>
  </si>
  <si>
    <t>2.0</t>
  </si>
  <si>
    <t>-32 a –45C</t>
  </si>
  <si>
    <t>1.5</t>
  </si>
  <si>
    <t>-19 a –31C</t>
  </si>
  <si>
    <t>-10 a –18C</t>
  </si>
  <si>
    <t>-2 a –9C</t>
  </si>
  <si>
    <t>6 a –1C</t>
  </si>
  <si>
    <t xml:space="preserve">1.0 mm de espessura, liso       </t>
  </si>
  <si>
    <t>Coberturas pré-fabricadas para acessórios de linhas, coberturas para acessórios fabricadas no campo, coberturas para caixas de válvulas e heads de vasos</t>
  </si>
  <si>
    <t>16 a 7C</t>
  </si>
  <si>
    <t xml:space="preserve">1.0 mm de espessura, liso      </t>
  </si>
  <si>
    <t xml:space="preserve">Vasos verticais, acima de 1800 mm </t>
  </si>
  <si>
    <t xml:space="preserve">27 A 17C </t>
  </si>
  <si>
    <t xml:space="preserve">1.0 mm de espessura, liso         </t>
  </si>
  <si>
    <t xml:space="preserve">Tanques e vasos, 6" a 1800 mm                    </t>
  </si>
  <si>
    <t xml:space="preserve">0.8 mm de espessura, liso          </t>
  </si>
  <si>
    <t>Linha, menos de 6" (150mm)</t>
  </si>
  <si>
    <t xml:space="preserve">Espessura </t>
  </si>
  <si>
    <t>Diâmetro Externo do Item a Ser Isolado</t>
  </si>
  <si>
    <t>UNIDADE</t>
  </si>
  <si>
    <t>LEVANTAMENTO - LINHAS  CAFOR</t>
  </si>
  <si>
    <t>MS-302-BB-6"</t>
  </si>
  <si>
    <t>EL6286</t>
  </si>
  <si>
    <t>CRL</t>
  </si>
  <si>
    <t>MS-306-BB-3"</t>
  </si>
  <si>
    <t>EL6246</t>
  </si>
  <si>
    <t>MS</t>
  </si>
  <si>
    <t>SS</t>
  </si>
  <si>
    <t>SS-121-DB-18"</t>
  </si>
  <si>
    <t>EL4877</t>
  </si>
  <si>
    <t>SS-100-DB-18"</t>
  </si>
  <si>
    <t>EL6431</t>
  </si>
  <si>
    <t>1</t>
  </si>
  <si>
    <t>2</t>
  </si>
  <si>
    <t>3</t>
  </si>
  <si>
    <t>3.1</t>
  </si>
  <si>
    <t>SS-101-DB-8"</t>
  </si>
  <si>
    <t>EL8470</t>
  </si>
  <si>
    <t>SS-102-DB-8"</t>
  </si>
  <si>
    <t>SS-103-DB-8"</t>
  </si>
  <si>
    <t>SS-104-DB-8"</t>
  </si>
  <si>
    <t>SS-1D-12"</t>
  </si>
  <si>
    <t>EL8433</t>
  </si>
  <si>
    <t>EL3801</t>
  </si>
  <si>
    <t>3.2</t>
  </si>
  <si>
    <t>EL7831</t>
  </si>
  <si>
    <t>MS-300-12"</t>
  </si>
  <si>
    <t>EL7764</t>
  </si>
  <si>
    <t>4</t>
  </si>
  <si>
    <t>MS-327-BB-16"</t>
  </si>
  <si>
    <t>EL6405</t>
  </si>
  <si>
    <t>6</t>
  </si>
  <si>
    <t>MS-331-BB-16"</t>
  </si>
  <si>
    <t>EL7600</t>
  </si>
  <si>
    <t>MS-332-BB-16"</t>
  </si>
  <si>
    <t>EL10103</t>
  </si>
  <si>
    <t>MS-337-BB-20"</t>
  </si>
  <si>
    <t>EL7805</t>
  </si>
  <si>
    <t>SS-103-DB-12"</t>
  </si>
  <si>
    <t>SS-104-DB-12"</t>
  </si>
  <si>
    <t>8</t>
  </si>
  <si>
    <t>EL10062</t>
  </si>
  <si>
    <t>EL8852</t>
  </si>
  <si>
    <t>8.1</t>
  </si>
  <si>
    <t>SS-103-12"</t>
  </si>
  <si>
    <t>EL123</t>
  </si>
  <si>
    <t>6-9</t>
  </si>
  <si>
    <t>5-11</t>
  </si>
  <si>
    <t>MS-328-BB-20"</t>
  </si>
  <si>
    <t>EL6456</t>
  </si>
  <si>
    <t>MS-326-BB-14"</t>
  </si>
  <si>
    <t>EL7220</t>
  </si>
  <si>
    <t>10-11</t>
  </si>
  <si>
    <t>MS-340-BB-18"</t>
  </si>
  <si>
    <t>EL10804</t>
  </si>
  <si>
    <t>EL8598</t>
  </si>
  <si>
    <t>13</t>
  </si>
  <si>
    <t>MS-338-BB-10"</t>
  </si>
  <si>
    <t>EL4635</t>
  </si>
  <si>
    <t>MS-1201-3"</t>
  </si>
  <si>
    <t>MS-1204-3"</t>
  </si>
  <si>
    <t>EL104600</t>
  </si>
  <si>
    <t>EL104900</t>
  </si>
  <si>
    <t>14</t>
  </si>
  <si>
    <t>MS-1150-16"</t>
  </si>
  <si>
    <t>15</t>
  </si>
  <si>
    <t>EL104100</t>
  </si>
  <si>
    <t>ESP. ISOL.</t>
  </si>
  <si>
    <t>M</t>
  </si>
  <si>
    <t>Espessuras (m)</t>
  </si>
  <si>
    <t>(M³)</t>
  </si>
  <si>
    <t>VOLUME</t>
  </si>
  <si>
    <t>SS-105-DB-10"</t>
  </si>
  <si>
    <t>16</t>
  </si>
  <si>
    <t>EL9678</t>
  </si>
  <si>
    <t>SS-106-DB-10"</t>
  </si>
  <si>
    <t>17</t>
  </si>
  <si>
    <t>SS-107-DB-6"</t>
  </si>
  <si>
    <t>18</t>
  </si>
  <si>
    <t>EL6084</t>
  </si>
  <si>
    <t>SS-108-DB-12"</t>
  </si>
  <si>
    <t>EL7655</t>
  </si>
  <si>
    <t>19</t>
  </si>
  <si>
    <t>18"-SS-51-003409-DB-IQ140</t>
  </si>
  <si>
    <t>20</t>
  </si>
  <si>
    <t>18"-SS-51-003407-DB-IQ140</t>
  </si>
  <si>
    <t>18"-SS-51-003410-DB-IQ140</t>
  </si>
  <si>
    <t>18"-SS-51-003406-DB-IQ140</t>
  </si>
  <si>
    <t>10"-SS-51-003411-DB-IQ102</t>
  </si>
  <si>
    <t>10"-SS-51-003412-DB-IQ102</t>
  </si>
  <si>
    <t>12"-SS-51-003420-E12-IQ126</t>
  </si>
  <si>
    <t>12"-SS-51-003418-E12-IQ126</t>
  </si>
  <si>
    <t>26"-SS-51-003406-E12-IQ140</t>
  </si>
  <si>
    <t>26"-SS-51-3244-E12-IQ140</t>
  </si>
  <si>
    <t>26"-V42-6051-093-E12-IQ102</t>
  </si>
  <si>
    <t>26"-V42-0039-092-E12-IQ102</t>
  </si>
  <si>
    <t>17B</t>
  </si>
  <si>
    <t>18"-V42-17B-0646-E1(GAZ)-IQ140</t>
  </si>
  <si>
    <t>18"-V42-17B-0402-E1(GAZ)-IQ140</t>
  </si>
  <si>
    <t>18"-V42-17B-0647-E1(GAZ)-IQ140</t>
  </si>
  <si>
    <t>18"-V42-17B-0403-E1(GAZ)-IQ140</t>
  </si>
  <si>
    <t>10"-V42-17B-0645-E1(GAZ)-IQ102</t>
  </si>
  <si>
    <t>10"-V42-17B-0401-E1(GAZ)-IQ102</t>
  </si>
  <si>
    <t>18"-V42-83-0606-E1(GAZ)-IQ140</t>
  </si>
  <si>
    <t>18"-V42-83-0601-E1(GAZ)-IQ140</t>
  </si>
  <si>
    <t>10"-V42-83-0602-E1(GAZ)-IQ102</t>
  </si>
  <si>
    <t>21</t>
  </si>
  <si>
    <t>8"-MS-17D-000003-BB-IQ63</t>
  </si>
  <si>
    <t>17D</t>
  </si>
  <si>
    <t>8"-MS-51-3258-BB-IQ63</t>
  </si>
  <si>
    <t>8"-MS-51-3257-BB-IQ63</t>
  </si>
  <si>
    <t>8"-V12-17B-0404-Co-IQ63</t>
  </si>
  <si>
    <t>6"-V12-83-0607-Co-IQ63</t>
  </si>
  <si>
    <t>3"-V12-83-0613-Co-IQ63</t>
  </si>
  <si>
    <t>18"</t>
  </si>
  <si>
    <t>14"</t>
  </si>
  <si>
    <t>10"</t>
  </si>
  <si>
    <t>PÁGINA 1/6</t>
  </si>
  <si>
    <t>FORMULÁRIO</t>
  </si>
  <si>
    <t>SEM ISOLAMENTO</t>
  </si>
  <si>
    <t>COM ISOLAMENTO</t>
  </si>
  <si>
    <t>COMPRIMENTO TOTAL (m)</t>
  </si>
  <si>
    <t>ÁREA TOTAL (m²)</t>
  </si>
  <si>
    <t>220° C - MS</t>
  </si>
  <si>
    <t>400° C - SS</t>
  </si>
  <si>
    <t>POR M² (W/m²)</t>
  </si>
  <si>
    <t>DIMENSÕES</t>
  </si>
  <si>
    <t>DIÂMETROS LINHAS</t>
  </si>
  <si>
    <t>%</t>
  </si>
  <si>
    <t>ESTIMATIVA</t>
  </si>
  <si>
    <t>VALOR FINAL (R$)</t>
  </si>
  <si>
    <t>REGISTRO FOTOGRÁFICO DA CAFOR</t>
  </si>
  <si>
    <t>FOTOGRAFOU-SE AS TAG'S PARA IDENTIFICAÇÃO E EM SEGUIDA AS LINHAS PROPRIAMENTE DITAS.</t>
  </si>
  <si>
    <t>FOTO 1 - TAG</t>
  </si>
  <si>
    <t>FOTO 2 - LINHA</t>
  </si>
  <si>
    <t>FOTO 3 - LINHA</t>
  </si>
  <si>
    <t>FOTO 4 - LINHA</t>
  </si>
  <si>
    <t>FOTO 5 - TAG</t>
  </si>
  <si>
    <t>FOTO 6 - LINHA</t>
  </si>
  <si>
    <t xml:space="preserve">  </t>
  </si>
  <si>
    <t>PÁGINA 2/6</t>
  </si>
  <si>
    <t>FOTO 7 - LINHA</t>
  </si>
  <si>
    <t>FOTO 8 - TAG COM LINHA</t>
  </si>
  <si>
    <t>FOTO 9 - TAG</t>
  </si>
  <si>
    <t>FOTO 10 - LINHA</t>
  </si>
  <si>
    <t>FOTO 11 - TAG</t>
  </si>
  <si>
    <t>FOTO 12 - LINHA</t>
  </si>
  <si>
    <t>PÁGINA 3/6</t>
  </si>
  <si>
    <t>FOTO 13 - TAG</t>
  </si>
  <si>
    <t>FOTO 14 - LINHA</t>
  </si>
  <si>
    <t>FOTO 15 - TAG</t>
  </si>
  <si>
    <t>FOTO 16 - LINHA</t>
  </si>
  <si>
    <t>FOTO 17 - TAG'S</t>
  </si>
  <si>
    <t>FOTO 18 - LINHA</t>
  </si>
  <si>
    <t>PÁGINA 4/6</t>
  </si>
  <si>
    <t>FOTO 19 - TAG</t>
  </si>
  <si>
    <t>FOTO 20 - LINHA</t>
  </si>
  <si>
    <t>FOTO 21 - TAG</t>
  </si>
  <si>
    <t>FOTO 22 - LINHA</t>
  </si>
  <si>
    <t>FOTO 23 - LINHA</t>
  </si>
  <si>
    <t>FOTO 24 - LINHA</t>
  </si>
  <si>
    <t>PÁGINA 5/6</t>
  </si>
  <si>
    <t>FOTO 25 - TAG</t>
  </si>
  <si>
    <t>FOTO 26 - LINHA</t>
  </si>
  <si>
    <t>FOTO 27 - LINHA</t>
  </si>
  <si>
    <t>FOTO 28 - TAG</t>
  </si>
  <si>
    <t>FOTO 29 - LINHA</t>
  </si>
  <si>
    <t>FOTO 30 - LINHA</t>
  </si>
  <si>
    <t>PÁGINA 6/6</t>
  </si>
  <si>
    <t>FOTO 31 - TAG</t>
  </si>
  <si>
    <t>FOTO 32 - LINHA</t>
  </si>
  <si>
    <t>FOTO 33 - LINHA COM TAG</t>
  </si>
  <si>
    <t>FOTO 34 - LINHA COM TAG</t>
  </si>
  <si>
    <t>AS - Autorização de Serviço</t>
  </si>
  <si>
    <t>AS</t>
  </si>
  <si>
    <t>DATA DE EMISSÃO</t>
  </si>
  <si>
    <t>CONTRATADA:</t>
  </si>
  <si>
    <t>Risoterm Isolantes Térmicos Ltda</t>
  </si>
  <si>
    <t>CONTRATO</t>
  </si>
  <si>
    <t>CNPJ:</t>
  </si>
  <si>
    <t>EMAIL:</t>
  </si>
  <si>
    <t>wilian@risoterm.com.br</t>
  </si>
  <si>
    <t>CONTATO:</t>
  </si>
  <si>
    <t>Wilian Fernandes / Raimundo Gargur</t>
  </si>
  <si>
    <t>FONE:</t>
  </si>
  <si>
    <t>DESCRIÇÃO DO SERVIÇO:</t>
  </si>
  <si>
    <t>Item</t>
  </si>
  <si>
    <t>Linha</t>
  </si>
  <si>
    <t>Descrição</t>
  </si>
  <si>
    <t>Un</t>
  </si>
  <si>
    <t>Quant.</t>
  </si>
  <si>
    <t>Valor Unit./Fator</t>
  </si>
  <si>
    <t xml:space="preserve">Total </t>
  </si>
  <si>
    <t>1.1</t>
  </si>
  <si>
    <t>NA</t>
  </si>
  <si>
    <t>5</t>
  </si>
  <si>
    <t>7</t>
  </si>
  <si>
    <t>9</t>
  </si>
  <si>
    <t>10</t>
  </si>
  <si>
    <t>11</t>
  </si>
  <si>
    <t>12</t>
  </si>
  <si>
    <t>22</t>
  </si>
  <si>
    <t>OBSERVAÇÕES</t>
  </si>
  <si>
    <t>TOTAL DA "AS"</t>
  </si>
  <si>
    <t xml:space="preserve">  N°  </t>
  </si>
  <si>
    <t>APROVAÇÃO DA A.S</t>
  </si>
  <si>
    <t>ASS.:</t>
  </si>
  <si>
    <t>EMPRESA</t>
  </si>
  <si>
    <t>SOLICITANTE</t>
  </si>
  <si>
    <t>APROVADOR ACELEN</t>
  </si>
  <si>
    <t>Data: _____/_____/_____</t>
  </si>
  <si>
    <t>ESTIMATIVA PARA RECUPERAÇÃO DE ISOLAMENTO - CAFOR (U-51, U-83, U-17).</t>
  </si>
  <si>
    <t>PERÍMETRO</t>
  </si>
  <si>
    <t>(M)</t>
  </si>
  <si>
    <t>COMPRIMENTO TOTAL</t>
  </si>
  <si>
    <t>ECONOMIA</t>
  </si>
  <si>
    <t>RECUPERAÇÃO DE ISOLAMENTO EM MANTA DE FIBRA CERÂMICA THERMOFELT</t>
  </si>
  <si>
    <t>PARA GERAÇÃO DESTA A.S. FORAM CONSIDERADAS AS LINHAS DA CAFOR DA U-51 CUJO LEVANTAMENTO FOI FEITO COM O AUXÍLIO DOS ISOMÉTRICOS CEDIDOS PELA ACELEN. O LEVANTAMENTO DAS DEMAIS UNIDADES FICOU INVIABILIZADO PELA FALTA DESSES PROJETOS.</t>
  </si>
  <si>
    <t>Assinatura Responsável - Risoterm</t>
  </si>
  <si>
    <t>ANDAIME / PINTURA</t>
  </si>
  <si>
    <t>APOIOS NECESSÁRIOS:</t>
  </si>
  <si>
    <t>TREINAMENTOS BÁSICOS DE SEGURANÇA</t>
  </si>
  <si>
    <t>REVESTIMENTO 01: CHAPA AL 0,8 e 1,0 mm</t>
  </si>
  <si>
    <t>NR-20 (LÍQUIDOS INFLAMÁVEIS)</t>
  </si>
  <si>
    <t>IT-I-05 (Rev.01) Remoção e Acond. do Isol. Térm.</t>
  </si>
  <si>
    <t>NR-35 (TRABALHO EM ALTURA)</t>
  </si>
  <si>
    <t>NR-33 (ESPAÇO CONFINADO)</t>
  </si>
  <si>
    <t>IT-I-01 (Rev.10) 	Fabricação de Chapas de Proteção</t>
  </si>
  <si>
    <t>REQUISITOS DE SSMA</t>
  </si>
  <si>
    <t xml:space="preserve">DADOS DE MATERIAIS </t>
  </si>
  <si>
    <t>NORMAS / PROCEDIMENTOS APLICÁVEIS</t>
  </si>
  <si>
    <t>QTD HORAS TOTAIS</t>
  </si>
  <si>
    <t>QTD DIAS TOTAIS</t>
  </si>
  <si>
    <t xml:space="preserve"> </t>
  </si>
  <si>
    <t>ÍNDICE DE PRODUTIVIDADE: m²/hh</t>
  </si>
  <si>
    <t>EFETIVO MÉDIO</t>
  </si>
  <si>
    <t>FIM PREVISTO</t>
  </si>
  <si>
    <t>INÍCIO PREVISTO:</t>
  </si>
  <si>
    <t>QTD (m²):</t>
  </si>
  <si>
    <t>LOCAL:</t>
  </si>
  <si>
    <t>PLANTA:</t>
  </si>
  <si>
    <t>VALOR GLOBAL:</t>
  </si>
  <si>
    <t>N. ORC</t>
  </si>
  <si>
    <t>DATA:</t>
  </si>
  <si>
    <t>CONTRATO:</t>
  </si>
  <si>
    <t>NOME DE BATISMO:</t>
  </si>
  <si>
    <t>ESCOPO DO SERVIÇO:</t>
  </si>
  <si>
    <t>ESTIMATIVA PARA RECUPERAÇÃO DE ISOLAMENTO - CAFOR (U-51).</t>
  </si>
  <si>
    <t>CAFOR</t>
  </si>
  <si>
    <t>RESUMO DA ESTIMATIVA DE CUSTO</t>
  </si>
  <si>
    <t>RESPONSÁVEL ACELEN:</t>
  </si>
  <si>
    <t>Rogerio Bonfim</t>
  </si>
  <si>
    <t>CAFOR (U-51)</t>
  </si>
  <si>
    <t>ACELEN</t>
  </si>
  <si>
    <t>IT-I-02 (Rev.13) Aplicação de Isolamento Térmico a Alta Temperatura e Equipamento</t>
  </si>
  <si>
    <t>ISOLANTE: MANTA DE FIBRA CERÂMICA</t>
  </si>
  <si>
    <t>ÁREA ESTIMADA (m²)</t>
  </si>
  <si>
    <t>PERDA ENERGÉTICA P/ m²</t>
  </si>
  <si>
    <t>PERDA ENERGÉTICA ESTIMADA</t>
  </si>
  <si>
    <t>ESTUDO PERDA ENERGÉTICA</t>
  </si>
  <si>
    <t>018/23</t>
  </si>
  <si>
    <t xml:space="preserve"> Assinatura RMT / Eng. Responsável Acelen</t>
  </si>
  <si>
    <t>PREÇO REMOC.</t>
  </si>
  <si>
    <t>SUBTOTAL. RECOMPOSIÇAO</t>
  </si>
  <si>
    <t>M3</t>
  </si>
  <si>
    <t>REMOÇÃO DE ISOLAMENTO RÍGIDO EM TUB ULAÇÕES / EQUIPAMENTOS</t>
  </si>
  <si>
    <t>QUANTIDADE ESTIMADA (20%)</t>
  </si>
  <si>
    <t>PREÇO REMOÇÃO ÁREA ESTIMADA (20%)</t>
  </si>
  <si>
    <t>PREÇO RECOMPOSIÇAO ÁREA ESTIMADA (20%)</t>
  </si>
  <si>
    <t>TOTAL : R$</t>
  </si>
  <si>
    <t>Estimativa linhas  U 83</t>
  </si>
  <si>
    <t>17 D</t>
  </si>
  <si>
    <t>Estimativa linhas U 17 D</t>
  </si>
  <si>
    <t>SERVIÇO DE ISOLAMENTO TÉRMICO HOMEM HORA - 
NAS LINHAS DA ÁREA 328</t>
  </si>
  <si>
    <t>SQ</t>
  </si>
  <si>
    <t>MATERIAL</t>
  </si>
  <si>
    <t>TIPO</t>
  </si>
  <si>
    <t>MOD.</t>
  </si>
  <si>
    <t xml:space="preserve">M² </t>
  </si>
  <si>
    <t>M² REALIZADO</t>
  </si>
  <si>
    <t>M² PENDENTE</t>
  </si>
  <si>
    <t>AVANÇO</t>
  </si>
  <si>
    <t>ORÇAMENTO</t>
  </si>
  <si>
    <t>FATURADO</t>
  </si>
  <si>
    <t xml:space="preserve">SALDO </t>
  </si>
  <si>
    <t>COMENTÁRIOS</t>
  </si>
  <si>
    <t>ATIVIDADE</t>
  </si>
  <si>
    <t>FUNÇÃO</t>
  </si>
  <si>
    <t>DIAS</t>
  </si>
  <si>
    <t>HH TOTAL</t>
  </si>
  <si>
    <t>R$ / HH</t>
  </si>
  <si>
    <t>FATOR</t>
  </si>
  <si>
    <t>VALOR TOTAL</t>
  </si>
  <si>
    <t>LINHAS DA ÁREA 328</t>
  </si>
  <si>
    <t>TUBU..</t>
  </si>
  <si>
    <t>FUN</t>
  </si>
  <si>
    <t>REC. ISOL. TERM</t>
  </si>
  <si>
    <t>FUNILEIRO</t>
  </si>
  <si>
    <t>ISO</t>
  </si>
  <si>
    <t>ISOLADOR</t>
  </si>
  <si>
    <t>ISOL / FUNI</t>
  </si>
  <si>
    <t>PREV.</t>
  </si>
  <si>
    <t>MOD</t>
  </si>
  <si>
    <t>SUPERVISÃO</t>
  </si>
  <si>
    <t>SERVIÇO TÉCNICO DE SUPERVISÃO</t>
  </si>
  <si>
    <t>ENCARREGADO</t>
  </si>
  <si>
    <t>SERVIÇO TÉCNICO DE ENCARREGAMENTO</t>
  </si>
  <si>
    <t>TÉC. SEG</t>
  </si>
  <si>
    <t>SERVIÇO TÉCNICO DE SEGURANÇA</t>
  </si>
  <si>
    <t>MOI</t>
  </si>
  <si>
    <t>INDÍCE PROD.</t>
  </si>
  <si>
    <t>SUBTOTAL MÃO-DE-OBRA</t>
  </si>
  <si>
    <t>SUBTOTAL MATERIAL</t>
  </si>
  <si>
    <t>DESPESASM REEMBOLSÁVEIS</t>
  </si>
  <si>
    <t>PREV. ACUM</t>
  </si>
  <si>
    <t>REAL</t>
  </si>
  <si>
    <t>REAL ACUM.</t>
  </si>
  <si>
    <t>TOTAL GERAL</t>
  </si>
  <si>
    <t>SEM 01</t>
  </si>
  <si>
    <t>SEM 02</t>
  </si>
  <si>
    <t>SEM 03</t>
  </si>
  <si>
    <t>SEM 04</t>
  </si>
  <si>
    <t>SEM 05</t>
  </si>
  <si>
    <t>SEM 06</t>
  </si>
  <si>
    <t>SEM 07</t>
  </si>
  <si>
    <t>SEM 08</t>
  </si>
  <si>
    <t>SEM 09</t>
  </si>
  <si>
    <t>SEM 10</t>
  </si>
  <si>
    <t>SEM 11</t>
  </si>
  <si>
    <t>SEM 12</t>
  </si>
  <si>
    <t>SEM 13</t>
  </si>
  <si>
    <t>MARCO</t>
  </si>
  <si>
    <t>TOTAL ORÇADO</t>
  </si>
  <si>
    <t>EXECUTADO</t>
  </si>
  <si>
    <t>PÊNDENTE</t>
  </si>
  <si>
    <t>COM ISOLAMENTO - INSULFRAX WR 96</t>
  </si>
  <si>
    <t>FATOR ECON</t>
  </si>
  <si>
    <t>PROD. MÉDIA</t>
  </si>
  <si>
    <t>EXECUÇÃO (meses)</t>
  </si>
  <si>
    <t>Vapor MS (220 C)</t>
  </si>
  <si>
    <t>EFETIVO</t>
  </si>
  <si>
    <t>D</t>
  </si>
  <si>
    <t>Q (kcal/((h*m²))</t>
  </si>
  <si>
    <t>A (m²)</t>
  </si>
  <si>
    <t>Em (kcal/h)</t>
  </si>
  <si>
    <t>PCI (kcal/kg)</t>
  </si>
  <si>
    <t>mC (kg/h)</t>
  </si>
  <si>
    <t>rho (kg/m³)</t>
  </si>
  <si>
    <t>VC (m³/h)</t>
  </si>
  <si>
    <t>VC  (m³/ano)</t>
  </si>
  <si>
    <t>Preço (R$/m³)</t>
  </si>
  <si>
    <t>Impacto (R$/ano)</t>
  </si>
  <si>
    <t>3"</t>
  </si>
  <si>
    <t>6"</t>
  </si>
  <si>
    <t>12"</t>
  </si>
  <si>
    <t>MÊS</t>
  </si>
  <si>
    <t>MÊS 01</t>
  </si>
  <si>
    <t>MÊS 02</t>
  </si>
  <si>
    <t>MÊS 03</t>
  </si>
  <si>
    <t>MÊS 04</t>
  </si>
  <si>
    <t>MÊS 05</t>
  </si>
  <si>
    <t>MÊS 06</t>
  </si>
  <si>
    <t>efetivo</t>
  </si>
  <si>
    <t>16"</t>
  </si>
  <si>
    <t>Prev.</t>
  </si>
  <si>
    <t>área total</t>
  </si>
  <si>
    <t>ajuste</t>
  </si>
  <si>
    <t>Prev. Acum</t>
  </si>
  <si>
    <t>20"</t>
  </si>
  <si>
    <t>Desembolso mês</t>
  </si>
  <si>
    <t>Desembolso acum</t>
  </si>
  <si>
    <t>valor médio m²</t>
  </si>
  <si>
    <t>Vapor SS (400 C)</t>
  </si>
  <si>
    <t>Custo sem Isol/mês</t>
  </si>
  <si>
    <t>8"</t>
  </si>
  <si>
    <t>RESUMO MS</t>
  </si>
  <si>
    <t>DIAM</t>
  </si>
  <si>
    <t>PERDA (Kcal/h*m²) - sem isol</t>
  </si>
  <si>
    <r>
      <t>R$ PERDIDO (</t>
    </r>
    <r>
      <rPr>
        <b/>
        <sz val="10"/>
        <color rgb="FFFF0000"/>
        <rFont val="Calibri"/>
        <family val="2"/>
        <scheme val="minor"/>
      </rPr>
      <t>ano</t>
    </r>
    <r>
      <rPr>
        <b/>
        <sz val="10"/>
        <color theme="1"/>
        <rFont val="Calibri"/>
        <family val="2"/>
        <scheme val="minor"/>
      </rPr>
      <t>)</t>
    </r>
  </si>
  <si>
    <r>
      <t>R$ PERDIDO (</t>
    </r>
    <r>
      <rPr>
        <b/>
        <sz val="10"/>
        <color rgb="FFFF0000"/>
        <rFont val="Calibri"/>
        <family val="2"/>
        <scheme val="minor"/>
      </rPr>
      <t>mês</t>
    </r>
    <r>
      <rPr>
        <b/>
        <sz val="10"/>
        <color theme="1"/>
        <rFont val="Calibri"/>
        <family val="2"/>
        <scheme val="minor"/>
      </rPr>
      <t>)</t>
    </r>
  </si>
  <si>
    <t>PERDA (Kcal/h*m²) - com isol</t>
  </si>
  <si>
    <t>ECONOMIA ENERGIA (ano)</t>
  </si>
  <si>
    <t>ECONOMIA ENERGIA (mês)</t>
  </si>
  <si>
    <t>TOTAL</t>
  </si>
  <si>
    <t>RESUMO SS</t>
  </si>
  <si>
    <t>fator área</t>
  </si>
  <si>
    <r>
      <rPr>
        <b/>
        <sz val="18"/>
        <color theme="1"/>
        <rFont val="Calibri"/>
        <family val="2"/>
        <scheme val="minor"/>
      </rPr>
      <t>220 °C</t>
    </r>
    <r>
      <rPr>
        <b/>
        <sz val="11"/>
        <color theme="1"/>
        <rFont val="Calibri"/>
        <family val="2"/>
        <scheme val="minor"/>
      </rPr>
      <t xml:space="preserve">   </t>
    </r>
    <r>
      <rPr>
        <b/>
        <sz val="18"/>
        <color theme="1"/>
        <rFont val="Calibri"/>
        <family val="2"/>
        <scheme val="minor"/>
      </rPr>
      <t>- 75 mm</t>
    </r>
    <r>
      <rPr>
        <b/>
        <sz val="11"/>
        <color theme="1"/>
        <rFont val="Calibri"/>
        <family val="2"/>
        <scheme val="minor"/>
      </rPr>
      <t xml:space="preserve"> - </t>
    </r>
    <r>
      <rPr>
        <b/>
        <sz val="16"/>
        <color rgb="FFFF0000"/>
        <rFont val="Calibri"/>
        <family val="2"/>
        <scheme val="minor"/>
      </rPr>
      <t>MS</t>
    </r>
  </si>
  <si>
    <t>Diâmetro</t>
  </si>
  <si>
    <t>3''</t>
  </si>
  <si>
    <t>6''</t>
  </si>
  <si>
    <t>10''</t>
  </si>
  <si>
    <t>12''</t>
  </si>
  <si>
    <t>14''</t>
  </si>
  <si>
    <t>18''</t>
  </si>
  <si>
    <t>Heat loss (W/m²)</t>
  </si>
  <si>
    <t>Heat loss (Kcal/h*m²)</t>
  </si>
  <si>
    <t>Cold face (°C)</t>
  </si>
  <si>
    <t>10 mm Steel</t>
  </si>
  <si>
    <t>Silicato de Cálcio</t>
  </si>
  <si>
    <t xml:space="preserve">INSULFRAX WR 128 </t>
  </si>
  <si>
    <t xml:space="preserve">INSULFRAX WR 96 </t>
  </si>
  <si>
    <r>
      <rPr>
        <b/>
        <sz val="18"/>
        <color theme="1"/>
        <rFont val="Calibri"/>
        <family val="2"/>
        <scheme val="minor"/>
      </rPr>
      <t>400 °C</t>
    </r>
    <r>
      <rPr>
        <b/>
        <sz val="11"/>
        <color theme="1"/>
        <rFont val="Calibri"/>
        <family val="2"/>
        <scheme val="minor"/>
      </rPr>
      <t xml:space="preserve"> </t>
    </r>
    <r>
      <rPr>
        <b/>
        <sz val="18"/>
        <color theme="1"/>
        <rFont val="Calibri"/>
        <family val="2"/>
        <scheme val="minor"/>
      </rPr>
      <t xml:space="preserve"> - 100 mm</t>
    </r>
    <r>
      <rPr>
        <b/>
        <sz val="16"/>
        <color rgb="FFFF0000"/>
        <rFont val="Calibri"/>
        <family val="2"/>
        <scheme val="minor"/>
      </rPr>
      <t xml:space="preserve"> - SS</t>
    </r>
  </si>
  <si>
    <t>8''</t>
  </si>
  <si>
    <t>INSULFRAX WR 128</t>
  </si>
  <si>
    <t>M³</t>
  </si>
  <si>
    <t>DIÂM. - TUBO</t>
  </si>
  <si>
    <t>ESP. ISOL. (mm)</t>
  </si>
  <si>
    <t>COMPRIMENTO TOTAL(M)</t>
  </si>
  <si>
    <t>DIÂM. X ESP.</t>
  </si>
  <si>
    <t>PERÍMETRO (M)</t>
  </si>
  <si>
    <t>ÁREA  (M²)</t>
  </si>
  <si>
    <t>REMOÇÃO (R$)</t>
  </si>
  <si>
    <t>APLICAÇÃO (R$)</t>
  </si>
  <si>
    <t>ÁREA / VOLUME</t>
  </si>
  <si>
    <t>VALORES</t>
  </si>
  <si>
    <t>PREÇO APLICAÇÃO</t>
  </si>
  <si>
    <t>SERVIÇO</t>
  </si>
  <si>
    <t>QTD</t>
  </si>
  <si>
    <t>REMOÇÃO</t>
  </si>
  <si>
    <t>RECOMPOSIÇÃO</t>
  </si>
  <si>
    <t>LOCAL</t>
  </si>
  <si>
    <t>ETAPA</t>
  </si>
  <si>
    <t>Preço unitário</t>
  </si>
  <si>
    <t>UND</t>
  </si>
  <si>
    <t>MOB E DESMOB ≤ 10 COLAB. (REV. REFRAT.)</t>
  </si>
  <si>
    <t>HH</t>
  </si>
  <si>
    <t>MOB E DESMOB ≤ 10 COLAB. (ISOL. TÉRM)</t>
  </si>
  <si>
    <t>REM. ISOLANTE TÉRM. FLEX. TUBOS/EQP.</t>
  </si>
  <si>
    <t>INST. ISOL TÉRM. FLEX. TUB (DENS 64-96)</t>
  </si>
  <si>
    <t>INST. ISOL TÉRM. FLEX. EQTO (DENS 64-96)</t>
  </si>
  <si>
    <t>REM.ISOLANTE TÉRMICO RÍGIDO EM TUBO/EQTO</t>
  </si>
  <si>
    <t>INST. ISOLANTE TÉRM. RÍGIDO EM TUBULAÇÃO</t>
  </si>
  <si>
    <t>INST. ISOLANTE TÉRM. RÍGIDO EM EQUIPAM.</t>
  </si>
  <si>
    <t>INST. ISOLANTE TÉRM. À FRIO PRÉ-MOL TUB</t>
  </si>
  <si>
    <t>INST. ISOLANTE TÉRM. À FRIO PRÉ-MOL EQTO</t>
  </si>
  <si>
    <t>INST. ISOL. TÉRM. À FRIO INJETADO-TUBUL.</t>
  </si>
  <si>
    <t>APLIC. MASSA ANTICORR_MAT_FORN_CONTRAT</t>
  </si>
  <si>
    <t>Kg</t>
  </si>
  <si>
    <t>APLIC. TIJ REFR. ISOLANTE FORN. CONTRAT.</t>
  </si>
  <si>
    <t>APLIC. TIJ ISOL (COM MATERIAIS) CONTRAT.</t>
  </si>
  <si>
    <t>APLIC. TIJ REFR. FORNEC. CONTRATADA</t>
  </si>
  <si>
    <t>APLIC. TIJ REFR. (C/MAT) FORN. CONTRAT.</t>
  </si>
  <si>
    <t>DEM. CONCR. REFR.(DENSO REG_CLASSE A/B)</t>
  </si>
  <si>
    <t>APLIC. CONCR. REFR. DENSO REG CL A_C/MAT</t>
  </si>
  <si>
    <t>APLIC. CONCR. REFR. DENSO REG CL B_C/MAT</t>
  </si>
  <si>
    <t>APLIC. CONCR. REFR. SEMI-ISOL. FORN. MAT</t>
  </si>
  <si>
    <t>AP. CONCR. REF. ISOL. A/B FORN. MAT_DERR</t>
  </si>
  <si>
    <t>APL. CONCR_REF_ISOL_SEMI_PROJ. PNEUMAT</t>
  </si>
  <si>
    <t>APL. REV_PROT_CONTRA_FOGO_FORN_MAT_CONTR</t>
  </si>
  <si>
    <t>DEMOLIÇÃO DE MÓDULOS DE FIBRA CERÂMICA</t>
  </si>
  <si>
    <t>INST. MÓDULOS_FIBRA_CERÂM_FORN. MAT_CONT</t>
  </si>
  <si>
    <t>SUPERVISÃO (PRÉ/PARADA/PÓS PARADA)</t>
  </si>
  <si>
    <t>ENCARREGADO  (PRÉ/PARADA/PÓS PARADA)</t>
  </si>
  <si>
    <t>TÉC. SEGURANÇA (PRÉ/PARADA/PÓS PARADA)</t>
  </si>
  <si>
    <t>REFRATARISTA (PRÉ/PARADA/PÓS PARADA)</t>
  </si>
  <si>
    <t>ISOLADOR (PRÉ/PARADA/PÓS PARADA)</t>
  </si>
  <si>
    <t>OBSERV_SEGURANÇA (PRÉ/PARADA/PÓS PARADA)</t>
  </si>
  <si>
    <t>SUPERVISÃO (à disposição)</t>
  </si>
  <si>
    <t>ENCARREGADO (à disposição)</t>
  </si>
  <si>
    <t>TÉCNICO DE SEGURANÇA (à disposição)</t>
  </si>
  <si>
    <t>ISOLADOR (à disposição)</t>
  </si>
  <si>
    <t>REFRATARISTA (à disposição)</t>
  </si>
  <si>
    <t>OBSERVADOR DE SEGURANÇA (à disposição)</t>
  </si>
  <si>
    <t>Ser. Seg_Sex após 17:18h (1ªs._2h)</t>
  </si>
  <si>
    <t>Serviços Domingos, Feriados e Folgas</t>
  </si>
  <si>
    <t>Serviços realizados entre 22:00 e 05:00</t>
  </si>
  <si>
    <t>INST. ISOL. TÉRM. À FRIO INJETADO-EQTO</t>
  </si>
  <si>
    <t>FUNILEIRO (à disposição)</t>
  </si>
  <si>
    <t>Ser. Seg_Sex após 17:18h(depois 1ªs._2h)</t>
  </si>
  <si>
    <t>Serviços aos Sábados</t>
  </si>
  <si>
    <t>SC</t>
  </si>
  <si>
    <t>FC</t>
  </si>
  <si>
    <t>PIR</t>
  </si>
  <si>
    <t>PU</t>
  </si>
  <si>
    <t>INFORMAÇÕES</t>
  </si>
  <si>
    <t>0,5 X 25</t>
  </si>
  <si>
    <t>0,5 X 38</t>
  </si>
  <si>
    <t>0,5 X 50</t>
  </si>
  <si>
    <t>0,5 X 63</t>
  </si>
  <si>
    <t>0,5 X 75</t>
  </si>
  <si>
    <t>0,5 X 83</t>
  </si>
  <si>
    <t>0,5 X 100</t>
  </si>
  <si>
    <t>0,5 X 115</t>
  </si>
  <si>
    <t>0,5 X 125</t>
  </si>
  <si>
    <t>1,5 X 25</t>
  </si>
  <si>
    <t>1,5 X 38</t>
  </si>
  <si>
    <t>1,5 X 50</t>
  </si>
  <si>
    <t>1,5 X 63</t>
  </si>
  <si>
    <t>1,5 X 75</t>
  </si>
  <si>
    <t>1,5 X 83</t>
  </si>
  <si>
    <t>1,5 X 100</t>
  </si>
  <si>
    <t>1,5 X 115</t>
  </si>
  <si>
    <t>1,5 X 125</t>
  </si>
  <si>
    <t>2,5 X 50</t>
  </si>
  <si>
    <t>S</t>
  </si>
  <si>
    <t>AS:</t>
  </si>
  <si>
    <t>UNIDADE:</t>
  </si>
  <si>
    <t>ESPESSURA</t>
  </si>
  <si>
    <t>BOLEADO</t>
  </si>
  <si>
    <t>CONE</t>
  </si>
  <si>
    <t>ÁREA ESFERA</t>
  </si>
  <si>
    <t>CARRETEL</t>
  </si>
  <si>
    <t>CUBO</t>
  </si>
  <si>
    <t>PISO CIRCULAR</t>
  </si>
  <si>
    <t>OUTROS
JANELAS DE INSPEÇÃO / BOMBAS / DUTOS / ETC.</t>
  </si>
  <si>
    <t>M² REAL</t>
  </si>
  <si>
    <t>APLICAÇÃO</t>
  </si>
  <si>
    <t>MEDIÇÃO DO MêS</t>
  </si>
  <si>
    <t>DIAM. (m)</t>
  </si>
  <si>
    <t xml:space="preserve">ESP. CHAPA </t>
  </si>
  <si>
    <t>L</t>
  </si>
  <si>
    <t>Total (m2)</t>
  </si>
  <si>
    <t>QUANT</t>
  </si>
  <si>
    <t>A(m)</t>
  </si>
  <si>
    <t>QT(un)</t>
  </si>
  <si>
    <t>Ø(m)</t>
  </si>
  <si>
    <t>A/C(m)</t>
  </si>
  <si>
    <t>C(m)</t>
  </si>
  <si>
    <t>L(m)</t>
  </si>
  <si>
    <t>H</t>
  </si>
  <si>
    <t>M2     TOTAL</t>
  </si>
  <si>
    <t>M3     TOTAL</t>
  </si>
  <si>
    <t>PREÇO UNIT.</t>
  </si>
  <si>
    <t>VALOR REMOÇÃO</t>
  </si>
  <si>
    <t>M2        TOTAL</t>
  </si>
  <si>
    <t>VALOR             MATERIAL</t>
  </si>
  <si>
    <t>REM</t>
  </si>
  <si>
    <t>APLI</t>
  </si>
  <si>
    <t>MAT</t>
  </si>
  <si>
    <t>ACUMULADO</t>
  </si>
  <si>
    <t>m²</t>
  </si>
  <si>
    <t>TAG / DESCRIÇÃO</t>
  </si>
  <si>
    <t>CAMADAS</t>
  </si>
  <si>
    <t>ESPESSURA FINAL</t>
  </si>
  <si>
    <t>ÚNICA</t>
  </si>
  <si>
    <t>APLICAÇÃO ISOLAMENTO EQUIPAMENTO</t>
  </si>
  <si>
    <t>APLICAÇÃO ISOLAMENTO TUBULAÇÃO</t>
  </si>
  <si>
    <t>REMOÇÃO REFRATÁRIO</t>
  </si>
  <si>
    <t>APLICAÇÃO REFRATÁRIO</t>
  </si>
  <si>
    <t>REMOÇÃO  TUBULAÇÃO/EQUIPAMENTO</t>
  </si>
  <si>
    <t>MATERIAL APLICADO</t>
  </si>
  <si>
    <t>0,75 X 25</t>
  </si>
  <si>
    <t>0,75 X 38</t>
  </si>
  <si>
    <t>0,75 X 50</t>
  </si>
  <si>
    <t>0,75 X 63</t>
  </si>
  <si>
    <t>0,75 X 75</t>
  </si>
  <si>
    <t>0,75 X 83</t>
  </si>
  <si>
    <t>AS - Autorização de Serviços</t>
  </si>
  <si>
    <t>AS Nº:</t>
  </si>
  <si>
    <t xml:space="preserve">EMISSÃO: </t>
  </si>
  <si>
    <t>CONTRATO Nº:</t>
  </si>
  <si>
    <t>VALOR TOTAL (R$):</t>
  </si>
  <si>
    <t xml:space="preserve">CONDIÇÃO DE EXECUÇÃO DO SERVIÇO: </t>
  </si>
  <si>
    <t>1. Normal</t>
  </si>
  <si>
    <t>(    )</t>
  </si>
  <si>
    <t>EMPRESA:</t>
  </si>
  <si>
    <t>PRAZO DE EXECUÇÃO:</t>
  </si>
  <si>
    <t>2. Emergência</t>
  </si>
  <si>
    <t>3. Parada</t>
  </si>
  <si>
    <t>ELEMENTO PEP:</t>
  </si>
  <si>
    <t>PROJETO:</t>
  </si>
  <si>
    <r>
      <t xml:space="preserve">ESCOPO DO SERVIÇO / LOCAL DE EXECUÇÃO (CENTRO DE PRODUÇÃO):   
                                                               </t>
    </r>
    <r>
      <rPr>
        <b/>
        <sz val="9"/>
        <color indexed="62"/>
        <rFont val="Arial"/>
        <family val="2"/>
      </rPr>
      <t xml:space="preserve">
</t>
    </r>
  </si>
  <si>
    <t>COMPOSIÇÃO DO VALOR CONFORME ITENS CONTRATUAIS</t>
  </si>
  <si>
    <t>Item do Contrato</t>
  </si>
  <si>
    <t>Und.</t>
  </si>
  <si>
    <t>Qtde.</t>
  </si>
  <si>
    <t>P. Unitário</t>
  </si>
  <si>
    <t>Total (R$)</t>
  </si>
  <si>
    <t>TOTAL (R$)</t>
  </si>
  <si>
    <t>APROVADA EM:</t>
  </si>
  <si>
    <t>NOME:____________________________________</t>
  </si>
  <si>
    <t>NOME:_________________________________</t>
  </si>
  <si>
    <t>___/___/___</t>
  </si>
  <si>
    <t>MATRÍCULA:_______________________________</t>
  </si>
  <si>
    <t>MATRÍCULA:____________________________</t>
  </si>
  <si>
    <t>ASSINATURA:______________________________</t>
  </si>
  <si>
    <t>ASSINATURA:___________________________</t>
  </si>
  <si>
    <t>DISTRIBUIÇÃO DE VALOR POR PROJETO</t>
  </si>
  <si>
    <t>DIAM. (m) - MAIOR</t>
  </si>
  <si>
    <t>DIAM. (m) - MENOR</t>
  </si>
  <si>
    <t>TUBULAÇÃO</t>
  </si>
  <si>
    <t>DEMOLIÇÃO</t>
  </si>
  <si>
    <t>DESNIDADE</t>
  </si>
  <si>
    <t>KG      TOTAL</t>
  </si>
  <si>
    <t>DEMOLIÇÃO, REM E BOTA-FORA DE TIJ_ISOL</t>
  </si>
  <si>
    <t>DEM. REV_PROT_CONTRA_FOGO FIREPROOFING</t>
  </si>
  <si>
    <r>
      <t xml:space="preserve">DENSIDADE            </t>
    </r>
    <r>
      <rPr>
        <b/>
        <sz val="9"/>
        <color theme="1" tint="4.9989318521683403E-2"/>
        <rFont val="Calibri Light"/>
        <family val="2"/>
        <scheme val="major"/>
      </rPr>
      <t>DEMOLIÇÃO</t>
    </r>
  </si>
  <si>
    <r>
      <t xml:space="preserve">DENSIDADE        </t>
    </r>
    <r>
      <rPr>
        <b/>
        <sz val="9"/>
        <color theme="1" tint="4.9989318521683403E-2"/>
        <rFont val="Calibri Light"/>
        <family val="2"/>
        <scheme val="major"/>
      </rPr>
      <t>APLICAÇÃO</t>
    </r>
  </si>
  <si>
    <t>ITEM  SAP DEMOLIÇÃO</t>
  </si>
  <si>
    <t>ITEM  SAP APLICAÇÃO</t>
  </si>
  <si>
    <t xml:space="preserve">RESUMO DA ESTIMATIVA DE CUSTO </t>
  </si>
  <si>
    <t>NORMA PETROBRAS N-0250 / N-1728 / N-1617</t>
  </si>
  <si>
    <t>MÓDULOS DE FIBRA CERÂMICA</t>
  </si>
  <si>
    <t>MASSA ANTICORROSIVA</t>
  </si>
  <si>
    <t>IT-I-03 (Rev.09) Aplic. de Isol. Térm. Frio em Equip. e Tub</t>
  </si>
  <si>
    <t>CONCRETO  ISOLANTE, CONCRETO SILICO-ALUMINOSO</t>
  </si>
  <si>
    <t>TIJOLO SILICO-ALUMINOSO</t>
  </si>
  <si>
    <t xml:space="preserve"> Assinatura  Responsável Acelen</t>
  </si>
  <si>
    <t>ESTIMATIVA DE CUSTO SERVIÇO DE ISOLAMENTO TÉRMICO HOMEM HORA</t>
  </si>
  <si>
    <t>REF</t>
  </si>
  <si>
    <t>TIPO DE HORAS</t>
  </si>
  <si>
    <t>HORAS EQUIPE</t>
  </si>
  <si>
    <t>MODALIDADE</t>
  </si>
  <si>
    <t>HORA TOTAL</t>
  </si>
  <si>
    <t>HORA ISOLADOR</t>
  </si>
  <si>
    <t>HORA FUNILEIRO</t>
  </si>
  <si>
    <t>HORA REFRATARISTA</t>
  </si>
  <si>
    <t>CONSIDERAÇÕES:</t>
  </si>
  <si>
    <t>PREV</t>
  </si>
  <si>
    <t>SERVIÇO OBSERVADOR DE SEGURANÇA</t>
  </si>
  <si>
    <t>ROTINA</t>
  </si>
  <si>
    <t>PRÉ/PARADA/PÓS PARADA</t>
  </si>
  <si>
    <t>ISOLADOR             HORA NORMAL</t>
  </si>
  <si>
    <t>FUNILEIRO             HORA NORMAL</t>
  </si>
  <si>
    <t>RERATARISTA              HORA NORMAL</t>
  </si>
  <si>
    <t>FATOR EXTRA</t>
  </si>
  <si>
    <t>Hora Normal</t>
  </si>
  <si>
    <t>EXTRA</t>
  </si>
  <si>
    <r>
      <t xml:space="preserve">ISOLADOR           </t>
    </r>
    <r>
      <rPr>
        <b/>
        <sz val="14"/>
        <color rgb="FFFF0000"/>
        <rFont val="Calibri"/>
        <family val="2"/>
        <scheme val="minor"/>
      </rPr>
      <t xml:space="preserve">  HORA EXTRA</t>
    </r>
  </si>
  <si>
    <r>
      <t xml:space="preserve">FUNILEIRO             </t>
    </r>
    <r>
      <rPr>
        <b/>
        <sz val="14"/>
        <color rgb="FFFF0000"/>
        <rFont val="Calibri"/>
        <family val="2"/>
        <scheme val="minor"/>
      </rPr>
      <t>HORA EXTRA</t>
    </r>
  </si>
  <si>
    <r>
      <t xml:space="preserve">RERATARISTA              </t>
    </r>
    <r>
      <rPr>
        <b/>
        <sz val="14"/>
        <color rgb="FFFF0000"/>
        <rFont val="Calibri"/>
        <family val="2"/>
        <scheme val="minor"/>
      </rPr>
      <t>HORA EXTRA</t>
    </r>
  </si>
  <si>
    <t>CARGA HORARIA DIARIA</t>
  </si>
  <si>
    <t>SUPERVISOR</t>
  </si>
  <si>
    <t>ENCERREGADO</t>
  </si>
  <si>
    <t>TÉC. SEGURANÇA</t>
  </si>
  <si>
    <t>OBERCADOR DE SEGURANÇA</t>
  </si>
  <si>
    <t>VALOR</t>
  </si>
  <si>
    <t>CNPJ</t>
  </si>
  <si>
    <t>NUMERO DA AS</t>
  </si>
  <si>
    <t>REVISÃO DA AS</t>
  </si>
  <si>
    <t>NOME DO PROJETO</t>
  </si>
  <si>
    <t>DESCRIÇÃO DO SERVIÇO</t>
  </si>
  <si>
    <t>DISCIPLINA</t>
  </si>
  <si>
    <t>ISOLAMENTO</t>
  </si>
  <si>
    <t>MANUTENÇÃO</t>
  </si>
  <si>
    <t>DATA LEVANTAMENTO</t>
  </si>
  <si>
    <t>REFERÊNCIA CAMPO</t>
  </si>
  <si>
    <t xml:space="preserve">OBSERVAÇÃO </t>
  </si>
  <si>
    <t>01.974.371/0001-37</t>
  </si>
  <si>
    <t>REFRATÁRIO</t>
  </si>
  <si>
    <t>RESPONSAVÉL ACELEN</t>
  </si>
  <si>
    <t>RISOTERM ISOLANTES TÉRMICOS LTDA</t>
  </si>
  <si>
    <t>ORDEM/ZR/PEP</t>
  </si>
  <si>
    <t>CONTROLE DE REVISÃO</t>
  </si>
  <si>
    <t>Nª REVISÃO</t>
  </si>
  <si>
    <t>DATA</t>
  </si>
  <si>
    <t>DESCRIÇÃO DA REVISÃO</t>
  </si>
  <si>
    <t>OUTROS CUSTOS</t>
  </si>
  <si>
    <t>PRÊMIO PARADA</t>
  </si>
  <si>
    <t>QTD HORAS</t>
  </si>
  <si>
    <t>Valor Total</t>
  </si>
  <si>
    <t>Observação</t>
  </si>
  <si>
    <t>PRÊMIO MOD - PEDREIRO</t>
  </si>
  <si>
    <t>PRÊMIO MOI - SUPERVISOR</t>
  </si>
  <si>
    <t>PRÊMIO MOI - ENCARREGADO</t>
  </si>
  <si>
    <t>PRÊMIO MOI - TÉC. SEG</t>
  </si>
  <si>
    <t>VALOR UNITÁRIO</t>
  </si>
  <si>
    <t>MOBILIZAÇÃO / DESMOLIBIZAÇÃO</t>
  </si>
  <si>
    <t>Total</t>
  </si>
  <si>
    <t>RESPONSAVÉL:</t>
  </si>
  <si>
    <t>DEPERTAMENTO SOLICITANTE</t>
  </si>
  <si>
    <t>ENGENHARIA</t>
  </si>
  <si>
    <t>(  X  )</t>
  </si>
  <si>
    <t>FIBRA CERÂMICA DE 64Kg³</t>
  </si>
  <si>
    <t>CHAPA DE ALUMINIO 0,5MM</t>
  </si>
  <si>
    <t>2024-0000</t>
  </si>
  <si>
    <t>ESTAÇÃO PEDRA BRANCA</t>
  </si>
  <si>
    <t>m2</t>
  </si>
  <si>
    <t>AREA</t>
  </si>
  <si>
    <t>Total Geral</t>
  </si>
  <si>
    <t>DIAMETRO X ESP</t>
  </si>
  <si>
    <t>M²</t>
  </si>
  <si>
    <t>PLACA DE FIBRA CERÂMICA</t>
  </si>
  <si>
    <t>DEMOLIÇÃO E APLICAÇÃO DE TIJOLO REFRATARIO NA BV DA CALDEIRA</t>
  </si>
  <si>
    <t>INSTALAÇÃO DE PLACA DE FIBRA CERÂMICA</t>
  </si>
  <si>
    <t>PROPOSTA</t>
  </si>
  <si>
    <t>PC-1242-ZB-2024</t>
  </si>
  <si>
    <t>3RPETROLEUM</t>
  </si>
  <si>
    <t>LUCAS</t>
  </si>
  <si>
    <t>PEDRA BRANCA</t>
  </si>
  <si>
    <t>(Tudo)</t>
  </si>
  <si>
    <t>Soma de COMPRIMENTO TOTAL(M)</t>
  </si>
  <si>
    <t>TOTAL(M)</t>
  </si>
  <si>
    <t>PARQUE SÃO PAULO</t>
  </si>
  <si>
    <t>ESTAÇÃO PARQUE SÃO PAULO</t>
  </si>
  <si>
    <t>DENTRO DA CANALETA</t>
  </si>
  <si>
    <t>LINHA DOS TANQUES</t>
  </si>
  <si>
    <t>SUCÇÃO BOMBAS ENTRE TANQUES</t>
  </si>
  <si>
    <t>ENTRADA DA UNIDADE SENTIDO TANQUES (LINHAS PARALELAS)</t>
  </si>
  <si>
    <t>ANTECEDE LINHAS DE 8"</t>
  </si>
  <si>
    <t>LINHA EXTERNA</t>
  </si>
  <si>
    <t>NÃO ORÇAR - LINHA SUBMERSA CANALETA DE ÓLEO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</si>
</sst>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R$&quot;\ #,##0.00;[Red]\-&quot;R$&quot;\ #,##0.00"/>
    <numFmt numFmtId="44" formatCode="_-&quot;R$&quot;\ * #,##0.00_-;\-&quot;R$&quot;\ * #,##0.00_-;_-&quot;R$&quot;\ * &quot;-&quot;??_-;_-@_-"/>
    <numFmt numFmtId="43" formatCode="_-* #,##0.00_-;\-* #,##0.00_-;_-* &quot;-&quot;??_-;_-@_-"/>
    <numFmt numFmtId="164" formatCode="_(&quot;R$ &quot;* #,##0.00_);_(&quot;R$ &quot;* \(#,##0.00\);_(&quot;R$ &quot;* \-??_);_(@_)"/>
    <numFmt numFmtId="165" formatCode="_-[$R$-416]\ * #,##0.00_-;\-[$R$-416]\ * #,##0.00_-;_-[$R$-416]\ * \-??_-;_-@_-"/>
    <numFmt numFmtId="166" formatCode="_(* #,##0.00_);_(* \(#,##0.00\);_(* \-??_);_(@_)"/>
    <numFmt numFmtId="167" formatCode="#\ ?/2"/>
    <numFmt numFmtId="168" formatCode="0.000"/>
    <numFmt numFmtId="169" formatCode="&quot;AS Nº.: &quot;000&quot;/2023&quot;"/>
    <numFmt numFmtId="170" formatCode="_(* #,##0.00_);_(* \(#,##0.00\);_(* &quot;-&quot;??_);_(@_)"/>
    <numFmt numFmtId="171" formatCode="_-&quot;R$&quot;* #,##0.00_-;\-&quot;R$&quot;* #,##0.00_-;_-&quot;R$&quot;* &quot;-&quot;??_-;_-@_-"/>
    <numFmt numFmtId="172" formatCode="0.0"/>
    <numFmt numFmtId="173" formatCode="_-[$R$-416]\ * #,##0.00_-;\-[$R$-416]\ * #,##0.00_-;_-[$R$-416]\ * &quot;-&quot;??_-;_-@_-"/>
    <numFmt numFmtId="174" formatCode="ddd"/>
    <numFmt numFmtId="175" formatCode="0.00\ &quot;m²&quot;"/>
    <numFmt numFmtId="176" formatCode="#,##0.00_ ;\-#,##0.00\ "/>
    <numFmt numFmtId="177" formatCode="mmm\-yy"/>
    <numFmt numFmtId="178" formatCode="dd/mm"/>
    <numFmt numFmtId="179" formatCode="_-* #,##0_-;\-* #,##0_-;_-* &quot;-&quot;??_-;_-@_-"/>
    <numFmt numFmtId="180" formatCode="&quot;R$&quot;\ #,##0.00"/>
    <numFmt numFmtId="181" formatCode="&quot;R$&quot;#,##0.00"/>
    <numFmt numFmtId="182" formatCode="&quot;AS Nº.: &quot;000&quot;/2024&quot;"/>
    <numFmt numFmtId="183" formatCode="dd/mm/yy;@"/>
    <numFmt numFmtId="184" formatCode="_(&quot;R$ &quot;* #,##0.00_);_(&quot;R$ &quot;* \(#,##0.00\);_(&quot;R$ &quot;* &quot;-&quot;??_);_(@_)"/>
    <numFmt numFmtId="185" formatCode="0.0000"/>
    <numFmt numFmtId="186" formatCode="d/m;@"/>
    <numFmt numFmtId="187" formatCode="&quot;REV: &quot;00"/>
  </numFmts>
  <fonts count="19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Verdana"/>
      <family val="2"/>
    </font>
    <font>
      <b/>
      <sz val="14"/>
      <name val="Verdana"/>
      <family val="2"/>
    </font>
    <font>
      <b/>
      <u/>
      <sz val="12"/>
      <name val="Verdana"/>
      <family val="2"/>
    </font>
    <font>
      <sz val="8"/>
      <name val="Calibri"/>
      <family val="2"/>
      <scheme val="minor"/>
    </font>
    <font>
      <sz val="8"/>
      <name val="Arial"/>
      <family val="2"/>
    </font>
    <font>
      <sz val="8"/>
      <name val="Verdana"/>
      <family val="2"/>
    </font>
    <font>
      <sz val="10"/>
      <name val="Calibri"/>
      <family val="2"/>
      <scheme val="minor"/>
    </font>
    <font>
      <b/>
      <sz val="10"/>
      <name val="Verdana"/>
      <family val="2"/>
    </font>
    <font>
      <b/>
      <i/>
      <sz val="10"/>
      <name val="Arial"/>
      <family val="2"/>
    </font>
    <font>
      <b/>
      <sz val="8"/>
      <name val="Arial"/>
      <family val="2"/>
    </font>
    <font>
      <sz val="9"/>
      <name val="Calibri"/>
      <family val="2"/>
      <scheme val="minor"/>
    </font>
    <font>
      <b/>
      <sz val="11"/>
      <color theme="0" tint="-4.9989318521683403E-2"/>
      <name val="Calibri"/>
      <family val="2"/>
      <scheme val="minor"/>
    </font>
    <font>
      <b/>
      <sz val="12"/>
      <color theme="0"/>
      <name val="Calibri"/>
      <family val="2"/>
      <scheme val="minor"/>
    </font>
    <font>
      <b/>
      <sz val="12"/>
      <color theme="1"/>
      <name val="Calibri"/>
      <family val="2"/>
      <scheme val="minor"/>
    </font>
    <font>
      <b/>
      <sz val="11"/>
      <name val="Calibri"/>
      <family val="2"/>
      <scheme val="minor"/>
    </font>
    <font>
      <b/>
      <sz val="14"/>
      <color theme="1"/>
      <name val="Calibri"/>
      <family val="2"/>
      <scheme val="minor"/>
    </font>
    <font>
      <sz val="18"/>
      <color theme="1"/>
      <name val="Calibri"/>
      <family val="2"/>
      <scheme val="minor"/>
    </font>
    <font>
      <sz val="11"/>
      <name val="Arial"/>
      <family val="2"/>
    </font>
    <font>
      <sz val="14"/>
      <name val="Arial"/>
      <family val="2"/>
    </font>
    <font>
      <sz val="12"/>
      <color theme="1"/>
      <name val="Calibri"/>
      <family val="2"/>
      <scheme val="minor"/>
    </font>
    <font>
      <sz val="8"/>
      <color theme="1"/>
      <name val="Courier New"/>
      <family val="3"/>
    </font>
    <font>
      <sz val="11"/>
      <color theme="1"/>
      <name val="Courier New"/>
      <family val="3"/>
    </font>
    <font>
      <sz val="10"/>
      <color theme="1"/>
      <name val="Courier New"/>
      <family val="3"/>
    </font>
    <font>
      <b/>
      <sz val="10"/>
      <color theme="1"/>
      <name val="Courier New"/>
      <family val="3"/>
    </font>
    <font>
      <sz val="8"/>
      <name val="Calibri"/>
      <family val="2"/>
    </font>
    <font>
      <sz val="9"/>
      <color indexed="81"/>
      <name val="Segoe UI"/>
      <family val="2"/>
    </font>
    <font>
      <b/>
      <sz val="9"/>
      <color indexed="81"/>
      <name val="Segoe UI"/>
      <family val="2"/>
    </font>
    <font>
      <sz val="9"/>
      <name val="Arial"/>
      <family val="2"/>
    </font>
    <font>
      <b/>
      <sz val="9"/>
      <name val="Arial"/>
      <family val="2"/>
    </font>
    <font>
      <b/>
      <sz val="14"/>
      <name val="Calibri"/>
      <family val="2"/>
      <scheme val="minor"/>
    </font>
    <font>
      <b/>
      <sz val="10"/>
      <name val="Arial"/>
      <family val="2"/>
    </font>
    <font>
      <sz val="8"/>
      <color rgb="FF000000"/>
      <name val="Tahoma"/>
      <family val="2"/>
    </font>
    <font>
      <sz val="10"/>
      <color indexed="18"/>
      <name val="Calibri"/>
      <family val="2"/>
      <scheme val="minor"/>
    </font>
    <font>
      <b/>
      <sz val="18"/>
      <color rgb="FF000080"/>
      <name val="Calibri"/>
      <family val="2"/>
      <scheme val="minor"/>
    </font>
    <font>
      <sz val="10"/>
      <color indexed="10"/>
      <name val="Calibri"/>
      <family val="2"/>
      <scheme val="minor"/>
    </font>
    <font>
      <b/>
      <sz val="11"/>
      <color indexed="18"/>
      <name val="Calibri"/>
      <family val="2"/>
      <scheme val="minor"/>
    </font>
    <font>
      <sz val="12"/>
      <color rgb="FF002060"/>
      <name val="Calibri"/>
      <family val="2"/>
      <scheme val="minor"/>
    </font>
    <font>
      <sz val="11"/>
      <name val="Arial Unicode MS"/>
      <family val="2"/>
    </font>
    <font>
      <sz val="10"/>
      <color indexed="18"/>
      <name val="Tahoma"/>
      <family val="2"/>
    </font>
    <font>
      <b/>
      <sz val="10"/>
      <color indexed="18"/>
      <name val="Calibri"/>
      <family val="2"/>
      <scheme val="minor"/>
    </font>
    <font>
      <sz val="10"/>
      <color rgb="FF002060"/>
      <name val="Calibri"/>
      <family val="2"/>
      <scheme val="minor"/>
    </font>
    <font>
      <u/>
      <sz val="11"/>
      <color theme="10"/>
      <name val="Calibri"/>
      <family val="2"/>
      <scheme val="minor"/>
    </font>
    <font>
      <u/>
      <sz val="11"/>
      <color rgb="FF002060"/>
      <name val="Calibri"/>
      <family val="2"/>
      <scheme val="minor"/>
    </font>
    <font>
      <sz val="9"/>
      <color rgb="FF002060"/>
      <name val="Calibri"/>
      <family val="2"/>
      <scheme val="minor"/>
    </font>
    <font>
      <b/>
      <sz val="10"/>
      <color rgb="FF002060"/>
      <name val="Calibri"/>
      <family val="2"/>
      <scheme val="minor"/>
    </font>
    <font>
      <b/>
      <sz val="10"/>
      <color rgb="FF000080"/>
      <name val="Calibri"/>
      <family val="2"/>
    </font>
    <font>
      <sz val="10"/>
      <color rgb="FF000080"/>
      <name val="Calibri"/>
      <family val="2"/>
    </font>
    <font>
      <sz val="8"/>
      <color theme="3"/>
      <name val="Arial"/>
      <family val="2"/>
    </font>
    <font>
      <b/>
      <sz val="11"/>
      <color rgb="FF000080"/>
      <name val="Calibri"/>
      <family val="2"/>
    </font>
    <font>
      <sz val="12"/>
      <name val="Arial"/>
      <family val="2"/>
    </font>
    <font>
      <b/>
      <u/>
      <sz val="10"/>
      <name val="Arial"/>
      <family val="2"/>
    </font>
    <font>
      <b/>
      <sz val="12"/>
      <name val="Arial"/>
      <family val="2"/>
    </font>
    <font>
      <b/>
      <i/>
      <u/>
      <sz val="10"/>
      <name val="Arial"/>
      <family val="2"/>
    </font>
    <font>
      <b/>
      <sz val="11"/>
      <name val="Arial"/>
      <family val="2"/>
    </font>
    <font>
      <b/>
      <sz val="14"/>
      <name val="Arial"/>
      <family val="2"/>
    </font>
    <font>
      <b/>
      <sz val="16"/>
      <color theme="0"/>
      <name val="Arial"/>
      <family val="2"/>
    </font>
    <font>
      <sz val="12"/>
      <color rgb="FF002060"/>
      <name val="Arial"/>
      <family val="2"/>
    </font>
    <font>
      <b/>
      <sz val="15"/>
      <name val="Arial"/>
      <family val="2"/>
    </font>
    <font>
      <sz val="16"/>
      <name val="Arial"/>
      <family val="2"/>
    </font>
    <font>
      <b/>
      <sz val="16"/>
      <name val="Arial"/>
      <family val="2"/>
    </font>
    <font>
      <b/>
      <sz val="20"/>
      <name val="Arial"/>
      <family val="2"/>
    </font>
    <font>
      <sz val="10"/>
      <name val="Calibri Light"/>
      <family val="2"/>
      <scheme val="major"/>
    </font>
    <font>
      <b/>
      <sz val="14"/>
      <name val="Calibri Light"/>
      <family val="2"/>
      <scheme val="major"/>
    </font>
    <font>
      <b/>
      <u/>
      <sz val="12"/>
      <name val="Calibri Light"/>
      <family val="2"/>
      <scheme val="major"/>
    </font>
    <font>
      <sz val="14"/>
      <name val="Calibri Light"/>
      <family val="2"/>
      <scheme val="major"/>
    </font>
    <font>
      <sz val="8"/>
      <name val="Calibri Light"/>
      <family val="2"/>
      <scheme val="major"/>
    </font>
    <font>
      <b/>
      <sz val="14"/>
      <color theme="0"/>
      <name val="Calibri Light"/>
      <family val="2"/>
      <scheme val="major"/>
    </font>
    <font>
      <b/>
      <i/>
      <sz val="10"/>
      <name val="Calibri Light"/>
      <family val="2"/>
      <scheme val="major"/>
    </font>
    <font>
      <b/>
      <sz val="20"/>
      <color theme="1"/>
      <name val="Calibri"/>
      <family val="2"/>
      <scheme val="minor"/>
    </font>
    <font>
      <sz val="10"/>
      <name val="Times New Roman"/>
      <family val="1"/>
    </font>
    <font>
      <b/>
      <sz val="10"/>
      <color rgb="FF002060"/>
      <name val="Arial Narrow"/>
      <family val="2"/>
    </font>
    <font>
      <b/>
      <sz val="10"/>
      <color theme="0"/>
      <name val="Arial"/>
      <family val="2"/>
    </font>
    <font>
      <sz val="10"/>
      <color theme="0"/>
      <name val="Arial"/>
      <family val="2"/>
    </font>
    <font>
      <sz val="14"/>
      <color rgb="FF002060"/>
      <name val="Arial"/>
      <family val="2"/>
    </font>
    <font>
      <sz val="14"/>
      <color rgb="FF002060"/>
      <name val="Calibri"/>
      <family val="2"/>
      <scheme val="minor"/>
    </font>
    <font>
      <sz val="14"/>
      <color rgb="FFC00000"/>
      <name val="Calibri"/>
      <family val="2"/>
      <scheme val="minor"/>
    </font>
    <font>
      <sz val="10"/>
      <color rgb="FF002060"/>
      <name val="Arial"/>
      <family val="2"/>
    </font>
    <font>
      <sz val="11"/>
      <color rgb="FF002060"/>
      <name val="Arial"/>
      <family val="2"/>
    </font>
    <font>
      <sz val="11"/>
      <color rgb="FF002060"/>
      <name val="Calibri"/>
      <family val="2"/>
      <scheme val="minor"/>
    </font>
    <font>
      <b/>
      <sz val="11"/>
      <color rgb="FF002060"/>
      <name val="Calibri"/>
      <family val="2"/>
      <scheme val="minor"/>
    </font>
    <font>
      <b/>
      <sz val="10"/>
      <color rgb="FF002060"/>
      <name val="Arial"/>
      <family val="2"/>
    </font>
    <font>
      <sz val="10"/>
      <color theme="1" tint="0.34998626667073579"/>
      <name val="Arial"/>
      <family val="2"/>
    </font>
    <font>
      <b/>
      <sz val="11"/>
      <color rgb="FFC00000"/>
      <name val="Calibri"/>
      <family val="2"/>
      <scheme val="minor"/>
    </font>
    <font>
      <b/>
      <sz val="22"/>
      <color theme="1"/>
      <name val="Calibri"/>
      <family val="2"/>
      <scheme val="minor"/>
    </font>
    <font>
      <b/>
      <sz val="11"/>
      <color rgb="FF002060"/>
      <name val="Arial"/>
      <family val="2"/>
    </font>
    <font>
      <b/>
      <sz val="9"/>
      <color rgb="FF002060"/>
      <name val="Calibri"/>
      <family val="2"/>
      <scheme val="minor"/>
    </font>
    <font>
      <b/>
      <sz val="12"/>
      <color rgb="FF002060"/>
      <name val="Calibri"/>
      <family val="2"/>
      <scheme val="minor"/>
    </font>
    <font>
      <sz val="10"/>
      <color rgb="FFFF0000"/>
      <name val="Calibri"/>
      <family val="2"/>
      <scheme val="minor"/>
    </font>
    <font>
      <sz val="9"/>
      <color theme="1"/>
      <name val="Calibri"/>
      <family val="2"/>
      <scheme val="minor"/>
    </font>
    <font>
      <b/>
      <sz val="8"/>
      <color rgb="FF002060"/>
      <name val="Arial"/>
      <family val="2"/>
    </font>
    <font>
      <b/>
      <sz val="11"/>
      <color theme="4" tint="0.39997558519241921"/>
      <name val="Calibri"/>
      <family val="2"/>
      <scheme val="minor"/>
    </font>
    <font>
      <b/>
      <sz val="10"/>
      <color theme="3" tint="-0.249977111117893"/>
      <name val="Arial"/>
      <family val="2"/>
    </font>
    <font>
      <b/>
      <sz val="20"/>
      <color indexed="81"/>
      <name val="Segoe UI"/>
      <family val="2"/>
    </font>
    <font>
      <sz val="20"/>
      <color indexed="81"/>
      <name val="Segoe UI"/>
      <family val="2"/>
    </font>
    <font>
      <sz val="14"/>
      <color rgb="FFFF0000"/>
      <name val="Calibri Light"/>
      <family val="2"/>
      <scheme val="major"/>
    </font>
    <font>
      <b/>
      <sz val="11"/>
      <color theme="0"/>
      <name val="Calibri"/>
      <family val="2"/>
      <scheme val="minor"/>
    </font>
    <font>
      <b/>
      <sz val="11"/>
      <color rgb="FFFF0000"/>
      <name val="Calibri"/>
      <family val="2"/>
      <scheme val="minor"/>
    </font>
    <font>
      <b/>
      <sz val="11"/>
      <color rgb="FF00B050"/>
      <name val="Calibri"/>
      <family val="2"/>
      <scheme val="minor"/>
    </font>
    <font>
      <b/>
      <sz val="9"/>
      <color rgb="FFC00000"/>
      <name val="Calibri"/>
      <family val="2"/>
      <scheme val="minor"/>
    </font>
    <font>
      <b/>
      <sz val="11"/>
      <color theme="9"/>
      <name val="Calibri"/>
      <family val="2"/>
      <scheme val="minor"/>
    </font>
    <font>
      <b/>
      <sz val="10"/>
      <color theme="1"/>
      <name val="Calibri"/>
      <family val="2"/>
      <scheme val="minor"/>
    </font>
    <font>
      <sz val="9"/>
      <color rgb="FF0070C0"/>
      <name val="Calibri"/>
      <family val="2"/>
      <scheme val="minor"/>
    </font>
    <font>
      <sz val="9"/>
      <color rgb="FFFF0000"/>
      <name val="Calibri"/>
      <family val="2"/>
      <scheme val="minor"/>
    </font>
    <font>
      <sz val="9"/>
      <color theme="9"/>
      <name val="Calibri"/>
      <family val="2"/>
      <scheme val="minor"/>
    </font>
    <font>
      <b/>
      <sz val="10"/>
      <color rgb="FF0070C0"/>
      <name val="Calibri"/>
      <family val="2"/>
      <scheme val="minor"/>
    </font>
    <font>
      <sz val="9"/>
      <color theme="4"/>
      <name val="Calibri"/>
      <family val="2"/>
      <scheme val="minor"/>
    </font>
    <font>
      <b/>
      <sz val="10"/>
      <color rgb="FFFF0000"/>
      <name val="Calibri"/>
      <family val="2"/>
      <scheme val="minor"/>
    </font>
    <font>
      <b/>
      <sz val="10"/>
      <color theme="9"/>
      <name val="Calibri"/>
      <family val="2"/>
      <scheme val="minor"/>
    </font>
    <font>
      <b/>
      <sz val="9"/>
      <color theme="9"/>
      <name val="Calibri"/>
      <family val="2"/>
      <scheme val="minor"/>
    </font>
    <font>
      <b/>
      <sz val="18"/>
      <color theme="1"/>
      <name val="Calibri"/>
      <family val="2"/>
      <scheme val="minor"/>
    </font>
    <font>
      <b/>
      <sz val="16"/>
      <color rgb="FFFF0000"/>
      <name val="Calibri"/>
      <family val="2"/>
      <scheme val="minor"/>
    </font>
    <font>
      <sz val="10"/>
      <color theme="1"/>
      <name val="Calibri"/>
      <family val="2"/>
      <scheme val="minor"/>
    </font>
    <font>
      <sz val="11"/>
      <name val="Calibri"/>
      <family val="2"/>
      <scheme val="minor"/>
    </font>
    <font>
      <sz val="14"/>
      <color theme="1"/>
      <name val="Calibri Light"/>
      <family val="2"/>
      <scheme val="major"/>
    </font>
    <font>
      <sz val="14"/>
      <color theme="1"/>
      <name val="Calibri"/>
      <family val="2"/>
      <scheme val="minor"/>
    </font>
    <font>
      <sz val="11"/>
      <color theme="0"/>
      <name val="Calibri"/>
      <family val="2"/>
      <scheme val="minor"/>
    </font>
    <font>
      <b/>
      <sz val="9"/>
      <name val="Bookman Old Style"/>
      <family val="1"/>
    </font>
    <font>
      <b/>
      <sz val="24"/>
      <name val="Bookman Old Style"/>
      <family val="1"/>
    </font>
    <font>
      <b/>
      <sz val="9"/>
      <color theme="0"/>
      <name val="Bookman Old Style"/>
      <family val="1"/>
    </font>
    <font>
      <b/>
      <sz val="11"/>
      <color theme="1" tint="4.9989318521683403E-2"/>
      <name val="Calibri"/>
      <family val="2"/>
      <scheme val="minor"/>
    </font>
    <font>
      <sz val="11"/>
      <color theme="1" tint="4.9989318521683403E-2"/>
      <name val="Calibri"/>
      <family val="2"/>
      <scheme val="minor"/>
    </font>
    <font>
      <b/>
      <sz val="18"/>
      <color theme="1"/>
      <name val="Calibri Light"/>
      <family val="2"/>
      <scheme val="major"/>
    </font>
    <font>
      <sz val="18"/>
      <color theme="1"/>
      <name val="Calibri Light"/>
      <family val="2"/>
      <scheme val="major"/>
    </font>
    <font>
      <b/>
      <sz val="16"/>
      <name val="Tahoma"/>
      <family val="2"/>
    </font>
    <font>
      <sz val="9"/>
      <name val="Times New Roman"/>
      <family val="1"/>
    </font>
    <font>
      <sz val="9"/>
      <color theme="3" tint="0.249977111117893"/>
      <name val="Arial"/>
      <family val="2"/>
    </font>
    <font>
      <b/>
      <sz val="9"/>
      <color theme="3" tint="0.249977111117893"/>
      <name val="Arial"/>
      <family val="2"/>
    </font>
    <font>
      <sz val="9"/>
      <color theme="1"/>
      <name val="Sora"/>
    </font>
    <font>
      <sz val="9"/>
      <name val="Sora"/>
    </font>
    <font>
      <b/>
      <sz val="9"/>
      <color theme="0"/>
      <name val="Arial"/>
      <family val="2"/>
    </font>
    <font>
      <b/>
      <sz val="9"/>
      <color indexed="62"/>
      <name val="Arial"/>
      <family val="2"/>
    </font>
    <font>
      <sz val="14"/>
      <color theme="1" tint="4.9989318521683403E-2"/>
      <name val="Calibri Light"/>
      <family val="2"/>
      <scheme val="major"/>
    </font>
    <font>
      <sz val="9"/>
      <color theme="1" tint="4.9989318521683403E-2"/>
      <name val="Calibri Light"/>
      <family val="2"/>
      <scheme val="major"/>
    </font>
    <font>
      <sz val="10"/>
      <color theme="1" tint="4.9989318521683403E-2"/>
      <name val="Calibri Light"/>
      <family val="2"/>
      <scheme val="major"/>
    </font>
    <font>
      <sz val="11"/>
      <color rgb="FFFF0000"/>
      <name val="Calibri"/>
      <family val="2"/>
      <scheme val="minor"/>
    </font>
    <font>
      <b/>
      <sz val="9"/>
      <color theme="1" tint="4.9989318521683403E-2"/>
      <name val="Calibri Light"/>
      <family val="2"/>
      <scheme val="major"/>
    </font>
    <font>
      <sz val="18"/>
      <color theme="1" tint="4.9989318521683403E-2"/>
      <name val="Calibri Light"/>
      <family val="2"/>
      <scheme val="major"/>
    </font>
    <font>
      <sz val="10"/>
      <color theme="1"/>
      <name val="Arial"/>
      <family val="2"/>
    </font>
    <font>
      <b/>
      <sz val="14"/>
      <color theme="1"/>
      <name val="Calibri Light"/>
      <family val="2"/>
      <scheme val="major"/>
    </font>
    <font>
      <b/>
      <sz val="12"/>
      <color theme="1"/>
      <name val="Calibri Light"/>
      <family val="2"/>
      <scheme val="major"/>
    </font>
    <font>
      <sz val="16"/>
      <color theme="1"/>
      <name val="Calibri"/>
      <family val="2"/>
      <scheme val="minor"/>
    </font>
    <font>
      <sz val="14"/>
      <color theme="1"/>
      <name val="Arial"/>
      <family val="2"/>
    </font>
    <font>
      <b/>
      <sz val="24"/>
      <color theme="1"/>
      <name val="Calibri"/>
      <family val="2"/>
      <scheme val="minor"/>
    </font>
    <font>
      <sz val="10"/>
      <color theme="3" tint="-0.499984740745262"/>
      <name val="Arial"/>
      <family val="2"/>
    </font>
    <font>
      <sz val="14"/>
      <name val="Calibri"/>
      <family val="2"/>
      <scheme val="minor"/>
    </font>
    <font>
      <sz val="15"/>
      <color theme="1"/>
      <name val="Calibri"/>
      <family val="2"/>
      <scheme val="minor"/>
    </font>
    <font>
      <b/>
      <sz val="14"/>
      <color rgb="FF002060"/>
      <name val="Calibri"/>
      <family val="2"/>
      <scheme val="minor"/>
    </font>
    <font>
      <b/>
      <sz val="14"/>
      <color rgb="FF002060"/>
      <name val="Arial"/>
      <family val="2"/>
    </font>
    <font>
      <b/>
      <sz val="11"/>
      <color rgb="FF002060"/>
      <name val="Arial Narrow"/>
      <family val="2"/>
    </font>
    <font>
      <b/>
      <u/>
      <sz val="16"/>
      <color theme="1"/>
      <name val="Calibri"/>
      <family val="2"/>
      <scheme val="minor"/>
    </font>
    <font>
      <b/>
      <sz val="12"/>
      <color rgb="FF002060"/>
      <name val="Arial"/>
      <family val="2"/>
    </font>
    <font>
      <b/>
      <sz val="12"/>
      <color theme="4" tint="0.39997558519241921"/>
      <name val="Calibri"/>
      <family val="2"/>
      <scheme val="minor"/>
    </font>
    <font>
      <b/>
      <sz val="8"/>
      <color rgb="FFC00000"/>
      <name val="Calibri"/>
      <family val="2"/>
      <scheme val="minor"/>
    </font>
    <font>
      <b/>
      <sz val="14"/>
      <color rgb="FFFF0000"/>
      <name val="Arial"/>
      <family val="2"/>
    </font>
    <font>
      <b/>
      <sz val="14"/>
      <color rgb="FFFF0000"/>
      <name val="Calibri"/>
      <family val="2"/>
      <scheme val="minor"/>
    </font>
    <font>
      <sz val="20"/>
      <color theme="1"/>
      <name val="Calibri"/>
      <family val="2"/>
      <scheme val="minor"/>
    </font>
    <font>
      <b/>
      <sz val="26"/>
      <color theme="1"/>
      <name val="Calibri"/>
      <family val="2"/>
      <scheme val="minor"/>
    </font>
    <font>
      <sz val="10"/>
      <color rgb="FFFF0000"/>
      <name val="Bookman Old Style"/>
      <family val="1"/>
    </font>
    <font>
      <b/>
      <sz val="12"/>
      <name val="Bookman Old Style"/>
      <family val="1"/>
    </font>
    <font>
      <b/>
      <sz val="10"/>
      <color theme="1"/>
      <name val="Bookman Old Style"/>
      <family val="1"/>
    </font>
    <font>
      <b/>
      <sz val="12"/>
      <color rgb="FFFF0000"/>
      <name val="Tahoma"/>
      <family val="2"/>
    </font>
    <font>
      <sz val="10"/>
      <color rgb="FFFF0000"/>
      <name val="Arial"/>
      <family val="2"/>
    </font>
    <font>
      <b/>
      <sz val="12"/>
      <name val="Tahoma"/>
      <family val="2"/>
    </font>
    <font>
      <b/>
      <sz val="12"/>
      <color theme="1" tint="4.9989318521683403E-2"/>
      <name val="Calibri Light"/>
      <family val="2"/>
      <scheme val="major"/>
    </font>
    <font>
      <b/>
      <sz val="9"/>
      <color theme="1"/>
      <name val="Calibri"/>
      <family val="2"/>
      <scheme val="minor"/>
    </font>
    <font>
      <b/>
      <sz val="10"/>
      <name val="Calibri"/>
      <family val="2"/>
    </font>
    <font>
      <b/>
      <sz val="12"/>
      <name val="Calibri"/>
      <family val="2"/>
      <scheme val="minor"/>
    </font>
    <font>
      <b/>
      <sz val="20"/>
      <color theme="1"/>
      <name val="Arial"/>
      <family val="2"/>
    </font>
    <font>
      <b/>
      <sz val="11"/>
      <color theme="1"/>
      <name val="Arial"/>
      <family val="2"/>
    </font>
    <font>
      <b/>
      <sz val="10"/>
      <color theme="1"/>
      <name val="Arial"/>
      <family val="2"/>
    </font>
    <font>
      <b/>
      <sz val="16"/>
      <color theme="1"/>
      <name val="Arial"/>
      <family val="2"/>
    </font>
    <font>
      <sz val="16"/>
      <color theme="1"/>
      <name val="Arial"/>
      <family val="2"/>
    </font>
    <font>
      <b/>
      <sz val="16"/>
      <color theme="1"/>
      <name val="Calibri Light"/>
      <family val="2"/>
      <scheme val="major"/>
    </font>
    <font>
      <sz val="16"/>
      <color rgb="FFFF0000"/>
      <name val="Calibri Light"/>
      <family val="2"/>
      <scheme val="major"/>
    </font>
    <font>
      <sz val="16"/>
      <color theme="1"/>
      <name val="Calibri Light"/>
      <family val="2"/>
      <scheme val="major"/>
    </font>
    <font>
      <sz val="9"/>
      <color theme="0"/>
      <name val="Arial"/>
      <family val="2"/>
    </font>
  </fonts>
  <fills count="38">
    <fill>
      <patternFill patternType="none"/>
    </fill>
    <fill>
      <patternFill patternType="gray125"/>
    </fill>
    <fill>
      <patternFill patternType="solid">
        <fgColor indexed="9"/>
        <bgColor indexed="26"/>
      </patternFill>
    </fill>
    <fill>
      <patternFill patternType="solid">
        <fgColor theme="2"/>
        <bgColor indexed="64"/>
      </patternFill>
    </fill>
    <fill>
      <patternFill patternType="solid">
        <fgColor theme="2"/>
        <bgColor indexed="26"/>
      </patternFill>
    </fill>
    <fill>
      <patternFill patternType="solid">
        <fgColor indexed="31"/>
        <bgColor indexed="42"/>
      </patternFill>
    </fill>
    <fill>
      <patternFill patternType="solid">
        <fgColor theme="0"/>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3" tint="-0.249977111117893"/>
        <bgColor indexed="64"/>
      </patternFill>
    </fill>
    <fill>
      <patternFill patternType="solid">
        <fgColor theme="4" tint="0.79998168889431442"/>
        <bgColor indexed="42"/>
      </patternFill>
    </fill>
    <fill>
      <patternFill patternType="solid">
        <fgColor rgb="FF002060"/>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00000"/>
        <bgColor indexed="26"/>
      </patternFill>
    </fill>
    <fill>
      <patternFill patternType="solid">
        <fgColor rgb="FFFFFF00"/>
        <bgColor indexed="26"/>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14999847407452621"/>
        <bgColor indexed="26"/>
      </patternFill>
    </fill>
    <fill>
      <patternFill patternType="solid">
        <fgColor rgb="FFFFC000"/>
        <bgColor indexed="64"/>
      </patternFill>
    </fill>
    <fill>
      <patternFill patternType="solid">
        <fgColor rgb="FFFF0000"/>
        <bgColor indexed="64"/>
      </patternFill>
    </fill>
    <fill>
      <patternFill patternType="solid">
        <fgColor rgb="FF303C78"/>
        <bgColor indexed="64"/>
      </patternFill>
    </fill>
    <fill>
      <patternFill patternType="solid">
        <fgColor theme="0" tint="-0.34998626667073579"/>
        <bgColor indexed="64"/>
      </patternFill>
    </fill>
    <fill>
      <patternFill patternType="solid">
        <fgColor theme="0" tint="-0.499984740745262"/>
        <bgColor indexed="64"/>
      </patternFill>
    </fill>
  </fills>
  <borders count="211">
    <border>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8"/>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hair">
        <color rgb="FF000000"/>
      </left>
      <right style="thin">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rgb="FF000000"/>
      </left>
      <right style="thin">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1" tint="0.499984740745262"/>
      </left>
      <right/>
      <top/>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right style="thin">
        <color indexed="64"/>
      </right>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bottom style="thin">
        <color indexed="64"/>
      </bottom>
      <diagonal/>
    </border>
    <border>
      <left/>
      <right style="thin">
        <color indexed="64"/>
      </right>
      <top style="thin">
        <color indexed="64"/>
      </top>
      <bottom/>
      <diagonal/>
    </border>
    <border>
      <left style="hair">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22"/>
      </left>
      <right style="thin">
        <color indexed="22"/>
      </right>
      <top/>
      <bottom style="thin">
        <color indexed="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0"/>
      </left>
      <right style="hair">
        <color auto="1"/>
      </right>
      <top/>
      <bottom/>
      <diagonal/>
    </border>
    <border>
      <left style="thin">
        <color theme="0"/>
      </left>
      <right style="thin">
        <color theme="0"/>
      </right>
      <top/>
      <bottom/>
      <diagonal/>
    </border>
    <border>
      <left style="thin">
        <color indexed="64"/>
      </left>
      <right style="thin">
        <color theme="0"/>
      </right>
      <top/>
      <bottom/>
      <diagonal/>
    </border>
    <border>
      <left style="hair">
        <color indexed="64"/>
      </left>
      <right/>
      <top style="thin">
        <color indexed="64"/>
      </top>
      <bottom/>
      <diagonal/>
    </border>
    <border>
      <left style="thin">
        <color theme="0" tint="-0.24994659260841701"/>
      </left>
      <right style="thin">
        <color theme="0" tint="-0.2499465926084170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tint="-0.24994659260841701"/>
      </left>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style="thin">
        <color theme="0"/>
      </right>
      <top style="thin">
        <color theme="0" tint="-0.499984740745262"/>
      </top>
      <bottom style="thin">
        <color theme="0" tint="-0.499984740745262"/>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tint="-0.24994659260841701"/>
      </left>
      <right style="thin">
        <color theme="0" tint="-0.24994659260841701"/>
      </right>
      <top style="thin">
        <color theme="0" tint="-0.24994659260841701"/>
      </top>
      <bottom style="double">
        <color theme="0" tint="-0.249977111117893"/>
      </bottom>
      <diagonal/>
    </border>
    <border>
      <left style="double">
        <color theme="0" tint="-0.249977111117893"/>
      </left>
      <right/>
      <top style="double">
        <color theme="0" tint="-0.249977111117893"/>
      </top>
      <bottom style="double">
        <color theme="0" tint="-0.24994659260841701"/>
      </bottom>
      <diagonal/>
    </border>
    <border>
      <left/>
      <right/>
      <top style="double">
        <color theme="0" tint="-0.24994659260841701"/>
      </top>
      <bottom style="double">
        <color theme="0" tint="-0.24994659260841701"/>
      </bottom>
      <diagonal/>
    </border>
    <border>
      <left/>
      <right style="double">
        <color theme="0" tint="-0.249977111117893"/>
      </right>
      <top style="double">
        <color theme="0" tint="-0.24994659260841701"/>
      </top>
      <bottom style="double">
        <color theme="0" tint="-0.24994659260841701"/>
      </bottom>
      <diagonal/>
    </border>
    <border>
      <left style="thin">
        <color theme="0" tint="-0.24994659260841701"/>
      </left>
      <right/>
      <top style="thin">
        <color theme="0" tint="-0.24994659260841701"/>
      </top>
      <bottom/>
      <diagonal/>
    </border>
    <border>
      <left style="double">
        <color theme="0" tint="-0.249977111117893"/>
      </left>
      <right/>
      <top style="double">
        <color theme="0" tint="-0.249977111117893"/>
      </top>
      <bottom style="double">
        <color theme="0" tint="-0.249977111117893"/>
      </bottom>
      <diagonal/>
    </border>
    <border>
      <left/>
      <right/>
      <top style="double">
        <color theme="0" tint="-0.249977111117893"/>
      </top>
      <bottom style="double">
        <color theme="0" tint="-0.249977111117893"/>
      </bottom>
      <diagonal/>
    </border>
    <border>
      <left/>
      <right style="double">
        <color theme="0" tint="-0.249977111117893"/>
      </right>
      <top style="double">
        <color theme="0" tint="-0.249977111117893"/>
      </top>
      <bottom style="double">
        <color theme="0" tint="-0.249977111117893"/>
      </bottom>
      <diagonal/>
    </border>
    <border>
      <left style="double">
        <color theme="0" tint="-0.249977111117893"/>
      </left>
      <right/>
      <top/>
      <bottom/>
      <diagonal/>
    </border>
    <border>
      <left/>
      <right style="double">
        <color theme="0" tint="-0.249977111117893"/>
      </right>
      <top/>
      <bottom/>
      <diagonal/>
    </border>
    <border>
      <left/>
      <right/>
      <top/>
      <bottom style="double">
        <color theme="0" tint="-0.24994659260841701"/>
      </bottom>
      <diagonal/>
    </border>
    <border>
      <left/>
      <right style="double">
        <color theme="0" tint="-0.249977111117893"/>
      </right>
      <top/>
      <bottom style="double">
        <color theme="0" tint="-0.24994659260841701"/>
      </bottom>
      <diagonal/>
    </border>
    <border>
      <left/>
      <right/>
      <top style="double">
        <color theme="0" tint="-0.24994659260841701"/>
      </top>
      <bottom/>
      <diagonal/>
    </border>
    <border>
      <left/>
      <right/>
      <top/>
      <bottom style="double">
        <color theme="0" tint="-0.249977111117893"/>
      </bottom>
      <diagonal/>
    </border>
    <border>
      <left style="double">
        <color theme="0" tint="-0.249977111117893"/>
      </left>
      <right/>
      <top/>
      <bottom style="double">
        <color theme="0" tint="-0.24994659260841701"/>
      </bottom>
      <diagonal/>
    </border>
    <border>
      <left/>
      <right/>
      <top/>
      <bottom style="thin">
        <color auto="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theme="0" tint="-0.24994659260841701"/>
      </left>
      <right/>
      <top/>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double">
        <color theme="0" tint="-0.499984740745262"/>
      </left>
      <right style="double">
        <color theme="0" tint="-0.499984740745262"/>
      </right>
      <top/>
      <bottom/>
      <diagonal/>
    </border>
    <border>
      <left style="double">
        <color theme="0" tint="-0.499984740745262"/>
      </left>
      <right/>
      <top/>
      <bottom style="medium">
        <color theme="0" tint="-0.24994659260841701"/>
      </bottom>
      <diagonal/>
    </border>
    <border>
      <left/>
      <right/>
      <top/>
      <bottom style="medium">
        <color theme="0" tint="-0.24994659260841701"/>
      </bottom>
      <diagonal/>
    </border>
    <border>
      <left/>
      <right style="double">
        <color theme="0" tint="-0.499984740745262"/>
      </right>
      <top/>
      <bottom style="medium">
        <color theme="0" tint="-0.24994659260841701"/>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34998626667073579"/>
      </left>
      <right/>
      <top style="medium">
        <color theme="0" tint="-0.34998626667073579"/>
      </top>
      <bottom style="medium">
        <color theme="0" tint="-0.34998626667073579"/>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right style="thin">
        <color theme="0" tint="-0.24994659260841701"/>
      </right>
      <top/>
      <bottom style="thin">
        <color theme="0"/>
      </bottom>
      <diagonal/>
    </border>
    <border>
      <left/>
      <right style="thin">
        <color theme="0"/>
      </right>
      <top/>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bottom/>
      <diagonal/>
    </border>
    <border>
      <left style="medium">
        <color theme="0" tint="-0.34998626667073579"/>
      </left>
      <right/>
      <top style="medium">
        <color theme="0" tint="-0.34998626667073579"/>
      </top>
      <bottom/>
      <diagonal/>
    </border>
    <border>
      <left style="medium">
        <color theme="0" tint="-0.34998626667073579"/>
      </left>
      <right/>
      <top/>
      <bottom style="medium">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top/>
      <bottom style="thin">
        <color auto="1"/>
      </bottom>
      <diagonal/>
    </border>
    <border>
      <left style="thin">
        <color indexed="64"/>
      </left>
      <right/>
      <top style="medium">
        <color indexed="64"/>
      </top>
      <bottom/>
      <diagonal/>
    </border>
    <border>
      <left/>
      <right style="thin">
        <color indexed="64"/>
      </right>
      <top style="medium">
        <color indexed="64"/>
      </top>
      <bottom/>
      <diagonal/>
    </border>
    <border>
      <left style="double">
        <color theme="0" tint="-0.499984740745262"/>
      </left>
      <right/>
      <top style="medium">
        <color theme="0" tint="-0.499984740745262"/>
      </top>
      <bottom style="medium">
        <color theme="0" tint="-0.24994659260841701"/>
      </bottom>
      <diagonal/>
    </border>
    <border>
      <left/>
      <right/>
      <top style="medium">
        <color theme="0" tint="-0.499984740745262"/>
      </top>
      <bottom style="medium">
        <color theme="0" tint="-0.24994659260841701"/>
      </bottom>
      <diagonal/>
    </border>
    <border>
      <left/>
      <right style="double">
        <color theme="0" tint="-0.499984740745262"/>
      </right>
      <top style="medium">
        <color theme="0" tint="-0.499984740745262"/>
      </top>
      <bottom style="medium">
        <color theme="0" tint="-0.24994659260841701"/>
      </bottom>
      <diagonal/>
    </border>
  </borders>
  <cellStyleXfs count="42">
    <xf numFmtId="0" fontId="0" fillId="0" borderId="0"/>
    <xf numFmtId="164" fontId="18" fillId="0" borderId="0" applyFill="0" applyBorder="0" applyAlignment="0" applyProtection="0"/>
    <xf numFmtId="0" fontId="18" fillId="0" borderId="0"/>
    <xf numFmtId="0" fontId="18" fillId="0" borderId="0"/>
    <xf numFmtId="43" fontId="18" fillId="0" borderId="0" applyFont="0" applyFill="0" applyBorder="0" applyAlignment="0" applyProtection="0"/>
    <xf numFmtId="0" fontId="16" fillId="0" borderId="0"/>
    <xf numFmtId="0" fontId="56" fillId="0" borderId="0"/>
    <xf numFmtId="0" fontId="60" fillId="0" borderId="0" applyNumberFormat="0" applyFill="0" applyBorder="0" applyAlignment="0" applyProtection="0"/>
    <xf numFmtId="43" fontId="15" fillId="0" borderId="0" applyFont="0" applyFill="0" applyBorder="0" applyAlignment="0" applyProtection="0"/>
    <xf numFmtId="170" fontId="18" fillId="0" borderId="0" applyFont="0" applyFill="0" applyBorder="0" applyAlignment="0" applyProtection="0"/>
    <xf numFmtId="171" fontId="15" fillId="0" borderId="0" applyFont="0" applyFill="0" applyBorder="0" applyAlignment="0" applyProtection="0"/>
    <xf numFmtId="0" fontId="15" fillId="0" borderId="0"/>
    <xf numFmtId="44" fontId="15" fillId="0" borderId="0" applyFont="0" applyFill="0" applyBorder="0" applyAlignment="0" applyProtection="0"/>
    <xf numFmtId="0" fontId="18" fillId="0" borderId="0"/>
    <xf numFmtId="9"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4" fillId="0" borderId="0"/>
    <xf numFmtId="0" fontId="88" fillId="0" borderId="0"/>
    <xf numFmtId="44" fontId="18"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2" fillId="0" borderId="0"/>
    <xf numFmtId="43" fontId="12" fillId="0" borderId="0" applyFont="0" applyFill="0" applyBorder="0" applyAlignment="0" applyProtection="0"/>
    <xf numFmtId="171"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0" fillId="0" borderId="0"/>
    <xf numFmtId="43" fontId="10" fillId="0" borderId="0" applyFont="0" applyFill="0" applyBorder="0" applyAlignment="0" applyProtection="0"/>
    <xf numFmtId="171" fontId="10" fillId="0" borderId="0" applyFont="0" applyFill="0" applyBorder="0" applyAlignment="0" applyProtection="0"/>
    <xf numFmtId="184" fontId="18" fillId="0" borderId="0" applyFont="0" applyFill="0" applyBorder="0" applyAlignment="0" applyProtection="0"/>
    <xf numFmtId="9" fontId="6" fillId="0" borderId="0" applyFont="0" applyFill="0" applyBorder="0" applyAlignment="0" applyProtection="0"/>
    <xf numFmtId="0" fontId="60" fillId="0" borderId="0" applyNumberFormat="0" applyFill="0" applyBorder="0" applyAlignment="0" applyProtection="0"/>
    <xf numFmtId="0" fontId="6" fillId="0" borderId="0"/>
    <xf numFmtId="44" fontId="18" fillId="0" borderId="0" applyFont="0" applyFill="0" applyBorder="0" applyAlignment="0" applyProtection="0"/>
    <xf numFmtId="9" fontId="18" fillId="0" borderId="0" applyFont="0" applyFill="0" applyBorder="0" applyAlignment="0" applyProtection="0"/>
    <xf numFmtId="0" fontId="18" fillId="0" borderId="0"/>
    <xf numFmtId="0" fontId="5" fillId="0" borderId="0"/>
  </cellStyleXfs>
  <cellXfs count="1480">
    <xf numFmtId="0" fontId="0" fillId="0" borderId="0" xfId="0"/>
    <xf numFmtId="0" fontId="19" fillId="2" borderId="0" xfId="0" applyFont="1" applyFill="1"/>
    <xf numFmtId="0" fontId="19" fillId="2" borderId="0" xfId="0" applyFont="1" applyFill="1" applyAlignment="1">
      <alignment horizontal="center" vertical="center" wrapText="1"/>
    </xf>
    <xf numFmtId="0" fontId="21" fillId="2" borderId="0" xfId="0" applyFont="1" applyFill="1" applyAlignment="1">
      <alignment horizontal="center"/>
    </xf>
    <xf numFmtId="0" fontId="0" fillId="2" borderId="0" xfId="0" applyFill="1"/>
    <xf numFmtId="0" fontId="22" fillId="0" borderId="4" xfId="0" applyFont="1" applyBorder="1" applyAlignment="1">
      <alignment horizontal="center" vertical="center"/>
    </xf>
    <xf numFmtId="0" fontId="22" fillId="3" borderId="4" xfId="0" applyFont="1" applyFill="1" applyBorder="1" applyAlignment="1">
      <alignment horizontal="center" vertical="center"/>
    </xf>
    <xf numFmtId="0" fontId="23" fillId="2" borderId="0" xfId="0" applyFont="1" applyFill="1"/>
    <xf numFmtId="0" fontId="24" fillId="2" borderId="4" xfId="0" applyFont="1" applyFill="1" applyBorder="1" applyAlignment="1">
      <alignment horizontal="center" vertical="center"/>
    </xf>
    <xf numFmtId="0" fontId="25" fillId="2" borderId="4" xfId="0" applyFont="1" applyFill="1" applyBorder="1" applyAlignment="1">
      <alignment horizontal="center" vertical="center"/>
    </xf>
    <xf numFmtId="2" fontId="25" fillId="4" borderId="4" xfId="0" applyNumberFormat="1" applyFont="1" applyFill="1" applyBorder="1" applyAlignment="1">
      <alignment horizontal="center" vertical="center"/>
    </xf>
    <xf numFmtId="0" fontId="25" fillId="4" borderId="4" xfId="0" applyFont="1" applyFill="1" applyBorder="1" applyAlignment="1">
      <alignment horizontal="center" vertical="center"/>
    </xf>
    <xf numFmtId="164" fontId="25" fillId="3" borderId="4" xfId="1" applyFont="1" applyFill="1" applyBorder="1" applyAlignment="1">
      <alignment vertical="center" wrapText="1"/>
    </xf>
    <xf numFmtId="165" fontId="25" fillId="2" borderId="4" xfId="0" applyNumberFormat="1" applyFont="1" applyFill="1" applyBorder="1" applyAlignment="1">
      <alignment horizontal="center" vertical="center"/>
    </xf>
    <xf numFmtId="166" fontId="26" fillId="5" borderId="4" xfId="0" applyNumberFormat="1" applyFont="1" applyFill="1" applyBorder="1" applyAlignment="1">
      <alignment horizontal="right" vertical="center"/>
    </xf>
    <xf numFmtId="166" fontId="26" fillId="0" borderId="0" xfId="0" applyNumberFormat="1" applyFont="1" applyAlignment="1">
      <alignment horizontal="right" vertical="center"/>
    </xf>
    <xf numFmtId="0" fontId="19" fillId="2" borderId="0" xfId="0" applyFont="1" applyFill="1" applyAlignment="1">
      <alignment vertical="center"/>
    </xf>
    <xf numFmtId="0" fontId="0" fillId="2" borderId="0" xfId="0" applyFill="1" applyAlignment="1">
      <alignment vertical="center"/>
    </xf>
    <xf numFmtId="0" fontId="18" fillId="0" borderId="0" xfId="0" applyFont="1"/>
    <xf numFmtId="0" fontId="27" fillId="2" borderId="0" xfId="0" applyFont="1" applyFill="1" applyAlignment="1">
      <alignment horizontal="center"/>
    </xf>
    <xf numFmtId="0" fontId="0" fillId="2" borderId="0" xfId="0" applyFill="1" applyAlignment="1">
      <alignment horizontal="center"/>
    </xf>
    <xf numFmtId="43" fontId="0" fillId="0" borderId="0" xfId="0" applyNumberFormat="1"/>
    <xf numFmtId="43" fontId="18" fillId="0" borderId="0" xfId="0" applyNumberFormat="1" applyFont="1"/>
    <xf numFmtId="164" fontId="28" fillId="0" borderId="0" xfId="0" applyNumberFormat="1" applyFont="1" applyAlignment="1">
      <alignment horizontal="center"/>
    </xf>
    <xf numFmtId="0" fontId="28" fillId="0" borderId="0" xfId="0" applyFont="1"/>
    <xf numFmtId="2" fontId="28" fillId="0" borderId="0" xfId="0" applyNumberFormat="1" applyFont="1" applyAlignment="1">
      <alignment horizontal="center"/>
    </xf>
    <xf numFmtId="4" fontId="28" fillId="0" borderId="0" xfId="0" applyNumberFormat="1" applyFont="1" applyAlignment="1">
      <alignment horizontal="center"/>
    </xf>
    <xf numFmtId="0" fontId="24" fillId="2" borderId="5" xfId="0" applyFont="1" applyFill="1" applyBorder="1" applyAlignment="1">
      <alignment horizontal="left" vertical="center" wrapText="1"/>
    </xf>
    <xf numFmtId="164" fontId="24" fillId="2" borderId="5" xfId="1" applyFont="1" applyFill="1" applyBorder="1" applyAlignment="1" applyProtection="1">
      <alignment horizontal="center" vertical="center" wrapText="1"/>
    </xf>
    <xf numFmtId="2" fontId="24" fillId="2" borderId="5" xfId="0" applyNumberFormat="1" applyFont="1" applyFill="1" applyBorder="1" applyAlignment="1">
      <alignment horizontal="center" vertical="center" wrapText="1"/>
    </xf>
    <xf numFmtId="0" fontId="24" fillId="2" borderId="5" xfId="0" applyFont="1" applyFill="1" applyBorder="1" applyAlignment="1">
      <alignment horizontal="center" vertical="center" wrapText="1"/>
    </xf>
    <xf numFmtId="2" fontId="24" fillId="6" borderId="5" xfId="0" applyNumberFormat="1" applyFont="1" applyFill="1" applyBorder="1" applyAlignment="1">
      <alignment horizontal="center" vertical="center" wrapText="1"/>
    </xf>
    <xf numFmtId="2" fontId="24" fillId="2" borderId="5" xfId="0" applyNumberFormat="1" applyFont="1" applyFill="1" applyBorder="1" applyAlignment="1">
      <alignment horizontal="center" vertical="center"/>
    </xf>
    <xf numFmtId="0" fontId="29" fillId="2" borderId="5" xfId="2" applyFont="1" applyFill="1" applyBorder="1" applyAlignment="1">
      <alignment horizontal="center" vertical="center"/>
    </xf>
    <xf numFmtId="0" fontId="29" fillId="2" borderId="5" xfId="2" applyFont="1" applyFill="1" applyBorder="1" applyAlignment="1">
      <alignment horizontal="left" vertical="center"/>
    </xf>
    <xf numFmtId="0" fontId="0" fillId="0" borderId="0" xfId="0" applyAlignment="1">
      <alignment horizontal="center"/>
    </xf>
    <xf numFmtId="0" fontId="0" fillId="0" borderId="12" xfId="0" applyBorder="1" applyAlignment="1">
      <alignment horizontal="center"/>
    </xf>
    <xf numFmtId="2" fontId="0" fillId="10" borderId="13" xfId="0" applyNumberFormat="1" applyFill="1" applyBorder="1" applyAlignment="1">
      <alignment horizontal="center" vertical="center"/>
    </xf>
    <xf numFmtId="0" fontId="0" fillId="0" borderId="14"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vertical="center"/>
    </xf>
    <xf numFmtId="0" fontId="0" fillId="0" borderId="0" xfId="0" applyAlignment="1">
      <alignment vertical="center"/>
    </xf>
    <xf numFmtId="0" fontId="0" fillId="0" borderId="16" xfId="0" applyBorder="1" applyAlignment="1">
      <alignment horizontal="center" vertical="center"/>
    </xf>
    <xf numFmtId="0" fontId="0" fillId="0" borderId="17" xfId="0" applyBorder="1" applyAlignment="1">
      <alignment vertical="center"/>
    </xf>
    <xf numFmtId="0" fontId="0" fillId="6" borderId="0" xfId="0" applyFill="1"/>
    <xf numFmtId="0" fontId="17" fillId="6" borderId="18" xfId="0" applyFont="1" applyFill="1" applyBorder="1" applyAlignment="1">
      <alignment vertical="center"/>
    </xf>
    <xf numFmtId="0" fontId="17" fillId="6" borderId="18" xfId="0" applyFont="1" applyFill="1" applyBorder="1" applyAlignment="1">
      <alignment horizontal="center" vertical="center"/>
    </xf>
    <xf numFmtId="0" fontId="30" fillId="6" borderId="19" xfId="0" applyFont="1" applyFill="1" applyBorder="1" applyAlignment="1">
      <alignment horizontal="center" vertical="center"/>
    </xf>
    <xf numFmtId="0" fontId="30" fillId="6" borderId="18" xfId="0" applyFont="1" applyFill="1" applyBorder="1" applyAlignment="1">
      <alignment horizontal="center" vertical="center"/>
    </xf>
    <xf numFmtId="0" fontId="17" fillId="6" borderId="19" xfId="0" applyFont="1" applyFill="1" applyBorder="1" applyAlignment="1">
      <alignment horizontal="center" vertical="center"/>
    </xf>
    <xf numFmtId="0" fontId="17" fillId="6" borderId="20" xfId="0" applyFont="1" applyFill="1" applyBorder="1" applyAlignment="1">
      <alignment horizontal="center" vertical="center"/>
    </xf>
    <xf numFmtId="0" fontId="0" fillId="0" borderId="0" xfId="0" applyAlignment="1">
      <alignment horizontal="center" vertical="center"/>
    </xf>
    <xf numFmtId="2" fontId="33" fillId="0" borderId="0" xfId="0" applyNumberFormat="1" applyFont="1" applyAlignment="1">
      <alignment horizontal="center"/>
    </xf>
    <xf numFmtId="0" fontId="0" fillId="0" borderId="14" xfId="0" applyBorder="1" applyAlignment="1">
      <alignment vertical="center"/>
    </xf>
    <xf numFmtId="0" fontId="0" fillId="0" borderId="9" xfId="0" applyBorder="1" applyAlignment="1">
      <alignment vertical="center"/>
    </xf>
    <xf numFmtId="0" fontId="0" fillId="10" borderId="14" xfId="0" applyFill="1" applyBorder="1" applyAlignment="1">
      <alignment horizontal="center"/>
    </xf>
    <xf numFmtId="4" fontId="36" fillId="0" borderId="24" xfId="3" applyNumberFormat="1" applyFont="1" applyBorder="1" applyAlignment="1">
      <alignment horizontal="center" vertical="center" wrapText="1"/>
    </xf>
    <xf numFmtId="167" fontId="36" fillId="0" borderId="25" xfId="3" applyNumberFormat="1" applyFont="1" applyBorder="1" applyAlignment="1">
      <alignment horizontal="center" vertical="center" wrapText="1"/>
    </xf>
    <xf numFmtId="4" fontId="36" fillId="0" borderId="26" xfId="3" applyNumberFormat="1" applyFont="1" applyBorder="1" applyAlignment="1">
      <alignment horizontal="center" vertical="center" wrapText="1"/>
    </xf>
    <xf numFmtId="4" fontId="36" fillId="0" borderId="27" xfId="3" applyNumberFormat="1" applyFont="1" applyBorder="1" applyAlignment="1">
      <alignment horizontal="center" vertical="center" wrapText="1"/>
    </xf>
    <xf numFmtId="4" fontId="36" fillId="0" borderId="25" xfId="3" applyNumberFormat="1" applyFont="1" applyBorder="1" applyAlignment="1">
      <alignment horizontal="center" vertical="center" wrapText="1"/>
    </xf>
    <xf numFmtId="0" fontId="39" fillId="0" borderId="0" xfId="0" applyFont="1" applyAlignment="1">
      <alignment vertical="center"/>
    </xf>
    <xf numFmtId="0" fontId="40" fillId="0" borderId="32" xfId="0" applyFont="1" applyBorder="1" applyAlignment="1">
      <alignment horizontal="center" wrapText="1"/>
    </xf>
    <xf numFmtId="0" fontId="40" fillId="14" borderId="32" xfId="0" applyFont="1" applyFill="1" applyBorder="1" applyAlignment="1">
      <alignment horizontal="center" vertical="center" wrapText="1"/>
    </xf>
    <xf numFmtId="0" fontId="0" fillId="0" borderId="33" xfId="0"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Border="1" applyAlignment="1">
      <alignment horizontal="center" wrapText="1"/>
    </xf>
    <xf numFmtId="0" fontId="0" fillId="0" borderId="38" xfId="0" applyBorder="1" applyAlignment="1">
      <alignment horizontal="center" wrapText="1"/>
    </xf>
    <xf numFmtId="0" fontId="0" fillId="14" borderId="38" xfId="0" applyFill="1" applyBorder="1" applyAlignment="1">
      <alignment horizontal="center" wrapText="1"/>
    </xf>
    <xf numFmtId="0" fontId="41" fillId="0" borderId="12" xfId="0" applyFont="1" applyBorder="1" applyAlignment="1">
      <alignment vertical="center" wrapText="1"/>
    </xf>
    <xf numFmtId="0" fontId="41" fillId="0" borderId="15" xfId="0" applyFont="1" applyBorder="1" applyAlignment="1">
      <alignment vertical="center" wrapText="1"/>
    </xf>
    <xf numFmtId="0" fontId="41" fillId="0" borderId="16" xfId="0" applyFont="1" applyBorder="1" applyAlignment="1">
      <alignment vertical="center" wrapText="1"/>
    </xf>
    <xf numFmtId="0" fontId="41" fillId="0" borderId="17" xfId="0" applyFont="1" applyBorder="1" applyAlignment="1">
      <alignment vertical="center" wrapText="1"/>
    </xf>
    <xf numFmtId="0" fontId="42" fillId="0" borderId="32" xfId="0" applyFont="1" applyBorder="1" applyAlignment="1">
      <alignment horizontal="center" vertical="center" wrapText="1"/>
    </xf>
    <xf numFmtId="0" fontId="24" fillId="2" borderId="5" xfId="0" applyFont="1" applyFill="1" applyBorder="1" applyAlignment="1">
      <alignment horizontal="center" vertical="center"/>
    </xf>
    <xf numFmtId="0" fontId="24" fillId="0" borderId="5" xfId="0" applyFont="1" applyBorder="1" applyAlignment="1">
      <alignment horizontal="center" vertical="center" wrapText="1"/>
    </xf>
    <xf numFmtId="0" fontId="43" fillId="0" borderId="5" xfId="0" applyFont="1" applyBorder="1" applyAlignment="1">
      <alignment horizontal="center" vertical="center" wrapText="1"/>
    </xf>
    <xf numFmtId="0" fontId="24" fillId="0" borderId="46" xfId="0" applyFont="1" applyBorder="1" applyAlignment="1">
      <alignment horizontal="center" vertical="center"/>
    </xf>
    <xf numFmtId="49" fontId="25" fillId="0" borderId="47" xfId="0" applyNumberFormat="1" applyFont="1" applyBorder="1" applyAlignment="1">
      <alignment vertical="center"/>
    </xf>
    <xf numFmtId="0" fontId="25" fillId="0" borderId="47" xfId="0" applyFont="1" applyBorder="1" applyAlignment="1">
      <alignment vertical="center" wrapText="1"/>
    </xf>
    <xf numFmtId="0" fontId="25" fillId="0" borderId="47" xfId="0" applyFont="1" applyBorder="1" applyAlignment="1">
      <alignment horizontal="center" vertical="center"/>
    </xf>
    <xf numFmtId="2" fontId="25" fillId="0" borderId="47" xfId="0" applyNumberFormat="1" applyFont="1" applyBorder="1" applyAlignment="1">
      <alignment horizontal="center" vertical="center"/>
    </xf>
    <xf numFmtId="164" fontId="25" fillId="0" borderId="47" xfId="1" applyFont="1" applyFill="1" applyBorder="1" applyAlignment="1">
      <alignment horizontal="center" vertical="center" wrapText="1"/>
    </xf>
    <xf numFmtId="164" fontId="25" fillId="0" borderId="47" xfId="1" applyFont="1" applyFill="1" applyBorder="1" applyAlignment="1">
      <alignment vertical="center" wrapText="1"/>
    </xf>
    <xf numFmtId="165" fontId="25" fillId="0" borderId="48" xfId="0" applyNumberFormat="1" applyFont="1" applyBorder="1" applyAlignment="1">
      <alignment horizontal="center" vertical="center"/>
    </xf>
    <xf numFmtId="0" fontId="25" fillId="0" borderId="49" xfId="0" applyFont="1" applyBorder="1" applyAlignment="1">
      <alignment horizontal="center" vertical="center"/>
    </xf>
    <xf numFmtId="0" fontId="23" fillId="0" borderId="0" xfId="0" applyFont="1"/>
    <xf numFmtId="49" fontId="25" fillId="2" borderId="4" xfId="0" applyNumberFormat="1" applyFont="1" applyFill="1" applyBorder="1" applyAlignment="1">
      <alignment horizontal="center" vertical="center"/>
    </xf>
    <xf numFmtId="0" fontId="25" fillId="2" borderId="4" xfId="0"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0" fontId="25" fillId="0" borderId="4" xfId="0" applyFont="1" applyBorder="1" applyAlignment="1">
      <alignment horizontal="center" vertical="center" wrapText="1"/>
    </xf>
    <xf numFmtId="49" fontId="25" fillId="0" borderId="4" xfId="0" applyNumberFormat="1" applyFont="1" applyBorder="1" applyAlignment="1">
      <alignment horizontal="center" vertical="center" wrapText="1"/>
    </xf>
    <xf numFmtId="2" fontId="25" fillId="2" borderId="4" xfId="0" applyNumberFormat="1" applyFont="1" applyFill="1" applyBorder="1" applyAlignment="1">
      <alignment horizontal="center" vertical="center"/>
    </xf>
    <xf numFmtId="1" fontId="25" fillId="2" borderId="4" xfId="0" applyNumberFormat="1" applyFont="1" applyFill="1" applyBorder="1" applyAlignment="1">
      <alignment horizontal="center" vertical="center"/>
    </xf>
    <xf numFmtId="49" fontId="25" fillId="0" borderId="4" xfId="0" applyNumberFormat="1" applyFont="1" applyBorder="1" applyAlignment="1">
      <alignment horizontal="center" vertical="center"/>
    </xf>
    <xf numFmtId="0" fontId="25" fillId="0" borderId="4" xfId="0" applyFont="1" applyBorder="1" applyAlignment="1">
      <alignment horizontal="center" vertical="center"/>
    </xf>
    <xf numFmtId="2" fontId="25" fillId="0" borderId="4" xfId="0" applyNumberFormat="1" applyFont="1" applyBorder="1" applyAlignment="1">
      <alignment horizontal="center" vertical="center"/>
    </xf>
    <xf numFmtId="168" fontId="0" fillId="0" borderId="0" xfId="0" applyNumberFormat="1"/>
    <xf numFmtId="0" fontId="16" fillId="0" borderId="0" xfId="5"/>
    <xf numFmtId="0" fontId="25" fillId="0" borderId="32" xfId="5" applyFont="1" applyBorder="1" applyAlignment="1">
      <alignment horizontal="center" vertical="center" wrapText="1"/>
    </xf>
    <xf numFmtId="0" fontId="25" fillId="0" borderId="72" xfId="5" applyFont="1" applyBorder="1" applyAlignment="1">
      <alignment horizontal="center" vertical="center" wrapText="1"/>
    </xf>
    <xf numFmtId="0" fontId="16" fillId="0" borderId="32" xfId="5" applyBorder="1" applyAlignment="1">
      <alignment horizontal="center" vertical="center"/>
    </xf>
    <xf numFmtId="2" fontId="16" fillId="0" borderId="32" xfId="5" applyNumberFormat="1" applyBorder="1" applyAlignment="1">
      <alignment horizontal="center" vertical="center"/>
    </xf>
    <xf numFmtId="0" fontId="16" fillId="0" borderId="70" xfId="5" applyBorder="1" applyAlignment="1">
      <alignment horizontal="center" vertical="center"/>
    </xf>
    <xf numFmtId="43" fontId="16" fillId="0" borderId="32" xfId="4" applyFont="1" applyBorder="1" applyAlignment="1">
      <alignment horizontal="center" vertical="center"/>
    </xf>
    <xf numFmtId="2" fontId="16" fillId="0" borderId="70" xfId="5" applyNumberFormat="1" applyBorder="1" applyAlignment="1">
      <alignment horizontal="center" vertical="center"/>
    </xf>
    <xf numFmtId="43" fontId="16" fillId="0" borderId="70" xfId="4" applyFont="1" applyBorder="1" applyAlignment="1">
      <alignment horizontal="center" vertical="center"/>
    </xf>
    <xf numFmtId="49" fontId="25" fillId="2" borderId="0" xfId="0" applyNumberFormat="1" applyFont="1" applyFill="1" applyAlignment="1">
      <alignment horizontal="center" vertical="center"/>
    </xf>
    <xf numFmtId="10" fontId="25" fillId="0" borderId="0" xfId="0" applyNumberFormat="1" applyFont="1"/>
    <xf numFmtId="43" fontId="48" fillId="3" borderId="4" xfId="4" applyFont="1" applyFill="1" applyBorder="1" applyAlignment="1">
      <alignment vertical="center" wrapText="1"/>
    </xf>
    <xf numFmtId="0" fontId="18" fillId="0" borderId="0" xfId="2"/>
    <xf numFmtId="0" fontId="53" fillId="0" borderId="0" xfId="2" applyFont="1"/>
    <xf numFmtId="0" fontId="51" fillId="0" borderId="0" xfId="2" applyFont="1"/>
    <xf numFmtId="0" fontId="18" fillId="10" borderId="0" xfId="2" applyFill="1"/>
    <xf numFmtId="0" fontId="49" fillId="0" borderId="0" xfId="2" applyFont="1" applyAlignment="1">
      <alignment vertical="top" wrapText="1"/>
    </xf>
    <xf numFmtId="0" fontId="47" fillId="0" borderId="0" xfId="2" applyFont="1" applyAlignment="1">
      <alignment vertical="top" wrapText="1"/>
    </xf>
    <xf numFmtId="0" fontId="57" fillId="0" borderId="83" xfId="6" applyFont="1" applyBorder="1" applyAlignment="1">
      <alignment horizontal="center" vertical="center"/>
    </xf>
    <xf numFmtId="0" fontId="23" fillId="0" borderId="0" xfId="2" applyFont="1"/>
    <xf numFmtId="0" fontId="18" fillId="15" borderId="0" xfId="2" applyFill="1"/>
    <xf numFmtId="171" fontId="65" fillId="16" borderId="72" xfId="10" applyFont="1" applyFill="1" applyBorder="1" applyAlignment="1" applyProtection="1">
      <alignment horizontal="center" vertical="center"/>
    </xf>
    <xf numFmtId="171" fontId="65" fillId="16" borderId="75" xfId="10" applyFont="1" applyFill="1" applyBorder="1" applyAlignment="1" applyProtection="1">
      <alignment horizontal="center" vertical="center"/>
    </xf>
    <xf numFmtId="171" fontId="65" fillId="16" borderId="73" xfId="10" applyFont="1" applyFill="1" applyBorder="1" applyAlignment="1" applyProtection="1">
      <alignment horizontal="center" vertical="center"/>
    </xf>
    <xf numFmtId="49" fontId="65" fillId="16" borderId="32" xfId="2" applyNumberFormat="1" applyFont="1" applyFill="1" applyBorder="1" applyAlignment="1">
      <alignment horizontal="center" vertical="center"/>
    </xf>
    <xf numFmtId="0" fontId="66" fillId="0" borderId="0" xfId="2" applyFont="1" applyAlignment="1">
      <alignment horizontal="center" vertical="center"/>
    </xf>
    <xf numFmtId="0" fontId="65" fillId="0" borderId="52" xfId="2" applyFont="1" applyBorder="1" applyAlignment="1">
      <alignment horizontal="center" vertical="center"/>
    </xf>
    <xf numFmtId="0" fontId="65" fillId="0" borderId="52" xfId="2" applyFont="1" applyBorder="1" applyAlignment="1">
      <alignment horizontal="center"/>
    </xf>
    <xf numFmtId="49" fontId="65" fillId="0" borderId="52" xfId="2" applyNumberFormat="1" applyFont="1" applyBorder="1" applyAlignment="1">
      <alignment horizontal="center" vertical="center"/>
    </xf>
    <xf numFmtId="0" fontId="65" fillId="0" borderId="75" xfId="2" applyFont="1" applyBorder="1" applyAlignment="1">
      <alignment horizontal="center" vertical="center"/>
    </xf>
    <xf numFmtId="0" fontId="65" fillId="0" borderId="75" xfId="9" applyNumberFormat="1" applyFont="1" applyFill="1" applyBorder="1" applyAlignment="1" applyProtection="1">
      <alignment horizontal="center" vertical="center"/>
    </xf>
    <xf numFmtId="170" fontId="65" fillId="0" borderId="75" xfId="9" applyFont="1" applyFill="1" applyBorder="1" applyAlignment="1" applyProtection="1">
      <alignment horizontal="center" vertical="center"/>
    </xf>
    <xf numFmtId="172" fontId="65" fillId="0" borderId="0" xfId="2" applyNumberFormat="1" applyFont="1"/>
    <xf numFmtId="44" fontId="18" fillId="0" borderId="0" xfId="2" applyNumberFormat="1"/>
    <xf numFmtId="170" fontId="65" fillId="0" borderId="0" xfId="9" applyFont="1" applyFill="1" applyBorder="1" applyProtection="1"/>
    <xf numFmtId="0" fontId="51" fillId="6" borderId="23" xfId="2" applyFont="1" applyFill="1" applyBorder="1"/>
    <xf numFmtId="0" fontId="51" fillId="6" borderId="0" xfId="2" applyFont="1" applyFill="1"/>
    <xf numFmtId="0" fontId="58" fillId="6" borderId="0" xfId="2" applyFont="1" applyFill="1"/>
    <xf numFmtId="0" fontId="51" fillId="6" borderId="65" xfId="2" applyFont="1" applyFill="1" applyBorder="1"/>
    <xf numFmtId="0" fontId="51" fillId="6" borderId="77" xfId="2" applyFont="1" applyFill="1" applyBorder="1"/>
    <xf numFmtId="0" fontId="51" fillId="6" borderId="62" xfId="2" applyFont="1" applyFill="1" applyBorder="1"/>
    <xf numFmtId="170" fontId="51" fillId="6" borderId="62" xfId="9" applyFont="1" applyFill="1" applyBorder="1" applyAlignment="1" applyProtection="1">
      <alignment horizontal="center" vertical="center"/>
    </xf>
    <xf numFmtId="170" fontId="51" fillId="6" borderId="62" xfId="9" applyFont="1" applyFill="1" applyBorder="1" applyAlignment="1" applyProtection="1">
      <alignment horizontal="right" vertical="center"/>
    </xf>
    <xf numFmtId="170" fontId="53" fillId="6" borderId="62" xfId="9" applyFont="1" applyFill="1" applyBorder="1" applyAlignment="1" applyProtection="1">
      <alignment horizontal="right" vertical="center"/>
    </xf>
    <xf numFmtId="0" fontId="51" fillId="6" borderId="53" xfId="2" applyFont="1" applyFill="1" applyBorder="1"/>
    <xf numFmtId="0" fontId="33" fillId="0" borderId="68" xfId="5" applyFont="1" applyBorder="1" applyAlignment="1">
      <alignment horizontal="center" vertical="center" wrapText="1"/>
    </xf>
    <xf numFmtId="10" fontId="17" fillId="0" borderId="68" xfId="5" applyNumberFormat="1" applyFont="1" applyBorder="1" applyAlignment="1">
      <alignment horizontal="center" vertical="center"/>
    </xf>
    <xf numFmtId="10" fontId="17" fillId="0" borderId="71" xfId="5" applyNumberFormat="1" applyFont="1" applyBorder="1" applyAlignment="1">
      <alignment horizontal="center" vertical="center"/>
    </xf>
    <xf numFmtId="2" fontId="0" fillId="0" borderId="0" xfId="0" applyNumberFormat="1"/>
    <xf numFmtId="0" fontId="18" fillId="0" borderId="0" xfId="13"/>
    <xf numFmtId="0" fontId="49" fillId="0" borderId="0" xfId="13" applyFont="1" applyAlignment="1">
      <alignment horizontal="center" vertical="center"/>
    </xf>
    <xf numFmtId="0" fontId="18" fillId="0" borderId="0" xfId="13" applyAlignment="1">
      <alignment horizontal="center"/>
    </xf>
    <xf numFmtId="0" fontId="68" fillId="0" borderId="0" xfId="13" applyFont="1"/>
    <xf numFmtId="9" fontId="18" fillId="0" borderId="0" xfId="14" applyFont="1" applyFill="1" applyBorder="1" applyAlignment="1">
      <alignment horizontal="center" vertical="center" wrapText="1"/>
    </xf>
    <xf numFmtId="0" fontId="18" fillId="0" borderId="0" xfId="13" quotePrefix="1" applyAlignment="1">
      <alignment horizontal="center" vertical="center"/>
    </xf>
    <xf numFmtId="0" fontId="18" fillId="0" borderId="0" xfId="13" applyAlignment="1">
      <alignment horizontal="left" vertical="center"/>
    </xf>
    <xf numFmtId="9" fontId="18" fillId="0" borderId="0" xfId="14" quotePrefix="1" applyFont="1" applyFill="1" applyBorder="1" applyAlignment="1">
      <alignment horizontal="center" vertical="center" wrapText="1"/>
    </xf>
    <xf numFmtId="2" fontId="18" fillId="0" borderId="0" xfId="13" quotePrefix="1" applyNumberFormat="1" applyAlignment="1">
      <alignment horizontal="center" vertical="center"/>
    </xf>
    <xf numFmtId="0" fontId="49" fillId="0" borderId="0" xfId="13" applyFont="1" applyAlignment="1">
      <alignment horizontal="center" vertical="center" wrapText="1"/>
    </xf>
    <xf numFmtId="0" fontId="49" fillId="0" borderId="0" xfId="13" applyFont="1"/>
    <xf numFmtId="0" fontId="18" fillId="0" borderId="0" xfId="13" applyAlignment="1">
      <alignment horizontal="center" vertical="center"/>
    </xf>
    <xf numFmtId="0" fontId="69" fillId="0" borderId="0" xfId="13" applyFont="1"/>
    <xf numFmtId="0" fontId="71" fillId="0" borderId="0" xfId="13" applyFont="1" applyAlignment="1">
      <alignment horizontal="center"/>
    </xf>
    <xf numFmtId="0" fontId="18" fillId="0" borderId="8" xfId="13" applyBorder="1" applyAlignment="1">
      <alignment horizontal="left" vertical="center"/>
    </xf>
    <xf numFmtId="0" fontId="18" fillId="0" borderId="18" xfId="13" applyBorder="1" applyAlignment="1">
      <alignment horizontal="left" vertical="center"/>
    </xf>
    <xf numFmtId="0" fontId="37" fillId="0" borderId="18" xfId="13" applyFont="1" applyBorder="1" applyAlignment="1">
      <alignment horizontal="left" vertical="center"/>
    </xf>
    <xf numFmtId="0" fontId="37" fillId="0" borderId="9" xfId="13" applyFont="1" applyBorder="1" applyAlignment="1">
      <alignment horizontal="left" vertical="center"/>
    </xf>
    <xf numFmtId="0" fontId="37" fillId="0" borderId="8" xfId="13" applyFont="1" applyBorder="1" applyAlignment="1">
      <alignment horizontal="left" vertical="center"/>
    </xf>
    <xf numFmtId="0" fontId="37" fillId="0" borderId="22" xfId="13" applyFont="1" applyBorder="1" applyAlignment="1">
      <alignment horizontal="left" vertical="center"/>
    </xf>
    <xf numFmtId="0" fontId="18" fillId="0" borderId="65" xfId="13" applyBorder="1" applyAlignment="1">
      <alignment vertical="center"/>
    </xf>
    <xf numFmtId="0" fontId="18" fillId="0" borderId="0" xfId="13" applyAlignment="1">
      <alignment vertical="center"/>
    </xf>
    <xf numFmtId="0" fontId="49" fillId="0" borderId="64" xfId="13" applyFont="1" applyBorder="1" applyAlignment="1">
      <alignment vertical="center"/>
    </xf>
    <xf numFmtId="9" fontId="18" fillId="0" borderId="65" xfId="14" applyFont="1" applyFill="1" applyBorder="1" applyAlignment="1">
      <alignment horizontal="center" vertical="center" wrapText="1"/>
    </xf>
    <xf numFmtId="0" fontId="18" fillId="0" borderId="64" xfId="13" applyBorder="1" applyAlignment="1">
      <alignment vertical="center"/>
    </xf>
    <xf numFmtId="0" fontId="18" fillId="0" borderId="23" xfId="13" applyBorder="1"/>
    <xf numFmtId="0" fontId="18" fillId="0" borderId="0" xfId="13" applyAlignment="1">
      <alignment vertical="center" wrapText="1"/>
    </xf>
    <xf numFmtId="0" fontId="18" fillId="0" borderId="64" xfId="13" applyBorder="1" applyAlignment="1">
      <alignment vertical="center" wrapText="1"/>
    </xf>
    <xf numFmtId="0" fontId="49" fillId="0" borderId="65" xfId="13" applyFont="1" applyBorder="1" applyAlignment="1">
      <alignment horizontal="center" vertical="center" wrapText="1"/>
    </xf>
    <xf numFmtId="0" fontId="49" fillId="0" borderId="0" xfId="13" applyFont="1" applyAlignment="1">
      <alignment vertical="center" wrapText="1"/>
    </xf>
    <xf numFmtId="0" fontId="49" fillId="0" borderId="64" xfId="13" applyFont="1" applyBorder="1" applyAlignment="1">
      <alignment vertical="center" wrapText="1"/>
    </xf>
    <xf numFmtId="0" fontId="18" fillId="0" borderId="65" xfId="13" applyBorder="1"/>
    <xf numFmtId="0" fontId="18" fillId="0" borderId="64" xfId="13" applyBorder="1"/>
    <xf numFmtId="2" fontId="18" fillId="0" borderId="0" xfId="13" applyNumberFormat="1"/>
    <xf numFmtId="168" fontId="18" fillId="0" borderId="0" xfId="13" applyNumberFormat="1"/>
    <xf numFmtId="0" fontId="60" fillId="0" borderId="0" xfId="7"/>
    <xf numFmtId="14" fontId="18" fillId="0" borderId="0" xfId="13" applyNumberFormat="1"/>
    <xf numFmtId="0" fontId="49" fillId="0" borderId="23" xfId="13" applyFont="1" applyBorder="1"/>
    <xf numFmtId="0" fontId="18" fillId="6" borderId="63" xfId="13" applyFill="1" applyBorder="1" applyAlignment="1">
      <alignment vertical="center"/>
    </xf>
    <xf numFmtId="0" fontId="18" fillId="6" borderId="52" xfId="13" applyFill="1" applyBorder="1" applyAlignment="1">
      <alignment vertical="center"/>
    </xf>
    <xf numFmtId="0" fontId="18" fillId="6" borderId="52" xfId="13" applyFill="1" applyBorder="1"/>
    <xf numFmtId="0" fontId="18" fillId="6" borderId="101" xfId="13" applyFill="1" applyBorder="1"/>
    <xf numFmtId="49" fontId="77" fillId="6" borderId="32" xfId="13" applyNumberFormat="1" applyFont="1" applyFill="1" applyBorder="1" applyAlignment="1">
      <alignment horizontal="center" vertical="center"/>
    </xf>
    <xf numFmtId="0" fontId="49" fillId="15" borderId="32" xfId="13" applyFont="1" applyFill="1" applyBorder="1" applyAlignment="1">
      <alignment horizontal="centerContinuous" vertical="center"/>
    </xf>
    <xf numFmtId="0" fontId="18" fillId="0" borderId="52" xfId="13" applyBorder="1"/>
    <xf numFmtId="0" fontId="49" fillId="14" borderId="73" xfId="13" applyFont="1" applyFill="1" applyBorder="1" applyAlignment="1">
      <alignment horizontal="centerContinuous" vertical="center"/>
    </xf>
    <xf numFmtId="0" fontId="49" fillId="14" borderId="75" xfId="13" applyFont="1" applyFill="1" applyBorder="1" applyAlignment="1">
      <alignment horizontal="centerContinuous" vertical="center"/>
    </xf>
    <xf numFmtId="0" fontId="18" fillId="14" borderId="75" xfId="13" applyFill="1" applyBorder="1" applyAlignment="1">
      <alignment horizontal="centerContinuous"/>
    </xf>
    <xf numFmtId="0" fontId="72" fillId="14" borderId="75" xfId="13" applyFont="1" applyFill="1" applyBorder="1" applyAlignment="1">
      <alignment horizontal="centerContinuous" vertical="center"/>
    </xf>
    <xf numFmtId="0" fontId="79" fillId="14" borderId="72" xfId="13" applyFont="1" applyFill="1" applyBorder="1" applyAlignment="1">
      <alignment horizontal="centerContinuous" vertical="center"/>
    </xf>
    <xf numFmtId="43" fontId="16" fillId="0" borderId="72" xfId="4" applyFont="1" applyBorder="1" applyAlignment="1">
      <alignment horizontal="center" vertical="center"/>
    </xf>
    <xf numFmtId="43" fontId="16" fillId="0" borderId="76" xfId="4" applyFont="1" applyBorder="1" applyAlignment="1">
      <alignment horizontal="center" vertical="center"/>
    </xf>
    <xf numFmtId="0" fontId="16" fillId="0" borderId="29" xfId="5" applyBorder="1"/>
    <xf numFmtId="0" fontId="80" fillId="2" borderId="0" xfId="0" applyFont="1" applyFill="1"/>
    <xf numFmtId="0" fontId="80" fillId="2" borderId="0" xfId="0" applyFont="1" applyFill="1" applyAlignment="1">
      <alignment horizontal="center" vertical="center" wrapText="1"/>
    </xf>
    <xf numFmtId="0" fontId="82" fillId="2" borderId="0" xfId="0" applyFont="1" applyFill="1" applyAlignment="1">
      <alignment horizontal="center"/>
    </xf>
    <xf numFmtId="0" fontId="83" fillId="0" borderId="4" xfId="0" applyFont="1" applyBorder="1" applyAlignment="1">
      <alignment horizontal="center" vertical="center"/>
    </xf>
    <xf numFmtId="0" fontId="83" fillId="0" borderId="4" xfId="0" applyFont="1" applyBorder="1" applyAlignment="1">
      <alignment horizontal="center" vertical="center" wrapText="1"/>
    </xf>
    <xf numFmtId="0" fontId="83" fillId="3" borderId="4" xfId="0" applyFont="1" applyFill="1" applyBorder="1" applyAlignment="1">
      <alignment horizontal="center" vertical="center"/>
    </xf>
    <xf numFmtId="0" fontId="83" fillId="3" borderId="49" xfId="0" applyFont="1" applyFill="1" applyBorder="1" applyAlignment="1">
      <alignment horizontal="center" wrapText="1"/>
    </xf>
    <xf numFmtId="0" fontId="84" fillId="2" borderId="0" xfId="0" applyFont="1" applyFill="1"/>
    <xf numFmtId="0" fontId="83" fillId="2" borderId="4" xfId="0" applyFont="1" applyFill="1" applyBorder="1" applyAlignment="1">
      <alignment horizontal="center" vertical="center"/>
    </xf>
    <xf numFmtId="49" fontId="83" fillId="2" borderId="4" xfId="0" applyNumberFormat="1" applyFont="1" applyFill="1" applyBorder="1" applyAlignment="1">
      <alignment horizontal="center" vertical="center"/>
    </xf>
    <xf numFmtId="2" fontId="83" fillId="4" borderId="4" xfId="0" applyNumberFormat="1" applyFont="1" applyFill="1" applyBorder="1" applyAlignment="1">
      <alignment horizontal="center" vertical="center"/>
    </xf>
    <xf numFmtId="0" fontId="83" fillId="2" borderId="4" xfId="0" applyFont="1" applyFill="1" applyBorder="1" applyAlignment="1">
      <alignment horizontal="center" vertical="center" wrapText="1"/>
    </xf>
    <xf numFmtId="0" fontId="83" fillId="4" borderId="4" xfId="0" applyFont="1" applyFill="1" applyBorder="1" applyAlignment="1">
      <alignment horizontal="center" vertical="center"/>
    </xf>
    <xf numFmtId="2" fontId="83" fillId="4" borderId="0" xfId="0" applyNumberFormat="1" applyFont="1" applyFill="1" applyAlignment="1">
      <alignment horizontal="center" vertical="center"/>
    </xf>
    <xf numFmtId="8" fontId="83" fillId="0" borderId="0" xfId="0" applyNumberFormat="1" applyFont="1"/>
    <xf numFmtId="164" fontId="83" fillId="3" borderId="4" xfId="1" applyFont="1" applyFill="1" applyBorder="1" applyAlignment="1">
      <alignment vertical="center" wrapText="1"/>
    </xf>
    <xf numFmtId="49" fontId="83" fillId="2" borderId="4" xfId="0" applyNumberFormat="1" applyFont="1" applyFill="1" applyBorder="1" applyAlignment="1">
      <alignment horizontal="center" vertical="center" wrapText="1"/>
    </xf>
    <xf numFmtId="2" fontId="83" fillId="2" borderId="4" xfId="0" applyNumberFormat="1" applyFont="1" applyFill="1" applyBorder="1" applyAlignment="1">
      <alignment horizontal="center" vertical="center"/>
    </xf>
    <xf numFmtId="2" fontId="83" fillId="0" borderId="4" xfId="0" applyNumberFormat="1" applyFont="1" applyBorder="1" applyAlignment="1">
      <alignment horizontal="center" vertical="center"/>
    </xf>
    <xf numFmtId="49" fontId="83" fillId="0" borderId="4" xfId="0" applyNumberFormat="1" applyFont="1" applyBorder="1" applyAlignment="1">
      <alignment horizontal="center" vertical="center" wrapText="1"/>
    </xf>
    <xf numFmtId="49" fontId="83" fillId="0" borderId="4" xfId="0" applyNumberFormat="1" applyFont="1" applyBorder="1" applyAlignment="1">
      <alignment horizontal="center" vertical="center"/>
    </xf>
    <xf numFmtId="1" fontId="83" fillId="2" borderId="4" xfId="0" applyNumberFormat="1" applyFont="1" applyFill="1" applyBorder="1" applyAlignment="1">
      <alignment horizontal="center" vertical="center"/>
    </xf>
    <xf numFmtId="0" fontId="83" fillId="2" borderId="84" xfId="0" applyFont="1" applyFill="1" applyBorder="1" applyAlignment="1">
      <alignment horizontal="center" vertical="center"/>
    </xf>
    <xf numFmtId="0" fontId="83" fillId="2" borderId="84" xfId="0" applyFont="1" applyFill="1" applyBorder="1" applyAlignment="1">
      <alignment horizontal="center" vertical="center" wrapText="1"/>
    </xf>
    <xf numFmtId="49" fontId="83" fillId="2" borderId="84" xfId="0" applyNumberFormat="1" applyFont="1" applyFill="1" applyBorder="1" applyAlignment="1">
      <alignment horizontal="center" vertical="center" wrapText="1"/>
    </xf>
    <xf numFmtId="2" fontId="83" fillId="4" borderId="84" xfId="0" applyNumberFormat="1" applyFont="1" applyFill="1" applyBorder="1" applyAlignment="1">
      <alignment horizontal="center" vertical="center"/>
    </xf>
    <xf numFmtId="0" fontId="83" fillId="4" borderId="84" xfId="0" applyFont="1" applyFill="1" applyBorder="1" applyAlignment="1">
      <alignment horizontal="center" vertical="center"/>
    </xf>
    <xf numFmtId="164" fontId="83" fillId="3" borderId="84" xfId="1" applyFont="1" applyFill="1" applyBorder="1" applyAlignment="1">
      <alignment vertical="center" wrapText="1"/>
    </xf>
    <xf numFmtId="166" fontId="83" fillId="19" borderId="85" xfId="0" applyNumberFormat="1" applyFont="1" applyFill="1" applyBorder="1" applyAlignment="1">
      <alignment horizontal="right" vertical="center"/>
    </xf>
    <xf numFmtId="0" fontId="84" fillId="0" borderId="0" xfId="0" applyFont="1"/>
    <xf numFmtId="0" fontId="83" fillId="2" borderId="86" xfId="0" applyFont="1" applyFill="1" applyBorder="1" applyAlignment="1">
      <alignment vertical="center"/>
    </xf>
    <xf numFmtId="0" fontId="83" fillId="2" borderId="87" xfId="0" applyFont="1" applyFill="1" applyBorder="1" applyAlignment="1">
      <alignment vertical="center"/>
    </xf>
    <xf numFmtId="0" fontId="83" fillId="2" borderId="88" xfId="0" applyFont="1" applyFill="1" applyBorder="1" applyAlignment="1">
      <alignment vertical="center"/>
    </xf>
    <xf numFmtId="166" fontId="81" fillId="5" borderId="85" xfId="0" applyNumberFormat="1" applyFont="1" applyFill="1" applyBorder="1" applyAlignment="1">
      <alignment horizontal="right" vertical="center"/>
    </xf>
    <xf numFmtId="0" fontId="80" fillId="2" borderId="0" xfId="0" applyFont="1" applyFill="1" applyAlignment="1">
      <alignment vertical="center"/>
    </xf>
    <xf numFmtId="0" fontId="80" fillId="0" borderId="0" xfId="0" applyFont="1"/>
    <xf numFmtId="2" fontId="80" fillId="0" borderId="0" xfId="0" applyNumberFormat="1" applyFont="1"/>
    <xf numFmtId="43" fontId="80" fillId="0" borderId="0" xfId="0" applyNumberFormat="1" applyFont="1"/>
    <xf numFmtId="0" fontId="80" fillId="0" borderId="0" xfId="0" applyFont="1" applyAlignment="1">
      <alignment vertical="center"/>
    </xf>
    <xf numFmtId="9" fontId="80" fillId="0" borderId="0" xfId="0" applyNumberFormat="1" applyFont="1"/>
    <xf numFmtId="0" fontId="86" fillId="2" borderId="0" xfId="0" applyFont="1" applyFill="1" applyAlignment="1">
      <alignment horizontal="center"/>
    </xf>
    <xf numFmtId="0" fontId="80" fillId="2" borderId="0" xfId="0" applyFont="1" applyFill="1" applyAlignment="1">
      <alignment horizontal="center"/>
    </xf>
    <xf numFmtId="0" fontId="14" fillId="0" borderId="0" xfId="17"/>
    <xf numFmtId="0" fontId="18" fillId="0" borderId="0" xfId="17" applyFont="1"/>
    <xf numFmtId="173" fontId="18" fillId="0" borderId="0" xfId="17" applyNumberFormat="1" applyFont="1"/>
    <xf numFmtId="0" fontId="14" fillId="0" borderId="0" xfId="17" applyAlignment="1">
      <alignment horizontal="center" vertical="center"/>
    </xf>
    <xf numFmtId="173" fontId="14" fillId="0" borderId="0" xfId="17" applyNumberFormat="1"/>
    <xf numFmtId="0" fontId="73" fillId="0" borderId="0" xfId="17" applyFont="1" applyAlignment="1">
      <alignment vertical="center"/>
    </xf>
    <xf numFmtId="0" fontId="87" fillId="14" borderId="0" xfId="13" applyFont="1" applyFill="1" applyAlignment="1">
      <alignment vertical="center" wrapText="1"/>
    </xf>
    <xf numFmtId="0" fontId="87" fillId="14" borderId="0" xfId="13" applyFont="1" applyFill="1" applyAlignment="1">
      <alignment vertical="center"/>
    </xf>
    <xf numFmtId="174" fontId="89" fillId="12" borderId="51" xfId="18" applyNumberFormat="1" applyFont="1" applyFill="1" applyBorder="1" applyAlignment="1" applyProtection="1">
      <alignment horizontal="center" vertical="center"/>
      <protection hidden="1"/>
    </xf>
    <xf numFmtId="0" fontId="87" fillId="14" borderId="87" xfId="13" applyFont="1" applyFill="1" applyBorder="1" applyAlignment="1">
      <alignment vertical="center"/>
    </xf>
    <xf numFmtId="0" fontId="90" fillId="20" borderId="107" xfId="17" applyFont="1" applyFill="1" applyBorder="1" applyAlignment="1">
      <alignment horizontal="center" vertical="center"/>
    </xf>
    <xf numFmtId="0" fontId="90" fillId="20" borderId="108" xfId="17" applyFont="1" applyFill="1" applyBorder="1" applyAlignment="1">
      <alignment horizontal="center" vertical="center"/>
    </xf>
    <xf numFmtId="16" fontId="91" fillId="21" borderId="109" xfId="17" applyNumberFormat="1" applyFont="1" applyFill="1" applyBorder="1" applyAlignment="1">
      <alignment horizontal="center" vertical="center"/>
    </xf>
    <xf numFmtId="0" fontId="14" fillId="0" borderId="0" xfId="17" applyAlignment="1">
      <alignment vertical="center"/>
    </xf>
    <xf numFmtId="0" fontId="17" fillId="0" borderId="4" xfId="13" applyFont="1" applyBorder="1" applyAlignment="1">
      <alignment horizontal="center" vertical="center"/>
    </xf>
    <xf numFmtId="0" fontId="90" fillId="0" borderId="110" xfId="17" applyFont="1" applyBorder="1" applyAlignment="1">
      <alignment horizontal="center" vertical="center"/>
    </xf>
    <xf numFmtId="0" fontId="90" fillId="0" borderId="107" xfId="17" applyFont="1" applyBorder="1" applyAlignment="1">
      <alignment horizontal="center" vertical="center"/>
    </xf>
    <xf numFmtId="0" fontId="90" fillId="0" borderId="108" xfId="17" applyFont="1" applyBorder="1" applyAlignment="1">
      <alignment horizontal="center" vertical="center"/>
    </xf>
    <xf numFmtId="16" fontId="91" fillId="0" borderId="99" xfId="17" applyNumberFormat="1" applyFont="1" applyBorder="1" applyAlignment="1">
      <alignment horizontal="center" vertical="center"/>
    </xf>
    <xf numFmtId="16" fontId="91" fillId="0" borderId="0" xfId="17" applyNumberFormat="1" applyFont="1" applyAlignment="1">
      <alignment horizontal="center" vertical="center"/>
    </xf>
    <xf numFmtId="0" fontId="18" fillId="0" borderId="47" xfId="13" applyBorder="1" applyAlignment="1">
      <alignment horizontal="center" vertical="center"/>
    </xf>
    <xf numFmtId="2" fontId="18" fillId="0" borderId="47" xfId="13" applyNumberFormat="1" applyBorder="1" applyAlignment="1">
      <alignment horizontal="center" vertical="center"/>
    </xf>
    <xf numFmtId="44" fontId="0" fillId="0" borderId="47" xfId="19" applyFont="1" applyBorder="1" applyAlignment="1">
      <alignment vertical="center"/>
    </xf>
    <xf numFmtId="173" fontId="18" fillId="0" borderId="47" xfId="13" applyNumberFormat="1" applyBorder="1" applyAlignment="1">
      <alignment horizontal="center" vertical="center"/>
    </xf>
    <xf numFmtId="0" fontId="92" fillId="10" borderId="110" xfId="17" applyFont="1" applyFill="1" applyBorder="1" applyAlignment="1">
      <alignment horizontal="center" vertical="center"/>
    </xf>
    <xf numFmtId="0" fontId="93" fillId="10" borderId="107" xfId="17" applyFont="1" applyFill="1" applyBorder="1" applyAlignment="1">
      <alignment horizontal="left" vertical="center"/>
    </xf>
    <xf numFmtId="0" fontId="93" fillId="10" borderId="107" xfId="17" applyFont="1" applyFill="1" applyBorder="1" applyAlignment="1">
      <alignment horizontal="center" vertical="center"/>
    </xf>
    <xf numFmtId="175" fontId="93" fillId="10" borderId="107" xfId="17" applyNumberFormat="1" applyFont="1" applyFill="1" applyBorder="1" applyAlignment="1">
      <alignment horizontal="center" vertical="center"/>
    </xf>
    <xf numFmtId="9" fontId="93" fillId="10" borderId="110" xfId="21" applyFont="1" applyFill="1" applyBorder="1" applyAlignment="1">
      <alignment horizontal="center" vertical="center"/>
    </xf>
    <xf numFmtId="173" fontId="93" fillId="10" borderId="107" xfId="17" applyNumberFormat="1" applyFont="1" applyFill="1" applyBorder="1" applyAlignment="1">
      <alignment horizontal="center" vertical="center"/>
    </xf>
    <xf numFmtId="0" fontId="94" fillId="10" borderId="110" xfId="17" applyFont="1" applyFill="1" applyBorder="1" applyAlignment="1">
      <alignment vertical="center"/>
    </xf>
    <xf numFmtId="0" fontId="95" fillId="14" borderId="110" xfId="17" applyFont="1" applyFill="1" applyBorder="1" applyAlignment="1">
      <alignment horizontal="center" vertical="center"/>
    </xf>
    <xf numFmtId="0" fontId="18" fillId="0" borderId="4" xfId="13" applyBorder="1" applyAlignment="1">
      <alignment horizontal="center" vertical="center"/>
    </xf>
    <xf numFmtId="0" fontId="18" fillId="0" borderId="84" xfId="13" applyBorder="1" applyAlignment="1">
      <alignment horizontal="center" vertical="center"/>
    </xf>
    <xf numFmtId="2" fontId="18" fillId="0" borderId="4" xfId="13" applyNumberFormat="1" applyBorder="1" applyAlignment="1">
      <alignment horizontal="center" vertical="center"/>
    </xf>
    <xf numFmtId="44" fontId="0" fillId="0" borderId="4" xfId="19" applyFont="1" applyFill="1" applyBorder="1" applyAlignment="1">
      <alignment vertical="center"/>
    </xf>
    <xf numFmtId="173" fontId="18" fillId="0" borderId="4" xfId="13" applyNumberFormat="1" applyBorder="1" applyAlignment="1">
      <alignment horizontal="center" vertical="center"/>
    </xf>
    <xf numFmtId="0" fontId="18" fillId="0" borderId="112" xfId="13" applyBorder="1" applyAlignment="1">
      <alignment horizontal="center" vertical="center"/>
    </xf>
    <xf numFmtId="0" fontId="18" fillId="0" borderId="85" xfId="13" applyBorder="1" applyAlignment="1">
      <alignment horizontal="center" vertical="center"/>
    </xf>
    <xf numFmtId="0" fontId="93" fillId="10" borderId="107" xfId="17" applyFont="1" applyFill="1" applyBorder="1" applyAlignment="1">
      <alignment vertical="center"/>
    </xf>
    <xf numFmtId="0" fontId="95" fillId="22" borderId="110" xfId="17" applyFont="1" applyFill="1" applyBorder="1" applyAlignment="1">
      <alignment horizontal="center" vertical="center"/>
    </xf>
    <xf numFmtId="2" fontId="14" fillId="0" borderId="0" xfId="17" applyNumberFormat="1" applyAlignment="1">
      <alignment horizontal="center" vertical="center"/>
    </xf>
    <xf numFmtId="0" fontId="18" fillId="0" borderId="4" xfId="13" applyBorder="1" applyAlignment="1">
      <alignment horizontal="left" vertical="center"/>
    </xf>
    <xf numFmtId="44" fontId="0" fillId="0" borderId="4" xfId="19" applyFont="1" applyBorder="1" applyAlignment="1">
      <alignment vertical="center"/>
    </xf>
    <xf numFmtId="0" fontId="96" fillId="0" borderId="0" xfId="17" applyFont="1" applyAlignment="1">
      <alignment horizontal="center" vertical="center"/>
    </xf>
    <xf numFmtId="0" fontId="97" fillId="0" borderId="0" xfId="17" applyFont="1" applyAlignment="1">
      <alignment vertical="center"/>
    </xf>
    <xf numFmtId="0" fontId="97" fillId="0" borderId="0" xfId="17" applyFont="1" applyAlignment="1">
      <alignment horizontal="center" vertical="center"/>
    </xf>
    <xf numFmtId="173" fontId="55" fillId="0" borderId="0" xfId="17" applyNumberFormat="1" applyFont="1" applyAlignment="1">
      <alignment horizontal="center" vertical="center"/>
    </xf>
    <xf numFmtId="0" fontId="98" fillId="0" borderId="4" xfId="17" applyFont="1" applyBorder="1" applyAlignment="1">
      <alignment horizontal="right" vertical="center"/>
    </xf>
    <xf numFmtId="0" fontId="95" fillId="0" borderId="46" xfId="17" applyFont="1" applyBorder="1" applyAlignment="1">
      <alignment horizontal="center" vertical="center"/>
    </xf>
    <xf numFmtId="0" fontId="98" fillId="0" borderId="113" xfId="13" applyFont="1" applyBorder="1" applyAlignment="1">
      <alignment horizontal="center" vertical="center"/>
    </xf>
    <xf numFmtId="0" fontId="14" fillId="0" borderId="114" xfId="17" applyBorder="1"/>
    <xf numFmtId="176" fontId="99" fillId="0" borderId="114" xfId="13" applyNumberFormat="1" applyFont="1" applyBorder="1" applyAlignment="1">
      <alignment horizontal="center" vertical="center"/>
    </xf>
    <xf numFmtId="173" fontId="99" fillId="0" borderId="115" xfId="13" applyNumberFormat="1" applyFont="1" applyBorder="1" applyAlignment="1">
      <alignment horizontal="center" vertical="center"/>
    </xf>
    <xf numFmtId="0" fontId="98" fillId="0" borderId="0" xfId="17" applyFont="1" applyAlignment="1">
      <alignment horizontal="right" vertical="center"/>
    </xf>
    <xf numFmtId="0" fontId="95" fillId="0" borderId="0" xfId="17" applyFont="1" applyAlignment="1">
      <alignment horizontal="center" vertical="center"/>
    </xf>
    <xf numFmtId="176" fontId="99" fillId="0" borderId="0" xfId="13" applyNumberFormat="1" applyFont="1" applyAlignment="1">
      <alignment horizontal="center" vertical="center"/>
    </xf>
    <xf numFmtId="173" fontId="99" fillId="0" borderId="0" xfId="13" applyNumberFormat="1" applyFont="1" applyAlignment="1">
      <alignment horizontal="center" vertical="center"/>
    </xf>
    <xf numFmtId="0" fontId="100" fillId="10" borderId="110" xfId="13" applyFont="1" applyFill="1" applyBorder="1" applyAlignment="1">
      <alignment horizontal="center" vertical="center"/>
    </xf>
    <xf numFmtId="0" fontId="55" fillId="10" borderId="110" xfId="13" applyFont="1" applyFill="1" applyBorder="1" applyAlignment="1">
      <alignment horizontal="left" vertical="center"/>
    </xf>
    <xf numFmtId="0" fontId="18" fillId="23" borderId="110" xfId="13" applyFill="1" applyBorder="1" applyAlignment="1">
      <alignment horizontal="center" vertical="center"/>
    </xf>
    <xf numFmtId="0" fontId="18" fillId="0" borderId="116" xfId="13" applyBorder="1" applyAlignment="1">
      <alignment horizontal="left" vertical="center"/>
    </xf>
    <xf numFmtId="0" fontId="18" fillId="0" borderId="48" xfId="13" applyBorder="1" applyAlignment="1">
      <alignment horizontal="left" vertical="center"/>
    </xf>
    <xf numFmtId="0" fontId="18" fillId="0" borderId="49" xfId="13" applyBorder="1" applyAlignment="1">
      <alignment horizontal="left" vertical="center"/>
    </xf>
    <xf numFmtId="2" fontId="18" fillId="0" borderId="84" xfId="13" applyNumberFormat="1" applyBorder="1" applyAlignment="1">
      <alignment horizontal="center" vertical="center"/>
    </xf>
    <xf numFmtId="44" fontId="0" fillId="0" borderId="84" xfId="19" applyFont="1" applyFill="1" applyBorder="1" applyAlignment="1">
      <alignment vertical="center"/>
    </xf>
    <xf numFmtId="173" fontId="18" fillId="0" borderId="84" xfId="13" applyNumberFormat="1" applyBorder="1" applyAlignment="1">
      <alignment horizontal="center" vertical="center"/>
    </xf>
    <xf numFmtId="0" fontId="100" fillId="0" borderId="0" xfId="13" applyFont="1" applyAlignment="1">
      <alignment horizontal="center" vertical="center"/>
    </xf>
    <xf numFmtId="0" fontId="55" fillId="0" borderId="0" xfId="13" applyFont="1" applyAlignment="1">
      <alignment horizontal="left" vertical="center"/>
    </xf>
    <xf numFmtId="0" fontId="98" fillId="0" borderId="117" xfId="13" applyFont="1" applyBorder="1" applyAlignment="1">
      <alignment horizontal="center" vertical="center"/>
    </xf>
    <xf numFmtId="0" fontId="98" fillId="0" borderId="118" xfId="13" applyFont="1" applyBorder="1" applyAlignment="1">
      <alignment horizontal="center" vertical="center"/>
    </xf>
    <xf numFmtId="176" fontId="99" fillId="0" borderId="118" xfId="13" applyNumberFormat="1" applyFont="1" applyBorder="1" applyAlignment="1">
      <alignment horizontal="center" vertical="center"/>
    </xf>
    <xf numFmtId="173" fontId="99" fillId="0" borderId="118" xfId="13" applyNumberFormat="1" applyFont="1" applyBorder="1" applyAlignment="1">
      <alignment horizontal="center" vertical="center"/>
    </xf>
    <xf numFmtId="173" fontId="99" fillId="0" borderId="119" xfId="13" applyNumberFormat="1" applyFont="1" applyBorder="1" applyAlignment="1">
      <alignment horizontal="center" vertical="center"/>
    </xf>
    <xf numFmtId="0" fontId="14" fillId="0" borderId="120" xfId="17" applyBorder="1"/>
    <xf numFmtId="0" fontId="14" fillId="0" borderId="0" xfId="17" applyAlignment="1">
      <alignment horizontal="center"/>
    </xf>
    <xf numFmtId="4" fontId="14" fillId="0" borderId="0" xfId="17" applyNumberFormat="1"/>
    <xf numFmtId="0" fontId="101" fillId="0" borderId="0" xfId="17" applyFont="1" applyAlignment="1">
      <alignment horizontal="center" vertical="center"/>
    </xf>
    <xf numFmtId="173" fontId="101" fillId="0" borderId="0" xfId="17" applyNumberFormat="1" applyFont="1" applyAlignment="1">
      <alignment horizontal="center" vertical="center"/>
    </xf>
    <xf numFmtId="0" fontId="102" fillId="24" borderId="4" xfId="17" applyFont="1" applyFill="1" applyBorder="1" applyAlignment="1">
      <alignment horizontal="center" vertical="center"/>
    </xf>
    <xf numFmtId="0" fontId="103" fillId="0" borderId="0" xfId="17" applyFont="1" applyAlignment="1">
      <alignment horizontal="center" vertical="center"/>
    </xf>
    <xf numFmtId="0" fontId="98" fillId="0" borderId="0" xfId="13" applyFont="1" applyAlignment="1">
      <alignment horizontal="center" vertical="center"/>
    </xf>
    <xf numFmtId="44" fontId="101" fillId="0" borderId="0" xfId="22" applyFont="1" applyAlignment="1">
      <alignment horizontal="center" vertical="center"/>
    </xf>
    <xf numFmtId="2" fontId="102" fillId="24" borderId="4" xfId="17" applyNumberFormat="1" applyFont="1" applyFill="1" applyBorder="1" applyAlignment="1">
      <alignment horizontal="center" vertical="center"/>
    </xf>
    <xf numFmtId="0" fontId="14" fillId="0" borderId="121" xfId="17" applyBorder="1"/>
    <xf numFmtId="0" fontId="17" fillId="0" borderId="117" xfId="13" applyFont="1" applyBorder="1" applyAlignment="1">
      <alignment horizontal="left" vertical="center"/>
    </xf>
    <xf numFmtId="0" fontId="98" fillId="0" borderId="118" xfId="13" applyFont="1" applyBorder="1" applyAlignment="1">
      <alignment horizontal="left" vertical="center"/>
    </xf>
    <xf numFmtId="0" fontId="14" fillId="0" borderId="118" xfId="17" applyBorder="1" applyAlignment="1">
      <alignment horizontal="left"/>
    </xf>
    <xf numFmtId="173" fontId="103" fillId="0" borderId="119" xfId="13" applyNumberFormat="1" applyFont="1" applyBorder="1" applyAlignment="1">
      <alignment horizontal="center" vertical="center"/>
    </xf>
    <xf numFmtId="0" fontId="14" fillId="0" borderId="0" xfId="17" applyAlignment="1">
      <alignment horizontal="right" vertical="center"/>
    </xf>
    <xf numFmtId="16" fontId="95" fillId="0" borderId="0" xfId="17" applyNumberFormat="1" applyFont="1" applyAlignment="1">
      <alignment horizontal="center" vertical="center"/>
    </xf>
    <xf numFmtId="2" fontId="14" fillId="0" borderId="0" xfId="17" applyNumberFormat="1"/>
    <xf numFmtId="0" fontId="17" fillId="0" borderId="122" xfId="13" applyFont="1" applyBorder="1" applyAlignment="1">
      <alignment horizontal="left" vertical="center"/>
    </xf>
    <xf numFmtId="0" fontId="98" fillId="0" borderId="122" xfId="13" applyFont="1" applyBorder="1" applyAlignment="1">
      <alignment horizontal="left" vertical="center"/>
    </xf>
    <xf numFmtId="0" fontId="14" fillId="0" borderId="122" xfId="17" applyBorder="1" applyAlignment="1">
      <alignment horizontal="left"/>
    </xf>
    <xf numFmtId="173" fontId="103" fillId="0" borderId="123" xfId="13" applyNumberFormat="1" applyFont="1" applyBorder="1" applyAlignment="1">
      <alignment horizontal="center" vertical="center"/>
    </xf>
    <xf numFmtId="2" fontId="104" fillId="0" borderId="46" xfId="17" applyNumberFormat="1" applyFont="1" applyBorder="1" applyAlignment="1">
      <alignment horizontal="left" vertical="center"/>
    </xf>
    <xf numFmtId="2" fontId="62" fillId="0" borderId="4" xfId="17" applyNumberFormat="1" applyFont="1" applyBorder="1" applyAlignment="1">
      <alignment horizontal="center" vertical="center"/>
    </xf>
    <xf numFmtId="0" fontId="105" fillId="0" borderId="124" xfId="13" applyFont="1" applyBorder="1" applyAlignment="1">
      <alignment horizontal="left" vertical="center"/>
    </xf>
    <xf numFmtId="0" fontId="98" fillId="0" borderId="124" xfId="13" applyFont="1" applyBorder="1" applyAlignment="1">
      <alignment horizontal="left" vertical="center"/>
    </xf>
    <xf numFmtId="0" fontId="14" fillId="0" borderId="124" xfId="17" applyBorder="1" applyAlignment="1">
      <alignment horizontal="left"/>
    </xf>
    <xf numFmtId="173" fontId="103" fillId="0" borderId="124" xfId="13" applyNumberFormat="1" applyFont="1" applyBorder="1" applyAlignment="1">
      <alignment horizontal="center" vertical="center"/>
    </xf>
    <xf numFmtId="0" fontId="106" fillId="25" borderId="4" xfId="17" applyFont="1" applyFill="1" applyBorder="1" applyAlignment="1">
      <alignment horizontal="center" vertical="center"/>
    </xf>
    <xf numFmtId="172" fontId="106" fillId="25" borderId="4" xfId="17" applyNumberFormat="1" applyFont="1" applyFill="1" applyBorder="1" applyAlignment="1">
      <alignment horizontal="center" vertical="center"/>
    </xf>
    <xf numFmtId="0" fontId="14" fillId="0" borderId="125" xfId="17" applyBorder="1"/>
    <xf numFmtId="0" fontId="62" fillId="0" borderId="4" xfId="17" applyFont="1" applyBorder="1" applyAlignment="1">
      <alignment horizontal="center" vertical="center"/>
    </xf>
    <xf numFmtId="172" fontId="62" fillId="0" borderId="4" xfId="17" applyNumberFormat="1" applyFont="1" applyBorder="1" applyAlignment="1">
      <alignment horizontal="center" vertical="center"/>
    </xf>
    <xf numFmtId="0" fontId="105" fillId="0" borderId="126" xfId="13" applyFont="1" applyBorder="1" applyAlignment="1">
      <alignment horizontal="left" vertical="center"/>
    </xf>
    <xf numFmtId="0" fontId="107" fillId="0" borderId="0" xfId="17" applyFont="1"/>
    <xf numFmtId="0" fontId="108" fillId="0" borderId="4" xfId="17" applyFont="1" applyBorder="1" applyAlignment="1">
      <alignment horizontal="center" vertical="center"/>
    </xf>
    <xf numFmtId="177" fontId="95" fillId="0" borderId="4" xfId="17" applyNumberFormat="1" applyFont="1" applyBorder="1" applyAlignment="1">
      <alignment horizontal="center" vertical="center"/>
    </xf>
    <xf numFmtId="178" fontId="95" fillId="0" borderId="4" xfId="17" applyNumberFormat="1" applyFont="1" applyBorder="1" applyAlignment="1">
      <alignment horizontal="center" vertical="center"/>
    </xf>
    <xf numFmtId="2" fontId="14" fillId="0" borderId="0" xfId="17" applyNumberFormat="1" applyAlignment="1">
      <alignment horizontal="center"/>
    </xf>
    <xf numFmtId="172" fontId="107" fillId="12" borderId="4" xfId="17" applyNumberFormat="1" applyFont="1" applyFill="1" applyBorder="1" applyAlignment="1">
      <alignment horizontal="center" vertical="center"/>
    </xf>
    <xf numFmtId="3" fontId="107" fillId="0" borderId="4" xfId="17" applyNumberFormat="1" applyFont="1" applyBorder="1" applyAlignment="1">
      <alignment horizontal="center" vertical="center"/>
    </xf>
    <xf numFmtId="0" fontId="14" fillId="0" borderId="127" xfId="17" applyBorder="1"/>
    <xf numFmtId="2" fontId="14" fillId="24" borderId="0" xfId="17" applyNumberFormat="1" applyFill="1"/>
    <xf numFmtId="0" fontId="14" fillId="0" borderId="52" xfId="17" applyBorder="1"/>
    <xf numFmtId="3" fontId="107" fillId="12" borderId="4" xfId="17" applyNumberFormat="1" applyFont="1" applyFill="1" applyBorder="1" applyAlignment="1">
      <alignment horizontal="center" vertical="center"/>
    </xf>
    <xf numFmtId="0" fontId="14" fillId="0" borderId="4" xfId="17" applyBorder="1"/>
    <xf numFmtId="177" fontId="107" fillId="0" borderId="0" xfId="17" applyNumberFormat="1" applyFont="1"/>
    <xf numFmtId="1" fontId="14" fillId="0" borderId="4" xfId="17" applyNumberFormat="1" applyBorder="1" applyAlignment="1">
      <alignment horizontal="center"/>
    </xf>
    <xf numFmtId="0" fontId="109" fillId="0" borderId="4" xfId="17" applyFont="1" applyBorder="1" applyAlignment="1">
      <alignment horizontal="right" vertical="center"/>
    </xf>
    <xf numFmtId="0" fontId="14" fillId="0" borderId="4" xfId="17" applyBorder="1" applyAlignment="1">
      <alignment horizontal="center"/>
    </xf>
    <xf numFmtId="3" fontId="14" fillId="0" borderId="0" xfId="17" applyNumberFormat="1"/>
    <xf numFmtId="9" fontId="14" fillId="0" borderId="0" xfId="16" applyFont="1"/>
    <xf numFmtId="0" fontId="110" fillId="0" borderId="4" xfId="13" applyFont="1" applyBorder="1" applyAlignment="1">
      <alignment horizontal="center" vertical="center"/>
    </xf>
    <xf numFmtId="4" fontId="110" fillId="0" borderId="4" xfId="13" applyNumberFormat="1" applyFont="1" applyBorder="1" applyAlignment="1">
      <alignment vertical="center"/>
    </xf>
    <xf numFmtId="4" fontId="110" fillId="0" borderId="4" xfId="13" applyNumberFormat="1" applyFont="1" applyBorder="1"/>
    <xf numFmtId="44" fontId="18" fillId="0" borderId="0" xfId="15"/>
    <xf numFmtId="44" fontId="18" fillId="0" borderId="0" xfId="13" applyNumberFormat="1"/>
    <xf numFmtId="0" fontId="113" fillId="2" borderId="87" xfId="0" applyFont="1" applyFill="1" applyBorder="1" applyAlignment="1">
      <alignment vertical="center"/>
    </xf>
    <xf numFmtId="0" fontId="13" fillId="0" borderId="0" xfId="23"/>
    <xf numFmtId="0" fontId="117" fillId="24" borderId="0" xfId="23" applyFont="1" applyFill="1" applyAlignment="1">
      <alignment horizontal="center" vertical="center"/>
    </xf>
    <xf numFmtId="0" fontId="13" fillId="0" borderId="131" xfId="23" applyBorder="1"/>
    <xf numFmtId="0" fontId="13" fillId="0" borderId="132" xfId="23" applyBorder="1"/>
    <xf numFmtId="0" fontId="119" fillId="3" borderId="131" xfId="23" applyFont="1" applyFill="1" applyBorder="1" applyAlignment="1">
      <alignment horizontal="center" vertical="center"/>
    </xf>
    <xf numFmtId="0" fontId="119" fillId="3" borderId="0" xfId="23" applyFont="1" applyFill="1" applyAlignment="1">
      <alignment horizontal="center" vertical="center"/>
    </xf>
    <xf numFmtId="0" fontId="119" fillId="3" borderId="132" xfId="23" applyFont="1" applyFill="1" applyBorder="1" applyAlignment="1">
      <alignment horizontal="center" vertical="center"/>
    </xf>
    <xf numFmtId="0" fontId="107" fillId="0" borderId="131" xfId="23" applyFont="1" applyBorder="1" applyAlignment="1">
      <alignment horizontal="center" vertical="center"/>
    </xf>
    <xf numFmtId="0" fontId="107" fillId="0" borderId="0" xfId="23" applyFont="1" applyAlignment="1">
      <alignment horizontal="center" vertical="center"/>
    </xf>
    <xf numFmtId="2" fontId="120" fillId="0" borderId="0" xfId="23" applyNumberFormat="1" applyFont="1" applyAlignment="1">
      <alignment horizontal="center" vertical="center"/>
    </xf>
    <xf numFmtId="3" fontId="107" fillId="0" borderId="0" xfId="23" applyNumberFormat="1" applyFont="1" applyAlignment="1">
      <alignment horizontal="center" vertical="center"/>
    </xf>
    <xf numFmtId="1" fontId="107" fillId="0" borderId="0" xfId="23" applyNumberFormat="1" applyFont="1" applyAlignment="1">
      <alignment horizontal="center" vertical="center"/>
    </xf>
    <xf numFmtId="179" fontId="121" fillId="0" borderId="132" xfId="24" applyNumberFormat="1" applyFont="1" applyFill="1" applyBorder="1" applyAlignment="1">
      <alignment horizontal="center" vertical="center"/>
    </xf>
    <xf numFmtId="179" fontId="122" fillId="0" borderId="132" xfId="24" applyNumberFormat="1" applyFont="1" applyFill="1" applyBorder="1" applyAlignment="1">
      <alignment horizontal="center" vertical="center"/>
    </xf>
    <xf numFmtId="0" fontId="107" fillId="0" borderId="0" xfId="23" applyFont="1"/>
    <xf numFmtId="0" fontId="107" fillId="0" borderId="0" xfId="23" applyFont="1" applyAlignment="1">
      <alignment horizontal="center"/>
    </xf>
    <xf numFmtId="0" fontId="13" fillId="0" borderId="0" xfId="23" applyAlignment="1">
      <alignment horizontal="center" vertical="center"/>
    </xf>
    <xf numFmtId="2" fontId="13" fillId="0" borderId="0" xfId="23" applyNumberFormat="1" applyAlignment="1">
      <alignment horizontal="center" vertical="center"/>
    </xf>
    <xf numFmtId="44" fontId="107" fillId="0" borderId="0" xfId="23" applyNumberFormat="1" applyFont="1" applyAlignment="1">
      <alignment vertical="center"/>
    </xf>
    <xf numFmtId="0" fontId="13" fillId="3" borderId="131" xfId="23" applyFill="1" applyBorder="1"/>
    <xf numFmtId="0" fontId="13" fillId="3" borderId="0" xfId="23" applyFill="1"/>
    <xf numFmtId="0" fontId="123" fillId="3" borderId="0" xfId="23" applyFont="1" applyFill="1" applyAlignment="1">
      <alignment horizontal="center"/>
    </xf>
    <xf numFmtId="179" fontId="123" fillId="3" borderId="132" xfId="23" applyNumberFormat="1" applyFont="1" applyFill="1" applyBorder="1" applyAlignment="1">
      <alignment horizontal="center" vertical="center"/>
    </xf>
    <xf numFmtId="44" fontId="121" fillId="0" borderId="0" xfId="23" applyNumberFormat="1" applyFont="1" applyAlignment="1">
      <alignment vertical="center"/>
    </xf>
    <xf numFmtId="44" fontId="0" fillId="0" borderId="0" xfId="25" applyFont="1"/>
    <xf numFmtId="2" fontId="124" fillId="0" borderId="0" xfId="23" applyNumberFormat="1" applyFont="1" applyAlignment="1">
      <alignment horizontal="center" vertical="center"/>
    </xf>
    <xf numFmtId="0" fontId="107" fillId="0" borderId="133" xfId="23" applyFont="1" applyBorder="1" applyAlignment="1">
      <alignment horizontal="center" vertical="center"/>
    </xf>
    <xf numFmtId="0" fontId="107" fillId="0" borderId="134" xfId="23" applyFont="1" applyBorder="1" applyAlignment="1">
      <alignment horizontal="center" vertical="center"/>
    </xf>
    <xf numFmtId="2" fontId="124" fillId="0" borderId="134" xfId="23" applyNumberFormat="1" applyFont="1" applyBorder="1" applyAlignment="1">
      <alignment horizontal="center" vertical="center"/>
    </xf>
    <xf numFmtId="3" fontId="107" fillId="0" borderId="134" xfId="23" applyNumberFormat="1" applyFont="1" applyBorder="1" applyAlignment="1">
      <alignment horizontal="center" vertical="center"/>
    </xf>
    <xf numFmtId="1" fontId="107" fillId="0" borderId="134" xfId="23" applyNumberFormat="1" applyFont="1" applyBorder="1" applyAlignment="1">
      <alignment horizontal="center" vertical="center"/>
    </xf>
    <xf numFmtId="2" fontId="123" fillId="3" borderId="0" xfId="23" applyNumberFormat="1" applyFont="1" applyFill="1" applyAlignment="1">
      <alignment horizontal="center"/>
    </xf>
    <xf numFmtId="0" fontId="119" fillId="22" borderId="4" xfId="23" applyFont="1" applyFill="1" applyBorder="1" applyAlignment="1">
      <alignment horizontal="center" vertical="center"/>
    </xf>
    <xf numFmtId="0" fontId="119" fillId="22" borderId="46" xfId="23" applyFont="1" applyFill="1" applyBorder="1" applyAlignment="1">
      <alignment horizontal="center" vertical="center"/>
    </xf>
    <xf numFmtId="0" fontId="119" fillId="0" borderId="0" xfId="23" applyFont="1" applyAlignment="1">
      <alignment horizontal="center" vertical="center"/>
    </xf>
    <xf numFmtId="0" fontId="119" fillId="0" borderId="0" xfId="23" applyFont="1" applyAlignment="1">
      <alignment horizontal="center" vertical="center" wrapText="1"/>
    </xf>
    <xf numFmtId="0" fontId="119" fillId="6" borderId="4" xfId="23" applyFont="1" applyFill="1" applyBorder="1" applyAlignment="1">
      <alignment horizontal="center" vertical="center" wrapText="1"/>
    </xf>
    <xf numFmtId="0" fontId="107" fillId="22" borderId="4" xfId="23" applyFont="1" applyFill="1" applyBorder="1" applyAlignment="1">
      <alignment horizontal="center" vertical="center"/>
    </xf>
    <xf numFmtId="2" fontId="107" fillId="22" borderId="46" xfId="23" applyNumberFormat="1" applyFont="1" applyFill="1" applyBorder="1" applyAlignment="1">
      <alignment horizontal="center" vertical="center"/>
    </xf>
    <xf numFmtId="1" fontId="107" fillId="22" borderId="4" xfId="23" applyNumberFormat="1" applyFont="1" applyFill="1" applyBorder="1" applyAlignment="1">
      <alignment horizontal="center" vertical="center"/>
    </xf>
    <xf numFmtId="44" fontId="107" fillId="22" borderId="4" xfId="25" applyFont="1" applyFill="1" applyBorder="1" applyAlignment="1">
      <alignment vertical="center"/>
    </xf>
    <xf numFmtId="44" fontId="13" fillId="0" borderId="0" xfId="23" applyNumberFormat="1"/>
    <xf numFmtId="44" fontId="107" fillId="0" borderId="0" xfId="25" applyFont="1" applyAlignment="1">
      <alignment horizontal="center" vertical="center"/>
    </xf>
    <xf numFmtId="44" fontId="126" fillId="6" borderId="4" xfId="25" applyFont="1" applyFill="1" applyBorder="1" applyAlignment="1">
      <alignment horizontal="center" vertical="center"/>
    </xf>
    <xf numFmtId="0" fontId="63" fillId="13" borderId="0" xfId="23" applyFont="1" applyFill="1" applyAlignment="1">
      <alignment horizontal="center" vertical="center"/>
    </xf>
    <xf numFmtId="2" fontId="63" fillId="13" borderId="0" xfId="23" applyNumberFormat="1" applyFont="1" applyFill="1" applyAlignment="1">
      <alignment horizontal="center" vertical="center"/>
    </xf>
    <xf numFmtId="1" fontId="107" fillId="13" borderId="4" xfId="23" applyNumberFormat="1" applyFont="1" applyFill="1" applyBorder="1" applyAlignment="1">
      <alignment horizontal="center" vertical="center"/>
    </xf>
    <xf numFmtId="44" fontId="63" fillId="13" borderId="0" xfId="25" applyFont="1" applyFill="1" applyBorder="1" applyAlignment="1">
      <alignment horizontal="center" vertical="center"/>
    </xf>
    <xf numFmtId="44" fontId="127" fillId="0" borderId="0" xfId="25" applyFont="1" applyAlignment="1">
      <alignment horizontal="center" vertical="center"/>
    </xf>
    <xf numFmtId="2" fontId="107" fillId="22" borderId="4" xfId="23" applyNumberFormat="1" applyFont="1" applyFill="1" applyBorder="1" applyAlignment="1">
      <alignment horizontal="center" vertical="center"/>
    </xf>
    <xf numFmtId="44" fontId="107" fillId="13" borderId="4" xfId="25" applyFont="1" applyFill="1" applyBorder="1" applyAlignment="1">
      <alignment vertical="center"/>
    </xf>
    <xf numFmtId="2" fontId="107" fillId="0" borderId="0" xfId="23" applyNumberFormat="1" applyFont="1" applyAlignment="1">
      <alignment horizontal="center" vertical="center"/>
    </xf>
    <xf numFmtId="44" fontId="127" fillId="3" borderId="0" xfId="25" applyFont="1" applyFill="1" applyAlignment="1">
      <alignment horizontal="center" vertical="center"/>
    </xf>
    <xf numFmtId="0" fontId="13" fillId="24" borderId="0" xfId="23" applyFill="1"/>
    <xf numFmtId="0" fontId="13" fillId="24" borderId="0" xfId="23" applyFill="1" applyAlignment="1">
      <alignment horizontal="center"/>
    </xf>
    <xf numFmtId="0" fontId="80" fillId="2" borderId="0" xfId="2" applyFont="1" applyFill="1"/>
    <xf numFmtId="0" fontId="85" fillId="26" borderId="0" xfId="2" applyFont="1" applyFill="1" applyAlignment="1">
      <alignment horizontal="center"/>
    </xf>
    <xf numFmtId="0" fontId="81" fillId="27" borderId="0" xfId="2" applyFont="1" applyFill="1" applyAlignment="1">
      <alignment horizontal="center"/>
    </xf>
    <xf numFmtId="0" fontId="80" fillId="2" borderId="0" xfId="2" applyFont="1" applyFill="1" applyAlignment="1">
      <alignment horizontal="center" vertical="center" wrapText="1"/>
    </xf>
    <xf numFmtId="0" fontId="80" fillId="2" borderId="0" xfId="2" applyFont="1" applyFill="1" applyAlignment="1">
      <alignment horizontal="center"/>
    </xf>
    <xf numFmtId="0" fontId="83" fillId="0" borderId="4" xfId="2" applyFont="1" applyBorder="1" applyAlignment="1">
      <alignment horizontal="center" vertical="center"/>
    </xf>
    <xf numFmtId="0" fontId="84" fillId="2" borderId="0" xfId="2" applyFont="1" applyFill="1"/>
    <xf numFmtId="0" fontId="80" fillId="0" borderId="0" xfId="2" applyFont="1"/>
    <xf numFmtId="0" fontId="80" fillId="0" borderId="0" xfId="2" applyFont="1" applyAlignment="1">
      <alignment vertical="center"/>
    </xf>
    <xf numFmtId="0" fontId="86" fillId="2" borderId="0" xfId="2" applyFont="1" applyFill="1" applyAlignment="1">
      <alignment horizontal="center"/>
    </xf>
    <xf numFmtId="0" fontId="17" fillId="0" borderId="136" xfId="23" applyFont="1" applyBorder="1" applyAlignment="1">
      <alignment horizontal="center" vertical="center"/>
    </xf>
    <xf numFmtId="0" fontId="13" fillId="0" borderId="25" xfId="23" applyBorder="1" applyAlignment="1">
      <alignment horizontal="justify" vertical="center" wrapText="1"/>
    </xf>
    <xf numFmtId="0" fontId="17" fillId="29" borderId="25" xfId="23" applyFont="1" applyFill="1" applyBorder="1" applyAlignment="1">
      <alignment horizontal="center" vertical="center"/>
    </xf>
    <xf numFmtId="0" fontId="13" fillId="24" borderId="25" xfId="23" applyFill="1" applyBorder="1" applyAlignment="1">
      <alignment horizontal="center" vertical="center"/>
    </xf>
    <xf numFmtId="0" fontId="13" fillId="0" borderId="25" xfId="23" applyBorder="1" applyAlignment="1">
      <alignment horizontal="center" vertical="center"/>
    </xf>
    <xf numFmtId="1" fontId="13" fillId="24" borderId="25" xfId="23" applyNumberFormat="1" applyFill="1" applyBorder="1" applyAlignment="1">
      <alignment horizontal="center" vertical="center"/>
    </xf>
    <xf numFmtId="1" fontId="13" fillId="24" borderId="27" xfId="23" applyNumberFormat="1" applyFill="1" applyBorder="1" applyAlignment="1">
      <alignment horizontal="center" vertical="center"/>
    </xf>
    <xf numFmtId="0" fontId="13" fillId="0" borderId="27" xfId="23" applyBorder="1" applyAlignment="1">
      <alignment horizontal="center" vertical="center"/>
    </xf>
    <xf numFmtId="1" fontId="13" fillId="0" borderId="25" xfId="23" applyNumberFormat="1" applyBorder="1" applyAlignment="1">
      <alignment horizontal="center" vertical="center"/>
    </xf>
    <xf numFmtId="1" fontId="13" fillId="0" borderId="27" xfId="23" applyNumberFormat="1" applyBorder="1" applyAlignment="1">
      <alignment horizontal="center" vertical="center"/>
    </xf>
    <xf numFmtId="0" fontId="17" fillId="0" borderId="0" xfId="23" applyFont="1" applyAlignment="1">
      <alignment vertical="center"/>
    </xf>
    <xf numFmtId="0" fontId="17" fillId="0" borderId="0" xfId="23" applyFont="1" applyAlignment="1">
      <alignment horizontal="center" vertical="center"/>
    </xf>
    <xf numFmtId="172" fontId="13" fillId="0" borderId="25" xfId="23" applyNumberFormat="1" applyBorder="1" applyAlignment="1">
      <alignment horizontal="center" vertical="center"/>
    </xf>
    <xf numFmtId="1" fontId="13" fillId="0" borderId="0" xfId="23" applyNumberFormat="1" applyAlignment="1">
      <alignment horizontal="center" vertical="center"/>
    </xf>
    <xf numFmtId="0" fontId="113" fillId="2" borderId="137" xfId="2" applyFont="1" applyFill="1" applyBorder="1" applyAlignment="1">
      <alignment horizontal="center" vertical="center"/>
    </xf>
    <xf numFmtId="49" fontId="113" fillId="2" borderId="0" xfId="2" applyNumberFormat="1" applyFont="1" applyFill="1" applyAlignment="1">
      <alignment horizontal="left" vertical="center"/>
    </xf>
    <xf numFmtId="49" fontId="113" fillId="2" borderId="0" xfId="2" applyNumberFormat="1" applyFont="1" applyFill="1" applyAlignment="1">
      <alignment horizontal="center" vertical="center" wrapText="1"/>
    </xf>
    <xf numFmtId="0" fontId="113" fillId="2" borderId="0" xfId="2" applyFont="1" applyFill="1" applyAlignment="1">
      <alignment horizontal="center" vertical="center" wrapText="1"/>
    </xf>
    <xf numFmtId="0" fontId="113" fillId="2" borderId="0" xfId="2" applyFont="1" applyFill="1" applyAlignment="1">
      <alignment horizontal="center" vertical="center"/>
    </xf>
    <xf numFmtId="173" fontId="18" fillId="0" borderId="0" xfId="13" applyNumberFormat="1"/>
    <xf numFmtId="44" fontId="0" fillId="0" borderId="0" xfId="15" applyFont="1"/>
    <xf numFmtId="49" fontId="83" fillId="0" borderId="4" xfId="2" applyNumberFormat="1" applyFont="1" applyBorder="1" applyAlignment="1">
      <alignment horizontal="center" vertical="center"/>
    </xf>
    <xf numFmtId="0" fontId="12" fillId="0" borderId="0" xfId="26" applyAlignment="1">
      <alignment horizontal="center" vertical="center"/>
    </xf>
    <xf numFmtId="0" fontId="12" fillId="0" borderId="0" xfId="26"/>
    <xf numFmtId="0" fontId="34" fillId="7" borderId="0" xfId="26" applyFont="1" applyFill="1" applyAlignment="1">
      <alignment horizontal="center"/>
    </xf>
    <xf numFmtId="180" fontId="34" fillId="7" borderId="0" xfId="26" applyNumberFormat="1" applyFont="1" applyFill="1" applyAlignment="1">
      <alignment horizontal="center"/>
    </xf>
    <xf numFmtId="0" fontId="133" fillId="0" borderId="0" xfId="26" applyFont="1" applyAlignment="1">
      <alignment horizontal="center"/>
    </xf>
    <xf numFmtId="180" fontId="133" fillId="0" borderId="0" xfId="26" applyNumberFormat="1" applyFont="1" applyAlignment="1">
      <alignment horizontal="center"/>
    </xf>
    <xf numFmtId="0" fontId="132" fillId="0" borderId="4" xfId="2" applyFont="1" applyBorder="1" applyAlignment="1">
      <alignment horizontal="center" vertical="center" wrapText="1"/>
    </xf>
    <xf numFmtId="0" fontId="84" fillId="0" borderId="0" xfId="2" applyFont="1"/>
    <xf numFmtId="2" fontId="84" fillId="0" borderId="0" xfId="2" applyNumberFormat="1" applyFont="1"/>
    <xf numFmtId="0" fontId="84" fillId="2" borderId="138" xfId="2" applyFont="1" applyFill="1" applyBorder="1"/>
    <xf numFmtId="0" fontId="132" fillId="0" borderId="85" xfId="2" applyFont="1" applyBorder="1" applyAlignment="1">
      <alignment horizontal="center" vertical="center"/>
    </xf>
    <xf numFmtId="0" fontId="132" fillId="0" borderId="85" xfId="2" applyFont="1" applyBorder="1" applyAlignment="1">
      <alignment horizontal="center" vertical="center" wrapText="1"/>
    </xf>
    <xf numFmtId="0" fontId="132" fillId="0" borderId="85" xfId="2" quotePrefix="1" applyFont="1" applyBorder="1" applyAlignment="1">
      <alignment horizontal="center" vertical="center" wrapText="1"/>
    </xf>
    <xf numFmtId="0" fontId="83" fillId="14" borderId="139" xfId="2" applyFont="1" applyFill="1" applyBorder="1" applyAlignment="1">
      <alignment horizontal="center" vertical="center"/>
    </xf>
    <xf numFmtId="0" fontId="83" fillId="14" borderId="139" xfId="2" applyFont="1" applyFill="1" applyBorder="1" applyAlignment="1">
      <alignment horizontal="center" vertical="center" wrapText="1"/>
    </xf>
    <xf numFmtId="44" fontId="0" fillId="0" borderId="0" xfId="0" applyNumberFormat="1"/>
    <xf numFmtId="2" fontId="133" fillId="0" borderId="0" xfId="26" applyNumberFormat="1" applyFont="1" applyAlignment="1">
      <alignment horizontal="center"/>
    </xf>
    <xf numFmtId="0" fontId="10" fillId="0" borderId="0" xfId="31" applyAlignment="1">
      <alignment horizontal="center" vertical="center"/>
    </xf>
    <xf numFmtId="0" fontId="10" fillId="0" borderId="0" xfId="31" applyAlignment="1">
      <alignment horizontal="center" vertical="center" wrapText="1"/>
    </xf>
    <xf numFmtId="0" fontId="10" fillId="0" borderId="74" xfId="31" applyBorder="1" applyAlignment="1">
      <alignment horizontal="center" vertical="center" wrapText="1"/>
    </xf>
    <xf numFmtId="0" fontId="137" fillId="0" borderId="0" xfId="2" applyFont="1" applyAlignment="1" applyProtection="1">
      <alignment horizontal="center" vertical="center"/>
      <protection locked="0"/>
    </xf>
    <xf numFmtId="172" fontId="137" fillId="0" borderId="0" xfId="2" applyNumberFormat="1" applyFont="1" applyAlignment="1" applyProtection="1">
      <alignment horizontal="center" vertical="center"/>
      <protection locked="0"/>
    </xf>
    <xf numFmtId="0" fontId="134" fillId="0" borderId="0" xfId="31" applyFont="1" applyAlignment="1">
      <alignment horizontal="center" vertical="center" wrapText="1"/>
    </xf>
    <xf numFmtId="0" fontId="114" fillId="0" borderId="0" xfId="31" applyFont="1" applyAlignment="1">
      <alignment horizontal="center" vertical="center" wrapText="1"/>
    </xf>
    <xf numFmtId="44" fontId="10" fillId="0" borderId="0" xfId="31" applyNumberFormat="1" applyAlignment="1">
      <alignment horizontal="center" vertical="center"/>
    </xf>
    <xf numFmtId="10" fontId="10" fillId="0" borderId="66" xfId="31" applyNumberFormat="1" applyBorder="1" applyAlignment="1">
      <alignment horizontal="center" vertical="center"/>
    </xf>
    <xf numFmtId="0" fontId="10" fillId="0" borderId="66" xfId="31" applyBorder="1" applyAlignment="1">
      <alignment horizontal="center" vertical="center"/>
    </xf>
    <xf numFmtId="10" fontId="10" fillId="0" borderId="0" xfId="31" applyNumberFormat="1" applyAlignment="1">
      <alignment horizontal="center" vertical="center"/>
    </xf>
    <xf numFmtId="181" fontId="10" fillId="0" borderId="32" xfId="31" applyNumberFormat="1" applyBorder="1" applyAlignment="1">
      <alignment horizontal="center" vertical="center"/>
    </xf>
    <xf numFmtId="10" fontId="10" fillId="0" borderId="32" xfId="31" applyNumberFormat="1" applyBorder="1" applyAlignment="1">
      <alignment horizontal="center" vertical="center"/>
    </xf>
    <xf numFmtId="43" fontId="10" fillId="0" borderId="0" xfId="31" applyNumberFormat="1" applyAlignment="1">
      <alignment horizontal="center" vertical="center"/>
    </xf>
    <xf numFmtId="0" fontId="132" fillId="0" borderId="86" xfId="2" applyFont="1" applyBorder="1" applyAlignment="1">
      <alignment horizontal="center" vertical="center"/>
    </xf>
    <xf numFmtId="0" fontId="83" fillId="0" borderId="46" xfId="2" applyFont="1" applyBorder="1" applyAlignment="1">
      <alignment horizontal="center" vertical="center"/>
    </xf>
    <xf numFmtId="0" fontId="83" fillId="14" borderId="140" xfId="2" applyFont="1" applyFill="1" applyBorder="1" applyAlignment="1">
      <alignment horizontal="center" vertical="center" wrapText="1"/>
    </xf>
    <xf numFmtId="0" fontId="83" fillId="14" borderId="140" xfId="2" applyFont="1" applyFill="1" applyBorder="1" applyAlignment="1">
      <alignment horizontal="center" vertical="center"/>
    </xf>
    <xf numFmtId="171" fontId="139" fillId="14" borderId="4" xfId="31" applyNumberFormat="1" applyFont="1" applyFill="1" applyBorder="1" applyAlignment="1">
      <alignment horizontal="center" vertical="center"/>
    </xf>
    <xf numFmtId="171" fontId="138" fillId="14" borderId="4" xfId="31" applyNumberFormat="1" applyFont="1" applyFill="1" applyBorder="1" applyAlignment="1">
      <alignment horizontal="center" vertical="center"/>
    </xf>
    <xf numFmtId="2" fontId="139" fillId="30" borderId="4" xfId="31" applyNumberFormat="1" applyFont="1" applyFill="1" applyBorder="1" applyAlignment="1">
      <alignment horizontal="center" vertical="center" wrapText="1"/>
    </xf>
    <xf numFmtId="43" fontId="84" fillId="0" borderId="0" xfId="2" applyNumberFormat="1" applyFont="1"/>
    <xf numFmtId="0" fontId="80" fillId="2" borderId="146" xfId="2" applyFont="1" applyFill="1" applyBorder="1" applyAlignment="1">
      <alignment horizontal="center"/>
    </xf>
    <xf numFmtId="0" fontId="80" fillId="2" borderId="147" xfId="2" applyFont="1" applyFill="1" applyBorder="1" applyAlignment="1">
      <alignment horizontal="center"/>
    </xf>
    <xf numFmtId="0" fontId="81" fillId="2" borderId="147" xfId="2" applyFont="1" applyFill="1" applyBorder="1" applyAlignment="1">
      <alignment horizontal="center" vertical="center"/>
    </xf>
    <xf numFmtId="0" fontId="80" fillId="2" borderId="148" xfId="2" applyFont="1" applyFill="1" applyBorder="1" applyAlignment="1">
      <alignment horizontal="center"/>
    </xf>
    <xf numFmtId="0" fontId="81" fillId="2" borderId="0" xfId="2" applyFont="1" applyFill="1" applyAlignment="1">
      <alignment horizontal="center" vertical="center"/>
    </xf>
    <xf numFmtId="2" fontId="140" fillId="4" borderId="4" xfId="2" applyNumberFormat="1" applyFont="1" applyFill="1" applyBorder="1" applyAlignment="1">
      <alignment horizontal="center" vertical="center"/>
    </xf>
    <xf numFmtId="8" fontId="141" fillId="0" borderId="4" xfId="2" applyNumberFormat="1" applyFont="1" applyBorder="1"/>
    <xf numFmtId="164" fontId="140" fillId="3" borderId="4" xfId="1" applyFont="1" applyFill="1" applyBorder="1" applyAlignment="1">
      <alignment vertical="center" wrapText="1"/>
    </xf>
    <xf numFmtId="164" fontId="141" fillId="2" borderId="4" xfId="1" applyFont="1" applyFill="1" applyBorder="1" applyAlignment="1">
      <alignment horizontal="center" vertical="center" wrapText="1"/>
    </xf>
    <xf numFmtId="0" fontId="47" fillId="0" borderId="149" xfId="2" applyFont="1" applyBorder="1" applyAlignment="1">
      <alignment horizontal="center" vertical="center"/>
    </xf>
    <xf numFmtId="0" fontId="46" fillId="0" borderId="150" xfId="2" applyFont="1" applyBorder="1" applyAlignment="1">
      <alignment horizontal="center" vertical="center"/>
    </xf>
    <xf numFmtId="0" fontId="107" fillId="0" borderId="0" xfId="2" applyFont="1"/>
    <xf numFmtId="0" fontId="107" fillId="0" borderId="82" xfId="2" applyFont="1" applyBorder="1" applyAlignment="1">
      <alignment horizontal="center"/>
    </xf>
    <xf numFmtId="183" fontId="46" fillId="0" borderId="150" xfId="2" applyNumberFormat="1" applyFont="1" applyBorder="1" applyAlignment="1">
      <alignment horizontal="center" vertical="center"/>
    </xf>
    <xf numFmtId="0" fontId="143" fillId="0" borderId="0" xfId="2" applyFont="1"/>
    <xf numFmtId="49" fontId="107" fillId="0" borderId="0" xfId="2" applyNumberFormat="1" applyFont="1"/>
    <xf numFmtId="0" fontId="47" fillId="0" borderId="30" xfId="2" applyFont="1" applyBorder="1" applyAlignment="1">
      <alignment vertical="top" wrapText="1"/>
    </xf>
    <xf numFmtId="0" fontId="46" fillId="0" borderId="29" xfId="2" applyFont="1" applyBorder="1" applyAlignment="1">
      <alignment horizontal="centerContinuous" vertical="center" wrapText="1"/>
    </xf>
    <xf numFmtId="0" fontId="47" fillId="0" borderId="78" xfId="2" applyFont="1" applyBorder="1" applyAlignment="1">
      <alignment horizontal="centerContinuous" wrapText="1"/>
    </xf>
    <xf numFmtId="0" fontId="47" fillId="0" borderId="153" xfId="2" applyFont="1" applyBorder="1"/>
    <xf numFmtId="0" fontId="47" fillId="0" borderId="154" xfId="2" applyFont="1" applyBorder="1"/>
    <xf numFmtId="0" fontId="47" fillId="0" borderId="30" xfId="2" applyFont="1" applyBorder="1" applyAlignment="1">
      <alignment vertical="center"/>
    </xf>
    <xf numFmtId="0" fontId="47" fillId="0" borderId="78" xfId="2" applyFont="1" applyBorder="1" applyAlignment="1">
      <alignment horizontal="center" vertical="center"/>
    </xf>
    <xf numFmtId="0" fontId="47" fillId="0" borderId="157" xfId="2" applyFont="1" applyBorder="1" applyAlignment="1">
      <alignment vertical="top" wrapText="1"/>
    </xf>
    <xf numFmtId="0" fontId="47" fillId="0" borderId="158" xfId="2" applyFont="1" applyBorder="1" applyAlignment="1">
      <alignment vertical="top" wrapText="1"/>
    </xf>
    <xf numFmtId="14" fontId="144" fillId="0" borderId="159" xfId="2" applyNumberFormat="1" applyFont="1" applyBorder="1" applyAlignment="1">
      <alignment horizontal="center" vertical="top"/>
    </xf>
    <xf numFmtId="14" fontId="144" fillId="0" borderId="160" xfId="2" applyNumberFormat="1" applyFont="1" applyBorder="1" applyAlignment="1">
      <alignment horizontal="center" vertical="top"/>
    </xf>
    <xf numFmtId="0" fontId="47" fillId="0" borderId="159" xfId="2" applyFont="1" applyBorder="1" applyAlignment="1">
      <alignment vertical="top" wrapText="1"/>
    </xf>
    <xf numFmtId="0" fontId="47" fillId="0" borderId="160" xfId="2" applyFont="1" applyBorder="1" applyAlignment="1">
      <alignment vertical="top" wrapText="1"/>
    </xf>
    <xf numFmtId="0" fontId="47" fillId="0" borderId="30" xfId="2" applyFont="1" applyBorder="1" applyAlignment="1">
      <alignment vertical="center" wrapText="1"/>
    </xf>
    <xf numFmtId="0" fontId="47" fillId="0" borderId="161" xfId="2" applyFont="1" applyBorder="1" applyAlignment="1">
      <alignment vertical="center" wrapText="1"/>
    </xf>
    <xf numFmtId="0" fontId="146" fillId="0" borderId="28" xfId="2" applyFont="1" applyBorder="1" applyAlignment="1">
      <alignment vertical="center"/>
    </xf>
    <xf numFmtId="14" fontId="147" fillId="0" borderId="0" xfId="2" applyNumberFormat="1" applyFont="1" applyAlignment="1">
      <alignment horizontal="left" vertical="center"/>
    </xf>
    <xf numFmtId="14" fontId="145" fillId="0" borderId="0" xfId="2" applyNumberFormat="1" applyFont="1" applyAlignment="1">
      <alignment horizontal="center" vertical="top" wrapText="1"/>
    </xf>
    <xf numFmtId="14" fontId="145" fillId="0" borderId="162" xfId="2" applyNumberFormat="1" applyFont="1" applyBorder="1" applyAlignment="1">
      <alignment horizontal="center" vertical="center" wrapText="1"/>
    </xf>
    <xf numFmtId="0" fontId="146" fillId="0" borderId="0" xfId="2" applyFont="1" applyAlignment="1">
      <alignment vertical="center"/>
    </xf>
    <xf numFmtId="0" fontId="148" fillId="0" borderId="0" xfId="2" applyFont="1" applyAlignment="1">
      <alignment horizontal="center"/>
    </xf>
    <xf numFmtId="0" fontId="148" fillId="0" borderId="163" xfId="2" applyFont="1" applyBorder="1" applyAlignment="1">
      <alignment horizontal="center" vertical="top"/>
    </xf>
    <xf numFmtId="0" fontId="107" fillId="0" borderId="0" xfId="2" applyFont="1" applyAlignment="1">
      <alignment horizontal="center"/>
    </xf>
    <xf numFmtId="0" fontId="146" fillId="0" borderId="135" xfId="2" applyFont="1" applyBorder="1" applyAlignment="1">
      <alignment vertical="center"/>
    </xf>
    <xf numFmtId="14" fontId="147" fillId="0" borderId="82" xfId="2" applyNumberFormat="1" applyFont="1" applyBorder="1" applyAlignment="1">
      <alignment horizontal="left" vertical="center"/>
    </xf>
    <xf numFmtId="14" fontId="145" fillId="0" borderId="164" xfId="2" applyNumberFormat="1" applyFont="1" applyBorder="1" applyAlignment="1">
      <alignment horizontal="center" vertical="center" wrapText="1"/>
    </xf>
    <xf numFmtId="0" fontId="146" fillId="0" borderId="82" xfId="2" applyFont="1" applyBorder="1" applyAlignment="1">
      <alignment vertical="center"/>
    </xf>
    <xf numFmtId="0" fontId="148" fillId="0" borderId="82" xfId="2" applyFont="1" applyBorder="1" applyAlignment="1">
      <alignment horizontal="center"/>
    </xf>
    <xf numFmtId="0" fontId="148" fillId="0" borderId="24" xfId="2" applyFont="1" applyBorder="1" applyAlignment="1">
      <alignment horizontal="center" vertical="top"/>
    </xf>
    <xf numFmtId="0" fontId="47" fillId="0" borderId="0" xfId="2" applyFont="1" applyAlignment="1">
      <alignment horizontal="left" vertical="distributed" wrapText="1"/>
    </xf>
    <xf numFmtId="0" fontId="47" fillId="0" borderId="163" xfId="2" applyFont="1" applyBorder="1" applyAlignment="1">
      <alignment horizontal="left" vertical="distributed" wrapText="1"/>
    </xf>
    <xf numFmtId="0" fontId="47" fillId="0" borderId="135" xfId="2" applyFont="1" applyBorder="1" applyAlignment="1">
      <alignment vertical="top" wrapText="1"/>
    </xf>
    <xf numFmtId="0" fontId="47" fillId="0" borderId="82" xfId="2" applyFont="1" applyBorder="1" applyAlignment="1">
      <alignment vertical="top" wrapText="1"/>
    </xf>
    <xf numFmtId="0" fontId="47" fillId="0" borderId="24" xfId="2" applyFont="1" applyBorder="1" applyAlignment="1">
      <alignment vertical="top" wrapText="1"/>
    </xf>
    <xf numFmtId="0" fontId="46" fillId="0" borderId="0" xfId="2" applyFont="1"/>
    <xf numFmtId="0" fontId="46" fillId="0" borderId="165" xfId="2" applyFont="1" applyBorder="1" applyAlignment="1">
      <alignment horizontal="center" vertical="center" wrapText="1"/>
    </xf>
    <xf numFmtId="0" fontId="46" fillId="0" borderId="166" xfId="2" applyFont="1" applyBorder="1" applyAlignment="1">
      <alignment horizontal="center" vertical="top" wrapText="1"/>
    </xf>
    <xf numFmtId="184" fontId="46" fillId="0" borderId="166" xfId="34" applyFont="1" applyBorder="1" applyAlignment="1">
      <alignment horizontal="center" vertical="center" wrapText="1"/>
    </xf>
    <xf numFmtId="170" fontId="46" fillId="0" borderId="166" xfId="9" applyFont="1" applyBorder="1" applyAlignment="1">
      <alignment horizontal="center" vertical="center" wrapText="1"/>
    </xf>
    <xf numFmtId="0" fontId="107" fillId="0" borderId="0" xfId="2" applyFont="1" applyAlignment="1">
      <alignment vertical="center"/>
    </xf>
    <xf numFmtId="0" fontId="47" fillId="0" borderId="0" xfId="2" applyFont="1" applyAlignment="1">
      <alignment horizontal="right" vertical="top" wrapText="1"/>
    </xf>
    <xf numFmtId="0" fontId="47" fillId="0" borderId="0" xfId="2" applyFont="1" applyAlignment="1">
      <alignment horizontal="center" vertical="top" wrapText="1"/>
    </xf>
    <xf numFmtId="170" fontId="47" fillId="0" borderId="29" xfId="9" applyFont="1" applyBorder="1" applyAlignment="1">
      <alignment horizontal="center" vertical="top" wrapText="1"/>
    </xf>
    <xf numFmtId="0" fontId="47" fillId="0" borderId="0" xfId="2" applyFont="1" applyAlignment="1">
      <alignment horizontal="center"/>
    </xf>
    <xf numFmtId="0" fontId="84" fillId="2" borderId="142" xfId="2" applyFont="1" applyFill="1" applyBorder="1"/>
    <xf numFmtId="0" fontId="84" fillId="0" borderId="0" xfId="2" applyFont="1" applyAlignment="1">
      <alignment horizontal="center" vertical="center"/>
    </xf>
    <xf numFmtId="170" fontId="47" fillId="0" borderId="25" xfId="9" applyFont="1" applyBorder="1" applyAlignment="1">
      <alignment horizontal="center" vertical="center" wrapText="1"/>
    </xf>
    <xf numFmtId="0" fontId="17" fillId="0" borderId="168" xfId="31" applyFont="1" applyBorder="1" applyAlignment="1">
      <alignment horizontal="center" vertical="center"/>
    </xf>
    <xf numFmtId="182" fontId="10" fillId="0" borderId="168" xfId="31" applyNumberFormat="1" applyBorder="1" applyAlignment="1">
      <alignment horizontal="center" vertical="center"/>
    </xf>
    <xf numFmtId="0" fontId="10" fillId="0" borderId="168" xfId="31" applyBorder="1" applyAlignment="1">
      <alignment horizontal="center" vertical="center"/>
    </xf>
    <xf numFmtId="14" fontId="10" fillId="0" borderId="168" xfId="31" applyNumberFormat="1" applyBorder="1" applyAlignment="1">
      <alignment horizontal="center" vertical="center"/>
    </xf>
    <xf numFmtId="0" fontId="151" fillId="14" borderId="168" xfId="2" applyFont="1" applyFill="1" applyBorder="1" applyAlignment="1" applyProtection="1">
      <alignment horizontal="center" vertical="center" wrapText="1"/>
      <protection locked="0"/>
    </xf>
    <xf numFmtId="172" fontId="151" fillId="14" borderId="168" xfId="2" applyNumberFormat="1" applyFont="1" applyFill="1" applyBorder="1" applyAlignment="1" applyProtection="1">
      <alignment horizontal="center" vertical="center" wrapText="1"/>
      <protection locked="0"/>
    </xf>
    <xf numFmtId="173" fontId="151" fillId="14" borderId="168" xfId="2" applyNumberFormat="1" applyFont="1" applyFill="1" applyBorder="1" applyAlignment="1" applyProtection="1">
      <alignment horizontal="center" vertical="center" wrapText="1"/>
      <protection locked="0"/>
    </xf>
    <xf numFmtId="170" fontId="151" fillId="14" borderId="168" xfId="9" applyFont="1" applyFill="1" applyBorder="1" applyAlignment="1" applyProtection="1">
      <alignment horizontal="center" vertical="center" wrapText="1"/>
      <protection locked="0"/>
    </xf>
    <xf numFmtId="2" fontId="151" fillId="14" borderId="168" xfId="2" applyNumberFormat="1" applyFont="1" applyFill="1" applyBorder="1" applyAlignment="1">
      <alignment horizontal="center" vertical="center" wrapText="1"/>
    </xf>
    <xf numFmtId="173" fontId="151" fillId="14" borderId="168" xfId="2" applyNumberFormat="1" applyFont="1" applyFill="1" applyBorder="1" applyAlignment="1">
      <alignment horizontal="center" vertical="center" wrapText="1"/>
    </xf>
    <xf numFmtId="43" fontId="151" fillId="14" borderId="168" xfId="32" applyFont="1" applyFill="1" applyBorder="1" applyAlignment="1" applyProtection="1">
      <alignment horizontal="center" vertical="center" wrapText="1"/>
      <protection locked="0"/>
    </xf>
    <xf numFmtId="0" fontId="10" fillId="0" borderId="141" xfId="31" applyBorder="1" applyAlignment="1">
      <alignment horizontal="center" vertical="center"/>
    </xf>
    <xf numFmtId="0" fontId="10" fillId="0" borderId="141" xfId="31" applyBorder="1" applyAlignment="1">
      <alignment horizontal="center" vertical="center" wrapText="1"/>
    </xf>
    <xf numFmtId="0" fontId="9" fillId="0" borderId="141" xfId="31" applyFont="1" applyBorder="1" applyAlignment="1">
      <alignment horizontal="center" vertical="center"/>
    </xf>
    <xf numFmtId="0" fontId="10" fillId="0" borderId="141" xfId="31" applyBorder="1" applyAlignment="1">
      <alignment horizontal="left" vertical="center"/>
    </xf>
    <xf numFmtId="0" fontId="8" fillId="0" borderId="141" xfId="31" applyFont="1" applyBorder="1" applyAlignment="1">
      <alignment horizontal="center" vertical="center"/>
    </xf>
    <xf numFmtId="168" fontId="8" fillId="30" borderId="141" xfId="31" applyNumberFormat="1" applyFont="1" applyFill="1" applyBorder="1" applyAlignment="1">
      <alignment horizontal="center" vertical="center"/>
    </xf>
    <xf numFmtId="181" fontId="8" fillId="30" borderId="141" xfId="31" applyNumberFormat="1" applyFont="1" applyFill="1" applyBorder="1" applyAlignment="1">
      <alignment horizontal="center" vertical="center"/>
    </xf>
    <xf numFmtId="171" fontId="8" fillId="30" borderId="141" xfId="31" applyNumberFormat="1" applyFont="1" applyFill="1" applyBorder="1" applyAlignment="1">
      <alignment horizontal="center" vertical="center"/>
    </xf>
    <xf numFmtId="2" fontId="8" fillId="30" borderId="141" xfId="31" applyNumberFormat="1" applyFont="1" applyFill="1" applyBorder="1" applyAlignment="1">
      <alignment horizontal="center" vertical="center" wrapText="1"/>
    </xf>
    <xf numFmtId="2" fontId="8" fillId="0" borderId="141" xfId="31" applyNumberFormat="1" applyFont="1" applyBorder="1" applyAlignment="1">
      <alignment horizontal="center" vertical="center" wrapText="1"/>
    </xf>
    <xf numFmtId="2" fontId="8" fillId="30" borderId="141" xfId="31" applyNumberFormat="1" applyFont="1" applyFill="1" applyBorder="1" applyAlignment="1">
      <alignment horizontal="center" vertical="center"/>
    </xf>
    <xf numFmtId="171" fontId="8" fillId="14" borderId="141" xfId="31" applyNumberFormat="1" applyFont="1" applyFill="1" applyBorder="1" applyAlignment="1">
      <alignment horizontal="center" vertical="center"/>
    </xf>
    <xf numFmtId="185" fontId="8" fillId="31" borderId="141" xfId="31" applyNumberFormat="1" applyFont="1" applyFill="1" applyBorder="1" applyAlignment="1">
      <alignment horizontal="center" vertical="center"/>
    </xf>
    <xf numFmtId="43" fontId="80" fillId="0" borderId="0" xfId="2" applyNumberFormat="1" applyFont="1" applyAlignment="1">
      <alignment vertical="center"/>
    </xf>
    <xf numFmtId="0" fontId="12" fillId="33" borderId="0" xfId="26" applyFill="1"/>
    <xf numFmtId="0" fontId="12" fillId="34" borderId="0" xfId="26" applyFill="1"/>
    <xf numFmtId="0" fontId="7" fillId="34" borderId="0" xfId="26" applyFont="1" applyFill="1"/>
    <xf numFmtId="0" fontId="133" fillId="0" borderId="0" xfId="26" applyFont="1" applyAlignment="1">
      <alignment horizontal="center" wrapText="1"/>
    </xf>
    <xf numFmtId="0" fontId="7" fillId="0" borderId="141" xfId="31" applyFont="1" applyBorder="1" applyAlignment="1">
      <alignment horizontal="center" vertical="center" wrapText="1"/>
    </xf>
    <xf numFmtId="3" fontId="8" fillId="30" borderId="141" xfId="31" applyNumberFormat="1" applyFont="1" applyFill="1" applyBorder="1" applyAlignment="1">
      <alignment horizontal="center" vertical="center" wrapText="1"/>
    </xf>
    <xf numFmtId="44" fontId="153" fillId="0" borderId="0" xfId="31" applyNumberFormat="1" applyFont="1" applyAlignment="1">
      <alignment horizontal="center" vertical="center"/>
    </xf>
    <xf numFmtId="44" fontId="7" fillId="0" borderId="0" xfId="31" applyNumberFormat="1" applyFont="1" applyAlignment="1">
      <alignment horizontal="center" vertical="center"/>
    </xf>
    <xf numFmtId="172" fontId="152" fillId="14" borderId="168" xfId="2" applyNumberFormat="1" applyFont="1" applyFill="1" applyBorder="1" applyAlignment="1" applyProtection="1">
      <alignment horizontal="center" vertical="center" wrapText="1"/>
      <protection locked="0"/>
    </xf>
    <xf numFmtId="185" fontId="8" fillId="30" borderId="141" xfId="31" applyNumberFormat="1" applyFont="1" applyFill="1" applyBorder="1" applyAlignment="1">
      <alignment horizontal="center" vertical="center"/>
    </xf>
    <xf numFmtId="44" fontId="133" fillId="0" borderId="0" xfId="15" applyFont="1" applyAlignment="1">
      <alignment horizontal="center" vertical="center"/>
    </xf>
    <xf numFmtId="168" fontId="107" fillId="0" borderId="0" xfId="2" applyNumberFormat="1" applyFont="1"/>
    <xf numFmtId="43" fontId="107" fillId="0" borderId="0" xfId="2" applyNumberFormat="1" applyFont="1"/>
    <xf numFmtId="0" fontId="38" fillId="0" borderId="141" xfId="31" applyFont="1" applyBorder="1" applyAlignment="1">
      <alignment horizontal="center" vertical="center"/>
    </xf>
    <xf numFmtId="0" fontId="38" fillId="0" borderId="141" xfId="31" applyFont="1" applyBorder="1" applyAlignment="1">
      <alignment horizontal="center" vertical="center" wrapText="1"/>
    </xf>
    <xf numFmtId="2" fontId="38" fillId="30" borderId="141" xfId="31" applyNumberFormat="1" applyFont="1" applyFill="1" applyBorder="1" applyAlignment="1">
      <alignment horizontal="center" vertical="center" wrapText="1"/>
    </xf>
    <xf numFmtId="2" fontId="38" fillId="0" borderId="141" xfId="31" applyNumberFormat="1" applyFont="1" applyBorder="1" applyAlignment="1">
      <alignment horizontal="center" vertical="center" wrapText="1"/>
    </xf>
    <xf numFmtId="2" fontId="38" fillId="30" borderId="141" xfId="31" applyNumberFormat="1" applyFont="1" applyFill="1" applyBorder="1" applyAlignment="1">
      <alignment horizontal="center" vertical="center"/>
    </xf>
    <xf numFmtId="185" fontId="38" fillId="31" borderId="141" xfId="31" applyNumberFormat="1" applyFont="1" applyFill="1" applyBorder="1" applyAlignment="1">
      <alignment horizontal="center" vertical="center"/>
    </xf>
    <xf numFmtId="168" fontId="38" fillId="30" borderId="141" xfId="31" applyNumberFormat="1" applyFont="1" applyFill="1" applyBorder="1" applyAlignment="1">
      <alignment horizontal="center" vertical="center"/>
    </xf>
    <xf numFmtId="181" fontId="38" fillId="30" borderId="141" xfId="31" applyNumberFormat="1" applyFont="1" applyFill="1" applyBorder="1" applyAlignment="1">
      <alignment horizontal="center" vertical="center"/>
    </xf>
    <xf numFmtId="171" fontId="38" fillId="14" borderId="141" xfId="31" applyNumberFormat="1" applyFont="1" applyFill="1" applyBorder="1" applyAlignment="1">
      <alignment horizontal="center" vertical="center"/>
    </xf>
    <xf numFmtId="171" fontId="38" fillId="30" borderId="141" xfId="31" applyNumberFormat="1" applyFont="1" applyFill="1" applyBorder="1" applyAlignment="1">
      <alignment horizontal="center" vertical="center"/>
    </xf>
    <xf numFmtId="0" fontId="38" fillId="0" borderId="141" xfId="31" applyFont="1" applyBorder="1" applyAlignment="1">
      <alignment horizontal="left" vertical="center"/>
    </xf>
    <xf numFmtId="0" fontId="152" fillId="14" borderId="168" xfId="2" applyFont="1" applyFill="1" applyBorder="1" applyAlignment="1" applyProtection="1">
      <alignment horizontal="center" vertical="center" wrapText="1"/>
      <protection locked="0"/>
    </xf>
    <xf numFmtId="173" fontId="152" fillId="14" borderId="168" xfId="2" applyNumberFormat="1" applyFont="1" applyFill="1" applyBorder="1" applyAlignment="1" applyProtection="1">
      <alignment horizontal="center" vertical="center" wrapText="1"/>
      <protection locked="0"/>
    </xf>
    <xf numFmtId="170" fontId="152" fillId="14" borderId="168" xfId="9" applyFont="1" applyFill="1" applyBorder="1" applyAlignment="1" applyProtection="1">
      <alignment horizontal="center" vertical="center" wrapText="1"/>
      <protection locked="0"/>
    </xf>
    <xf numFmtId="2" fontId="152" fillId="14" borderId="168" xfId="2" applyNumberFormat="1" applyFont="1" applyFill="1" applyBorder="1" applyAlignment="1">
      <alignment horizontal="center" vertical="center" wrapText="1"/>
    </xf>
    <xf numFmtId="173" fontId="152" fillId="14" borderId="168" xfId="2" applyNumberFormat="1" applyFont="1" applyFill="1" applyBorder="1" applyAlignment="1">
      <alignment horizontal="center" vertical="center" wrapText="1"/>
    </xf>
    <xf numFmtId="2" fontId="152" fillId="14" borderId="168" xfId="2" applyNumberFormat="1" applyFont="1" applyFill="1" applyBorder="1" applyAlignment="1" applyProtection="1">
      <alignment horizontal="center" vertical="center" wrapText="1"/>
      <protection locked="0"/>
    </xf>
    <xf numFmtId="43" fontId="152" fillId="14" borderId="168" xfId="32" applyFont="1" applyFill="1" applyBorder="1" applyAlignment="1" applyProtection="1">
      <alignment horizontal="center" vertical="center" wrapText="1"/>
      <protection locked="0"/>
    </xf>
    <xf numFmtId="164" fontId="157" fillId="3" borderId="4" xfId="1" applyFont="1" applyFill="1" applyBorder="1" applyAlignment="1">
      <alignment vertical="center" wrapText="1"/>
    </xf>
    <xf numFmtId="164" fontId="158" fillId="3" borderId="4" xfId="1" applyFont="1" applyFill="1" applyBorder="1" applyAlignment="1">
      <alignment vertical="center" wrapText="1"/>
    </xf>
    <xf numFmtId="2" fontId="157" fillId="4" borderId="4" xfId="2" applyNumberFormat="1" applyFont="1" applyFill="1" applyBorder="1" applyAlignment="1">
      <alignment horizontal="center" vertical="center"/>
    </xf>
    <xf numFmtId="0" fontId="133" fillId="0" borderId="0" xfId="31" applyFont="1" applyAlignment="1">
      <alignment horizontal="center" vertical="center"/>
    </xf>
    <xf numFmtId="0" fontId="6" fillId="0" borderId="0" xfId="31" applyFont="1" applyAlignment="1">
      <alignment horizontal="center" vertical="center" wrapText="1"/>
    </xf>
    <xf numFmtId="9" fontId="77" fillId="0" borderId="0" xfId="35" applyFont="1" applyAlignment="1">
      <alignment horizontal="center" vertical="center"/>
    </xf>
    <xf numFmtId="0" fontId="156" fillId="0" borderId="0" xfId="13" applyFont="1"/>
    <xf numFmtId="0" fontId="60" fillId="0" borderId="0" xfId="36"/>
    <xf numFmtId="0" fontId="37" fillId="0" borderId="19" xfId="13" applyFont="1" applyBorder="1" applyAlignment="1">
      <alignment vertical="center"/>
    </xf>
    <xf numFmtId="0" fontId="37" fillId="0" borderId="92" xfId="13" applyFont="1" applyBorder="1" applyAlignment="1">
      <alignment vertical="center"/>
    </xf>
    <xf numFmtId="0" fontId="6" fillId="0" borderId="0" xfId="37"/>
    <xf numFmtId="0" fontId="6" fillId="0" borderId="0" xfId="37" applyAlignment="1">
      <alignment horizontal="center"/>
    </xf>
    <xf numFmtId="0" fontId="18" fillId="0" borderId="0" xfId="37" applyFont="1"/>
    <xf numFmtId="0" fontId="6" fillId="0" borderId="0" xfId="37" applyAlignment="1">
      <alignment horizontal="center" vertical="center"/>
    </xf>
    <xf numFmtId="0" fontId="114" fillId="35" borderId="107" xfId="37" applyFont="1" applyFill="1" applyBorder="1" applyAlignment="1">
      <alignment horizontal="center" vertical="center"/>
    </xf>
    <xf numFmtId="0" fontId="73" fillId="0" borderId="0" xfId="37" applyFont="1" applyAlignment="1">
      <alignment vertical="center"/>
    </xf>
    <xf numFmtId="9" fontId="33" fillId="30" borderId="107" xfId="35" applyFont="1" applyFill="1" applyBorder="1" applyAlignment="1">
      <alignment horizontal="center" vertical="center"/>
    </xf>
    <xf numFmtId="0" fontId="33" fillId="30" borderId="107" xfId="37" applyFont="1" applyFill="1" applyBorder="1" applyAlignment="1">
      <alignment horizontal="center" vertical="center"/>
    </xf>
    <xf numFmtId="0" fontId="87" fillId="0" borderId="0" xfId="2" applyFont="1" applyAlignment="1">
      <alignment horizontal="center" vertical="center"/>
    </xf>
    <xf numFmtId="174" fontId="89" fillId="31" borderId="51" xfId="18" applyNumberFormat="1" applyFont="1" applyFill="1" applyBorder="1" applyAlignment="1" applyProtection="1">
      <alignment horizontal="center" vertical="center"/>
      <protection hidden="1"/>
    </xf>
    <xf numFmtId="0" fontId="34" fillId="0" borderId="4" xfId="2" applyFont="1" applyBorder="1" applyAlignment="1">
      <alignment horizontal="center" vertical="center"/>
    </xf>
    <xf numFmtId="0" fontId="90" fillId="20" borderId="107" xfId="37" applyFont="1" applyFill="1" applyBorder="1" applyAlignment="1">
      <alignment horizontal="center" vertical="center"/>
    </xf>
    <xf numFmtId="0" fontId="90" fillId="20" borderId="108" xfId="37" applyFont="1" applyFill="1" applyBorder="1" applyAlignment="1">
      <alignment horizontal="center" vertical="center"/>
    </xf>
    <xf numFmtId="16" fontId="162" fillId="10" borderId="109" xfId="37" applyNumberFormat="1" applyFont="1" applyFill="1" applyBorder="1" applyAlignment="1">
      <alignment horizontal="center" vertical="center"/>
    </xf>
    <xf numFmtId="0" fontId="6" fillId="0" borderId="0" xfId="37" applyAlignment="1">
      <alignment vertical="center"/>
    </xf>
    <xf numFmtId="0" fontId="34" fillId="0" borderId="141" xfId="2" applyFont="1" applyBorder="1" applyAlignment="1">
      <alignment horizontal="center" vertical="center"/>
    </xf>
    <xf numFmtId="0" fontId="34" fillId="0" borderId="4" xfId="2" applyFont="1" applyBorder="1" applyAlignment="1">
      <alignment horizontal="center" vertical="center" wrapText="1"/>
    </xf>
    <xf numFmtId="0" fontId="34" fillId="0" borderId="141" xfId="2" applyFont="1" applyBorder="1" applyAlignment="1">
      <alignment horizontal="center" vertical="center" wrapText="1"/>
    </xf>
    <xf numFmtId="0" fontId="34" fillId="0" borderId="0" xfId="2" applyFont="1" applyAlignment="1">
      <alignment horizontal="center" vertical="center" wrapText="1"/>
    </xf>
    <xf numFmtId="0" fontId="90" fillId="0" borderId="99" xfId="37" applyFont="1" applyBorder="1" applyAlignment="1">
      <alignment horizontal="center" vertical="center"/>
    </xf>
    <xf numFmtId="0" fontId="90" fillId="0" borderId="111" xfId="37" applyFont="1" applyBorder="1" applyAlignment="1">
      <alignment horizontal="center" vertical="center"/>
    </xf>
    <xf numFmtId="0" fontId="90" fillId="0" borderId="108" xfId="37" applyFont="1" applyBorder="1" applyAlignment="1">
      <alignment horizontal="center" vertical="center"/>
    </xf>
    <xf numFmtId="16" fontId="91" fillId="0" borderId="99" xfId="37" applyNumberFormat="1" applyFont="1" applyBorder="1" applyAlignment="1">
      <alignment horizontal="center" vertical="center"/>
    </xf>
    <xf numFmtId="0" fontId="37" fillId="0" borderId="47" xfId="2" applyFont="1" applyBorder="1" applyAlignment="1">
      <alignment horizontal="center" vertical="center"/>
    </xf>
    <xf numFmtId="2" fontId="37" fillId="0" borderId="47" xfId="2" applyNumberFormat="1" applyFont="1" applyBorder="1" applyAlignment="1">
      <alignment horizontal="center" vertical="center"/>
    </xf>
    <xf numFmtId="173" fontId="37" fillId="0" borderId="47" xfId="2" applyNumberFormat="1" applyFont="1" applyBorder="1" applyAlignment="1">
      <alignment horizontal="center" vertical="center"/>
    </xf>
    <xf numFmtId="0" fontId="37" fillId="6" borderId="141" xfId="37" applyFont="1" applyFill="1" applyBorder="1" applyAlignment="1">
      <alignment horizontal="center" vertical="center"/>
    </xf>
    <xf numFmtId="49" fontId="163" fillId="0" borderId="185" xfId="37" applyNumberFormat="1" applyFont="1" applyBorder="1" applyAlignment="1">
      <alignment vertical="center" wrapText="1"/>
    </xf>
    <xf numFmtId="0" fontId="163" fillId="0" borderId="141" xfId="37" applyFont="1" applyBorder="1" applyAlignment="1">
      <alignment horizontal="left" vertical="center"/>
    </xf>
    <xf numFmtId="0" fontId="163" fillId="0" borderId="141" xfId="37" applyFont="1" applyBorder="1" applyAlignment="1">
      <alignment horizontal="center" vertical="center"/>
    </xf>
    <xf numFmtId="175" fontId="163" fillId="0" borderId="141" xfId="37" applyNumberFormat="1" applyFont="1" applyBorder="1" applyAlignment="1">
      <alignment horizontal="center" vertical="center"/>
    </xf>
    <xf numFmtId="0" fontId="163" fillId="0" borderId="141" xfId="37" applyFont="1" applyBorder="1" applyAlignment="1">
      <alignment vertical="center" wrapText="1"/>
    </xf>
    <xf numFmtId="0" fontId="95" fillId="10" borderId="186" xfId="37" applyFont="1" applyFill="1" applyBorder="1" applyAlignment="1">
      <alignment horizontal="center" vertical="center"/>
    </xf>
    <xf numFmtId="2" fontId="159" fillId="0" borderId="0" xfId="37" applyNumberFormat="1" applyFont="1" applyAlignment="1">
      <alignment horizontal="center" vertical="center"/>
    </xf>
    <xf numFmtId="0" fontId="37" fillId="0" borderId="4" xfId="2" applyFont="1" applyBorder="1" applyAlignment="1">
      <alignment horizontal="center" vertical="center"/>
    </xf>
    <xf numFmtId="0" fontId="95" fillId="10" borderId="186" xfId="37" applyFont="1" applyFill="1" applyBorder="1" applyAlignment="1">
      <alignment horizontal="center" vertical="center" wrapText="1"/>
    </xf>
    <xf numFmtId="0" fontId="95" fillId="20" borderId="186" xfId="37" applyFont="1" applyFill="1" applyBorder="1" applyAlignment="1">
      <alignment horizontal="center" vertical="center"/>
    </xf>
    <xf numFmtId="0" fontId="164" fillId="0" borderId="0" xfId="37" applyFont="1"/>
    <xf numFmtId="0" fontId="163" fillId="0" borderId="141" xfId="37" applyFont="1" applyBorder="1" applyAlignment="1">
      <alignment vertical="center"/>
    </xf>
    <xf numFmtId="2" fontId="6" fillId="0" borderId="0" xfId="37" applyNumberFormat="1" applyAlignment="1">
      <alignment horizontal="center" vertical="center"/>
    </xf>
    <xf numFmtId="0" fontId="37" fillId="0" borderId="46" xfId="2" applyFont="1" applyBorder="1" applyAlignment="1">
      <alignment horizontal="center" vertical="center"/>
    </xf>
    <xf numFmtId="0" fontId="37" fillId="0" borderId="47" xfId="2" applyFont="1" applyBorder="1" applyAlignment="1">
      <alignment horizontal="left" vertical="center"/>
    </xf>
    <xf numFmtId="175" fontId="37" fillId="0" borderId="47" xfId="2" applyNumberFormat="1" applyFont="1" applyBorder="1" applyAlignment="1">
      <alignment horizontal="center" vertical="center"/>
    </xf>
    <xf numFmtId="2" fontId="37" fillId="0" borderId="4" xfId="2" applyNumberFormat="1" applyFont="1" applyBorder="1" applyAlignment="1">
      <alignment horizontal="center" vertical="center"/>
    </xf>
    <xf numFmtId="0" fontId="37" fillId="0" borderId="51" xfId="2" applyFont="1" applyBorder="1" applyAlignment="1">
      <alignment horizontal="center" vertical="center"/>
    </xf>
    <xf numFmtId="172" fontId="37" fillId="0" borderId="4" xfId="2" applyNumberFormat="1" applyFont="1" applyBorder="1" applyAlignment="1">
      <alignment horizontal="center" vertical="center"/>
    </xf>
    <xf numFmtId="44" fontId="37" fillId="0" borderId="87" xfId="38" applyFont="1" applyFill="1" applyBorder="1" applyAlignment="1">
      <alignment vertical="center"/>
    </xf>
    <xf numFmtId="0" fontId="96" fillId="6" borderId="141" xfId="37" applyFont="1" applyFill="1" applyBorder="1" applyAlignment="1">
      <alignment horizontal="center" vertical="center"/>
    </xf>
    <xf numFmtId="0" fontId="97" fillId="0" borderId="141" xfId="37" applyFont="1" applyBorder="1" applyAlignment="1">
      <alignment vertical="center"/>
    </xf>
    <xf numFmtId="0" fontId="97" fillId="6" borderId="141" xfId="37" applyFont="1" applyFill="1" applyBorder="1" applyAlignment="1">
      <alignment vertical="center"/>
    </xf>
    <xf numFmtId="0" fontId="97" fillId="0" borderId="141" xfId="37" applyFont="1" applyBorder="1" applyAlignment="1">
      <alignment horizontal="center" vertical="center"/>
    </xf>
    <xf numFmtId="175" fontId="93" fillId="0" borderId="141" xfId="37" applyNumberFormat="1" applyFont="1" applyBorder="1" applyAlignment="1">
      <alignment horizontal="center" vertical="center"/>
    </xf>
    <xf numFmtId="0" fontId="98" fillId="6" borderId="141" xfId="37" applyFont="1" applyFill="1" applyBorder="1" applyAlignment="1">
      <alignment horizontal="right" vertical="center"/>
    </xf>
    <xf numFmtId="0" fontId="95" fillId="0" borderId="47" xfId="37" applyFont="1" applyBorder="1" applyAlignment="1">
      <alignment horizontal="center" vertical="center"/>
    </xf>
    <xf numFmtId="0" fontId="95" fillId="0" borderId="46" xfId="37" applyFont="1" applyBorder="1" applyAlignment="1">
      <alignment horizontal="center" vertical="center"/>
    </xf>
    <xf numFmtId="0" fontId="133" fillId="0" borderId="46" xfId="37" applyFont="1" applyBorder="1"/>
    <xf numFmtId="0" fontId="163" fillId="0" borderId="47" xfId="37" applyFont="1" applyBorder="1"/>
    <xf numFmtId="2" fontId="73" fillId="0" borderId="4" xfId="2" applyNumberFormat="1" applyFont="1" applyBorder="1" applyAlignment="1">
      <alignment horizontal="center" vertical="center"/>
    </xf>
    <xf numFmtId="172" fontId="73" fillId="0" borderId="4" xfId="2" applyNumberFormat="1" applyFont="1" applyBorder="1" applyAlignment="1">
      <alignment horizontal="center" vertical="center"/>
    </xf>
    <xf numFmtId="172" fontId="73" fillId="0" borderId="51" xfId="2" applyNumberFormat="1" applyFont="1" applyBorder="1" applyAlignment="1">
      <alignment horizontal="center" vertical="center"/>
    </xf>
    <xf numFmtId="1" fontId="48" fillId="0" borderId="4" xfId="37" applyNumberFormat="1" applyFont="1" applyBorder="1" applyAlignment="1">
      <alignment horizontal="center" vertical="center"/>
    </xf>
    <xf numFmtId="1" fontId="48" fillId="0" borderId="47" xfId="37" applyNumberFormat="1" applyFont="1" applyBorder="1" applyAlignment="1">
      <alignment horizontal="center" vertical="center"/>
    </xf>
    <xf numFmtId="0" fontId="48" fillId="0" borderId="47" xfId="2" applyFont="1" applyBorder="1" applyAlignment="1">
      <alignment horizontal="left" vertical="center"/>
    </xf>
    <xf numFmtId="173" fontId="164" fillId="0" borderId="0" xfId="37" applyNumberFormat="1" applyFont="1"/>
    <xf numFmtId="0" fontId="96" fillId="6" borderId="0" xfId="37" applyFont="1" applyFill="1" applyAlignment="1">
      <alignment horizontal="center" vertical="center"/>
    </xf>
    <xf numFmtId="0" fontId="97" fillId="0" borderId="0" xfId="37" applyFont="1" applyAlignment="1">
      <alignment vertical="center"/>
    </xf>
    <xf numFmtId="0" fontId="97" fillId="6" borderId="0" xfId="37" applyFont="1" applyFill="1" applyAlignment="1">
      <alignment vertical="center"/>
    </xf>
    <xf numFmtId="0" fontId="97" fillId="0" borderId="0" xfId="37" applyFont="1" applyAlignment="1">
      <alignment horizontal="center" vertical="center"/>
    </xf>
    <xf numFmtId="175" fontId="93" fillId="0" borderId="0" xfId="37" applyNumberFormat="1" applyFont="1" applyAlignment="1">
      <alignment horizontal="center" vertical="center"/>
    </xf>
    <xf numFmtId="0" fontId="98" fillId="6" borderId="0" xfId="37" applyFont="1" applyFill="1" applyAlignment="1">
      <alignment horizontal="right" vertical="center"/>
    </xf>
    <xf numFmtId="0" fontId="95" fillId="0" borderId="0" xfId="37" applyFont="1" applyAlignment="1">
      <alignment horizontal="center" vertical="center"/>
    </xf>
    <xf numFmtId="0" fontId="133" fillId="0" borderId="4" xfId="37" applyFont="1" applyBorder="1"/>
    <xf numFmtId="0" fontId="48" fillId="0" borderId="4" xfId="37" applyFont="1" applyBorder="1" applyAlignment="1">
      <alignment horizontal="center" vertical="center"/>
    </xf>
    <xf numFmtId="0" fontId="163" fillId="0" borderId="4" xfId="37" applyFont="1" applyBorder="1"/>
    <xf numFmtId="0" fontId="73" fillId="0" borderId="4" xfId="2" applyFont="1" applyBorder="1" applyAlignment="1">
      <alignment horizontal="center" vertical="center"/>
    </xf>
    <xf numFmtId="1" fontId="48" fillId="0" borderId="86" xfId="37" applyNumberFormat="1" applyFont="1" applyBorder="1" applyAlignment="1">
      <alignment horizontal="center" vertical="center"/>
    </xf>
    <xf numFmtId="1" fontId="48" fillId="0" borderId="87" xfId="37" applyNumberFormat="1" applyFont="1" applyBorder="1" applyAlignment="1">
      <alignment horizontal="center" vertical="center"/>
    </xf>
    <xf numFmtId="0" fontId="48" fillId="0" borderId="87" xfId="2" applyFont="1" applyBorder="1" applyAlignment="1">
      <alignment horizontal="left" vertical="center"/>
    </xf>
    <xf numFmtId="173" fontId="73" fillId="0" borderId="88" xfId="2" applyNumberFormat="1" applyFont="1" applyBorder="1" applyAlignment="1">
      <alignment horizontal="center" vertical="center"/>
    </xf>
    <xf numFmtId="0" fontId="133" fillId="0" borderId="0" xfId="37" applyFont="1"/>
    <xf numFmtId="0" fontId="131" fillId="0" borderId="0" xfId="37" applyFont="1"/>
    <xf numFmtId="0" fontId="37" fillId="0" borderId="0" xfId="2" applyFont="1" applyAlignment="1">
      <alignment horizontal="center" vertical="center"/>
    </xf>
    <xf numFmtId="44" fontId="37" fillId="0" borderId="46" xfId="38" applyFont="1" applyFill="1" applyBorder="1" applyAlignment="1">
      <alignment vertical="center"/>
    </xf>
    <xf numFmtId="44" fontId="37" fillId="0" borderId="47" xfId="38" applyFont="1" applyFill="1" applyBorder="1" applyAlignment="1">
      <alignment vertical="center"/>
    </xf>
    <xf numFmtId="44" fontId="37" fillId="0" borderId="51" xfId="38" applyFont="1" applyFill="1" applyBorder="1" applyAlignment="1">
      <alignment vertical="center"/>
    </xf>
    <xf numFmtId="0" fontId="37" fillId="0" borderId="116" xfId="2" applyFont="1" applyBorder="1" applyAlignment="1">
      <alignment horizontal="left" vertical="center"/>
    </xf>
    <xf numFmtId="0" fontId="37" fillId="0" borderId="48" xfId="2" applyFont="1" applyBorder="1" applyAlignment="1">
      <alignment horizontal="left" vertical="center"/>
    </xf>
    <xf numFmtId="0" fontId="100" fillId="0" borderId="0" xfId="2" applyFont="1" applyAlignment="1">
      <alignment horizontal="center" vertical="center"/>
    </xf>
    <xf numFmtId="0" fontId="55" fillId="0" borderId="0" xfId="2" applyFont="1" applyAlignment="1">
      <alignment horizontal="left" vertical="center"/>
    </xf>
    <xf numFmtId="0" fontId="37" fillId="0" borderId="48" xfId="2" applyFont="1" applyBorder="1" applyAlignment="1">
      <alignment horizontal="center" vertical="center"/>
    </xf>
    <xf numFmtId="0" fontId="37" fillId="0" borderId="49" xfId="2" applyFont="1" applyBorder="1" applyAlignment="1">
      <alignment horizontal="left" vertical="center"/>
    </xf>
    <xf numFmtId="4" fontId="6" fillId="0" borderId="0" xfId="37" applyNumberFormat="1"/>
    <xf numFmtId="0" fontId="102" fillId="24" borderId="4" xfId="37" applyFont="1" applyFill="1" applyBorder="1" applyAlignment="1">
      <alignment horizontal="center" vertical="center"/>
    </xf>
    <xf numFmtId="0" fontId="103" fillId="0" borderId="0" xfId="37" applyFont="1" applyAlignment="1">
      <alignment horizontal="center" vertical="center"/>
    </xf>
    <xf numFmtId="0" fontId="165" fillId="0" borderId="46" xfId="2" applyFont="1" applyBorder="1" applyAlignment="1">
      <alignment horizontal="left" vertical="center"/>
    </xf>
    <xf numFmtId="0" fontId="131" fillId="0" borderId="47" xfId="2" applyFont="1" applyBorder="1" applyAlignment="1">
      <alignment horizontal="left" vertical="center"/>
    </xf>
    <xf numFmtId="0" fontId="131" fillId="0" borderId="47" xfId="37" applyFont="1" applyBorder="1" applyAlignment="1">
      <alignment horizontal="left"/>
    </xf>
    <xf numFmtId="2" fontId="102" fillId="24" borderId="4" xfId="37" applyNumberFormat="1" applyFont="1" applyFill="1" applyBorder="1" applyAlignment="1">
      <alignment horizontal="center" vertical="center"/>
    </xf>
    <xf numFmtId="174" fontId="167" fillId="12" borderId="51" xfId="18" applyNumberFormat="1" applyFont="1" applyFill="1" applyBorder="1" applyAlignment="1" applyProtection="1">
      <alignment horizontal="center" vertical="center"/>
      <protection hidden="1"/>
    </xf>
    <xf numFmtId="0" fontId="6" fillId="0" borderId="0" xfId="37" applyAlignment="1">
      <alignment horizontal="right" vertical="center"/>
    </xf>
    <xf numFmtId="16" fontId="103" fillId="0" borderId="0" xfId="37" applyNumberFormat="1" applyFont="1" applyAlignment="1">
      <alignment horizontal="center" vertical="center"/>
    </xf>
    <xf numFmtId="16" fontId="95" fillId="0" borderId="0" xfId="37" applyNumberFormat="1" applyFont="1" applyAlignment="1">
      <alignment horizontal="center" vertical="center"/>
    </xf>
    <xf numFmtId="2" fontId="6" fillId="0" borderId="0" xfId="37" applyNumberFormat="1"/>
    <xf numFmtId="2" fontId="63" fillId="0" borderId="46" xfId="37" applyNumberFormat="1" applyFont="1" applyBorder="1" applyAlignment="1">
      <alignment horizontal="left" vertical="center"/>
    </xf>
    <xf numFmtId="2" fontId="97" fillId="0" borderId="4" xfId="37" applyNumberFormat="1" applyFont="1" applyBorder="1" applyAlignment="1">
      <alignment horizontal="center" vertical="center"/>
    </xf>
    <xf numFmtId="0" fontId="38" fillId="0" borderId="0" xfId="37" applyFont="1" applyAlignment="1">
      <alignment horizontal="left"/>
    </xf>
    <xf numFmtId="2" fontId="62" fillId="0" borderId="4" xfId="37" applyNumberFormat="1" applyFont="1" applyBorder="1" applyAlignment="1">
      <alignment horizontal="center" vertical="center"/>
    </xf>
    <xf numFmtId="172" fontId="153" fillId="25" borderId="4" xfId="37" applyNumberFormat="1" applyFont="1" applyFill="1" applyBorder="1" applyAlignment="1">
      <alignment horizontal="center" vertical="center"/>
    </xf>
    <xf numFmtId="172" fontId="106" fillId="25" borderId="4" xfId="37" applyNumberFormat="1" applyFont="1" applyFill="1" applyBorder="1" applyAlignment="1">
      <alignment horizontal="center" vertical="center"/>
    </xf>
    <xf numFmtId="172" fontId="97" fillId="0" borderId="4" xfId="37" applyNumberFormat="1" applyFont="1" applyBorder="1" applyAlignment="1">
      <alignment horizontal="center" vertical="center"/>
    </xf>
    <xf numFmtId="172" fontId="62" fillId="0" borderId="4" xfId="37" applyNumberFormat="1" applyFont="1" applyBorder="1" applyAlignment="1">
      <alignment horizontal="center" vertical="center"/>
    </xf>
    <xf numFmtId="0" fontId="38" fillId="0" borderId="0" xfId="37" applyFont="1"/>
    <xf numFmtId="0" fontId="169" fillId="0" borderId="4" xfId="37" applyFont="1" applyBorder="1" applyAlignment="1">
      <alignment horizontal="center" vertical="center"/>
    </xf>
    <xf numFmtId="16" fontId="75" fillId="0" borderId="4" xfId="37" applyNumberFormat="1" applyFont="1" applyBorder="1" applyAlignment="1">
      <alignment horizontal="center" vertical="center"/>
    </xf>
    <xf numFmtId="2" fontId="105" fillId="0" borderId="46" xfId="37" applyNumberFormat="1" applyFont="1" applyBorder="1" applyAlignment="1">
      <alignment horizontal="left" vertical="center"/>
    </xf>
    <xf numFmtId="172" fontId="38" fillId="12" borderId="4" xfId="37" applyNumberFormat="1" applyFont="1" applyFill="1" applyBorder="1" applyAlignment="1">
      <alignment horizontal="center" vertical="center"/>
    </xf>
    <xf numFmtId="2" fontId="38" fillId="0" borderId="4" xfId="37" applyNumberFormat="1" applyFont="1" applyBorder="1" applyAlignment="1">
      <alignment horizontal="center" vertical="center"/>
    </xf>
    <xf numFmtId="2" fontId="38" fillId="12" borderId="4" xfId="37" applyNumberFormat="1" applyFont="1" applyFill="1" applyBorder="1" applyAlignment="1">
      <alignment horizontal="center" vertical="center"/>
    </xf>
    <xf numFmtId="0" fontId="38" fillId="0" borderId="4" xfId="37" applyFont="1" applyBorder="1"/>
    <xf numFmtId="186" fontId="38" fillId="0" borderId="0" xfId="37" applyNumberFormat="1" applyFont="1" applyAlignment="1">
      <alignment horizontal="center"/>
    </xf>
    <xf numFmtId="2" fontId="38" fillId="0" borderId="0" xfId="37" applyNumberFormat="1" applyFont="1"/>
    <xf numFmtId="0" fontId="105" fillId="0" borderId="4" xfId="37" applyFont="1" applyBorder="1" applyAlignment="1">
      <alignment horizontal="right" vertical="center"/>
    </xf>
    <xf numFmtId="1" fontId="38" fillId="0" borderId="4" xfId="37" applyNumberFormat="1" applyFont="1" applyBorder="1" applyAlignment="1">
      <alignment horizontal="center"/>
    </xf>
    <xf numFmtId="0" fontId="170" fillId="0" borderId="4" xfId="37" applyFont="1" applyBorder="1" applyAlignment="1">
      <alignment horizontal="right" vertical="center"/>
    </xf>
    <xf numFmtId="0" fontId="38" fillId="0" borderId="4" xfId="37" applyFont="1" applyBorder="1" applyAlignment="1">
      <alignment horizontal="center"/>
    </xf>
    <xf numFmtId="9" fontId="133" fillId="0" borderId="0" xfId="39" applyFont="1"/>
    <xf numFmtId="0" fontId="98" fillId="0" borderId="4" xfId="37" applyFont="1" applyBorder="1" applyAlignment="1">
      <alignment horizontal="right" vertical="center"/>
    </xf>
    <xf numFmtId="0" fontId="6" fillId="0" borderId="4" xfId="37" applyBorder="1"/>
    <xf numFmtId="186" fontId="107" fillId="0" borderId="0" xfId="37" applyNumberFormat="1" applyFont="1" applyAlignment="1">
      <alignment horizontal="center"/>
    </xf>
    <xf numFmtId="0" fontId="6" fillId="0" borderId="88" xfId="37" applyBorder="1"/>
    <xf numFmtId="0" fontId="6" fillId="0" borderId="4" xfId="37" applyBorder="1" applyAlignment="1">
      <alignment horizontal="center"/>
    </xf>
    <xf numFmtId="0" fontId="115" fillId="0" borderId="4" xfId="37" applyFont="1" applyBorder="1" applyAlignment="1">
      <alignment horizontal="right" vertical="center"/>
    </xf>
    <xf numFmtId="0" fontId="171" fillId="0" borderId="4" xfId="37" applyFont="1" applyBorder="1" applyAlignment="1">
      <alignment horizontal="center"/>
    </xf>
    <xf numFmtId="0" fontId="37" fillId="0" borderId="4" xfId="2" applyFont="1" applyBorder="1" applyAlignment="1">
      <alignment horizontal="left" vertical="center" wrapText="1"/>
    </xf>
    <xf numFmtId="175" fontId="37" fillId="0" borderId="4" xfId="2" applyNumberFormat="1" applyFont="1" applyBorder="1" applyAlignment="1">
      <alignment horizontal="center" vertical="center"/>
    </xf>
    <xf numFmtId="0" fontId="37" fillId="30" borderId="4" xfId="2" applyFont="1" applyFill="1" applyBorder="1" applyAlignment="1">
      <alignment horizontal="center" vertical="center"/>
    </xf>
    <xf numFmtId="0" fontId="37" fillId="0" borderId="85" xfId="38" applyNumberFormat="1" applyFont="1" applyFill="1" applyBorder="1" applyAlignment="1">
      <alignment horizontal="center" vertical="center"/>
    </xf>
    <xf numFmtId="0" fontId="172" fillId="0" borderId="4" xfId="2" applyFont="1" applyBorder="1" applyAlignment="1">
      <alignment horizontal="center" vertical="center"/>
    </xf>
    <xf numFmtId="2" fontId="37" fillId="0" borderId="51" xfId="2" applyNumberFormat="1" applyFont="1" applyBorder="1" applyAlignment="1">
      <alignment horizontal="center" vertical="center"/>
    </xf>
    <xf numFmtId="1" fontId="133" fillId="0" borderId="0" xfId="26" applyNumberFormat="1" applyFont="1" applyAlignment="1">
      <alignment horizontal="center"/>
    </xf>
    <xf numFmtId="0" fontId="97" fillId="0" borderId="141" xfId="37" applyFont="1" applyBorder="1" applyAlignment="1">
      <alignment horizontal="center" vertical="center" wrapText="1"/>
    </xf>
    <xf numFmtId="0" fontId="34" fillId="15" borderId="0" xfId="37" applyFont="1" applyFill="1" applyAlignment="1">
      <alignment horizontal="center" vertical="center"/>
    </xf>
    <xf numFmtId="0" fontId="34" fillId="0" borderId="0" xfId="2" applyFont="1" applyAlignment="1">
      <alignment horizontal="center" vertical="center"/>
    </xf>
    <xf numFmtId="173" fontId="37" fillId="0" borderId="0" xfId="2" applyNumberFormat="1" applyFont="1" applyAlignment="1">
      <alignment horizontal="center" vertical="center"/>
    </xf>
    <xf numFmtId="44" fontId="133" fillId="0" borderId="0" xfId="38" applyFont="1" applyBorder="1" applyAlignment="1">
      <alignment horizontal="center" vertical="center"/>
    </xf>
    <xf numFmtId="173" fontId="73" fillId="0" borderId="0" xfId="2" applyNumberFormat="1" applyFont="1" applyAlignment="1">
      <alignment horizontal="center" vertical="center"/>
    </xf>
    <xf numFmtId="173" fontId="166" fillId="0" borderId="0" xfId="2" applyNumberFormat="1" applyFont="1" applyAlignment="1">
      <alignment horizontal="center" vertical="center"/>
    </xf>
    <xf numFmtId="0" fontId="168" fillId="0" borderId="0" xfId="37" applyFont="1" applyAlignment="1">
      <alignment horizontal="left" vertical="center"/>
    </xf>
    <xf numFmtId="0" fontId="34" fillId="15" borderId="4" xfId="37" applyFont="1" applyFill="1" applyBorder="1" applyAlignment="1">
      <alignment vertical="center"/>
    </xf>
    <xf numFmtId="0" fontId="34" fillId="15" borderId="0" xfId="37" applyFont="1" applyFill="1" applyAlignment="1">
      <alignment vertical="center"/>
    </xf>
    <xf numFmtId="0" fontId="6" fillId="0" borderId="0" xfId="26" applyFont="1" applyAlignment="1">
      <alignment horizontal="center" vertical="center"/>
    </xf>
    <xf numFmtId="3" fontId="133" fillId="0" borderId="0" xfId="38" applyNumberFormat="1" applyFont="1" applyFill="1" applyBorder="1" applyAlignment="1">
      <alignment horizontal="center" vertical="center"/>
    </xf>
    <xf numFmtId="1" fontId="130" fillId="0" borderId="0" xfId="26" applyNumberFormat="1" applyFont="1" applyAlignment="1">
      <alignment horizontal="center"/>
    </xf>
    <xf numFmtId="0" fontId="130" fillId="0" borderId="0" xfId="26" applyFont="1" applyAlignment="1">
      <alignment horizontal="center"/>
    </xf>
    <xf numFmtId="44" fontId="18" fillId="0" borderId="0" xfId="15" applyFont="1"/>
    <xf numFmtId="0" fontId="37" fillId="0" borderId="4" xfId="2" applyFont="1" applyBorder="1" applyAlignment="1">
      <alignment horizontal="center" vertical="center" wrapText="1"/>
    </xf>
    <xf numFmtId="44" fontId="130" fillId="0" borderId="0" xfId="15" applyFont="1" applyAlignment="1">
      <alignment horizontal="center"/>
    </xf>
    <xf numFmtId="4" fontId="130" fillId="0" borderId="0" xfId="26" applyNumberFormat="1" applyFont="1" applyAlignment="1">
      <alignment horizontal="center"/>
    </xf>
    <xf numFmtId="0" fontId="37" fillId="0" borderId="46" xfId="2" applyFont="1" applyBorder="1" applyAlignment="1">
      <alignment vertical="center"/>
    </xf>
    <xf numFmtId="0" fontId="37" fillId="0" borderId="47" xfId="2" applyFont="1" applyBorder="1" applyAlignment="1">
      <alignment vertical="center"/>
    </xf>
    <xf numFmtId="3" fontId="174" fillId="0" borderId="0" xfId="38" applyNumberFormat="1" applyFont="1" applyFill="1" applyBorder="1" applyAlignment="1">
      <alignment horizontal="center" vertical="center"/>
    </xf>
    <xf numFmtId="0" fontId="34" fillId="0" borderId="116" xfId="2" applyFont="1" applyBorder="1" applyAlignment="1">
      <alignment vertical="center"/>
    </xf>
    <xf numFmtId="0" fontId="34" fillId="0" borderId="48" xfId="2" applyFont="1" applyBorder="1" applyAlignment="1">
      <alignment vertical="center"/>
    </xf>
    <xf numFmtId="0" fontId="161" fillId="14" borderId="181" xfId="2" applyFont="1" applyFill="1" applyBorder="1" applyAlignment="1">
      <alignment vertical="center"/>
    </xf>
    <xf numFmtId="0" fontId="161" fillId="14" borderId="182" xfId="2" applyFont="1" applyFill="1" applyBorder="1" applyAlignment="1">
      <alignment vertical="center"/>
    </xf>
    <xf numFmtId="0" fontId="87" fillId="14" borderId="182" xfId="2" applyFont="1" applyFill="1" applyBorder="1" applyAlignment="1">
      <alignment vertical="center"/>
    </xf>
    <xf numFmtId="0" fontId="161" fillId="14" borderId="183" xfId="2" applyFont="1" applyFill="1" applyBorder="1" applyAlignment="1">
      <alignment vertical="center"/>
    </xf>
    <xf numFmtId="0" fontId="161" fillId="14" borderId="184" xfId="2" applyFont="1" applyFill="1" applyBorder="1" applyAlignment="1">
      <alignment vertical="center"/>
    </xf>
    <xf numFmtId="0" fontId="87" fillId="14" borderId="184" xfId="2" applyFont="1" applyFill="1" applyBorder="1" applyAlignment="1">
      <alignment vertical="center"/>
    </xf>
    <xf numFmtId="0" fontId="168" fillId="0" borderId="0" xfId="37" applyFont="1" applyAlignment="1">
      <alignment vertical="center"/>
    </xf>
    <xf numFmtId="0" fontId="90" fillId="20" borderId="107" xfId="37" applyFont="1" applyFill="1" applyBorder="1" applyAlignment="1">
      <alignment horizontal="center" vertical="center" wrapText="1"/>
    </xf>
    <xf numFmtId="0" fontId="37" fillId="0" borderId="51" xfId="2" applyFont="1" applyBorder="1" applyAlignment="1">
      <alignment vertical="center"/>
    </xf>
    <xf numFmtId="0" fontId="114" fillId="35" borderId="107" xfId="37" applyFont="1" applyFill="1" applyBorder="1" applyAlignment="1">
      <alignment horizontal="center" vertical="center" wrapText="1"/>
    </xf>
    <xf numFmtId="0" fontId="34" fillId="15" borderId="4" xfId="37" applyFont="1" applyFill="1" applyBorder="1" applyAlignment="1">
      <alignment horizontal="center" vertical="center"/>
    </xf>
    <xf numFmtId="0" fontId="34" fillId="0" borderId="87" xfId="37" applyFont="1" applyBorder="1" applyAlignment="1">
      <alignment horizontal="center" vertical="center"/>
    </xf>
    <xf numFmtId="180" fontId="133" fillId="0" borderId="4" xfId="38" applyNumberFormat="1" applyFont="1" applyFill="1" applyBorder="1" applyAlignment="1">
      <alignment horizontal="center" vertical="center"/>
    </xf>
    <xf numFmtId="180" fontId="73" fillId="0" borderId="51" xfId="2" applyNumberFormat="1" applyFont="1" applyBorder="1" applyAlignment="1">
      <alignment horizontal="center" vertical="center"/>
    </xf>
    <xf numFmtId="180" fontId="166" fillId="0" borderId="51" xfId="2" applyNumberFormat="1" applyFont="1" applyBorder="1" applyAlignment="1">
      <alignment horizontal="center" vertical="center"/>
    </xf>
    <xf numFmtId="180" fontId="133" fillId="0" borderId="51" xfId="38" applyNumberFormat="1" applyFont="1" applyBorder="1" applyAlignment="1">
      <alignment horizontal="center" vertical="center"/>
    </xf>
    <xf numFmtId="180" fontId="48" fillId="0" borderId="47" xfId="37" applyNumberFormat="1" applyFont="1" applyBorder="1" applyAlignment="1">
      <alignment horizontal="center" vertical="center"/>
    </xf>
    <xf numFmtId="180" fontId="48" fillId="0" borderId="87" xfId="37" applyNumberFormat="1" applyFont="1" applyBorder="1" applyAlignment="1">
      <alignment horizontal="center" vertical="center"/>
    </xf>
    <xf numFmtId="180" fontId="34" fillId="0" borderId="141" xfId="2" applyNumberFormat="1" applyFont="1" applyBorder="1" applyAlignment="1">
      <alignment horizontal="center" vertical="center" wrapText="1"/>
    </xf>
    <xf numFmtId="180" fontId="37" fillId="0" borderId="85" xfId="38" applyNumberFormat="1" applyFont="1" applyFill="1" applyBorder="1" applyAlignment="1">
      <alignment horizontal="center" vertical="center"/>
    </xf>
    <xf numFmtId="180" fontId="37" fillId="0" borderId="87" xfId="38" applyNumberFormat="1" applyFont="1" applyFill="1" applyBorder="1" applyAlignment="1">
      <alignment horizontal="center" vertical="center"/>
    </xf>
    <xf numFmtId="180" fontId="48" fillId="0" borderId="47" xfId="2" applyNumberFormat="1" applyFont="1" applyBorder="1" applyAlignment="1">
      <alignment horizontal="center" vertical="center"/>
    </xf>
    <xf numFmtId="180" fontId="48" fillId="0" borderId="87" xfId="2" applyNumberFormat="1" applyFont="1" applyBorder="1" applyAlignment="1">
      <alignment horizontal="center" vertical="center"/>
    </xf>
    <xf numFmtId="180" fontId="34" fillId="15" borderId="4" xfId="37" applyNumberFormat="1" applyFont="1" applyFill="1" applyBorder="1" applyAlignment="1">
      <alignment horizontal="center" vertical="center"/>
    </xf>
    <xf numFmtId="0" fontId="161" fillId="0" borderId="0" xfId="2" applyFont="1" applyAlignment="1">
      <alignment vertical="center"/>
    </xf>
    <xf numFmtId="0" fontId="34" fillId="0" borderId="187" xfId="2" applyFont="1" applyBorder="1" applyAlignment="1">
      <alignment vertical="center"/>
    </xf>
    <xf numFmtId="0" fontId="163" fillId="0" borderId="185" xfId="37" applyFont="1" applyBorder="1" applyAlignment="1">
      <alignment vertical="center"/>
    </xf>
    <xf numFmtId="0" fontId="95" fillId="10" borderId="188" xfId="37" applyFont="1" applyFill="1" applyBorder="1" applyAlignment="1">
      <alignment horizontal="center" vertical="center"/>
    </xf>
    <xf numFmtId="0" fontId="90" fillId="20" borderId="111" xfId="37" applyFont="1" applyFill="1" applyBorder="1" applyAlignment="1">
      <alignment horizontal="center" vertical="center"/>
    </xf>
    <xf numFmtId="0" fontId="95" fillId="20" borderId="188" xfId="37" applyFont="1" applyFill="1" applyBorder="1" applyAlignment="1">
      <alignment horizontal="center" vertical="center"/>
    </xf>
    <xf numFmtId="0" fontId="95" fillId="0" borderId="141" xfId="37" applyFont="1" applyBorder="1" applyAlignment="1">
      <alignment horizontal="center" vertical="center"/>
    </xf>
    <xf numFmtId="0" fontId="175" fillId="14" borderId="182" xfId="2" applyFont="1" applyFill="1" applyBorder="1" applyAlignment="1">
      <alignment vertical="center"/>
    </xf>
    <xf numFmtId="0" fontId="37" fillId="30" borderId="4" xfId="2" applyFont="1" applyFill="1" applyBorder="1" applyAlignment="1">
      <alignment horizontal="center" vertical="center" wrapText="1"/>
    </xf>
    <xf numFmtId="185" fontId="46" fillId="0" borderId="194" xfId="2" applyNumberFormat="1" applyFont="1" applyBorder="1" applyAlignment="1">
      <alignment horizontal="center" vertical="center" wrapText="1"/>
    </xf>
    <xf numFmtId="185" fontId="46" fillId="0" borderId="165" xfId="2" applyNumberFormat="1" applyFont="1" applyBorder="1" applyAlignment="1">
      <alignment horizontal="center" vertical="center" wrapText="1"/>
    </xf>
    <xf numFmtId="185" fontId="46" fillId="0" borderId="195" xfId="2" applyNumberFormat="1" applyFont="1" applyBorder="1" applyAlignment="1">
      <alignment horizontal="center" vertical="center" wrapText="1"/>
    </xf>
    <xf numFmtId="0" fontId="5" fillId="0" borderId="0" xfId="26" applyFont="1"/>
    <xf numFmtId="0" fontId="177" fillId="10" borderId="32" xfId="40" applyFont="1" applyFill="1" applyBorder="1" applyAlignment="1">
      <alignment vertical="center"/>
    </xf>
    <xf numFmtId="0" fontId="178" fillId="0" borderId="32" xfId="40" applyFont="1" applyBorder="1" applyAlignment="1" applyProtection="1">
      <alignment horizontal="left" vertical="center"/>
      <protection locked="0"/>
    </xf>
    <xf numFmtId="0" fontId="179" fillId="6" borderId="0" xfId="40" applyFont="1" applyFill="1"/>
    <xf numFmtId="0" fontId="180" fillId="6" borderId="0" xfId="40" applyFont="1" applyFill="1" applyAlignment="1" applyProtection="1">
      <alignment horizontal="left" vertical="center"/>
      <protection locked="0"/>
    </xf>
    <xf numFmtId="0" fontId="177" fillId="36" borderId="32" xfId="40" applyFont="1" applyFill="1" applyBorder="1" applyAlignment="1">
      <alignment vertical="center"/>
    </xf>
    <xf numFmtId="0" fontId="176" fillId="6" borderId="32" xfId="40" applyFont="1" applyFill="1" applyBorder="1" applyAlignment="1" applyProtection="1">
      <alignment horizontal="left" vertical="center"/>
      <protection locked="0"/>
    </xf>
    <xf numFmtId="0" fontId="181" fillId="6" borderId="0" xfId="40" applyFont="1" applyFill="1"/>
    <xf numFmtId="182" fontId="176" fillId="6" borderId="32" xfId="40" applyNumberFormat="1" applyFont="1" applyFill="1" applyBorder="1" applyAlignment="1" applyProtection="1">
      <alignment horizontal="left" vertical="center"/>
      <protection locked="0"/>
    </xf>
    <xf numFmtId="0" fontId="181" fillId="0" borderId="0" xfId="40" applyFont="1"/>
    <xf numFmtId="187" fontId="176" fillId="6" borderId="32" xfId="40" applyNumberFormat="1" applyFont="1" applyFill="1" applyBorder="1" applyAlignment="1" applyProtection="1">
      <alignment horizontal="left" vertical="center"/>
      <protection locked="0"/>
    </xf>
    <xf numFmtId="49" fontId="180" fillId="6" borderId="0" xfId="40" applyNumberFormat="1" applyFont="1" applyFill="1" applyAlignment="1" applyProtection="1">
      <alignment horizontal="left" vertical="center"/>
      <protection locked="0"/>
    </xf>
    <xf numFmtId="49" fontId="176" fillId="6" borderId="32" xfId="40" applyNumberFormat="1" applyFont="1" applyFill="1" applyBorder="1" applyAlignment="1" applyProtection="1">
      <alignment horizontal="left" vertical="center"/>
      <protection locked="0"/>
    </xf>
    <xf numFmtId="14" fontId="176" fillId="6" borderId="32" xfId="40" applyNumberFormat="1" applyFont="1" applyFill="1" applyBorder="1" applyAlignment="1" applyProtection="1">
      <alignment horizontal="left" vertical="center"/>
      <protection locked="0"/>
    </xf>
    <xf numFmtId="14" fontId="180" fillId="6" borderId="0" xfId="40" applyNumberFormat="1" applyFont="1" applyFill="1" applyAlignment="1" applyProtection="1">
      <alignment horizontal="left" vertical="center"/>
      <protection locked="0"/>
    </xf>
    <xf numFmtId="0" fontId="180" fillId="6" borderId="0" xfId="40" applyFont="1" applyFill="1" applyAlignment="1">
      <alignment horizontal="left" vertical="center"/>
    </xf>
    <xf numFmtId="0" fontId="177" fillId="36" borderId="0" xfId="40" applyFont="1" applyFill="1" applyAlignment="1">
      <alignment vertical="center"/>
    </xf>
    <xf numFmtId="49" fontId="145" fillId="0" borderId="162" xfId="2" applyNumberFormat="1" applyFont="1" applyBorder="1" applyAlignment="1">
      <alignment horizontal="center" vertical="center" wrapText="1"/>
    </xf>
    <xf numFmtId="0" fontId="5" fillId="0" borderId="0" xfId="41"/>
    <xf numFmtId="0" fontId="5" fillId="0" borderId="0" xfId="41" applyAlignment="1">
      <alignment horizontal="center"/>
    </xf>
    <xf numFmtId="0" fontId="5" fillId="0" borderId="74" xfId="41" applyBorder="1" applyAlignment="1">
      <alignment horizontal="center"/>
    </xf>
    <xf numFmtId="0" fontId="5" fillId="0" borderId="74" xfId="41" applyBorder="1"/>
    <xf numFmtId="0" fontId="5" fillId="0" borderId="196" xfId="41" applyBorder="1"/>
    <xf numFmtId="0" fontId="5" fillId="0" borderId="66" xfId="41" applyBorder="1"/>
    <xf numFmtId="0" fontId="17" fillId="14" borderId="32" xfId="41" applyFont="1" applyFill="1" applyBorder="1" applyAlignment="1">
      <alignment horizontal="center"/>
    </xf>
    <xf numFmtId="0" fontId="130" fillId="0" borderId="199" xfId="2" applyFont="1" applyBorder="1" applyAlignment="1">
      <alignment horizontal="center" vertical="center"/>
    </xf>
    <xf numFmtId="0" fontId="130" fillId="0" borderId="199" xfId="2" applyFont="1" applyBorder="1" applyAlignment="1">
      <alignment horizontal="center" vertical="center" wrapText="1"/>
    </xf>
    <xf numFmtId="0" fontId="107" fillId="0" borderId="199" xfId="2" applyFont="1" applyBorder="1" applyAlignment="1">
      <alignment horizontal="center" vertical="center"/>
    </xf>
    <xf numFmtId="0" fontId="107" fillId="0" borderId="199" xfId="2" applyFont="1" applyBorder="1" applyAlignment="1">
      <alignment vertical="center"/>
    </xf>
    <xf numFmtId="176" fontId="107" fillId="0" borderId="199" xfId="2" applyNumberFormat="1" applyFont="1" applyBorder="1" applyAlignment="1">
      <alignment horizontal="center" vertical="center"/>
    </xf>
    <xf numFmtId="173" fontId="107" fillId="0" borderId="199" xfId="2" applyNumberFormat="1" applyFont="1" applyBorder="1" applyAlignment="1">
      <alignment horizontal="center" vertical="center"/>
    </xf>
    <xf numFmtId="173" fontId="18" fillId="0" borderId="0" xfId="2" applyNumberFormat="1"/>
    <xf numFmtId="2" fontId="107" fillId="0" borderId="199" xfId="2" applyNumberFormat="1" applyFont="1" applyBorder="1" applyAlignment="1">
      <alignment horizontal="center" vertical="center"/>
    </xf>
    <xf numFmtId="0" fontId="156" fillId="0" borderId="0" xfId="2" applyFont="1"/>
    <xf numFmtId="173" fontId="183" fillId="0" borderId="199" xfId="2" applyNumberFormat="1" applyFont="1" applyBorder="1" applyAlignment="1">
      <alignment horizontal="center"/>
    </xf>
    <xf numFmtId="173" fontId="183" fillId="0" borderId="199" xfId="2" applyNumberFormat="1" applyFont="1" applyBorder="1" applyAlignment="1">
      <alignment horizontal="center" vertical="center"/>
    </xf>
    <xf numFmtId="0" fontId="119" fillId="0" borderId="128" xfId="2" applyFont="1" applyBorder="1" applyAlignment="1">
      <alignment vertical="center"/>
    </xf>
    <xf numFmtId="0" fontId="119" fillId="0" borderId="129" xfId="2" applyFont="1" applyBorder="1" applyAlignment="1">
      <alignment vertical="center"/>
    </xf>
    <xf numFmtId="0" fontId="18" fillId="0" borderId="0" xfId="2" applyAlignment="1">
      <alignment horizontal="center" vertical="center"/>
    </xf>
    <xf numFmtId="0" fontId="119" fillId="0" borderId="128" xfId="2" applyFont="1" applyBorder="1" applyAlignment="1">
      <alignment horizontal="center" vertical="center"/>
    </xf>
    <xf numFmtId="173" fontId="184" fillId="14" borderId="0" xfId="2" applyNumberFormat="1" applyFont="1" applyFill="1" applyAlignment="1">
      <alignment horizontal="center" vertical="center"/>
    </xf>
    <xf numFmtId="173" fontId="183" fillId="0" borderId="1" xfId="2" applyNumberFormat="1" applyFont="1" applyBorder="1" applyAlignment="1">
      <alignment horizontal="center" vertical="center"/>
    </xf>
    <xf numFmtId="173" fontId="184" fillId="14" borderId="204" xfId="2" applyNumberFormat="1" applyFont="1" applyFill="1" applyBorder="1" applyAlignment="1">
      <alignment horizontal="center" vertical="center"/>
    </xf>
    <xf numFmtId="180" fontId="34" fillId="7" borderId="0" xfId="26" applyNumberFormat="1" applyFont="1" applyFill="1" applyAlignment="1">
      <alignment horizontal="center" vertical="center"/>
    </xf>
    <xf numFmtId="0" fontId="11" fillId="0" borderId="0" xfId="26" applyFont="1" applyAlignment="1">
      <alignment horizontal="center" vertical="center"/>
    </xf>
    <xf numFmtId="0" fontId="8" fillId="0" borderId="0" xfId="26" applyFont="1" applyAlignment="1">
      <alignment horizontal="center" vertical="center"/>
    </xf>
    <xf numFmtId="0" fontId="186" fillId="0" borderId="72" xfId="13" applyFont="1" applyBorder="1" applyAlignment="1">
      <alignment horizontal="centerContinuous" vertical="center"/>
    </xf>
    <xf numFmtId="0" fontId="187" fillId="0" borderId="75" xfId="13" applyFont="1" applyBorder="1" applyAlignment="1">
      <alignment horizontal="centerContinuous" vertical="center"/>
    </xf>
    <xf numFmtId="0" fontId="156" fillId="0" borderId="75" xfId="13" applyFont="1" applyBorder="1" applyAlignment="1">
      <alignment horizontal="centerContinuous"/>
    </xf>
    <xf numFmtId="0" fontId="188" fillId="0" borderId="75" xfId="13" applyFont="1" applyBorder="1" applyAlignment="1">
      <alignment horizontal="centerContinuous" vertical="center"/>
    </xf>
    <xf numFmtId="0" fontId="188" fillId="0" borderId="73" xfId="13" applyFont="1" applyBorder="1" applyAlignment="1">
      <alignment horizontal="centerContinuous" vertical="center"/>
    </xf>
    <xf numFmtId="0" fontId="74" fillId="18" borderId="32" xfId="13" applyFont="1" applyFill="1" applyBorder="1" applyAlignment="1">
      <alignment horizontal="centerContinuous" vertical="center"/>
    </xf>
    <xf numFmtId="0" fontId="37" fillId="0" borderId="64" xfId="13" applyFont="1" applyBorder="1" applyAlignment="1">
      <alignment vertical="center"/>
    </xf>
    <xf numFmtId="0" fontId="37" fillId="0" borderId="0" xfId="13" applyFont="1" applyAlignment="1">
      <alignment vertical="center"/>
    </xf>
    <xf numFmtId="0" fontId="37" fillId="0" borderId="65" xfId="13" applyFont="1" applyBorder="1" applyAlignment="1">
      <alignment vertical="center"/>
    </xf>
    <xf numFmtId="0" fontId="37" fillId="0" borderId="89" xfId="13" applyFont="1" applyBorder="1" applyAlignment="1">
      <alignment vertical="center"/>
    </xf>
    <xf numFmtId="0" fontId="37" fillId="0" borderId="127" xfId="13" applyFont="1" applyBorder="1" applyAlignment="1">
      <alignment vertical="center"/>
    </xf>
    <xf numFmtId="0" fontId="37" fillId="0" borderId="53" xfId="13" applyFont="1" applyBorder="1" applyAlignment="1">
      <alignment vertical="center"/>
    </xf>
    <xf numFmtId="0" fontId="70" fillId="0" borderId="11" xfId="13" applyFont="1" applyBorder="1"/>
    <xf numFmtId="175" fontId="55" fillId="0" borderId="0" xfId="2" applyNumberFormat="1" applyFont="1" applyAlignment="1">
      <alignment horizontal="left" vertical="center"/>
    </xf>
    <xf numFmtId="164" fontId="191" fillId="3" borderId="4" xfId="1" applyFont="1" applyFill="1" applyBorder="1" applyAlignment="1">
      <alignment vertical="center" wrapText="1"/>
    </xf>
    <xf numFmtId="2" fontId="191" fillId="4" borderId="4" xfId="2" applyNumberFormat="1" applyFont="1" applyFill="1" applyBorder="1" applyAlignment="1">
      <alignment horizontal="center" vertical="center"/>
    </xf>
    <xf numFmtId="0" fontId="192" fillId="2" borderId="0" xfId="2" applyFont="1" applyFill="1" applyAlignment="1">
      <alignment horizontal="center" vertical="center"/>
    </xf>
    <xf numFmtId="0" fontId="193" fillId="2" borderId="4" xfId="2" applyFont="1" applyFill="1" applyBorder="1" applyAlignment="1">
      <alignment horizontal="center" vertical="center"/>
    </xf>
    <xf numFmtId="2" fontId="193" fillId="4" borderId="4" xfId="2" applyNumberFormat="1" applyFont="1" applyFill="1" applyBorder="1" applyAlignment="1">
      <alignment horizontal="center" vertical="center"/>
    </xf>
    <xf numFmtId="0" fontId="177" fillId="36" borderId="32" xfId="40" applyFont="1" applyFill="1" applyBorder="1" applyAlignment="1">
      <alignment vertical="center" wrapText="1"/>
    </xf>
    <xf numFmtId="0" fontId="5" fillId="0" borderId="0" xfId="26" applyFont="1" applyAlignment="1">
      <alignment horizontal="center"/>
    </xf>
    <xf numFmtId="0" fontId="133" fillId="0" borderId="0" xfId="2" applyFont="1"/>
    <xf numFmtId="14" fontId="37" fillId="6" borderId="32" xfId="13" applyNumberFormat="1" applyFont="1" applyFill="1" applyBorder="1" applyAlignment="1">
      <alignment horizontal="center" vertical="center"/>
    </xf>
    <xf numFmtId="0" fontId="46" fillId="0" borderId="166" xfId="2" applyFont="1" applyBorder="1" applyAlignment="1">
      <alignment horizontal="center" vertical="center" wrapText="1"/>
    </xf>
    <xf numFmtId="170" fontId="46" fillId="0" borderId="167" xfId="9" applyFont="1" applyBorder="1" applyAlignment="1">
      <alignment horizontal="center" vertical="center" wrapText="1"/>
    </xf>
    <xf numFmtId="0" fontId="49" fillId="0" borderId="26" xfId="2" applyFont="1" applyBorder="1" applyAlignment="1">
      <alignment horizontal="center" vertical="center" wrapText="1"/>
    </xf>
    <xf numFmtId="0" fontId="49" fillId="0" borderId="24" xfId="2" applyFont="1" applyBorder="1" applyAlignment="1">
      <alignment horizontal="center" vertical="center" wrapText="1"/>
    </xf>
    <xf numFmtId="0" fontId="130" fillId="0" borderId="0" xfId="2" applyFont="1" applyAlignment="1">
      <alignment vertical="center"/>
    </xf>
    <xf numFmtId="0" fontId="161" fillId="0" borderId="0" xfId="2" applyFont="1" applyAlignment="1">
      <alignment horizontal="center" vertical="center"/>
    </xf>
    <xf numFmtId="0" fontId="161" fillId="0" borderId="127" xfId="2" applyFont="1" applyBorder="1" applyAlignment="1">
      <alignment horizontal="center" vertical="center"/>
    </xf>
    <xf numFmtId="0" fontId="34" fillId="15" borderId="4" xfId="37" applyFont="1" applyFill="1" applyBorder="1" applyAlignment="1">
      <alignment horizontal="center" vertical="center" wrapText="1"/>
    </xf>
    <xf numFmtId="0" fontId="34" fillId="14" borderId="141" xfId="2" applyFont="1" applyFill="1" applyBorder="1" applyAlignment="1">
      <alignment horizontal="center" vertical="center" wrapText="1"/>
    </xf>
    <xf numFmtId="0" fontId="34" fillId="14" borderId="141" xfId="2" applyFont="1" applyFill="1" applyBorder="1" applyAlignment="1">
      <alignment horizontal="center" vertical="center"/>
    </xf>
    <xf numFmtId="0" fontId="34" fillId="14" borderId="4" xfId="2" applyFont="1" applyFill="1" applyBorder="1" applyAlignment="1">
      <alignment horizontal="center" vertical="center" wrapText="1"/>
    </xf>
    <xf numFmtId="0" fontId="34" fillId="14" borderId="4" xfId="2" applyFont="1" applyFill="1" applyBorder="1" applyAlignment="1">
      <alignment horizontal="center" vertical="center"/>
    </xf>
    <xf numFmtId="0" fontId="34" fillId="14" borderId="0" xfId="2" applyFont="1" applyFill="1" applyAlignment="1">
      <alignment horizontal="center" vertical="center" wrapText="1"/>
    </xf>
    <xf numFmtId="0" fontId="4" fillId="0" borderId="141" xfId="31" applyFont="1" applyBorder="1" applyAlignment="1">
      <alignment horizontal="center" vertical="center" wrapText="1"/>
    </xf>
    <xf numFmtId="0" fontId="0" fillId="0" borderId="0" xfId="0" pivotButton="1"/>
    <xf numFmtId="0" fontId="194" fillId="37" borderId="0" xfId="0" applyFont="1" applyFill="1" applyAlignment="1">
      <alignment horizontal="center" vertical="center"/>
    </xf>
    <xf numFmtId="0" fontId="91" fillId="37" borderId="0" xfId="0" applyFont="1" applyFill="1" applyAlignment="1">
      <alignment horizontal="center" vertical="center"/>
    </xf>
    <xf numFmtId="44" fontId="91" fillId="37" borderId="0" xfId="0" applyNumberFormat="1" applyFont="1" applyFill="1" applyAlignment="1">
      <alignment horizontal="center" vertical="center"/>
    </xf>
    <xf numFmtId="2" fontId="0" fillId="0" borderId="0" xfId="0" applyNumberFormat="1" applyAlignment="1">
      <alignment horizontal="center" vertical="center"/>
    </xf>
    <xf numFmtId="44" fontId="156" fillId="0" borderId="0" xfId="0" applyNumberFormat="1" applyFont="1" applyAlignment="1">
      <alignment horizontal="center" vertical="center"/>
    </xf>
    <xf numFmtId="0" fontId="3" fillId="0" borderId="141" xfId="31" applyFont="1" applyBorder="1" applyAlignment="1">
      <alignment horizontal="center" vertical="center" wrapText="1"/>
    </xf>
    <xf numFmtId="182" fontId="2" fillId="0" borderId="168" xfId="31" applyNumberFormat="1" applyFont="1" applyBorder="1" applyAlignment="1">
      <alignment horizontal="center" vertical="center"/>
    </xf>
    <xf numFmtId="0" fontId="2" fillId="0" borderId="168" xfId="31" applyFont="1" applyBorder="1" applyAlignment="1">
      <alignment horizontal="center" vertical="center"/>
    </xf>
    <xf numFmtId="2" fontId="8" fillId="31" borderId="141" xfId="31" applyNumberFormat="1" applyFont="1" applyFill="1" applyBorder="1" applyAlignment="1">
      <alignment horizontal="center" vertical="center"/>
    </xf>
    <xf numFmtId="9" fontId="12" fillId="0" borderId="0" xfId="16" applyFont="1"/>
    <xf numFmtId="4" fontId="12" fillId="0" borderId="0" xfId="26" applyNumberFormat="1"/>
    <xf numFmtId="10" fontId="12" fillId="0" borderId="0" xfId="16" applyNumberFormat="1" applyFont="1"/>
    <xf numFmtId="9" fontId="84" fillId="0" borderId="0" xfId="16" applyFont="1"/>
    <xf numFmtId="180" fontId="133" fillId="24" borderId="0" xfId="26" applyNumberFormat="1" applyFont="1" applyFill="1" applyAlignment="1">
      <alignment horizontal="center"/>
    </xf>
    <xf numFmtId="4" fontId="10" fillId="0" borderId="0" xfId="31" applyNumberFormat="1" applyAlignment="1">
      <alignment horizontal="center" vertical="center"/>
    </xf>
    <xf numFmtId="14" fontId="80" fillId="2" borderId="0" xfId="2" applyNumberFormat="1" applyFont="1" applyFill="1" applyAlignment="1">
      <alignment horizontal="center" vertical="center" wrapText="1"/>
    </xf>
    <xf numFmtId="0" fontId="1" fillId="0" borderId="168" xfId="31" applyFont="1" applyBorder="1" applyAlignment="1">
      <alignment horizontal="center" vertical="center"/>
    </xf>
    <xf numFmtId="0" fontId="132" fillId="0" borderId="85" xfId="2" applyFont="1" applyBorder="1" applyAlignment="1">
      <alignment horizontal="left" vertical="center"/>
    </xf>
    <xf numFmtId="0" fontId="132" fillId="0" borderId="85" xfId="2" applyFont="1" applyBorder="1" applyAlignment="1">
      <alignment horizontal="left" vertical="center" wrapText="1"/>
    </xf>
    <xf numFmtId="0" fontId="49" fillId="0" borderId="0" xfId="13" applyFont="1" applyAlignment="1">
      <alignment horizontal="left" wrapText="1"/>
    </xf>
    <xf numFmtId="0" fontId="68" fillId="0" borderId="0" xfId="13" applyFont="1" applyAlignment="1">
      <alignment horizontal="center" vertical="center"/>
    </xf>
    <xf numFmtId="0" fontId="68" fillId="0" borderId="0" xfId="13" applyFont="1" applyAlignment="1">
      <alignment horizontal="center"/>
    </xf>
    <xf numFmtId="0" fontId="49" fillId="0" borderId="0" xfId="13" applyFont="1" applyAlignment="1">
      <alignment horizontal="center" vertical="center"/>
    </xf>
    <xf numFmtId="0" fontId="18" fillId="0" borderId="0" xfId="13" applyAlignment="1">
      <alignment horizontal="left" vertical="center"/>
    </xf>
    <xf numFmtId="0" fontId="49" fillId="0" borderId="0" xfId="13" quotePrefix="1" applyFont="1" applyAlignment="1">
      <alignment horizontal="left" vertical="center"/>
    </xf>
    <xf numFmtId="0" fontId="49" fillId="0" borderId="0" xfId="13" applyFont="1" applyAlignment="1">
      <alignment horizontal="left" vertical="center"/>
    </xf>
    <xf numFmtId="0" fontId="49" fillId="0" borderId="0" xfId="13" applyFont="1" applyAlignment="1">
      <alignment horizontal="center" vertical="center" wrapText="1"/>
    </xf>
    <xf numFmtId="0" fontId="18" fillId="0" borderId="0" xfId="13" applyAlignment="1">
      <alignment horizontal="left" vertical="center" wrapText="1"/>
    </xf>
    <xf numFmtId="0" fontId="72" fillId="0" borderId="0" xfId="13" applyFont="1" applyAlignment="1">
      <alignment horizontal="center" vertical="center"/>
    </xf>
    <xf numFmtId="0" fontId="18" fillId="0" borderId="0" xfId="13" applyAlignment="1">
      <alignment horizontal="center"/>
    </xf>
    <xf numFmtId="0" fontId="46" fillId="0" borderId="0" xfId="13" applyFont="1" applyAlignment="1">
      <alignment horizontal="center"/>
    </xf>
    <xf numFmtId="2" fontId="70" fillId="0" borderId="0" xfId="13" quotePrefix="1" applyNumberFormat="1" applyFont="1" applyAlignment="1">
      <alignment horizontal="center" vertical="center"/>
    </xf>
    <xf numFmtId="2" fontId="70" fillId="0" borderId="0" xfId="13" applyNumberFormat="1" applyFont="1" applyAlignment="1">
      <alignment horizontal="center" vertical="center"/>
    </xf>
    <xf numFmtId="0" fontId="18" fillId="0" borderId="0" xfId="13" applyAlignment="1">
      <alignment horizontal="center" vertical="center"/>
    </xf>
    <xf numFmtId="0" fontId="37" fillId="0" borderId="97" xfId="13" applyFont="1" applyBorder="1" applyAlignment="1">
      <alignment horizontal="left" vertical="center"/>
    </xf>
    <xf numFmtId="0" fontId="37" fillId="0" borderId="58" xfId="13" applyFont="1" applyBorder="1" applyAlignment="1">
      <alignment horizontal="left" vertical="center"/>
    </xf>
    <xf numFmtId="0" fontId="37" fillId="0" borderId="96" xfId="13" applyFont="1" applyBorder="1" applyAlignment="1">
      <alignment horizontal="left" vertical="center"/>
    </xf>
    <xf numFmtId="0" fontId="37" fillId="0" borderId="56" xfId="13" applyFont="1" applyBorder="1" applyAlignment="1">
      <alignment horizontal="left" vertical="center"/>
    </xf>
    <xf numFmtId="0" fontId="37" fillId="0" borderId="19" xfId="13" applyFont="1" applyBorder="1" applyAlignment="1">
      <alignment horizontal="left" vertical="center"/>
    </xf>
    <xf numFmtId="0" fontId="37" fillId="0" borderId="92" xfId="13" applyFont="1" applyBorder="1" applyAlignment="1">
      <alignment horizontal="left" vertical="center"/>
    </xf>
    <xf numFmtId="0" fontId="70" fillId="0" borderId="57" xfId="13" applyFont="1" applyBorder="1" applyAlignment="1">
      <alignment horizontal="center"/>
    </xf>
    <xf numFmtId="0" fontId="70" fillId="0" borderId="11" xfId="13" applyFont="1" applyBorder="1" applyAlignment="1">
      <alignment horizontal="center"/>
    </xf>
    <xf numFmtId="0" fontId="70" fillId="0" borderId="94" xfId="13" applyFont="1" applyBorder="1" applyAlignment="1">
      <alignment horizontal="center"/>
    </xf>
    <xf numFmtId="0" fontId="37" fillId="0" borderId="64" xfId="13" applyFont="1" applyBorder="1" applyAlignment="1">
      <alignment horizontal="left" vertical="center"/>
    </xf>
    <xf numFmtId="0" fontId="37" fillId="0" borderId="0" xfId="13" applyFont="1" applyAlignment="1">
      <alignment horizontal="left" vertical="center"/>
    </xf>
    <xf numFmtId="0" fontId="37" fillId="0" borderId="65" xfId="13" applyFont="1" applyBorder="1" applyAlignment="1">
      <alignment horizontal="left" vertical="center"/>
    </xf>
    <xf numFmtId="0" fontId="37" fillId="0" borderId="95" xfId="13" applyFont="1" applyBorder="1" applyAlignment="1">
      <alignment horizontal="center" vertical="center"/>
    </xf>
    <xf numFmtId="0" fontId="37" fillId="0" borderId="11" xfId="13" applyFont="1" applyBorder="1" applyAlignment="1">
      <alignment horizontal="center" vertical="center"/>
    </xf>
    <xf numFmtId="0" fontId="37" fillId="0" borderId="10" xfId="13" applyFont="1" applyBorder="1" applyAlignment="1">
      <alignment horizontal="center" vertical="center"/>
    </xf>
    <xf numFmtId="0" fontId="37" fillId="0" borderId="23" xfId="13" applyFont="1" applyBorder="1" applyAlignment="1">
      <alignment horizontal="center" vertical="center"/>
    </xf>
    <xf numFmtId="0" fontId="37" fillId="0" borderId="0" xfId="13" applyFont="1" applyAlignment="1">
      <alignment horizontal="center" vertical="center"/>
    </xf>
    <xf numFmtId="0" fontId="37" fillId="0" borderId="93" xfId="13" applyFont="1" applyBorder="1" applyAlignment="1">
      <alignment horizontal="center" vertical="center"/>
    </xf>
    <xf numFmtId="0" fontId="37" fillId="0" borderId="20" xfId="13" applyFont="1" applyBorder="1" applyAlignment="1">
      <alignment horizontal="center" vertical="center"/>
    </xf>
    <xf numFmtId="0" fontId="37" fillId="0" borderId="19" xfId="13" applyFont="1" applyBorder="1" applyAlignment="1">
      <alignment horizontal="center" vertical="center"/>
    </xf>
    <xf numFmtId="0" fontId="37" fillId="0" borderId="92" xfId="13" applyFont="1" applyBorder="1" applyAlignment="1">
      <alignment horizontal="center" vertical="center"/>
    </xf>
    <xf numFmtId="0" fontId="37" fillId="0" borderId="89" xfId="13" applyFont="1" applyBorder="1" applyAlignment="1">
      <alignment horizontal="left" vertical="center"/>
    </xf>
    <xf numFmtId="0" fontId="37" fillId="0" borderId="62" xfId="13" applyFont="1" applyBorder="1" applyAlignment="1">
      <alignment horizontal="left" vertical="center"/>
    </xf>
    <xf numFmtId="0" fontId="37" fillId="0" borderId="53" xfId="13" applyFont="1" applyBorder="1" applyAlignment="1">
      <alignment horizontal="left" vertical="center"/>
    </xf>
    <xf numFmtId="0" fontId="73" fillId="0" borderId="55" xfId="13" applyFont="1" applyBorder="1" applyAlignment="1">
      <alignment horizontal="center" vertical="center"/>
    </xf>
    <xf numFmtId="0" fontId="73" fillId="0" borderId="54" xfId="13" applyFont="1" applyBorder="1" applyAlignment="1">
      <alignment horizontal="center" vertical="center"/>
    </xf>
    <xf numFmtId="0" fontId="73" fillId="0" borderId="90" xfId="13" applyFont="1" applyBorder="1" applyAlignment="1">
      <alignment horizontal="center" vertical="center"/>
    </xf>
    <xf numFmtId="0" fontId="73" fillId="0" borderId="91" xfId="13" applyFont="1" applyBorder="1" applyAlignment="1">
      <alignment horizontal="center" vertical="center"/>
    </xf>
    <xf numFmtId="0" fontId="37" fillId="0" borderId="95" xfId="13" applyFont="1" applyBorder="1" applyAlignment="1">
      <alignment horizontal="left" vertical="center" wrapText="1"/>
    </xf>
    <xf numFmtId="0" fontId="37" fillId="0" borderId="11" xfId="13" applyFont="1" applyBorder="1" applyAlignment="1">
      <alignment horizontal="left" vertical="center" wrapText="1"/>
    </xf>
    <xf numFmtId="0" fontId="37" fillId="0" borderId="10" xfId="13" applyFont="1" applyBorder="1" applyAlignment="1">
      <alignment horizontal="left" vertical="center" wrapText="1"/>
    </xf>
    <xf numFmtId="0" fontId="37" fillId="0" borderId="20" xfId="13" applyFont="1" applyBorder="1" applyAlignment="1">
      <alignment horizontal="left" vertical="center" wrapText="1"/>
    </xf>
    <xf numFmtId="0" fontId="37" fillId="0" borderId="19" xfId="13" applyFont="1" applyBorder="1" applyAlignment="1">
      <alignment horizontal="left" vertical="center" wrapText="1"/>
    </xf>
    <xf numFmtId="0" fontId="37" fillId="0" borderId="92" xfId="13" applyFont="1" applyBorder="1" applyAlignment="1">
      <alignment horizontal="left" vertical="center" wrapText="1"/>
    </xf>
    <xf numFmtId="0" fontId="49" fillId="0" borderId="64" xfId="13" applyFont="1" applyBorder="1" applyAlignment="1">
      <alignment horizontal="left" vertical="center"/>
    </xf>
    <xf numFmtId="0" fontId="18" fillId="0" borderId="65" xfId="13" applyBorder="1" applyAlignment="1">
      <alignment horizontal="center" vertical="center"/>
    </xf>
    <xf numFmtId="0" fontId="74" fillId="0" borderId="100" xfId="13" applyFont="1" applyBorder="1" applyAlignment="1">
      <alignment horizontal="center" vertical="center"/>
    </xf>
    <xf numFmtId="0" fontId="74" fillId="0" borderId="99" xfId="13" applyFont="1" applyBorder="1" applyAlignment="1">
      <alignment horizontal="center" vertical="center"/>
    </xf>
    <xf numFmtId="0" fontId="74" fillId="0" borderId="98" xfId="13" applyFont="1" applyBorder="1" applyAlignment="1">
      <alignment horizontal="center" vertical="center"/>
    </xf>
    <xf numFmtId="0" fontId="74" fillId="18" borderId="100" xfId="13" applyFont="1" applyFill="1" applyBorder="1" applyAlignment="1">
      <alignment horizontal="center" vertical="center"/>
    </xf>
    <xf numFmtId="0" fontId="74" fillId="18" borderId="99" xfId="13" applyFont="1" applyFill="1" applyBorder="1" applyAlignment="1">
      <alignment horizontal="center" vertical="center"/>
    </xf>
    <xf numFmtId="0" fontId="74" fillId="18" borderId="98" xfId="13" applyFont="1" applyFill="1" applyBorder="1" applyAlignment="1">
      <alignment horizontal="center" vertical="center"/>
    </xf>
    <xf numFmtId="2" fontId="75" fillId="0" borderId="9" xfId="13" applyNumberFormat="1" applyFont="1" applyBorder="1" applyAlignment="1">
      <alignment horizontal="center" vertical="center"/>
    </xf>
    <xf numFmtId="2" fontId="75" fillId="0" borderId="21" xfId="13" applyNumberFormat="1" applyFont="1" applyBorder="1" applyAlignment="1">
      <alignment horizontal="center" vertical="center"/>
    </xf>
    <xf numFmtId="0" fontId="76" fillId="0" borderId="9" xfId="13" applyFont="1" applyBorder="1" applyAlignment="1">
      <alignment horizontal="left" vertical="center"/>
    </xf>
    <xf numFmtId="0" fontId="76" fillId="0" borderId="18" xfId="13" applyFont="1" applyBorder="1" applyAlignment="1">
      <alignment horizontal="left" vertical="center"/>
    </xf>
    <xf numFmtId="0" fontId="76" fillId="0" borderId="8" xfId="13" applyFont="1" applyBorder="1" applyAlignment="1">
      <alignment horizontal="left" vertical="center"/>
    </xf>
    <xf numFmtId="2" fontId="75" fillId="15" borderId="9" xfId="13" applyNumberFormat="1" applyFont="1" applyFill="1" applyBorder="1" applyAlignment="1">
      <alignment horizontal="center" vertical="center"/>
    </xf>
    <xf numFmtId="2" fontId="75" fillId="15" borderId="21" xfId="13" applyNumberFormat="1" applyFont="1" applyFill="1" applyBorder="1" applyAlignment="1">
      <alignment horizontal="center" vertical="center"/>
    </xf>
    <xf numFmtId="2" fontId="75" fillId="0" borderId="14" xfId="13" applyNumberFormat="1" applyFont="1" applyBorder="1" applyAlignment="1">
      <alignment horizontal="center" vertical="center"/>
    </xf>
    <xf numFmtId="2" fontId="75" fillId="0" borderId="12" xfId="13" applyNumberFormat="1" applyFont="1" applyBorder="1" applyAlignment="1">
      <alignment horizontal="center" vertical="center"/>
    </xf>
    <xf numFmtId="14" fontId="75" fillId="0" borderId="9" xfId="13" applyNumberFormat="1" applyFont="1" applyBorder="1" applyAlignment="1">
      <alignment horizontal="center" vertical="center"/>
    </xf>
    <xf numFmtId="14" fontId="75" fillId="0" borderId="21" xfId="13" applyNumberFormat="1" applyFont="1" applyBorder="1" applyAlignment="1">
      <alignment horizontal="center" vertical="center"/>
    </xf>
    <xf numFmtId="0" fontId="76" fillId="0" borderId="14" xfId="13" applyFont="1" applyBorder="1" applyAlignment="1">
      <alignment horizontal="left" vertical="center"/>
    </xf>
    <xf numFmtId="0" fontId="49" fillId="15" borderId="72" xfId="13" applyFont="1" applyFill="1" applyBorder="1" applyAlignment="1">
      <alignment horizontal="center" vertical="center"/>
    </xf>
    <xf numFmtId="0" fontId="49" fillId="15" borderId="73" xfId="13" applyFont="1" applyFill="1" applyBorder="1" applyAlignment="1">
      <alignment horizontal="center" vertical="center"/>
    </xf>
    <xf numFmtId="0" fontId="77" fillId="0" borderId="72" xfId="13" applyFont="1" applyBorder="1" applyAlignment="1">
      <alignment horizontal="center" vertical="center"/>
    </xf>
    <xf numFmtId="0" fontId="77" fillId="0" borderId="75" xfId="13" applyFont="1" applyBorder="1" applyAlignment="1">
      <alignment horizontal="center" vertical="center"/>
    </xf>
    <xf numFmtId="0" fontId="77" fillId="0" borderId="73" xfId="13" applyFont="1" applyBorder="1" applyAlignment="1">
      <alignment horizontal="center" vertical="center"/>
    </xf>
    <xf numFmtId="14" fontId="77" fillId="0" borderId="72" xfId="13" applyNumberFormat="1" applyFont="1" applyBorder="1" applyAlignment="1">
      <alignment horizontal="center" vertical="center"/>
    </xf>
    <xf numFmtId="0" fontId="78" fillId="0" borderId="76" xfId="13" applyFont="1" applyBorder="1" applyAlignment="1">
      <alignment horizontal="left" vertical="center" wrapText="1"/>
    </xf>
    <xf numFmtId="0" fontId="77" fillId="0" borderId="52" xfId="13" applyFont="1" applyBorder="1" applyAlignment="1">
      <alignment horizontal="left" vertical="center" wrapText="1"/>
    </xf>
    <xf numFmtId="0" fontId="77" fillId="0" borderId="77" xfId="13" applyFont="1" applyBorder="1" applyAlignment="1">
      <alignment horizontal="left" vertical="center" wrapText="1"/>
    </xf>
    <xf numFmtId="0" fontId="77" fillId="0" borderId="62" xfId="13" applyFont="1" applyBorder="1" applyAlignment="1">
      <alignment horizontal="left" vertical="center" wrapText="1"/>
    </xf>
    <xf numFmtId="173" fontId="78" fillId="0" borderId="52" xfId="13" applyNumberFormat="1" applyFont="1" applyBorder="1" applyAlignment="1">
      <alignment horizontal="center" vertical="center" wrapText="1"/>
    </xf>
    <xf numFmtId="173" fontId="78" fillId="0" borderId="63" xfId="13" applyNumberFormat="1" applyFont="1" applyBorder="1" applyAlignment="1">
      <alignment horizontal="center" vertical="center" wrapText="1"/>
    </xf>
    <xf numFmtId="173" fontId="78" fillId="0" borderId="62" xfId="13" applyNumberFormat="1" applyFont="1" applyBorder="1" applyAlignment="1">
      <alignment horizontal="center" vertical="center" wrapText="1"/>
    </xf>
    <xf numFmtId="173" fontId="78" fillId="0" borderId="53" xfId="13" applyNumberFormat="1" applyFont="1" applyBorder="1" applyAlignment="1">
      <alignment horizontal="center" vertical="center" wrapText="1"/>
    </xf>
    <xf numFmtId="0" fontId="49" fillId="15" borderId="75" xfId="13" applyFont="1" applyFill="1" applyBorder="1" applyAlignment="1">
      <alignment horizontal="center" vertical="center"/>
    </xf>
    <xf numFmtId="173" fontId="77" fillId="0" borderId="72" xfId="13" applyNumberFormat="1" applyFont="1" applyBorder="1" applyAlignment="1">
      <alignment horizontal="center" vertical="center" wrapText="1"/>
    </xf>
    <xf numFmtId="173" fontId="77" fillId="0" borderId="75" xfId="13" applyNumberFormat="1" applyFont="1" applyBorder="1" applyAlignment="1">
      <alignment horizontal="center" vertical="center" wrapText="1"/>
    </xf>
    <xf numFmtId="173" fontId="77" fillId="0" borderId="73" xfId="13" applyNumberFormat="1" applyFont="1" applyBorder="1" applyAlignment="1">
      <alignment horizontal="center" vertical="center" wrapText="1"/>
    </xf>
    <xf numFmtId="0" fontId="18" fillId="0" borderId="52" xfId="13" applyBorder="1" applyAlignment="1">
      <alignment horizontal="left" vertical="center" wrapText="1"/>
    </xf>
    <xf numFmtId="0" fontId="18" fillId="0" borderId="77" xfId="13" applyBorder="1" applyAlignment="1">
      <alignment horizontal="left" vertical="center" wrapText="1"/>
    </xf>
    <xf numFmtId="0" fontId="18" fillId="0" borderId="62" xfId="13" applyBorder="1" applyAlignment="1">
      <alignment horizontal="left" vertical="center" wrapText="1"/>
    </xf>
    <xf numFmtId="0" fontId="37" fillId="0" borderId="52" xfId="13" applyFont="1" applyBorder="1" applyAlignment="1">
      <alignment horizontal="left" vertical="center" wrapText="1"/>
    </xf>
    <xf numFmtId="0" fontId="37" fillId="0" borderId="63" xfId="13" applyFont="1" applyBorder="1" applyAlignment="1">
      <alignment horizontal="left" vertical="center" wrapText="1"/>
    </xf>
    <xf numFmtId="0" fontId="37" fillId="0" borderId="62" xfId="13" applyFont="1" applyBorder="1" applyAlignment="1">
      <alignment horizontal="left" vertical="center" wrapText="1"/>
    </xf>
    <xf numFmtId="0" fontId="37" fillId="0" borderId="53" xfId="13" applyFont="1" applyBorder="1" applyAlignment="1">
      <alignment horizontal="left" vertical="center" wrapText="1"/>
    </xf>
    <xf numFmtId="4" fontId="75" fillId="15" borderId="9" xfId="13" applyNumberFormat="1" applyFont="1" applyFill="1" applyBorder="1" applyAlignment="1">
      <alignment horizontal="center" vertical="center"/>
    </xf>
    <xf numFmtId="4" fontId="75" fillId="15" borderId="21" xfId="13" applyNumberFormat="1" applyFont="1" applyFill="1" applyBorder="1" applyAlignment="1">
      <alignment horizontal="center" vertical="center"/>
    </xf>
    <xf numFmtId="0" fontId="49" fillId="0" borderId="57" xfId="13" applyFont="1" applyBorder="1" applyAlignment="1">
      <alignment horizontal="left" vertical="center"/>
    </xf>
    <xf numFmtId="0" fontId="49" fillId="0" borderId="11" xfId="13" applyFont="1" applyBorder="1" applyAlignment="1">
      <alignment horizontal="left" vertical="center"/>
    </xf>
    <xf numFmtId="0" fontId="18" fillId="0" borderId="11" xfId="13" applyBorder="1" applyAlignment="1">
      <alignment horizontal="center" vertical="center"/>
    </xf>
    <xf numFmtId="0" fontId="18" fillId="0" borderId="94" xfId="13" applyBorder="1" applyAlignment="1">
      <alignment horizontal="center" vertical="center"/>
    </xf>
    <xf numFmtId="0" fontId="51" fillId="0" borderId="32" xfId="2" applyFont="1" applyBorder="1" applyAlignment="1">
      <alignment horizontal="center"/>
    </xf>
    <xf numFmtId="0" fontId="52" fillId="0" borderId="72" xfId="2" applyFont="1" applyBorder="1" applyAlignment="1">
      <alignment horizontal="center" vertical="center" wrapText="1" readingOrder="1"/>
    </xf>
    <xf numFmtId="0" fontId="52" fillId="0" borderId="75" xfId="2" applyFont="1" applyBorder="1" applyAlignment="1">
      <alignment horizontal="center" vertical="center" wrapText="1" readingOrder="1"/>
    </xf>
    <xf numFmtId="0" fontId="52" fillId="0" borderId="73" xfId="2" applyFont="1" applyBorder="1" applyAlignment="1">
      <alignment horizontal="center" vertical="center" wrapText="1" readingOrder="1"/>
    </xf>
    <xf numFmtId="0" fontId="54" fillId="15" borderId="76" xfId="2" applyFont="1" applyFill="1" applyBorder="1" applyAlignment="1">
      <alignment horizontal="center" vertical="center"/>
    </xf>
    <xf numFmtId="0" fontId="54" fillId="15" borderId="52" xfId="2" applyFont="1" applyFill="1" applyBorder="1" applyAlignment="1">
      <alignment horizontal="center" vertical="center"/>
    </xf>
    <xf numFmtId="0" fontId="54" fillId="15" borderId="63" xfId="2" applyFont="1" applyFill="1" applyBorder="1" applyAlignment="1">
      <alignment horizontal="center" vertical="center"/>
    </xf>
    <xf numFmtId="0" fontId="54" fillId="15" borderId="77" xfId="2" applyFont="1" applyFill="1" applyBorder="1" applyAlignment="1">
      <alignment horizontal="center" vertical="center"/>
    </xf>
    <xf numFmtId="0" fontId="54" fillId="15" borderId="62" xfId="2" applyFont="1" applyFill="1" applyBorder="1" applyAlignment="1">
      <alignment horizontal="center" vertical="center"/>
    </xf>
    <xf numFmtId="0" fontId="54" fillId="15" borderId="53" xfId="2" applyFont="1" applyFill="1" applyBorder="1" applyAlignment="1">
      <alignment horizontal="center" vertical="center"/>
    </xf>
    <xf numFmtId="0" fontId="54" fillId="15" borderId="32" xfId="2" applyFont="1" applyFill="1" applyBorder="1" applyAlignment="1">
      <alignment horizontal="center" vertical="center"/>
    </xf>
    <xf numFmtId="169" fontId="55" fillId="0" borderId="76" xfId="2" applyNumberFormat="1" applyFont="1" applyBorder="1" applyAlignment="1" applyProtection="1">
      <alignment horizontal="center" vertical="center"/>
      <protection locked="0"/>
    </xf>
    <xf numFmtId="169" fontId="55" fillId="0" borderId="52" xfId="2" applyNumberFormat="1" applyFont="1" applyBorder="1" applyAlignment="1" applyProtection="1">
      <alignment horizontal="center" vertical="center"/>
      <protection locked="0"/>
    </xf>
    <xf numFmtId="169" fontId="55" fillId="0" borderId="63" xfId="2" applyNumberFormat="1" applyFont="1" applyBorder="1" applyAlignment="1" applyProtection="1">
      <alignment horizontal="center" vertical="center"/>
      <protection locked="0"/>
    </xf>
    <xf numFmtId="169" fontId="55" fillId="0" borderId="77" xfId="2" applyNumberFormat="1" applyFont="1" applyBorder="1" applyAlignment="1" applyProtection="1">
      <alignment horizontal="center" vertical="center"/>
      <protection locked="0"/>
    </xf>
    <xf numFmtId="169" fontId="55" fillId="0" borderId="62" xfId="2" applyNumberFormat="1" applyFont="1" applyBorder="1" applyAlignment="1" applyProtection="1">
      <alignment horizontal="center" vertical="center"/>
      <protection locked="0"/>
    </xf>
    <xf numFmtId="169" fontId="55" fillId="0" borderId="53" xfId="2" applyNumberFormat="1" applyFont="1" applyBorder="1" applyAlignment="1" applyProtection="1">
      <alignment horizontal="center" vertical="center"/>
      <protection locked="0"/>
    </xf>
    <xf numFmtId="14" fontId="55" fillId="0" borderId="76" xfId="2" applyNumberFormat="1" applyFont="1" applyBorder="1" applyAlignment="1" applyProtection="1">
      <alignment horizontal="center" vertical="center"/>
      <protection locked="0"/>
    </xf>
    <xf numFmtId="14" fontId="55" fillId="0" borderId="52" xfId="2" applyNumberFormat="1" applyFont="1" applyBorder="1" applyAlignment="1" applyProtection="1">
      <alignment horizontal="center" vertical="center"/>
      <protection locked="0"/>
    </xf>
    <xf numFmtId="14" fontId="55" fillId="0" borderId="63" xfId="2" applyNumberFormat="1" applyFont="1" applyBorder="1" applyAlignment="1" applyProtection="1">
      <alignment horizontal="center" vertical="center"/>
      <protection locked="0"/>
    </xf>
    <xf numFmtId="14" fontId="55" fillId="0" borderId="77" xfId="2" applyNumberFormat="1" applyFont="1" applyBorder="1" applyAlignment="1" applyProtection="1">
      <alignment horizontal="center" vertical="center"/>
      <protection locked="0"/>
    </xf>
    <xf numFmtId="14" fontId="55" fillId="0" borderId="62" xfId="2" applyNumberFormat="1" applyFont="1" applyBorder="1" applyAlignment="1" applyProtection="1">
      <alignment horizontal="center" vertical="center"/>
      <protection locked="0"/>
    </xf>
    <xf numFmtId="14" fontId="55" fillId="0" borderId="53" xfId="2" applyNumberFormat="1" applyFont="1" applyBorder="1" applyAlignment="1" applyProtection="1">
      <alignment horizontal="center" vertical="center"/>
      <protection locked="0"/>
    </xf>
    <xf numFmtId="0" fontId="63" fillId="15" borderId="32" xfId="2" applyFont="1" applyFill="1" applyBorder="1" applyAlignment="1">
      <alignment horizontal="center" vertical="center"/>
    </xf>
    <xf numFmtId="0" fontId="59" fillId="0" borderId="32" xfId="2" applyFont="1" applyBorder="1" applyAlignment="1" applyProtection="1">
      <alignment horizontal="center" vertical="center"/>
      <protection locked="0"/>
    </xf>
    <xf numFmtId="0" fontId="58" fillId="15" borderId="32" xfId="2" applyFont="1" applyFill="1" applyBorder="1" applyAlignment="1">
      <alignment horizontal="center" vertical="center"/>
    </xf>
    <xf numFmtId="0" fontId="63" fillId="15" borderId="72" xfId="2" applyFont="1" applyFill="1" applyBorder="1" applyAlignment="1">
      <alignment horizontal="center" vertical="center" wrapText="1"/>
    </xf>
    <xf numFmtId="0" fontId="63" fillId="15" borderId="75" xfId="2" applyFont="1" applyFill="1" applyBorder="1" applyAlignment="1">
      <alignment horizontal="center" vertical="center" wrapText="1"/>
    </xf>
    <xf numFmtId="0" fontId="59" fillId="15" borderId="75" xfId="2" applyFont="1" applyFill="1" applyBorder="1" applyAlignment="1" applyProtection="1">
      <alignment horizontal="left" vertical="top" wrapText="1"/>
      <protection locked="0"/>
    </xf>
    <xf numFmtId="0" fontId="59" fillId="15" borderId="73" xfId="2" applyFont="1" applyFill="1" applyBorder="1" applyAlignment="1" applyProtection="1">
      <alignment horizontal="left" vertical="top" wrapText="1"/>
      <protection locked="0"/>
    </xf>
    <xf numFmtId="0" fontId="59" fillId="0" borderId="32" xfId="2" applyFont="1" applyBorder="1" applyAlignment="1" applyProtection="1">
      <alignment horizontal="left" vertical="center"/>
      <protection locked="0"/>
    </xf>
    <xf numFmtId="0" fontId="61" fillId="0" borderId="32" xfId="7" applyFont="1" applyBorder="1" applyAlignment="1" applyProtection="1">
      <alignment horizontal="center" vertical="center"/>
      <protection locked="0"/>
    </xf>
    <xf numFmtId="0" fontId="62" fillId="0" borderId="32" xfId="2" applyFont="1" applyBorder="1" applyAlignment="1" applyProtection="1">
      <alignment horizontal="center" vertical="center"/>
      <protection locked="0"/>
    </xf>
    <xf numFmtId="0" fontId="64" fillId="15" borderId="72" xfId="2" applyFont="1" applyFill="1" applyBorder="1" applyAlignment="1">
      <alignment horizontal="center" vertical="center"/>
    </xf>
    <xf numFmtId="0" fontId="64" fillId="15" borderId="75" xfId="2" applyFont="1" applyFill="1" applyBorder="1" applyAlignment="1">
      <alignment horizontal="center" vertical="center"/>
    </xf>
    <xf numFmtId="0" fontId="64" fillId="15" borderId="73" xfId="2" applyFont="1" applyFill="1" applyBorder="1" applyAlignment="1">
      <alignment horizontal="center" vertical="center"/>
    </xf>
    <xf numFmtId="0" fontId="57" fillId="0" borderId="72" xfId="6" applyFont="1" applyBorder="1" applyAlignment="1">
      <alignment horizontal="center" vertical="center"/>
    </xf>
    <xf numFmtId="0" fontId="57" fillId="0" borderId="73" xfId="6" applyFont="1" applyBorder="1" applyAlignment="1">
      <alignment horizontal="center" vertical="center"/>
    </xf>
    <xf numFmtId="0" fontId="57" fillId="0" borderId="75" xfId="6" applyFont="1" applyBorder="1" applyAlignment="1">
      <alignment horizontal="center" vertical="center"/>
    </xf>
    <xf numFmtId="0" fontId="65" fillId="0" borderId="72" xfId="2" applyFont="1" applyBorder="1" applyAlignment="1" applyProtection="1">
      <alignment horizontal="left" vertical="center" wrapText="1"/>
      <protection locked="0"/>
    </xf>
    <xf numFmtId="0" fontId="65" fillId="0" borderId="75" xfId="2" applyFont="1" applyBorder="1" applyAlignment="1" applyProtection="1">
      <alignment horizontal="left" vertical="center" wrapText="1"/>
      <protection locked="0"/>
    </xf>
    <xf numFmtId="0" fontId="65" fillId="0" borderId="73" xfId="2" applyFont="1" applyBorder="1" applyAlignment="1" applyProtection="1">
      <alignment horizontal="left" vertical="center" wrapText="1"/>
      <protection locked="0"/>
    </xf>
    <xf numFmtId="0" fontId="65" fillId="0" borderId="72" xfId="2" applyFont="1" applyBorder="1" applyAlignment="1" applyProtection="1">
      <alignment horizontal="center" vertical="center"/>
      <protection locked="0"/>
    </xf>
    <xf numFmtId="0" fontId="65" fillId="0" borderId="75" xfId="2" applyFont="1" applyBorder="1" applyAlignment="1" applyProtection="1">
      <alignment horizontal="center" vertical="center"/>
      <protection locked="0"/>
    </xf>
    <xf numFmtId="0" fontId="65" fillId="0" borderId="73" xfId="2" applyFont="1" applyBorder="1" applyAlignment="1" applyProtection="1">
      <alignment horizontal="center" vertical="center"/>
      <protection locked="0"/>
    </xf>
    <xf numFmtId="43" fontId="65" fillId="0" borderId="72" xfId="8" applyFont="1" applyFill="1" applyBorder="1" applyAlignment="1" applyProtection="1">
      <alignment horizontal="center" vertical="center"/>
      <protection locked="0"/>
    </xf>
    <xf numFmtId="43" fontId="65" fillId="0" borderId="75" xfId="8" applyFont="1" applyFill="1" applyBorder="1" applyAlignment="1" applyProtection="1">
      <alignment horizontal="center" vertical="center"/>
      <protection locked="0"/>
    </xf>
    <xf numFmtId="43" fontId="65" fillId="0" borderId="73" xfId="8" applyFont="1" applyFill="1" applyBorder="1" applyAlignment="1" applyProtection="1">
      <alignment horizontal="center" vertical="center"/>
      <protection locked="0"/>
    </xf>
    <xf numFmtId="170" fontId="65" fillId="0" borderId="72" xfId="9" applyFont="1" applyFill="1" applyBorder="1" applyAlignment="1" applyProtection="1">
      <alignment horizontal="center" vertical="center"/>
      <protection locked="0"/>
    </xf>
    <xf numFmtId="170" fontId="65" fillId="0" borderId="75" xfId="9" applyFont="1" applyFill="1" applyBorder="1" applyAlignment="1" applyProtection="1">
      <alignment horizontal="center" vertical="center"/>
      <protection locked="0"/>
    </xf>
    <xf numFmtId="170" fontId="65" fillId="0" borderId="73" xfId="9" applyFont="1" applyFill="1" applyBorder="1" applyAlignment="1" applyProtection="1">
      <alignment horizontal="center" vertical="center"/>
      <protection locked="0"/>
    </xf>
    <xf numFmtId="171" fontId="65" fillId="16" borderId="72" xfId="10" applyFont="1" applyFill="1" applyBorder="1" applyAlignment="1" applyProtection="1">
      <alignment horizontal="center" vertical="center"/>
    </xf>
    <xf numFmtId="171" fontId="65" fillId="16" borderId="75" xfId="10" applyFont="1" applyFill="1" applyBorder="1" applyAlignment="1" applyProtection="1">
      <alignment horizontal="center" vertical="center"/>
    </xf>
    <xf numFmtId="171" fontId="65" fillId="16" borderId="73" xfId="10" applyFont="1" applyFill="1" applyBorder="1" applyAlignment="1" applyProtection="1">
      <alignment horizontal="center" vertical="center"/>
    </xf>
    <xf numFmtId="0" fontId="65" fillId="0" borderId="72" xfId="2" applyFont="1" applyBorder="1" applyAlignment="1" applyProtection="1">
      <alignment horizontal="left" vertical="center"/>
      <protection locked="0"/>
    </xf>
    <xf numFmtId="0" fontId="65" fillId="0" borderId="75" xfId="2" applyFont="1" applyBorder="1" applyAlignment="1" applyProtection="1">
      <alignment horizontal="left" vertical="center"/>
      <protection locked="0"/>
    </xf>
    <xf numFmtId="0" fontId="65" fillId="0" borderId="73" xfId="2" applyFont="1" applyBorder="1" applyAlignment="1" applyProtection="1">
      <alignment horizontal="left" vertical="center"/>
      <protection locked="0"/>
    </xf>
    <xf numFmtId="1" fontId="65" fillId="0" borderId="72" xfId="9" applyNumberFormat="1" applyFont="1" applyFill="1" applyBorder="1" applyAlignment="1" applyProtection="1">
      <alignment horizontal="center" vertical="center"/>
      <protection locked="0"/>
    </xf>
    <xf numFmtId="1" fontId="65" fillId="0" borderId="75" xfId="9" applyNumberFormat="1" applyFont="1" applyFill="1" applyBorder="1" applyAlignment="1" applyProtection="1">
      <alignment horizontal="center" vertical="center"/>
      <protection locked="0"/>
    </xf>
    <xf numFmtId="1" fontId="65" fillId="0" borderId="73" xfId="9" applyNumberFormat="1" applyFont="1" applyFill="1" applyBorder="1" applyAlignment="1" applyProtection="1">
      <alignment horizontal="center" vertical="center"/>
      <protection locked="0"/>
    </xf>
    <xf numFmtId="170" fontId="65" fillId="0" borderId="72" xfId="9" applyFont="1" applyFill="1" applyBorder="1" applyAlignment="1" applyProtection="1">
      <alignment horizontal="right" vertical="center"/>
      <protection locked="0"/>
    </xf>
    <xf numFmtId="170" fontId="65" fillId="0" borderId="75" xfId="9" applyFont="1" applyFill="1" applyBorder="1" applyAlignment="1" applyProtection="1">
      <alignment horizontal="right" vertical="center"/>
      <protection locked="0"/>
    </xf>
    <xf numFmtId="170" fontId="65" fillId="0" borderId="73" xfId="9" applyFont="1" applyFill="1" applyBorder="1" applyAlignment="1" applyProtection="1">
      <alignment horizontal="right" vertical="center"/>
      <protection locked="0"/>
    </xf>
    <xf numFmtId="168" fontId="65" fillId="0" borderId="72" xfId="9" applyNumberFormat="1" applyFont="1" applyFill="1" applyBorder="1" applyAlignment="1" applyProtection="1">
      <alignment horizontal="center" vertical="center"/>
      <protection locked="0"/>
    </xf>
    <xf numFmtId="168" fontId="65" fillId="0" borderId="75" xfId="9" applyNumberFormat="1" applyFont="1" applyFill="1" applyBorder="1" applyAlignment="1" applyProtection="1">
      <alignment horizontal="center" vertical="center"/>
      <protection locked="0"/>
    </xf>
    <xf numFmtId="168" fontId="65" fillId="0" borderId="73" xfId="9" applyNumberFormat="1" applyFont="1" applyFill="1" applyBorder="1" applyAlignment="1" applyProtection="1">
      <alignment horizontal="center" vertical="center"/>
      <protection locked="0"/>
    </xf>
    <xf numFmtId="0" fontId="65" fillId="0" borderId="72" xfId="9" applyNumberFormat="1" applyFont="1" applyFill="1" applyBorder="1" applyAlignment="1" applyProtection="1">
      <alignment horizontal="center" vertical="center"/>
      <protection locked="0"/>
    </xf>
    <xf numFmtId="0" fontId="65" fillId="0" borderId="75" xfId="9" applyNumberFormat="1" applyFont="1" applyFill="1" applyBorder="1" applyAlignment="1" applyProtection="1">
      <alignment horizontal="center" vertical="center"/>
      <protection locked="0"/>
    </xf>
    <xf numFmtId="0" fontId="65" fillId="0" borderId="73" xfId="9" applyNumberFormat="1" applyFont="1" applyFill="1" applyBorder="1" applyAlignment="1" applyProtection="1">
      <alignment horizontal="center" vertical="center"/>
      <protection locked="0"/>
    </xf>
    <xf numFmtId="0" fontId="58" fillId="6" borderId="0" xfId="2" applyFont="1" applyFill="1" applyAlignment="1">
      <alignment horizontal="center"/>
    </xf>
    <xf numFmtId="172" fontId="64" fillId="17" borderId="72" xfId="2" applyNumberFormat="1" applyFont="1" applyFill="1" applyBorder="1" applyAlignment="1">
      <alignment horizontal="center" vertical="center"/>
    </xf>
    <xf numFmtId="172" fontId="64" fillId="17" borderId="75" xfId="2" applyNumberFormat="1" applyFont="1" applyFill="1" applyBorder="1" applyAlignment="1">
      <alignment horizontal="center" vertical="center"/>
    </xf>
    <xf numFmtId="172" fontId="64" fillId="17" borderId="73" xfId="2" applyNumberFormat="1" applyFont="1" applyFill="1" applyBorder="1" applyAlignment="1">
      <alignment horizontal="center" vertical="center"/>
    </xf>
    <xf numFmtId="172" fontId="64" fillId="17" borderId="32" xfId="2" applyNumberFormat="1" applyFont="1" applyFill="1" applyBorder="1" applyAlignment="1">
      <alignment horizontal="center" vertical="center"/>
    </xf>
    <xf numFmtId="171" fontId="65" fillId="16" borderId="32" xfId="10" applyFont="1" applyFill="1" applyBorder="1" applyAlignment="1" applyProtection="1">
      <alignment horizontal="center" vertical="center"/>
    </xf>
    <xf numFmtId="0" fontId="67" fillId="0" borderId="76" xfId="2" applyFont="1" applyBorder="1" applyAlignment="1" applyProtection="1">
      <alignment horizontal="center" vertical="top" wrapText="1"/>
      <protection locked="0"/>
    </xf>
    <xf numFmtId="0" fontId="67" fillId="0" borderId="52" xfId="2" applyFont="1" applyBorder="1" applyAlignment="1" applyProtection="1">
      <alignment horizontal="center" vertical="top" wrapText="1"/>
      <protection locked="0"/>
    </xf>
    <xf numFmtId="0" fontId="67" fillId="0" borderId="63" xfId="2" applyFont="1" applyBorder="1" applyAlignment="1" applyProtection="1">
      <alignment horizontal="center" vertical="top" wrapText="1"/>
      <protection locked="0"/>
    </xf>
    <xf numFmtId="0" fontId="67" fillId="0" borderId="23" xfId="2" applyFont="1" applyBorder="1" applyAlignment="1" applyProtection="1">
      <alignment horizontal="center" vertical="top" wrapText="1"/>
      <protection locked="0"/>
    </xf>
    <xf numFmtId="0" fontId="67" fillId="0" borderId="0" xfId="2" applyFont="1" applyAlignment="1" applyProtection="1">
      <alignment horizontal="center" vertical="top" wrapText="1"/>
      <protection locked="0"/>
    </xf>
    <xf numFmtId="0" fontId="67" fillId="0" borderId="65" xfId="2" applyFont="1" applyBorder="1" applyAlignment="1" applyProtection="1">
      <alignment horizontal="center" vertical="top" wrapText="1"/>
      <protection locked="0"/>
    </xf>
    <xf numFmtId="0" fontId="67" fillId="13" borderId="77" xfId="2" applyFont="1" applyFill="1" applyBorder="1" applyAlignment="1" applyProtection="1">
      <alignment horizontal="left" vertical="center"/>
      <protection locked="0"/>
    </xf>
    <xf numFmtId="0" fontId="67" fillId="13" borderId="62" xfId="2" applyFont="1" applyFill="1" applyBorder="1" applyAlignment="1" applyProtection="1">
      <alignment horizontal="left" vertical="center"/>
      <protection locked="0"/>
    </xf>
    <xf numFmtId="0" fontId="67" fillId="13" borderId="53" xfId="2" applyFont="1" applyFill="1" applyBorder="1" applyAlignment="1" applyProtection="1">
      <alignment horizontal="left" vertical="center"/>
      <protection locked="0"/>
    </xf>
    <xf numFmtId="0" fontId="58" fillId="13" borderId="76" xfId="2" applyFont="1" applyFill="1" applyBorder="1" applyAlignment="1">
      <alignment horizontal="center" vertical="center"/>
    </xf>
    <xf numFmtId="0" fontId="58" fillId="13" borderId="52" xfId="2" applyFont="1" applyFill="1" applyBorder="1" applyAlignment="1">
      <alignment horizontal="center" vertical="center"/>
    </xf>
    <xf numFmtId="0" fontId="58" fillId="13" borderId="63" xfId="2" applyFont="1" applyFill="1" applyBorder="1" applyAlignment="1">
      <alignment horizontal="center" vertical="center"/>
    </xf>
    <xf numFmtId="0" fontId="51" fillId="6" borderId="82" xfId="2" applyFont="1" applyFill="1" applyBorder="1" applyAlignment="1">
      <alignment horizontal="left"/>
    </xf>
    <xf numFmtId="0" fontId="51" fillId="6" borderId="0" xfId="2" applyFont="1" applyFill="1" applyAlignment="1">
      <alignment horizontal="center"/>
    </xf>
    <xf numFmtId="0" fontId="58" fillId="6" borderId="29" xfId="2" applyFont="1" applyFill="1" applyBorder="1" applyAlignment="1">
      <alignment horizontal="center"/>
    </xf>
    <xf numFmtId="0" fontId="51" fillId="6" borderId="0" xfId="2" applyFont="1" applyFill="1" applyAlignment="1">
      <alignment horizontal="left"/>
    </xf>
    <xf numFmtId="0" fontId="189" fillId="0" borderId="76" xfId="13" applyFont="1" applyBorder="1" applyAlignment="1">
      <alignment horizontal="left" vertical="center" wrapText="1"/>
    </xf>
    <xf numFmtId="0" fontId="189" fillId="0" borderId="52" xfId="13" applyFont="1" applyBorder="1" applyAlignment="1">
      <alignment horizontal="left" vertical="center" wrapText="1"/>
    </xf>
    <xf numFmtId="0" fontId="189" fillId="0" borderId="205" xfId="13" applyFont="1" applyBorder="1" applyAlignment="1">
      <alignment horizontal="left" vertical="center" wrapText="1"/>
    </xf>
    <xf numFmtId="0" fontId="189" fillId="0" borderId="127" xfId="13" applyFont="1" applyBorder="1" applyAlignment="1">
      <alignment horizontal="left" vertical="center" wrapText="1"/>
    </xf>
    <xf numFmtId="49" fontId="37" fillId="0" borderId="52" xfId="13" applyNumberFormat="1" applyFont="1" applyBorder="1" applyAlignment="1">
      <alignment horizontal="center" vertical="center" wrapText="1"/>
    </xf>
    <xf numFmtId="0" fontId="37" fillId="0" borderId="52" xfId="13" applyFont="1" applyBorder="1" applyAlignment="1">
      <alignment horizontal="center" vertical="center" wrapText="1"/>
    </xf>
    <xf numFmtId="0" fontId="37" fillId="0" borderId="63" xfId="13" applyFont="1" applyBorder="1" applyAlignment="1">
      <alignment horizontal="center" vertical="center" wrapText="1"/>
    </xf>
    <xf numFmtId="0" fontId="37" fillId="0" borderId="127" xfId="13" applyFont="1" applyBorder="1" applyAlignment="1">
      <alignment horizontal="center" vertical="center" wrapText="1"/>
    </xf>
    <xf numFmtId="0" fontId="37" fillId="0" borderId="53" xfId="13" applyFont="1" applyBorder="1" applyAlignment="1">
      <alignment horizontal="center" vertical="center" wrapText="1"/>
    </xf>
    <xf numFmtId="0" fontId="74" fillId="18" borderId="75" xfId="13" applyFont="1" applyFill="1" applyBorder="1" applyAlignment="1">
      <alignment horizontal="center" vertical="center"/>
    </xf>
    <xf numFmtId="0" fontId="74" fillId="18" borderId="73" xfId="13" applyFont="1" applyFill="1" applyBorder="1" applyAlignment="1">
      <alignment horizontal="center" vertical="center"/>
    </xf>
    <xf numFmtId="0" fontId="74" fillId="18" borderId="72" xfId="13" applyFont="1" applyFill="1" applyBorder="1" applyAlignment="1">
      <alignment horizontal="center" vertical="center"/>
    </xf>
    <xf numFmtId="49" fontId="37" fillId="0" borderId="75" xfId="13" applyNumberFormat="1" applyFont="1" applyBorder="1" applyAlignment="1">
      <alignment horizontal="center" vertical="center" wrapText="1"/>
    </xf>
    <xf numFmtId="0" fontId="37" fillId="0" borderId="75" xfId="13" applyFont="1" applyBorder="1" applyAlignment="1">
      <alignment horizontal="center" vertical="center" wrapText="1"/>
    </xf>
    <xf numFmtId="0" fontId="37" fillId="0" borderId="73" xfId="13" applyFont="1" applyBorder="1" applyAlignment="1">
      <alignment horizontal="center" vertical="center" wrapText="1"/>
    </xf>
    <xf numFmtId="0" fontId="37" fillId="0" borderId="72" xfId="13" applyFont="1" applyBorder="1" applyAlignment="1">
      <alignment horizontal="center" vertical="center"/>
    </xf>
    <xf numFmtId="0" fontId="37" fillId="0" borderId="75" xfId="13" applyFont="1" applyBorder="1" applyAlignment="1">
      <alignment horizontal="center" vertical="center"/>
    </xf>
    <xf numFmtId="0" fontId="37" fillId="0" borderId="73" xfId="13" applyFont="1" applyBorder="1" applyAlignment="1">
      <alignment horizontal="center" vertical="center"/>
    </xf>
    <xf numFmtId="14" fontId="37" fillId="0" borderId="72" xfId="13" applyNumberFormat="1" applyFont="1" applyBorder="1" applyAlignment="1">
      <alignment horizontal="center" vertical="center"/>
    </xf>
    <xf numFmtId="0" fontId="190" fillId="0" borderId="52" xfId="13" applyFont="1" applyBorder="1" applyAlignment="1">
      <alignment horizontal="left" vertical="center" wrapText="1"/>
    </xf>
    <xf numFmtId="0" fontId="190" fillId="0" borderId="77" xfId="13" applyFont="1" applyBorder="1" applyAlignment="1">
      <alignment horizontal="left" vertical="center" wrapText="1"/>
    </xf>
    <xf numFmtId="0" fontId="190" fillId="0" borderId="127" xfId="13" applyFont="1" applyBorder="1" applyAlignment="1">
      <alignment horizontal="left" vertical="center" wrapText="1"/>
    </xf>
    <xf numFmtId="180" fontId="73" fillId="0" borderId="52" xfId="13" applyNumberFormat="1" applyFont="1" applyBorder="1" applyAlignment="1">
      <alignment horizontal="center" vertical="center" wrapText="1"/>
    </xf>
    <xf numFmtId="180" fontId="73" fillId="0" borderId="63" xfId="13" applyNumberFormat="1" applyFont="1" applyBorder="1" applyAlignment="1">
      <alignment horizontal="center" vertical="center" wrapText="1"/>
    </xf>
    <xf numFmtId="180" fontId="73" fillId="0" borderId="127" xfId="13" applyNumberFormat="1" applyFont="1" applyBorder="1" applyAlignment="1">
      <alignment horizontal="center" vertical="center" wrapText="1"/>
    </xf>
    <xf numFmtId="180" fontId="73" fillId="0" borderId="53" xfId="13" applyNumberFormat="1" applyFont="1" applyBorder="1" applyAlignment="1">
      <alignment horizontal="center" vertical="center" wrapText="1"/>
    </xf>
    <xf numFmtId="49" fontId="37" fillId="0" borderId="72" xfId="13" applyNumberFormat="1" applyFont="1" applyBorder="1" applyAlignment="1">
      <alignment horizontal="center" vertical="center" wrapText="1"/>
    </xf>
    <xf numFmtId="49" fontId="37" fillId="0" borderId="73" xfId="13" applyNumberFormat="1" applyFont="1" applyBorder="1" applyAlignment="1">
      <alignment horizontal="center" vertical="center" wrapText="1"/>
    </xf>
    <xf numFmtId="0" fontId="76" fillId="0" borderId="0" xfId="13" applyFont="1" applyAlignment="1">
      <alignment horizontal="left" vertical="center"/>
    </xf>
    <xf numFmtId="2" fontId="75" fillId="0" borderId="0" xfId="13" applyNumberFormat="1" applyFont="1" applyAlignment="1">
      <alignment horizontal="center" vertical="center"/>
    </xf>
    <xf numFmtId="2" fontId="75" fillId="0" borderId="65" xfId="13" applyNumberFormat="1" applyFont="1" applyBorder="1" applyAlignment="1">
      <alignment horizontal="center" vertical="center"/>
    </xf>
    <xf numFmtId="14" fontId="75" fillId="0" borderId="0" xfId="13" applyNumberFormat="1" applyFont="1" applyAlignment="1">
      <alignment horizontal="center" vertical="center"/>
    </xf>
    <xf numFmtId="14" fontId="75" fillId="0" borderId="65" xfId="13" applyNumberFormat="1" applyFont="1" applyBorder="1" applyAlignment="1">
      <alignment horizontal="center" vertical="center"/>
    </xf>
    <xf numFmtId="0" fontId="70" fillId="0" borderId="0" xfId="13" applyFont="1" applyAlignment="1">
      <alignment horizontal="center"/>
    </xf>
    <xf numFmtId="0" fontId="70" fillId="0" borderId="65" xfId="13" applyFont="1" applyBorder="1" applyAlignment="1">
      <alignment horizontal="center"/>
    </xf>
    <xf numFmtId="0" fontId="74" fillId="0" borderId="108" xfId="13" applyFont="1" applyBorder="1" applyAlignment="1">
      <alignment horizontal="center" vertical="center"/>
    </xf>
    <xf numFmtId="0" fontId="160" fillId="0" borderId="19" xfId="13" applyFont="1" applyBorder="1" applyAlignment="1">
      <alignment horizontal="center" vertical="center"/>
    </xf>
    <xf numFmtId="0" fontId="46" fillId="0" borderId="189" xfId="2" applyFont="1" applyBorder="1" applyAlignment="1">
      <alignment horizontal="center" vertical="center" wrapText="1"/>
    </xf>
    <xf numFmtId="0" fontId="46" fillId="0" borderId="190" xfId="2" applyFont="1" applyBorder="1" applyAlignment="1">
      <alignment horizontal="center" vertical="center" wrapText="1"/>
    </xf>
    <xf numFmtId="0" fontId="46" fillId="0" borderId="166" xfId="2" applyFont="1" applyBorder="1" applyAlignment="1">
      <alignment horizontal="center" vertical="center" wrapText="1"/>
    </xf>
    <xf numFmtId="0" fontId="47" fillId="0" borderId="0" xfId="2" applyFont="1" applyAlignment="1">
      <alignment horizontal="left"/>
    </xf>
    <xf numFmtId="0" fontId="46" fillId="0" borderId="191" xfId="2" applyFont="1" applyBorder="1" applyAlignment="1">
      <alignment horizontal="center" vertical="center" wrapText="1"/>
    </xf>
    <xf numFmtId="0" fontId="46" fillId="0" borderId="192" xfId="2" applyFont="1" applyBorder="1" applyAlignment="1">
      <alignment horizontal="center" vertical="center" wrapText="1"/>
    </xf>
    <xf numFmtId="0" fontId="46" fillId="0" borderId="193" xfId="2" applyFont="1" applyBorder="1" applyAlignment="1">
      <alignment horizontal="center" vertical="center" wrapText="1"/>
    </xf>
    <xf numFmtId="0" fontId="47" fillId="0" borderId="103" xfId="2" applyFont="1" applyBorder="1" applyAlignment="1">
      <alignment horizontal="center" vertical="top" wrapText="1"/>
    </xf>
    <xf numFmtId="0" fontId="47" fillId="0" borderId="104" xfId="2" applyFont="1" applyBorder="1" applyAlignment="1">
      <alignment horizontal="center" vertical="top" wrapText="1"/>
    </xf>
    <xf numFmtId="0" fontId="47" fillId="0" borderId="27" xfId="2" applyFont="1" applyBorder="1" applyAlignment="1">
      <alignment horizontal="center" vertical="top" wrapText="1"/>
    </xf>
    <xf numFmtId="0" fontId="47" fillId="0" borderId="103" xfId="2" applyFont="1" applyBorder="1" applyAlignment="1">
      <alignment horizontal="right" vertical="center" wrapText="1"/>
    </xf>
    <xf numFmtId="0" fontId="47" fillId="0" borderId="104" xfId="2" applyFont="1" applyBorder="1" applyAlignment="1">
      <alignment horizontal="right" vertical="center" wrapText="1"/>
    </xf>
    <xf numFmtId="0" fontId="47" fillId="0" borderId="27" xfId="2" applyFont="1" applyBorder="1" applyAlignment="1">
      <alignment horizontal="right" vertical="center" wrapText="1"/>
    </xf>
    <xf numFmtId="0" fontId="47" fillId="0" borderId="155" xfId="2" applyFont="1" applyBorder="1" applyAlignment="1">
      <alignment horizontal="center" vertical="top" wrapText="1"/>
    </xf>
    <xf numFmtId="0" fontId="47" fillId="0" borderId="156" xfId="2" applyFont="1" applyBorder="1" applyAlignment="1">
      <alignment horizontal="center" vertical="top" wrapText="1"/>
    </xf>
    <xf numFmtId="0" fontId="47" fillId="0" borderId="135" xfId="2" applyFont="1" applyBorder="1" applyAlignment="1">
      <alignment horizontal="center" vertical="top" wrapText="1"/>
    </xf>
    <xf numFmtId="0" fontId="47" fillId="0" borderId="82" xfId="2" applyFont="1" applyBorder="1" applyAlignment="1">
      <alignment horizontal="center" vertical="top" wrapText="1"/>
    </xf>
    <xf numFmtId="0" fontId="47" fillId="0" borderId="24" xfId="2" applyFont="1" applyBorder="1" applyAlignment="1">
      <alignment horizontal="center" vertical="top" wrapText="1"/>
    </xf>
    <xf numFmtId="0" fontId="47" fillId="0" borderId="28" xfId="2" applyFont="1" applyBorder="1" applyAlignment="1">
      <alignment horizontal="left" vertical="distributed" wrapText="1"/>
    </xf>
    <xf numFmtId="0" fontId="47" fillId="0" borderId="0" xfId="2" applyFont="1" applyAlignment="1">
      <alignment horizontal="left" vertical="distributed" wrapText="1"/>
    </xf>
    <xf numFmtId="49" fontId="46" fillId="24" borderId="28" xfId="2" applyNumberFormat="1" applyFont="1" applyFill="1" applyBorder="1" applyAlignment="1">
      <alignment horizontal="center" vertical="center" wrapText="1"/>
    </xf>
    <xf numFmtId="0" fontId="46" fillId="24" borderId="0" xfId="2" applyFont="1" applyFill="1" applyAlignment="1">
      <alignment horizontal="center" vertical="center" wrapText="1"/>
    </xf>
    <xf numFmtId="0" fontId="46" fillId="24" borderId="163" xfId="2" applyFont="1" applyFill="1" applyBorder="1" applyAlignment="1">
      <alignment horizontal="center" vertical="center" wrapText="1"/>
    </xf>
    <xf numFmtId="0" fontId="49" fillId="0" borderId="178" xfId="2" applyFont="1" applyBorder="1" applyAlignment="1">
      <alignment horizontal="center" vertical="center" wrapText="1"/>
    </xf>
    <xf numFmtId="0" fontId="49" fillId="0" borderId="179" xfId="2" applyFont="1" applyBorder="1" applyAlignment="1">
      <alignment horizontal="center" vertical="center" wrapText="1"/>
    </xf>
    <xf numFmtId="0" fontId="49" fillId="0" borderId="180" xfId="2" applyFont="1" applyBorder="1" applyAlignment="1">
      <alignment horizontal="center" vertical="center" wrapText="1"/>
    </xf>
    <xf numFmtId="49" fontId="145" fillId="0" borderId="29" xfId="2" applyNumberFormat="1" applyFont="1" applyBorder="1" applyAlignment="1">
      <alignment horizontal="left" vertical="center" wrapText="1"/>
    </xf>
    <xf numFmtId="49" fontId="145" fillId="0" borderId="78" xfId="2" applyNumberFormat="1" applyFont="1" applyBorder="1" applyAlignment="1">
      <alignment horizontal="left" vertical="center" wrapText="1"/>
    </xf>
    <xf numFmtId="49" fontId="145" fillId="0" borderId="206" xfId="2" applyNumberFormat="1" applyFont="1" applyBorder="1" applyAlignment="1">
      <alignment horizontal="center" vertical="center" wrapText="1"/>
    </xf>
    <xf numFmtId="49" fontId="145" fillId="0" borderId="207" xfId="2" applyNumberFormat="1" applyFont="1" applyBorder="1" applyAlignment="1">
      <alignment horizontal="center" vertical="center" wrapText="1"/>
    </xf>
    <xf numFmtId="0" fontId="107" fillId="0" borderId="30" xfId="2" applyFont="1" applyBorder="1" applyAlignment="1">
      <alignment horizontal="center"/>
    </xf>
    <xf numFmtId="0" fontId="107" fillId="0" borderId="29" xfId="2" applyFont="1" applyBorder="1" applyAlignment="1">
      <alignment horizontal="center"/>
    </xf>
    <xf numFmtId="0" fontId="107" fillId="0" borderId="135" xfId="2" applyFont="1" applyBorder="1" applyAlignment="1">
      <alignment horizontal="center"/>
    </xf>
    <xf numFmtId="0" fontId="107" fillId="0" borderId="82" xfId="2" applyFont="1" applyBorder="1" applyAlignment="1">
      <alignment horizontal="center"/>
    </xf>
    <xf numFmtId="0" fontId="142" fillId="0" borderId="29" xfId="2" applyFont="1" applyBorder="1" applyAlignment="1">
      <alignment horizontal="center" vertical="center" wrapText="1"/>
    </xf>
    <xf numFmtId="0" fontId="142" fillId="0" borderId="78" xfId="2" applyFont="1" applyBorder="1" applyAlignment="1">
      <alignment horizontal="center" vertical="center" wrapText="1"/>
    </xf>
    <xf numFmtId="0" fontId="142" fillId="0" borderId="82" xfId="2" applyFont="1" applyBorder="1" applyAlignment="1">
      <alignment horizontal="center" vertical="center" wrapText="1"/>
    </xf>
    <xf numFmtId="0" fontId="142" fillId="0" borderId="24" xfId="2" applyFont="1" applyBorder="1" applyAlignment="1">
      <alignment horizontal="center" vertical="center" wrapText="1"/>
    </xf>
    <xf numFmtId="0" fontId="47" fillId="0" borderId="79" xfId="2" applyFont="1" applyBorder="1" applyAlignment="1">
      <alignment horizontal="center" vertical="center" wrapText="1"/>
    </xf>
    <xf numFmtId="0" fontId="47" fillId="0" borderId="81" xfId="2" applyFont="1" applyBorder="1" applyAlignment="1">
      <alignment horizontal="center" vertical="center" wrapText="1"/>
    </xf>
    <xf numFmtId="0" fontId="47" fillId="0" borderId="135" xfId="2" applyFont="1" applyBorder="1" applyAlignment="1">
      <alignment horizontal="center" wrapText="1"/>
    </xf>
    <xf numFmtId="0" fontId="47" fillId="0" borderId="82" xfId="2" applyFont="1" applyBorder="1" applyAlignment="1">
      <alignment horizontal="center" wrapText="1"/>
    </xf>
    <xf numFmtId="0" fontId="47" fillId="0" borderId="24" xfId="2" applyFont="1" applyBorder="1" applyAlignment="1">
      <alignment horizontal="center" wrapText="1"/>
    </xf>
    <xf numFmtId="4" fontId="144" fillId="0" borderId="151" xfId="2" applyNumberFormat="1" applyFont="1" applyBorder="1" applyAlignment="1">
      <alignment horizontal="center" vertical="top"/>
    </xf>
    <xf numFmtId="4" fontId="144" fillId="0" borderId="152" xfId="2" applyNumberFormat="1" applyFont="1" applyBorder="1" applyAlignment="1">
      <alignment horizontal="center" vertical="top"/>
    </xf>
    <xf numFmtId="0" fontId="49" fillId="6" borderId="32" xfId="2" applyFont="1" applyFill="1" applyBorder="1" applyAlignment="1">
      <alignment horizontal="center"/>
    </xf>
    <xf numFmtId="0" fontId="49" fillId="6" borderId="0" xfId="2" applyFont="1" applyFill="1" applyAlignment="1">
      <alignment horizontal="center"/>
    </xf>
    <xf numFmtId="0" fontId="46" fillId="0" borderId="55"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3" xfId="0" applyFont="1" applyBorder="1" applyAlignment="1">
      <alignment horizontal="center" vertical="center" wrapText="1"/>
    </xf>
    <xf numFmtId="0" fontId="48" fillId="6" borderId="72" xfId="2" applyFont="1" applyFill="1" applyBorder="1" applyAlignment="1">
      <alignment horizontal="center"/>
    </xf>
    <xf numFmtId="0" fontId="48" fillId="6" borderId="75" xfId="2" applyFont="1" applyFill="1" applyBorder="1" applyAlignment="1">
      <alignment horizontal="center"/>
    </xf>
    <xf numFmtId="0" fontId="48" fillId="6" borderId="73" xfId="2" applyFont="1" applyFill="1" applyBorder="1" applyAlignment="1">
      <alignment horizontal="center"/>
    </xf>
    <xf numFmtId="0" fontId="48" fillId="6" borderId="72" xfId="2" applyFont="1" applyFill="1" applyBorder="1" applyAlignment="1">
      <alignment horizontal="center" vertical="center" wrapText="1"/>
    </xf>
    <xf numFmtId="0" fontId="48" fillId="6" borderId="75" xfId="2" applyFont="1" applyFill="1" applyBorder="1" applyAlignment="1">
      <alignment horizontal="center" vertical="center" wrapText="1"/>
    </xf>
    <xf numFmtId="0" fontId="48" fillId="6" borderId="73" xfId="2" applyFont="1" applyFill="1" applyBorder="1" applyAlignment="1">
      <alignment horizontal="center" vertical="center" wrapText="1"/>
    </xf>
    <xf numFmtId="0" fontId="49" fillId="6" borderId="76" xfId="2" applyFont="1" applyFill="1" applyBorder="1" applyAlignment="1">
      <alignment horizontal="center"/>
    </xf>
    <xf numFmtId="0" fontId="49" fillId="6" borderId="52" xfId="2" applyFont="1" applyFill="1" applyBorder="1" applyAlignment="1">
      <alignment horizontal="center"/>
    </xf>
    <xf numFmtId="0" fontId="49" fillId="6" borderId="63" xfId="2" applyFont="1" applyFill="1" applyBorder="1" applyAlignment="1">
      <alignment horizontal="center"/>
    </xf>
    <xf numFmtId="0" fontId="49" fillId="6" borderId="23" xfId="2" applyFont="1" applyFill="1" applyBorder="1" applyAlignment="1">
      <alignment horizontal="center"/>
    </xf>
    <xf numFmtId="0" fontId="49" fillId="6" borderId="65" xfId="2" applyFont="1" applyFill="1" applyBorder="1" applyAlignment="1">
      <alignment horizontal="center"/>
    </xf>
    <xf numFmtId="0" fontId="49" fillId="6" borderId="77" xfId="2" applyFont="1" applyFill="1" applyBorder="1" applyAlignment="1">
      <alignment horizontal="center"/>
    </xf>
    <xf numFmtId="0" fontId="49" fillId="6" borderId="62" xfId="2" applyFont="1" applyFill="1" applyBorder="1" applyAlignment="1">
      <alignment horizontal="center"/>
    </xf>
    <xf numFmtId="0" fontId="49" fillId="6" borderId="53" xfId="2" applyFont="1" applyFill="1" applyBorder="1" applyAlignment="1">
      <alignment horizontal="center"/>
    </xf>
    <xf numFmtId="0" fontId="48" fillId="6" borderId="72" xfId="2" applyFont="1" applyFill="1" applyBorder="1" applyAlignment="1">
      <alignment horizontal="center" vertical="center"/>
    </xf>
    <xf numFmtId="0" fontId="48" fillId="6" borderId="75" xfId="2" applyFont="1" applyFill="1" applyBorder="1" applyAlignment="1">
      <alignment horizontal="center" vertical="center"/>
    </xf>
    <xf numFmtId="0" fontId="48" fillId="6" borderId="73" xfId="2" applyFont="1" applyFill="1" applyBorder="1" applyAlignment="1">
      <alignment horizontal="center" vertical="center"/>
    </xf>
    <xf numFmtId="0" fontId="0" fillId="0" borderId="61" xfId="0" applyBorder="1" applyAlignment="1">
      <alignment horizontal="center"/>
    </xf>
    <xf numFmtId="0" fontId="0" fillId="0" borderId="60"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46" fillId="0" borderId="59"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32"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56" xfId="0" applyFont="1" applyBorder="1" applyAlignment="1">
      <alignment horizontal="center" vertical="center" wrapText="1"/>
    </xf>
    <xf numFmtId="0" fontId="47" fillId="0" borderId="19" xfId="0" applyFont="1" applyBorder="1" applyAlignment="1">
      <alignment horizontal="center" vertical="center" wrapText="1"/>
    </xf>
    <xf numFmtId="0" fontId="80" fillId="2" borderId="0" xfId="0" applyFont="1" applyFill="1" applyAlignment="1">
      <alignment horizontal="center"/>
    </xf>
    <xf numFmtId="0" fontId="83" fillId="0" borderId="4" xfId="0" applyFont="1" applyBorder="1" applyAlignment="1">
      <alignment horizontal="center" vertical="center"/>
    </xf>
    <xf numFmtId="0" fontId="86" fillId="2" borderId="0" xfId="0" applyFont="1" applyFill="1" applyAlignment="1">
      <alignment horizontal="center"/>
    </xf>
    <xf numFmtId="0" fontId="80" fillId="0" borderId="0" xfId="0" applyFont="1" applyAlignment="1">
      <alignment horizontal="left"/>
    </xf>
    <xf numFmtId="164" fontId="83" fillId="2" borderId="4" xfId="1" applyFont="1" applyFill="1" applyBorder="1" applyAlignment="1">
      <alignment horizontal="center" vertical="center" wrapText="1"/>
    </xf>
    <xf numFmtId="49" fontId="83" fillId="2" borderId="46" xfId="0" applyNumberFormat="1" applyFont="1" applyFill="1" applyBorder="1" applyAlignment="1">
      <alignment horizontal="left" vertical="center"/>
    </xf>
    <xf numFmtId="49" fontId="83" fillId="2" borderId="51" xfId="0" applyNumberFormat="1" applyFont="1" applyFill="1" applyBorder="1" applyAlignment="1">
      <alignment horizontal="left" vertical="center"/>
    </xf>
    <xf numFmtId="49" fontId="83" fillId="2" borderId="105" xfId="0" applyNumberFormat="1" applyFont="1" applyFill="1" applyBorder="1" applyAlignment="1">
      <alignment horizontal="left" vertical="center"/>
    </xf>
    <xf numFmtId="49" fontId="83" fillId="2" borderId="106" xfId="0" applyNumberFormat="1" applyFont="1" applyFill="1" applyBorder="1" applyAlignment="1">
      <alignment horizontal="left" vertical="center"/>
    </xf>
    <xf numFmtId="0" fontId="83" fillId="0" borderId="84" xfId="0" applyFont="1" applyBorder="1" applyAlignment="1">
      <alignment horizontal="center" vertical="center" wrapText="1"/>
    </xf>
    <xf numFmtId="0" fontId="83" fillId="0" borderId="102" xfId="0" applyFont="1" applyBorder="1" applyAlignment="1">
      <alignment horizontal="center" vertical="center" wrapText="1"/>
    </xf>
    <xf numFmtId="0" fontId="83" fillId="0" borderId="85" xfId="0" applyFont="1" applyBorder="1" applyAlignment="1">
      <alignment horizontal="center" vertical="center" wrapText="1"/>
    </xf>
    <xf numFmtId="0" fontId="80" fillId="2" borderId="1" xfId="0" applyFont="1" applyFill="1" applyBorder="1" applyAlignment="1">
      <alignment horizontal="center"/>
    </xf>
    <xf numFmtId="0" fontId="80" fillId="2" borderId="2" xfId="0" applyFont="1" applyFill="1" applyBorder="1" applyAlignment="1">
      <alignment horizontal="center"/>
    </xf>
    <xf numFmtId="0" fontId="80" fillId="2" borderId="3" xfId="0" applyFont="1" applyFill="1" applyBorder="1" applyAlignment="1">
      <alignment horizontal="center"/>
    </xf>
    <xf numFmtId="0" fontId="81" fillId="2" borderId="1" xfId="0" applyFont="1" applyFill="1" applyBorder="1" applyAlignment="1">
      <alignment horizontal="center" vertical="center"/>
    </xf>
    <xf numFmtId="0" fontId="81" fillId="2" borderId="2" xfId="0" applyFont="1" applyFill="1" applyBorder="1" applyAlignment="1">
      <alignment horizontal="center" vertical="center"/>
    </xf>
    <xf numFmtId="0" fontId="81" fillId="2" borderId="3" xfId="0" applyFont="1" applyFill="1" applyBorder="1" applyAlignment="1">
      <alignment horizontal="center" vertical="center"/>
    </xf>
    <xf numFmtId="0" fontId="83" fillId="0" borderId="4" xfId="0" applyFont="1" applyBorder="1" applyAlignment="1">
      <alignment horizontal="center" vertical="center" wrapText="1"/>
    </xf>
    <xf numFmtId="0" fontId="83" fillId="0" borderId="4" xfId="0" applyFont="1" applyBorder="1" applyAlignment="1">
      <alignment horizontal="center"/>
    </xf>
    <xf numFmtId="0" fontId="83" fillId="3" borderId="4" xfId="0" applyFont="1" applyFill="1" applyBorder="1" applyAlignment="1">
      <alignment horizontal="center" vertical="center" wrapText="1"/>
    </xf>
    <xf numFmtId="0" fontId="83" fillId="2" borderId="87" xfId="0" applyFont="1" applyFill="1" applyBorder="1" applyAlignment="1">
      <alignment horizontal="right" vertical="center"/>
    </xf>
    <xf numFmtId="0" fontId="83" fillId="2" borderId="88" xfId="0" applyFont="1" applyFill="1" applyBorder="1" applyAlignment="1">
      <alignment horizontal="right" vertical="center"/>
    </xf>
    <xf numFmtId="0" fontId="85" fillId="0" borderId="103" xfId="0" applyFont="1" applyBorder="1" applyAlignment="1">
      <alignment horizontal="center" vertical="center"/>
    </xf>
    <xf numFmtId="0" fontId="85" fillId="0" borderId="104" xfId="0" applyFont="1" applyBorder="1" applyAlignment="1">
      <alignment horizontal="center" vertical="center"/>
    </xf>
    <xf numFmtId="0" fontId="85" fillId="0" borderId="27" xfId="0" applyFont="1" applyBorder="1" applyAlignment="1">
      <alignment horizontal="center" vertical="center"/>
    </xf>
    <xf numFmtId="0" fontId="81" fillId="2" borderId="47" xfId="0" applyFont="1" applyFill="1" applyBorder="1" applyAlignment="1">
      <alignment horizontal="right" vertical="center"/>
    </xf>
    <xf numFmtId="0" fontId="83" fillId="3" borderId="46" xfId="0" applyFont="1" applyFill="1" applyBorder="1" applyAlignment="1">
      <alignment horizontal="center"/>
    </xf>
    <xf numFmtId="0" fontId="83" fillId="3" borderId="47" xfId="0" applyFont="1" applyFill="1" applyBorder="1" applyAlignment="1">
      <alignment horizontal="center"/>
    </xf>
    <xf numFmtId="0" fontId="83" fillId="3" borderId="51" xfId="0" applyFont="1" applyFill="1" applyBorder="1" applyAlignment="1">
      <alignment horizontal="center"/>
    </xf>
    <xf numFmtId="0" fontId="33" fillId="0" borderId="25" xfId="5" applyFont="1" applyBorder="1" applyAlignment="1">
      <alignment horizontal="center" vertical="center" wrapText="1"/>
    </xf>
    <xf numFmtId="0" fontId="16" fillId="0" borderId="67" xfId="5" applyBorder="1" applyAlignment="1">
      <alignment horizontal="center" vertical="center" textRotation="90" wrapText="1"/>
    </xf>
    <xf numFmtId="0" fontId="16" fillId="0" borderId="69" xfId="5" applyBorder="1" applyAlignment="1">
      <alignment horizontal="center" vertical="center" textRotation="90" wrapText="1"/>
    </xf>
    <xf numFmtId="0" fontId="29" fillId="0" borderId="67" xfId="5" applyFont="1" applyBorder="1" applyAlignment="1">
      <alignment horizontal="center" vertical="center" wrapText="1"/>
    </xf>
    <xf numFmtId="0" fontId="29" fillId="0" borderId="32" xfId="5" applyFont="1" applyBorder="1" applyAlignment="1">
      <alignment horizontal="center" vertical="center" wrapText="1"/>
    </xf>
    <xf numFmtId="0" fontId="16" fillId="0" borderId="67" xfId="5" applyBorder="1" applyAlignment="1">
      <alignment horizontal="center" vertical="center" textRotation="90"/>
    </xf>
    <xf numFmtId="0" fontId="16" fillId="0" borderId="69" xfId="5" applyBorder="1" applyAlignment="1">
      <alignment horizontal="center" vertical="center" textRotation="90"/>
    </xf>
    <xf numFmtId="0" fontId="25" fillId="0" borderId="32" xfId="5" applyFont="1" applyBorder="1" applyAlignment="1">
      <alignment horizontal="center" vertical="center" wrapText="1"/>
    </xf>
    <xf numFmtId="0" fontId="25" fillId="0" borderId="72" xfId="5" applyFont="1" applyBorder="1" applyAlignment="1">
      <alignment horizontal="center" vertical="center" wrapText="1"/>
    </xf>
    <xf numFmtId="0" fontId="25" fillId="0" borderId="73" xfId="5" applyFont="1" applyBorder="1" applyAlignment="1">
      <alignment horizontal="center" vertical="center" wrapText="1"/>
    </xf>
    <xf numFmtId="0" fontId="25" fillId="0" borderId="74" xfId="5" applyFont="1" applyBorder="1" applyAlignment="1">
      <alignment horizontal="center" vertical="center" wrapText="1"/>
    </xf>
    <xf numFmtId="0" fontId="25" fillId="0" borderId="66" xfId="5" applyFont="1" applyBorder="1" applyAlignment="1">
      <alignment horizontal="center" vertical="center" wrapText="1"/>
    </xf>
    <xf numFmtId="0" fontId="25" fillId="0" borderId="75" xfId="5" applyFont="1" applyBorder="1" applyAlignment="1">
      <alignment horizontal="center" vertical="center" wrapText="1"/>
    </xf>
    <xf numFmtId="0" fontId="33" fillId="0" borderId="79" xfId="5" applyFont="1" applyBorder="1" applyAlignment="1">
      <alignment horizontal="center" vertical="center" wrapText="1"/>
    </xf>
    <xf numFmtId="0" fontId="33" fillId="0" borderId="80" xfId="5" applyFont="1" applyBorder="1" applyAlignment="1">
      <alignment horizontal="center" vertical="center" wrapText="1"/>
    </xf>
    <xf numFmtId="0" fontId="33" fillId="0" borderId="81" xfId="5" applyFont="1" applyBorder="1" applyAlignment="1">
      <alignment horizontal="center" vertical="center" wrapText="1"/>
    </xf>
    <xf numFmtId="0" fontId="33" fillId="0" borderId="30" xfId="5" applyFont="1" applyBorder="1" applyAlignment="1">
      <alignment horizontal="center" vertical="center" wrapText="1"/>
    </xf>
    <xf numFmtId="0" fontId="33" fillId="0" borderId="29" xfId="5" applyFont="1" applyBorder="1" applyAlignment="1">
      <alignment horizontal="center" vertical="center" wrapText="1"/>
    </xf>
    <xf numFmtId="0" fontId="33" fillId="0" borderId="78" xfId="5" applyFont="1" applyBorder="1" applyAlignment="1">
      <alignment horizontal="center" vertical="center" wrapText="1"/>
    </xf>
    <xf numFmtId="0" fontId="25" fillId="0" borderId="68" xfId="5" applyFont="1" applyBorder="1" applyAlignment="1">
      <alignment horizontal="center" vertical="center" wrapText="1"/>
    </xf>
    <xf numFmtId="0" fontId="18" fillId="2" borderId="7"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0" fillId="2" borderId="5" xfId="0" applyFill="1" applyBorder="1" applyAlignment="1">
      <alignment horizontal="center" vertical="center" wrapText="1"/>
    </xf>
    <xf numFmtId="0" fontId="18" fillId="2" borderId="5" xfId="0" applyFont="1" applyFill="1" applyBorder="1" applyAlignment="1">
      <alignment horizontal="center" vertical="center" wrapText="1"/>
    </xf>
    <xf numFmtId="0" fontId="87" fillId="14" borderId="0" xfId="13" applyFont="1" applyFill="1" applyAlignment="1">
      <alignment horizontal="center" vertical="center" wrapText="1"/>
    </xf>
    <xf numFmtId="0" fontId="87" fillId="14" borderId="0" xfId="13" applyFont="1" applyFill="1" applyAlignment="1">
      <alignment horizontal="center" vertical="center"/>
    </xf>
    <xf numFmtId="0" fontId="87" fillId="14" borderId="87" xfId="13" applyFont="1" applyFill="1" applyBorder="1" applyAlignment="1">
      <alignment horizontal="center" vertical="center"/>
    </xf>
    <xf numFmtId="0" fontId="93" fillId="10" borderId="111" xfId="17" applyFont="1" applyFill="1" applyBorder="1" applyAlignment="1">
      <alignment horizontal="center" vertical="center"/>
    </xf>
    <xf numFmtId="0" fontId="93" fillId="10" borderId="110" xfId="17" applyFont="1" applyFill="1" applyBorder="1" applyAlignment="1">
      <alignment horizontal="center" vertical="center"/>
    </xf>
    <xf numFmtId="175" fontId="93" fillId="10" borderId="111" xfId="20" applyNumberFormat="1" applyFont="1" applyFill="1" applyBorder="1" applyAlignment="1">
      <alignment horizontal="center" vertical="center"/>
    </xf>
    <xf numFmtId="175" fontId="93" fillId="10" borderId="99" xfId="20" applyNumberFormat="1" applyFont="1" applyFill="1" applyBorder="1" applyAlignment="1">
      <alignment horizontal="center" vertical="center"/>
    </xf>
    <xf numFmtId="2" fontId="14" fillId="0" borderId="108" xfId="17" applyNumberFormat="1" applyBorder="1" applyAlignment="1">
      <alignment horizontal="center" vertical="center"/>
    </xf>
    <xf numFmtId="0" fontId="18" fillId="0" borderId="84" xfId="13" applyBorder="1" applyAlignment="1">
      <alignment horizontal="center" vertical="center"/>
    </xf>
    <xf numFmtId="0" fontId="18" fillId="0" borderId="85" xfId="13" applyBorder="1" applyAlignment="1">
      <alignment horizontal="center" vertical="center"/>
    </xf>
    <xf numFmtId="44" fontId="32" fillId="0" borderId="0" xfId="17" applyNumberFormat="1" applyFont="1" applyAlignment="1">
      <alignment horizontal="center" vertical="center"/>
    </xf>
    <xf numFmtId="2" fontId="14" fillId="0" borderId="0" xfId="17" applyNumberFormat="1" applyAlignment="1">
      <alignment horizontal="center"/>
    </xf>
    <xf numFmtId="0" fontId="14" fillId="0" borderId="0" xfId="17" applyAlignment="1">
      <alignment horizontal="center"/>
    </xf>
    <xf numFmtId="0" fontId="32" fillId="0" borderId="0" xfId="17" applyFont="1" applyAlignment="1">
      <alignment horizontal="center" vertical="center"/>
    </xf>
    <xf numFmtId="0" fontId="18" fillId="0" borderId="46" xfId="13" applyBorder="1" applyAlignment="1">
      <alignment horizontal="left" vertical="center"/>
    </xf>
    <xf numFmtId="0" fontId="18" fillId="0" borderId="47" xfId="13" applyBorder="1" applyAlignment="1">
      <alignment horizontal="left" vertical="center"/>
    </xf>
    <xf numFmtId="0" fontId="18" fillId="0" borderId="51" xfId="13" applyBorder="1" applyAlignment="1">
      <alignment horizontal="left" vertical="center"/>
    </xf>
    <xf numFmtId="0" fontId="0" fillId="0" borderId="0" xfId="0" applyAlignment="1">
      <alignment horizontal="center"/>
    </xf>
    <xf numFmtId="0" fontId="0" fillId="7" borderId="0" xfId="0" applyFill="1" applyAlignment="1">
      <alignment horizontal="right" vertical="center"/>
    </xf>
    <xf numFmtId="2" fontId="0" fillId="7" borderId="0" xfId="0" applyNumberFormat="1" applyFill="1" applyAlignment="1">
      <alignment horizontal="center"/>
    </xf>
    <xf numFmtId="4" fontId="0" fillId="7" borderId="0" xfId="0" applyNumberFormat="1" applyFill="1" applyAlignment="1">
      <alignment horizontal="center"/>
    </xf>
    <xf numFmtId="2" fontId="0" fillId="10" borderId="9" xfId="0" applyNumberFormat="1" applyFill="1" applyBorder="1" applyAlignment="1">
      <alignment horizontal="center" vertical="center"/>
    </xf>
    <xf numFmtId="2" fontId="0" fillId="10" borderId="8" xfId="0" applyNumberFormat="1" applyFill="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0" fontId="17" fillId="0" borderId="11" xfId="0" applyFont="1" applyBorder="1" applyAlignment="1">
      <alignment horizontal="right"/>
    </xf>
    <xf numFmtId="0" fontId="17" fillId="0" borderId="10" xfId="0" applyFont="1" applyBorder="1" applyAlignment="1">
      <alignment horizontal="right"/>
    </xf>
    <xf numFmtId="2" fontId="31" fillId="9" borderId="9" xfId="0" applyNumberFormat="1" applyFont="1" applyFill="1" applyBorder="1" applyAlignment="1">
      <alignment horizontal="center" vertical="center"/>
    </xf>
    <xf numFmtId="2" fontId="31" fillId="9" borderId="8" xfId="0" applyNumberFormat="1" applyFont="1" applyFill="1" applyBorder="1" applyAlignment="1">
      <alignment horizontal="center" vertical="center"/>
    </xf>
    <xf numFmtId="0" fontId="30" fillId="8" borderId="0" xfId="0" applyFont="1" applyFill="1" applyAlignment="1">
      <alignment horizontal="center" vertical="center"/>
    </xf>
    <xf numFmtId="0" fontId="0" fillId="0" borderId="13" xfId="0" applyBorder="1" applyAlignment="1">
      <alignment horizontal="center" vertical="center"/>
    </xf>
    <xf numFmtId="0" fontId="17" fillId="6" borderId="18" xfId="0" applyFont="1" applyFill="1" applyBorder="1" applyAlignment="1">
      <alignment horizontal="center" vertical="center"/>
    </xf>
    <xf numFmtId="2" fontId="33" fillId="0" borderId="14" xfId="0" applyNumberFormat="1" applyFont="1" applyBorder="1" applyAlignment="1">
      <alignment horizontal="center"/>
    </xf>
    <xf numFmtId="2" fontId="33" fillId="0" borderId="9" xfId="0" applyNumberFormat="1" applyFont="1" applyBorder="1" applyAlignment="1">
      <alignment horizontal="center"/>
    </xf>
    <xf numFmtId="2" fontId="33" fillId="0" borderId="8" xfId="0" applyNumberFormat="1" applyFont="1" applyBorder="1" applyAlignment="1">
      <alignment horizontal="center"/>
    </xf>
    <xf numFmtId="2" fontId="33" fillId="6" borderId="0" xfId="0" applyNumberFormat="1" applyFont="1" applyFill="1" applyAlignment="1">
      <alignment horizontal="center"/>
    </xf>
    <xf numFmtId="0" fontId="32" fillId="0" borderId="9" xfId="0" applyFont="1" applyBorder="1" applyAlignment="1">
      <alignment horizontal="left"/>
    </xf>
    <xf numFmtId="0" fontId="32" fillId="0" borderId="18" xfId="0" applyFont="1" applyBorder="1" applyAlignment="1">
      <alignment horizontal="left"/>
    </xf>
    <xf numFmtId="0" fontId="32" fillId="0" borderId="8" xfId="0" applyFont="1" applyBorder="1" applyAlignment="1">
      <alignment horizontal="left"/>
    </xf>
    <xf numFmtId="2" fontId="31" fillId="9" borderId="14" xfId="0" applyNumberFormat="1" applyFont="1" applyFill="1" applyBorder="1" applyAlignment="1">
      <alignment horizontal="center"/>
    </xf>
    <xf numFmtId="0" fontId="30" fillId="11" borderId="22" xfId="0" applyFont="1" applyFill="1" applyBorder="1" applyAlignment="1">
      <alignment horizontal="center" vertical="center"/>
    </xf>
    <xf numFmtId="0" fontId="30" fillId="11" borderId="18" xfId="0" applyFont="1" applyFill="1" applyBorder="1" applyAlignment="1">
      <alignment horizontal="center" vertical="center"/>
    </xf>
    <xf numFmtId="0" fontId="30" fillId="11" borderId="21" xfId="0" applyFont="1" applyFill="1" applyBorder="1" applyAlignment="1">
      <alignment horizontal="center" vertical="center"/>
    </xf>
    <xf numFmtId="0" fontId="35" fillId="13" borderId="23" xfId="0" applyFont="1" applyFill="1" applyBorder="1" applyAlignment="1">
      <alignment horizontal="center" vertical="center"/>
    </xf>
    <xf numFmtId="0" fontId="35" fillId="13" borderId="0" xfId="0" applyFont="1" applyFill="1" applyAlignment="1">
      <alignment horizontal="center" vertical="center"/>
    </xf>
    <xf numFmtId="0" fontId="34" fillId="13" borderId="23" xfId="0" applyFont="1" applyFill="1" applyBorder="1" applyAlignment="1">
      <alignment horizontal="center" vertical="center"/>
    </xf>
    <xf numFmtId="0" fontId="34" fillId="13" borderId="0" xfId="0" applyFont="1" applyFill="1" applyAlignment="1">
      <alignment horizontal="center" vertical="center"/>
    </xf>
    <xf numFmtId="0" fontId="30" fillId="11" borderId="23" xfId="0" applyFont="1" applyFill="1" applyBorder="1" applyAlignment="1">
      <alignment horizontal="center" vertical="center"/>
    </xf>
    <xf numFmtId="0" fontId="30" fillId="11" borderId="0" xfId="0" applyFont="1" applyFill="1" applyAlignment="1">
      <alignment horizontal="center" vertical="center"/>
    </xf>
    <xf numFmtId="0" fontId="0" fillId="0" borderId="9"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0" fontId="18" fillId="12" borderId="13" xfId="0" applyFont="1" applyFill="1" applyBorder="1" applyAlignment="1">
      <alignment horizontal="center"/>
    </xf>
    <xf numFmtId="0" fontId="0" fillId="12" borderId="13" xfId="0" applyFill="1" applyBorder="1" applyAlignment="1">
      <alignment horizontal="center"/>
    </xf>
    <xf numFmtId="0" fontId="0" fillId="10" borderId="9" xfId="0" applyFill="1" applyBorder="1" applyAlignment="1">
      <alignment horizontal="center"/>
    </xf>
    <xf numFmtId="0" fontId="0" fillId="10" borderId="8" xfId="0" applyFill="1" applyBorder="1" applyAlignment="1">
      <alignment horizontal="center"/>
    </xf>
    <xf numFmtId="0" fontId="0" fillId="6" borderId="18" xfId="0" applyFill="1" applyBorder="1" applyAlignment="1">
      <alignment horizontal="center" vertical="center"/>
    </xf>
    <xf numFmtId="0" fontId="0" fillId="6" borderId="8" xfId="0" applyFill="1" applyBorder="1" applyAlignment="1">
      <alignment horizontal="center" vertical="center"/>
    </xf>
    <xf numFmtId="173" fontId="182" fillId="14" borderId="197" xfId="2" applyNumberFormat="1" applyFont="1" applyFill="1" applyBorder="1" applyAlignment="1" applyProtection="1">
      <alignment horizontal="center" vertical="center" wrapText="1"/>
      <protection locked="0"/>
    </xf>
    <xf numFmtId="173" fontId="182" fillId="14" borderId="169" xfId="2" applyNumberFormat="1" applyFont="1" applyFill="1" applyBorder="1" applyAlignment="1" applyProtection="1">
      <alignment horizontal="center" vertical="center" wrapText="1"/>
      <protection locked="0"/>
    </xf>
    <xf numFmtId="173" fontId="182" fillId="14" borderId="170" xfId="2" applyNumberFormat="1" applyFont="1" applyFill="1" applyBorder="1" applyAlignment="1" applyProtection="1">
      <alignment horizontal="center" vertical="center" wrapText="1"/>
      <protection locked="0"/>
    </xf>
    <xf numFmtId="173" fontId="182" fillId="14" borderId="198" xfId="2" applyNumberFormat="1" applyFont="1" applyFill="1" applyBorder="1" applyAlignment="1" applyProtection="1">
      <alignment horizontal="center" vertical="center" wrapText="1"/>
      <protection locked="0"/>
    </xf>
    <xf numFmtId="173" fontId="182" fillId="14" borderId="172" xfId="2" applyNumberFormat="1" applyFont="1" applyFill="1" applyBorder="1" applyAlignment="1" applyProtection="1">
      <alignment horizontal="center" vertical="center" wrapText="1"/>
      <protection locked="0"/>
    </xf>
    <xf numFmtId="173" fontId="182" fillId="14" borderId="173" xfId="2" applyNumberFormat="1" applyFont="1" applyFill="1" applyBorder="1" applyAlignment="1" applyProtection="1">
      <alignment horizontal="center" vertical="center" wrapText="1"/>
      <protection locked="0"/>
    </xf>
    <xf numFmtId="0" fontId="34" fillId="0" borderId="4" xfId="2" applyFont="1" applyBorder="1" applyAlignment="1">
      <alignment horizontal="center" vertical="center"/>
    </xf>
    <xf numFmtId="0" fontId="185" fillId="3" borderId="200" xfId="2" applyFont="1" applyFill="1" applyBorder="1" applyAlignment="1">
      <alignment horizontal="center" vertical="center"/>
    </xf>
    <xf numFmtId="0" fontId="185" fillId="3" borderId="201" xfId="2" applyFont="1" applyFill="1" applyBorder="1" applyAlignment="1">
      <alignment horizontal="center" vertical="center"/>
    </xf>
    <xf numFmtId="0" fontId="185" fillId="3" borderId="202" xfId="2" applyFont="1" applyFill="1" applyBorder="1" applyAlignment="1">
      <alignment horizontal="center" vertical="center"/>
    </xf>
    <xf numFmtId="0" fontId="185" fillId="3" borderId="133" xfId="2" applyFont="1" applyFill="1" applyBorder="1" applyAlignment="1">
      <alignment horizontal="center" vertical="center"/>
    </xf>
    <xf numFmtId="0" fontId="185" fillId="3" borderId="134" xfId="2" applyFont="1" applyFill="1" applyBorder="1" applyAlignment="1">
      <alignment horizontal="center" vertical="center"/>
    </xf>
    <xf numFmtId="0" fontId="185" fillId="3" borderId="203" xfId="2" applyFont="1" applyFill="1" applyBorder="1" applyAlignment="1">
      <alignment horizontal="center" vertical="center"/>
    </xf>
    <xf numFmtId="0" fontId="33" fillId="3" borderId="199" xfId="2" applyFont="1" applyFill="1" applyBorder="1" applyAlignment="1">
      <alignment horizontal="center" vertical="center"/>
    </xf>
    <xf numFmtId="0" fontId="81" fillId="14" borderId="208" xfId="2" applyFont="1" applyFill="1" applyBorder="1" applyAlignment="1">
      <alignment horizontal="center" vertical="center"/>
    </xf>
    <xf numFmtId="0" fontId="81" fillId="14" borderId="209" xfId="2" applyFont="1" applyFill="1" applyBorder="1" applyAlignment="1">
      <alignment horizontal="center" vertical="center"/>
    </xf>
    <xf numFmtId="0" fontId="81" fillId="14" borderId="210" xfId="2" applyFont="1" applyFill="1" applyBorder="1" applyAlignment="1">
      <alignment horizontal="center" vertical="center"/>
    </xf>
    <xf numFmtId="0" fontId="81" fillId="14" borderId="143" xfId="2" applyFont="1" applyFill="1" applyBorder="1" applyAlignment="1">
      <alignment horizontal="center" vertical="center"/>
    </xf>
    <xf numFmtId="0" fontId="81" fillId="14" borderId="144" xfId="2" applyFont="1" applyFill="1" applyBorder="1" applyAlignment="1">
      <alignment horizontal="center" vertical="center"/>
    </xf>
    <xf numFmtId="0" fontId="81" fillId="14" borderId="145" xfId="2" applyFont="1" applyFill="1" applyBorder="1" applyAlignment="1">
      <alignment horizontal="center" vertical="center"/>
    </xf>
    <xf numFmtId="0" fontId="81" fillId="14" borderId="142" xfId="2" applyFont="1" applyFill="1" applyBorder="1" applyAlignment="1">
      <alignment horizontal="center" vertical="center"/>
    </xf>
    <xf numFmtId="0" fontId="83" fillId="32" borderId="174" xfId="2" applyFont="1" applyFill="1" applyBorder="1" applyAlignment="1">
      <alignment horizontal="center" vertical="center"/>
    </xf>
    <xf numFmtId="0" fontId="83" fillId="32" borderId="175" xfId="2" applyFont="1" applyFill="1" applyBorder="1" applyAlignment="1">
      <alignment horizontal="center" vertical="center"/>
    </xf>
    <xf numFmtId="0" fontId="83" fillId="32" borderId="176" xfId="2" applyFont="1" applyFill="1" applyBorder="1" applyAlignment="1">
      <alignment horizontal="center" vertical="center"/>
    </xf>
    <xf numFmtId="0" fontId="135" fillId="0" borderId="168" xfId="2" applyFont="1" applyBorder="1" applyAlignment="1" applyProtection="1">
      <alignment horizontal="center" vertical="center"/>
      <protection locked="0"/>
    </xf>
    <xf numFmtId="0" fontId="135" fillId="0" borderId="177" xfId="2" applyFont="1" applyBorder="1" applyAlignment="1" applyProtection="1">
      <alignment horizontal="center" vertical="center"/>
      <protection locked="0"/>
    </xf>
    <xf numFmtId="0" fontId="136" fillId="0" borderId="169" xfId="2" applyFont="1" applyBorder="1" applyAlignment="1" applyProtection="1">
      <alignment horizontal="center" vertical="center" wrapText="1"/>
      <protection locked="0"/>
    </xf>
    <xf numFmtId="0" fontId="136" fillId="0" borderId="170" xfId="2" applyFont="1" applyBorder="1" applyAlignment="1" applyProtection="1">
      <alignment horizontal="center" vertical="center" wrapText="1"/>
      <protection locked="0"/>
    </xf>
    <xf numFmtId="0" fontId="136" fillId="0" borderId="0" xfId="2" applyFont="1" applyAlignment="1" applyProtection="1">
      <alignment horizontal="center" vertical="center" wrapText="1"/>
      <protection locked="0"/>
    </xf>
    <xf numFmtId="0" fontId="136" fillId="0" borderId="171" xfId="2" applyFont="1" applyBorder="1" applyAlignment="1" applyProtection="1">
      <alignment horizontal="center" vertical="center" wrapText="1"/>
      <protection locked="0"/>
    </xf>
    <xf numFmtId="0" fontId="136" fillId="0" borderId="172" xfId="2" applyFont="1" applyBorder="1" applyAlignment="1" applyProtection="1">
      <alignment horizontal="center" vertical="center" wrapText="1"/>
      <protection locked="0"/>
    </xf>
    <xf numFmtId="0" fontId="136" fillId="0" borderId="173" xfId="2" applyFont="1" applyBorder="1" applyAlignment="1" applyProtection="1">
      <alignment horizontal="center" vertical="center" wrapText="1"/>
      <protection locked="0"/>
    </xf>
    <xf numFmtId="0" fontId="155" fillId="14" borderId="168" xfId="31" applyFont="1" applyFill="1" applyBorder="1" applyAlignment="1">
      <alignment horizontal="center" vertical="center"/>
    </xf>
    <xf numFmtId="0" fontId="151" fillId="14" borderId="168" xfId="2" applyFont="1" applyFill="1" applyBorder="1" applyAlignment="1" applyProtection="1">
      <alignment horizontal="center" vertical="center"/>
      <protection locked="0"/>
    </xf>
    <xf numFmtId="0" fontId="151" fillId="14" borderId="168" xfId="2" applyFont="1" applyFill="1" applyBorder="1" applyAlignment="1" applyProtection="1">
      <alignment horizontal="center" vertical="center" wrapText="1"/>
      <protection locked="0"/>
    </xf>
    <xf numFmtId="172" fontId="151" fillId="14" borderId="168" xfId="2" applyNumberFormat="1" applyFont="1" applyFill="1" applyBorder="1" applyAlignment="1" applyProtection="1">
      <alignment horizontal="center" vertical="center" wrapText="1"/>
      <protection locked="0"/>
    </xf>
    <xf numFmtId="172" fontId="152" fillId="14" borderId="168" xfId="2" applyNumberFormat="1" applyFont="1" applyFill="1" applyBorder="1" applyAlignment="1" applyProtection="1">
      <alignment horizontal="center" vertical="center" wrapText="1"/>
      <protection locked="0"/>
    </xf>
    <xf numFmtId="173" fontId="151" fillId="14" borderId="168" xfId="2" applyNumberFormat="1" applyFont="1" applyFill="1" applyBorder="1" applyAlignment="1" applyProtection="1">
      <alignment horizontal="center" vertical="center" wrapText="1"/>
      <protection locked="0"/>
    </xf>
    <xf numFmtId="172" fontId="151" fillId="14" borderId="168" xfId="2" applyNumberFormat="1" applyFont="1" applyFill="1" applyBorder="1" applyAlignment="1" applyProtection="1">
      <alignment horizontal="center" vertical="center"/>
      <protection locked="0"/>
    </xf>
    <xf numFmtId="0" fontId="17" fillId="0" borderId="32" xfId="31" applyFont="1" applyBorder="1" applyAlignment="1">
      <alignment horizontal="center" vertical="center"/>
    </xf>
    <xf numFmtId="0" fontId="17" fillId="0" borderId="0" xfId="31" applyFont="1" applyAlignment="1">
      <alignment horizontal="center" vertical="center" wrapText="1"/>
    </xf>
    <xf numFmtId="0" fontId="152" fillId="14" borderId="168" xfId="2" applyFont="1" applyFill="1" applyBorder="1" applyAlignment="1" applyProtection="1">
      <alignment horizontal="center" vertical="center" wrapText="1"/>
      <protection locked="0"/>
    </xf>
    <xf numFmtId="0" fontId="152" fillId="14" borderId="168" xfId="2" applyFont="1" applyFill="1" applyBorder="1" applyAlignment="1" applyProtection="1">
      <alignment horizontal="center" vertical="center"/>
      <protection locked="0"/>
    </xf>
    <xf numFmtId="172" fontId="152" fillId="14" borderId="168" xfId="2" applyNumberFormat="1" applyFont="1" applyFill="1" applyBorder="1" applyAlignment="1" applyProtection="1">
      <alignment horizontal="center" vertical="center"/>
      <protection locked="0"/>
    </xf>
    <xf numFmtId="173" fontId="152" fillId="14" borderId="168" xfId="2" applyNumberFormat="1" applyFont="1" applyFill="1" applyBorder="1" applyAlignment="1" applyProtection="1">
      <alignment horizontal="center" vertical="center" wrapText="1"/>
      <protection locked="0"/>
    </xf>
    <xf numFmtId="0" fontId="150" fillId="14" borderId="168" xfId="31" applyFont="1" applyFill="1" applyBorder="1" applyAlignment="1">
      <alignment horizontal="center" vertical="center"/>
    </xf>
    <xf numFmtId="0" fontId="37" fillId="0" borderId="30" xfId="3" applyFont="1" applyBorder="1" applyAlignment="1">
      <alignment horizontal="center" vertical="center" wrapText="1"/>
    </xf>
    <xf numFmtId="0" fontId="37" fillId="0" borderId="29" xfId="3" applyFont="1" applyBorder="1" applyAlignment="1">
      <alignment horizontal="center" vertical="center" wrapText="1"/>
    </xf>
    <xf numFmtId="0" fontId="37" fillId="0" borderId="28" xfId="3" applyFont="1" applyBorder="1" applyAlignment="1">
      <alignment horizontal="center" vertical="center" wrapText="1"/>
    </xf>
    <xf numFmtId="0" fontId="37" fillId="0" borderId="0" xfId="3" applyFont="1" applyAlignment="1">
      <alignment horizontal="center" vertical="center" wrapText="1"/>
    </xf>
    <xf numFmtId="0" fontId="38" fillId="0" borderId="31" xfId="0" applyFont="1" applyBorder="1" applyAlignment="1">
      <alignment horizontal="center" vertical="center" wrapText="1"/>
    </xf>
    <xf numFmtId="0" fontId="0" fillId="0" borderId="50" xfId="0" applyBorder="1" applyAlignment="1">
      <alignment horizontal="center" vertical="center"/>
    </xf>
    <xf numFmtId="0" fontId="32" fillId="13" borderId="31" xfId="0" applyFont="1" applyFill="1" applyBorder="1" applyAlignment="1">
      <alignment horizontal="center" vertical="center" wrapText="1"/>
    </xf>
    <xf numFmtId="0" fontId="34" fillId="14" borderId="31" xfId="0" applyFont="1" applyFill="1" applyBorder="1" applyAlignment="1">
      <alignment horizontal="center" vertical="center" wrapText="1"/>
    </xf>
    <xf numFmtId="0" fontId="34" fillId="14" borderId="31" xfId="0" applyFont="1" applyFill="1" applyBorder="1"/>
    <xf numFmtId="0" fontId="41" fillId="0" borderId="42" xfId="0" applyFont="1" applyBorder="1" applyAlignment="1">
      <alignment horizontal="left" vertical="center" wrapText="1"/>
    </xf>
    <xf numFmtId="0" fontId="0" fillId="0" borderId="40" xfId="0" applyBorder="1" applyAlignment="1">
      <alignment vertical="center"/>
    </xf>
    <xf numFmtId="0" fontId="41" fillId="0" borderId="41" xfId="0" applyFont="1" applyBorder="1" applyAlignment="1">
      <alignment horizontal="left" vertical="center" wrapText="1"/>
    </xf>
    <xf numFmtId="0" fontId="41" fillId="0" borderId="39" xfId="0" applyFont="1" applyBorder="1" applyAlignment="1">
      <alignment horizontal="left" vertical="center" wrapText="1"/>
    </xf>
    <xf numFmtId="0" fontId="17" fillId="13" borderId="37" xfId="0" applyFont="1" applyFill="1" applyBorder="1" applyAlignment="1">
      <alignment horizontal="center" vertical="center" wrapText="1"/>
    </xf>
    <xf numFmtId="0" fontId="17" fillId="13" borderId="36" xfId="0" applyFont="1" applyFill="1" applyBorder="1" applyAlignment="1">
      <alignment horizontal="center" vertical="center" wrapText="1"/>
    </xf>
    <xf numFmtId="0" fontId="17" fillId="14" borderId="45" xfId="0" applyFont="1" applyFill="1" applyBorder="1" applyAlignment="1">
      <alignment horizontal="center" vertical="center" wrapText="1"/>
    </xf>
    <xf numFmtId="0" fontId="17" fillId="14" borderId="38" xfId="0" applyFont="1" applyFill="1" applyBorder="1" applyAlignment="1">
      <alignment horizontal="center" vertical="center" wrapText="1"/>
    </xf>
    <xf numFmtId="0" fontId="17" fillId="14" borderId="44" xfId="0" applyFont="1" applyFill="1" applyBorder="1" applyAlignment="1">
      <alignment horizontal="center" vertical="center" wrapText="1"/>
    </xf>
    <xf numFmtId="0" fontId="17" fillId="14" borderId="43"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2" borderId="4" xfId="0" applyFont="1" applyFill="1" applyBorder="1" applyAlignment="1">
      <alignment horizontal="center" vertical="center" wrapText="1"/>
    </xf>
    <xf numFmtId="0" fontId="19" fillId="2" borderId="1" xfId="0" applyFont="1" applyFill="1" applyBorder="1" applyAlignment="1">
      <alignment horizontal="center"/>
    </xf>
    <xf numFmtId="0" fontId="19" fillId="2" borderId="2" xfId="0" applyFont="1" applyFill="1" applyBorder="1" applyAlignment="1">
      <alignment horizontal="center"/>
    </xf>
    <xf numFmtId="0" fontId="19" fillId="2" borderId="3" xfId="0" applyFont="1" applyFill="1" applyBorder="1" applyAlignment="1">
      <alignment horizontal="center"/>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22" fillId="0" borderId="4" xfId="0" applyFont="1" applyBorder="1" applyAlignment="1">
      <alignment horizontal="center" vertical="center"/>
    </xf>
    <xf numFmtId="0" fontId="22" fillId="0" borderId="4" xfId="0" applyFont="1" applyBorder="1" applyAlignment="1">
      <alignment horizontal="center"/>
    </xf>
    <xf numFmtId="0" fontId="22" fillId="3" borderId="46" xfId="0" applyFont="1" applyFill="1" applyBorder="1" applyAlignment="1">
      <alignment horizontal="center"/>
    </xf>
    <xf numFmtId="0" fontId="22" fillId="3" borderId="47" xfId="0" applyFont="1" applyFill="1" applyBorder="1" applyAlignment="1">
      <alignment horizontal="center"/>
    </xf>
    <xf numFmtId="0" fontId="22" fillId="3" borderId="51" xfId="0" applyFont="1" applyFill="1" applyBorder="1" applyAlignment="1">
      <alignment horizontal="center"/>
    </xf>
    <xf numFmtId="164" fontId="25" fillId="2" borderId="4" xfId="1" applyFont="1" applyFill="1" applyBorder="1" applyAlignment="1">
      <alignment horizontal="center" vertical="center" wrapText="1"/>
    </xf>
    <xf numFmtId="0" fontId="0" fillId="2" borderId="0" xfId="0" applyFill="1" applyAlignment="1">
      <alignment horizontal="center"/>
    </xf>
    <xf numFmtId="0" fontId="26" fillId="2" borderId="4" xfId="0" applyFont="1" applyFill="1" applyBorder="1" applyAlignment="1">
      <alignment horizontal="center" vertical="center"/>
    </xf>
    <xf numFmtId="0" fontId="48" fillId="2" borderId="4" xfId="0" applyFont="1" applyFill="1" applyBorder="1" applyAlignment="1">
      <alignment horizontal="center" vertical="center"/>
    </xf>
    <xf numFmtId="0" fontId="18" fillId="0" borderId="0" xfId="0" applyFont="1" applyAlignment="1">
      <alignment horizontal="left"/>
    </xf>
    <xf numFmtId="0" fontId="18" fillId="0" borderId="0" xfId="0" applyFont="1" applyAlignment="1">
      <alignment horizontal="left" vertical="center"/>
    </xf>
    <xf numFmtId="0" fontId="27" fillId="2" borderId="0" xfId="0" applyFont="1" applyFill="1" applyAlignment="1">
      <alignment horizontal="center"/>
    </xf>
    <xf numFmtId="0" fontId="114" fillId="11" borderId="0" xfId="23" applyFont="1" applyFill="1" applyAlignment="1">
      <alignment horizontal="center" vertical="center"/>
    </xf>
    <xf numFmtId="0" fontId="115" fillId="3" borderId="128" xfId="23" applyFont="1" applyFill="1" applyBorder="1" applyAlignment="1">
      <alignment horizontal="center"/>
    </xf>
    <xf numFmtId="0" fontId="115" fillId="3" borderId="129" xfId="23" applyFont="1" applyFill="1" applyBorder="1" applyAlignment="1">
      <alignment horizontal="center"/>
    </xf>
    <xf numFmtId="0" fontId="115" fillId="3" borderId="130" xfId="23" applyFont="1" applyFill="1" applyBorder="1" applyAlignment="1">
      <alignment horizontal="center"/>
    </xf>
    <xf numFmtId="0" fontId="116" fillId="3" borderId="128" xfId="23" applyFont="1" applyFill="1" applyBorder="1" applyAlignment="1">
      <alignment horizontal="center"/>
    </xf>
    <xf numFmtId="0" fontId="116" fillId="3" borderId="129" xfId="23" applyFont="1" applyFill="1" applyBorder="1" applyAlignment="1">
      <alignment horizontal="center"/>
    </xf>
    <xf numFmtId="0" fontId="116" fillId="3" borderId="130" xfId="23" applyFont="1" applyFill="1" applyBorder="1" applyAlignment="1">
      <alignment horizontal="center"/>
    </xf>
    <xf numFmtId="0" fontId="115" fillId="12" borderId="131" xfId="23" applyFont="1" applyFill="1" applyBorder="1" applyAlignment="1">
      <alignment horizontal="center" vertical="center"/>
    </xf>
    <xf numFmtId="0" fontId="115" fillId="12" borderId="0" xfId="23" applyFont="1" applyFill="1" applyAlignment="1">
      <alignment horizontal="center" vertical="center"/>
    </xf>
    <xf numFmtId="0" fontId="115" fillId="12" borderId="132" xfId="23" applyFont="1" applyFill="1" applyBorder="1" applyAlignment="1">
      <alignment horizontal="center" vertical="center"/>
    </xf>
    <xf numFmtId="0" fontId="118" fillId="12" borderId="131" xfId="23" applyFont="1" applyFill="1" applyBorder="1" applyAlignment="1">
      <alignment horizontal="center" vertical="center"/>
    </xf>
    <xf numFmtId="0" fontId="118" fillId="12" borderId="0" xfId="23" applyFont="1" applyFill="1" applyAlignment="1">
      <alignment horizontal="center" vertical="center"/>
    </xf>
    <xf numFmtId="0" fontId="118" fillId="12" borderId="132" xfId="23" applyFont="1" applyFill="1" applyBorder="1" applyAlignment="1">
      <alignment horizontal="center" vertical="center"/>
    </xf>
    <xf numFmtId="0" fontId="17" fillId="28" borderId="28" xfId="23" applyFont="1" applyFill="1" applyBorder="1" applyAlignment="1">
      <alignment horizontal="center" vertical="center"/>
    </xf>
    <xf numFmtId="0" fontId="17" fillId="28" borderId="0" xfId="23" applyFont="1" applyFill="1" applyAlignment="1">
      <alignment horizontal="center" vertical="center"/>
    </xf>
    <xf numFmtId="0" fontId="17" fillId="28" borderId="135" xfId="23" applyFont="1" applyFill="1" applyBorder="1" applyAlignment="1">
      <alignment horizontal="center" vertical="center"/>
    </xf>
    <xf numFmtId="0" fontId="17" fillId="28" borderId="82" xfId="23" applyFont="1" applyFill="1" applyBorder="1" applyAlignment="1">
      <alignment horizontal="center" vertical="center"/>
    </xf>
    <xf numFmtId="0" fontId="17" fillId="7" borderId="103" xfId="23" applyFont="1" applyFill="1" applyBorder="1" applyAlignment="1">
      <alignment horizontal="center" vertical="center"/>
    </xf>
    <xf numFmtId="0" fontId="17" fillId="7" borderId="104" xfId="23" applyFont="1" applyFill="1" applyBorder="1" applyAlignment="1">
      <alignment horizontal="center" vertical="center"/>
    </xf>
    <xf numFmtId="0" fontId="17" fillId="7" borderId="27" xfId="23" applyFont="1" applyFill="1" applyBorder="1" applyAlignment="1">
      <alignment horizontal="center" vertical="center"/>
    </xf>
    <xf numFmtId="4" fontId="191" fillId="4" borderId="4" xfId="2" applyNumberFormat="1" applyFont="1" applyFill="1" applyBorder="1" applyAlignment="1">
      <alignment horizontal="center" vertical="center"/>
    </xf>
    <xf numFmtId="43" fontId="80" fillId="0" borderId="0" xfId="2" applyNumberFormat="1" applyFont="1"/>
    <xf numFmtId="43" fontId="80" fillId="2" borderId="0" xfId="2" applyNumberFormat="1" applyFont="1" applyFill="1"/>
    <xf numFmtId="0" fontId="153" fillId="0" borderId="141" xfId="31" applyFont="1" applyBorder="1" applyAlignment="1">
      <alignment horizontal="center" vertical="center"/>
    </xf>
    <xf numFmtId="0" fontId="113" fillId="0" borderId="85" xfId="2" applyFont="1" applyBorder="1" applyAlignment="1">
      <alignment horizontal="center" vertical="center"/>
    </xf>
    <xf numFmtId="0" fontId="113" fillId="0" borderId="4" xfId="2" applyFont="1" applyBorder="1" applyAlignment="1">
      <alignment horizontal="center" vertical="center"/>
    </xf>
    <xf numFmtId="0" fontId="113" fillId="0" borderId="85" xfId="2" applyFont="1" applyBorder="1" applyAlignment="1">
      <alignment horizontal="center" vertical="center" wrapText="1"/>
    </xf>
    <xf numFmtId="0" fontId="113" fillId="0" borderId="85" xfId="2" applyFont="1" applyBorder="1" applyAlignment="1">
      <alignment horizontal="left" vertical="center"/>
    </xf>
    <xf numFmtId="0" fontId="113" fillId="0" borderId="4" xfId="2" applyFont="1" applyBorder="1" applyAlignment="1">
      <alignment horizontal="center" vertical="center" wrapText="1"/>
    </xf>
    <xf numFmtId="0" fontId="113" fillId="0" borderId="85" xfId="2" quotePrefix="1" applyFont="1" applyBorder="1" applyAlignment="1">
      <alignment horizontal="center" vertical="center" wrapText="1"/>
    </xf>
    <xf numFmtId="49" fontId="113" fillId="0" borderId="4" xfId="2" applyNumberFormat="1" applyFont="1" applyBorder="1" applyAlignment="1">
      <alignment horizontal="center" vertical="center"/>
    </xf>
    <xf numFmtId="2" fontId="153" fillId="30" borderId="4" xfId="31" applyNumberFormat="1" applyFont="1" applyFill="1" applyBorder="1" applyAlignment="1">
      <alignment horizontal="center" vertical="center" wrapText="1"/>
    </xf>
    <xf numFmtId="0" fontId="113" fillId="0" borderId="46" xfId="2" applyFont="1" applyBorder="1" applyAlignment="1">
      <alignment horizontal="center" vertical="center"/>
    </xf>
    <xf numFmtId="171" fontId="153" fillId="14" borderId="4" xfId="31" applyNumberFormat="1" applyFont="1" applyFill="1" applyBorder="1" applyAlignment="1">
      <alignment horizontal="center" vertical="center"/>
    </xf>
    <xf numFmtId="171" fontId="115" fillId="14" borderId="4" xfId="31" applyNumberFormat="1" applyFont="1" applyFill="1" applyBorder="1" applyAlignment="1">
      <alignment horizontal="center" vertical="center"/>
    </xf>
    <xf numFmtId="0" fontId="84" fillId="0" borderId="0" xfId="2" applyFont="1" applyAlignment="1">
      <alignment horizontal="left" vertical="center"/>
    </xf>
    <xf numFmtId="0" fontId="132" fillId="0" borderId="85" xfId="2" applyFont="1" applyFill="1" applyBorder="1" applyAlignment="1">
      <alignment horizontal="center" vertical="center"/>
    </xf>
    <xf numFmtId="0" fontId="83" fillId="0" borderId="4" xfId="2" applyFont="1" applyFill="1" applyBorder="1" applyAlignment="1">
      <alignment horizontal="center" vertical="center"/>
    </xf>
    <xf numFmtId="168" fontId="139" fillId="31" borderId="4" xfId="0" applyNumberFormat="1" applyFont="1" applyFill="1" applyBorder="1" applyAlignment="1">
      <alignment horizontal="center" vertical="center"/>
    </xf>
    <xf numFmtId="168" fontId="153" fillId="31" borderId="4" xfId="0" applyNumberFormat="1" applyFont="1" applyFill="1" applyBorder="1" applyAlignment="1">
      <alignment horizontal="center" vertical="center"/>
    </xf>
  </cellXfs>
  <cellStyles count="42">
    <cellStyle name="Hiperlink 2" xfId="7" xr:uid="{00000000-0005-0000-0000-000002000000}"/>
    <cellStyle name="Hiperlink 3" xfId="36" xr:uid="{00000000-0005-0000-0000-000003000000}"/>
    <cellStyle name="Moeda" xfId="15" builtinId="4"/>
    <cellStyle name="Moeda 2" xfId="1" xr:uid="{00000000-0005-0000-0000-000004000000}"/>
    <cellStyle name="Moeda 2 2" xfId="10" xr:uid="{00000000-0005-0000-0000-000005000000}"/>
    <cellStyle name="Moeda 2 2 2 2" xfId="38" xr:uid="{00000000-0005-0000-0000-000006000000}"/>
    <cellStyle name="Moeda 2 3" xfId="22" xr:uid="{00000000-0005-0000-0000-000007000000}"/>
    <cellStyle name="Moeda 3" xfId="12" xr:uid="{00000000-0005-0000-0000-000008000000}"/>
    <cellStyle name="Moeda 3 2" xfId="34" xr:uid="{00000000-0005-0000-0000-000009000000}"/>
    <cellStyle name="Moeda 4" xfId="19" xr:uid="{00000000-0005-0000-0000-00000A000000}"/>
    <cellStyle name="Moeda 5" xfId="25" xr:uid="{00000000-0005-0000-0000-00000B000000}"/>
    <cellStyle name="Moeda 6" xfId="28" xr:uid="{00000000-0005-0000-0000-00000C000000}"/>
    <cellStyle name="Moeda 7" xfId="30" xr:uid="{00000000-0005-0000-0000-00000D000000}"/>
    <cellStyle name="Moeda 8" xfId="33" xr:uid="{00000000-0005-0000-0000-00000E000000}"/>
    <cellStyle name="Normal" xfId="0" builtinId="0"/>
    <cellStyle name="Normal 2" xfId="2" xr:uid="{00000000-0005-0000-0000-000010000000}"/>
    <cellStyle name="Normal 2 2" xfId="20" xr:uid="{00000000-0005-0000-0000-000011000000}"/>
    <cellStyle name="Normal 2 2 3" xfId="37" xr:uid="{00000000-0005-0000-0000-000012000000}"/>
    <cellStyle name="Normal 2 3" xfId="17" xr:uid="{00000000-0005-0000-0000-000013000000}"/>
    <cellStyle name="Normal 3" xfId="5" xr:uid="{00000000-0005-0000-0000-000014000000}"/>
    <cellStyle name="Normal 3 2" xfId="13" xr:uid="{00000000-0005-0000-0000-000015000000}"/>
    <cellStyle name="Normal 4" xfId="11" xr:uid="{00000000-0005-0000-0000-000016000000}"/>
    <cellStyle name="Normal 4 2" xfId="40" xr:uid="{00000000-0005-0000-0000-000017000000}"/>
    <cellStyle name="Normal 5" xfId="23" xr:uid="{00000000-0005-0000-0000-000018000000}"/>
    <cellStyle name="Normal 6" xfId="26" xr:uid="{00000000-0005-0000-0000-000019000000}"/>
    <cellStyle name="Normal 7" xfId="31" xr:uid="{00000000-0005-0000-0000-00001A000000}"/>
    <cellStyle name="Normal 8" xfId="41" xr:uid="{00000000-0005-0000-0000-00001B000000}"/>
    <cellStyle name="Normal_Banco_dados Produtividade" xfId="18" xr:uid="{00000000-0005-0000-0000-00001C000000}"/>
    <cellStyle name="Normal_Boletim de Medição 2009 rev1" xfId="6" xr:uid="{00000000-0005-0000-0000-00001D000000}"/>
    <cellStyle name="Normal_TABELA DE PID" xfId="3" xr:uid="{00000000-0005-0000-0000-00001E000000}"/>
    <cellStyle name="Porcentagem" xfId="16" builtinId="5"/>
    <cellStyle name="Porcentagem 2" xfId="29" xr:uid="{00000000-0005-0000-0000-000020000000}"/>
    <cellStyle name="Porcentagem 2 2" xfId="39" xr:uid="{00000000-0005-0000-0000-000021000000}"/>
    <cellStyle name="Porcentagem 2 3" xfId="21" xr:uid="{00000000-0005-0000-0000-000022000000}"/>
    <cellStyle name="Porcentagem 3" xfId="14" xr:uid="{00000000-0005-0000-0000-000023000000}"/>
    <cellStyle name="Porcentagem 4" xfId="35" xr:uid="{00000000-0005-0000-0000-000024000000}"/>
    <cellStyle name="Vírgula" xfId="4" builtinId="3"/>
    <cellStyle name="Vírgula 2" xfId="8" xr:uid="{00000000-0005-0000-0000-000025000000}"/>
    <cellStyle name="Vírgula 2 2" xfId="9" xr:uid="{00000000-0005-0000-0000-000026000000}"/>
    <cellStyle name="Vírgula 3" xfId="24" xr:uid="{00000000-0005-0000-0000-000027000000}"/>
    <cellStyle name="Vírgula 4" xfId="27" xr:uid="{00000000-0005-0000-0000-000028000000}"/>
    <cellStyle name="Vírgula 5" xfId="32" xr:uid="{00000000-0005-0000-0000-000029000000}"/>
  </cellStyles>
  <dxfs count="112">
    <dxf>
      <font>
        <color rgb="FF00B050"/>
      </font>
      <fill>
        <patternFill>
          <bgColor theme="6" tint="0.59996337778862885"/>
        </patternFill>
      </fill>
    </dxf>
    <dxf>
      <font>
        <color rgb="FF9C0006"/>
      </font>
      <fill>
        <patternFill>
          <bgColor rgb="FFFFC7CE"/>
        </patternFill>
      </fill>
    </dxf>
    <dxf>
      <font>
        <color rgb="FF9C5700"/>
      </font>
      <fill>
        <patternFill>
          <bgColor rgb="FFFFEB9C"/>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condense val="0"/>
        <extend val="0"/>
        <color auto="1"/>
      </font>
      <fill>
        <patternFill>
          <bgColor rgb="FFC0C0C0"/>
        </patternFill>
      </fill>
    </dxf>
    <dxf>
      <font>
        <condense val="0"/>
        <extend val="0"/>
        <color auto="1"/>
      </font>
      <fill>
        <patternFill>
          <bgColor theme="0" tint="-0.34998626667073579"/>
        </patternFill>
      </fill>
    </dxf>
    <dxf>
      <font>
        <color theme="0"/>
      </font>
      <fill>
        <patternFill>
          <bgColor rgb="FF002060"/>
        </patternFill>
      </fill>
    </dxf>
    <dxf>
      <font>
        <color theme="0"/>
      </font>
      <fill>
        <patternFill>
          <bgColor rgb="FF002060"/>
        </patternFill>
      </fill>
    </dxf>
    <dxf>
      <font>
        <color theme="0"/>
      </font>
      <fill>
        <patternFill>
          <bgColor rgb="FF002060"/>
        </patternFill>
      </fill>
    </dxf>
    <dxf>
      <font>
        <color theme="0"/>
      </font>
      <fill>
        <patternFill>
          <bgColor rgb="FF00206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condense val="0"/>
        <extend val="0"/>
        <color auto="1"/>
      </font>
      <fill>
        <patternFill>
          <bgColor rgb="FFC0C0C0"/>
        </patternFill>
      </fill>
    </dxf>
    <dxf>
      <font>
        <condense val="0"/>
        <extend val="0"/>
        <color auto="1"/>
      </font>
      <fill>
        <patternFill>
          <bgColor theme="0" tint="-0.34998626667073579"/>
        </patternFill>
      </fill>
    </dxf>
    <dxf>
      <fill>
        <patternFill>
          <bgColor theme="4" tint="0.39994506668294322"/>
        </patternFill>
      </fill>
    </dxf>
    <dxf>
      <font>
        <b/>
        <i val="0"/>
        <color rgb="FF002060"/>
      </font>
      <fill>
        <patternFill>
          <bgColor rgb="FF92D050"/>
        </patternFill>
      </fill>
    </dxf>
    <dxf>
      <font>
        <b/>
        <i val="0"/>
      </font>
      <fill>
        <patternFill>
          <bgColor rgb="FFFFC000"/>
        </patternFill>
      </fill>
    </dxf>
    <dxf>
      <numFmt numFmtId="168" formatCode="0.000"/>
    </dxf>
    <dxf>
      <numFmt numFmtId="168" formatCode="0.000"/>
    </dxf>
    <dxf>
      <alignment horizontal="center"/>
    </dxf>
    <dxf>
      <alignment vertical="center"/>
    </dxf>
    <dxf>
      <font>
        <sz val="9"/>
        <color theme="0"/>
      </font>
      <fill>
        <patternFill patternType="solid">
          <fgColor indexed="64"/>
          <bgColor theme="0" tint="-0.499984740745262"/>
        </patternFill>
      </fill>
      <alignment horizontal="center" vertical="center"/>
    </dxf>
    <dxf>
      <alignment horizontal="center"/>
    </dxf>
    <dxf>
      <alignment vertical="center"/>
    </dxf>
    <dxf>
      <numFmt numFmtId="2" formatCode="0.00"/>
    </dxf>
    <dxf>
      <alignment horizontal="center"/>
    </dxf>
    <dxf>
      <alignment vertical="center"/>
    </dxf>
    <dxf>
      <numFmt numFmtId="2" formatCode="0.00"/>
    </dxf>
    <dxf>
      <font>
        <color theme="1"/>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z val="9"/>
      </font>
    </dxf>
    <dxf>
      <font>
        <sz val="9"/>
      </font>
    </dxf>
    <dxf>
      <font>
        <color theme="0"/>
      </font>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alignment horizontal="center"/>
    </dxf>
    <dxf>
      <alignment horizontal="center"/>
    </dxf>
    <dxf>
      <alignment vertical="center"/>
    </dxf>
    <dxf>
      <alignment vertical="center"/>
    </dxf>
    <dxf>
      <alignment horizontal="center"/>
    </dxf>
    <dxf>
      <alignment horizontal="center"/>
    </dxf>
    <dxf>
      <alignment vertical="center"/>
    </dxf>
    <dxf>
      <alignment vertical="center"/>
    </dxf>
    <dxf>
      <alignment horizontal="center"/>
    </dxf>
    <dxf>
      <alignment vertical="center"/>
    </dxf>
    <dxf>
      <numFmt numFmtId="0" formatCode="General"/>
    </dxf>
    <dxf>
      <numFmt numFmtId="34" formatCode="_-&quot;R$&quot;\ * #,##0.00_-;\-&quot;R$&quot;\ * #,##0.00_-;_-&quot;R$&quot;\ *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5.3003533568904596E-2"/>
          <c:w val="0.95948434622467771"/>
          <c:h val="0.66387876427107384"/>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4B9-40BA-8FBA-9EC86D176F70}"/>
            </c:ext>
          </c:extLst>
        </c:ser>
        <c:ser>
          <c:idx val="2"/>
          <c:order val="2"/>
          <c:tx>
            <c:strRef>
              <c:f>'Cálc economia (25%)'!$AB$10</c:f>
              <c:strCache>
                <c:ptCount val="1"/>
                <c:pt idx="0">
                  <c:v>Prev.</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(25%)'!$AC$10:$AH$10</c:f>
              <c:numCache>
                <c:formatCode>0.00</c:formatCode>
                <c:ptCount val="6"/>
                <c:pt idx="0">
                  <c:v>112.90284456000001</c:v>
                </c:pt>
                <c:pt idx="1">
                  <c:v>169.35426683999998</c:v>
                </c:pt>
                <c:pt idx="2">
                  <c:v>225.80568912000001</c:v>
                </c:pt>
                <c:pt idx="3">
                  <c:v>225.80568912000001</c:v>
                </c:pt>
                <c:pt idx="4">
                  <c:v>169.35426683999998</c:v>
                </c:pt>
                <c:pt idx="5">
                  <c:v>141.12855569999999</c:v>
                </c:pt>
              </c:numCache>
            </c:numRef>
          </c:val>
          <c:extLst>
            <c:ext xmlns:c16="http://schemas.microsoft.com/office/drawing/2014/chart" uri="{C3380CC4-5D6E-409C-BE32-E72D297353CC}">
              <c16:uniqueId val="{00000001-44B9-40BA-8FBA-9EC86D176F70}"/>
            </c:ext>
          </c:extLst>
        </c:ser>
        <c:dLbls>
          <c:showLegendKey val="0"/>
          <c:showVal val="0"/>
          <c:showCatName val="0"/>
          <c:showSerName val="0"/>
          <c:showPercent val="0"/>
          <c:showBubbleSize val="0"/>
        </c:dLbls>
        <c:gapWidth val="219"/>
        <c:axId val="638151088"/>
        <c:axId val="638146168"/>
      </c:barChart>
      <c:lineChart>
        <c:grouping val="standard"/>
        <c:varyColors val="0"/>
        <c:ser>
          <c:idx val="0"/>
          <c:order val="0"/>
          <c:tx>
            <c:strRef>
              <c:f>'Cálc economia (25%)'!$AB$11</c:f>
              <c:strCache>
                <c:ptCount val="1"/>
                <c:pt idx="0">
                  <c:v>Prev. Acum</c:v>
                </c:pt>
              </c:strCache>
            </c:strRef>
          </c:tx>
          <c:spPr>
            <a:ln w="25400" cap="rnd">
              <a:solidFill>
                <a:schemeClr val="accent1"/>
              </a:solidFill>
              <a:round/>
            </a:ln>
            <a:effectLst/>
          </c:spPr>
          <c:marker>
            <c:symbol val="circle"/>
            <c:size val="4"/>
            <c:spPr>
              <a:solidFill>
                <a:srgbClr val="0070C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(25%)'!$AC$11:$AH$11</c:f>
              <c:numCache>
                <c:formatCode>0.00</c:formatCode>
                <c:ptCount val="6"/>
                <c:pt idx="0">
                  <c:v>112.90284456000001</c:v>
                </c:pt>
                <c:pt idx="1">
                  <c:v>282.25711139999999</c:v>
                </c:pt>
                <c:pt idx="2">
                  <c:v>508.06280052</c:v>
                </c:pt>
                <c:pt idx="3">
                  <c:v>733.86848964000001</c:v>
                </c:pt>
                <c:pt idx="4">
                  <c:v>903.22275648000004</c:v>
                </c:pt>
                <c:pt idx="5">
                  <c:v>1044.3513121800001</c:v>
                </c:pt>
              </c:numCache>
            </c:numRef>
          </c:val>
          <c:smooth val="1"/>
          <c:extLst>
            <c:ext xmlns:c16="http://schemas.microsoft.com/office/drawing/2014/chart" uri="{C3380CC4-5D6E-409C-BE32-E72D297353CC}">
              <c16:uniqueId val="{00000002-44B9-40BA-8FBA-9EC86D176F70}"/>
            </c:ext>
          </c:extLst>
        </c:ser>
        <c:dLbls>
          <c:showLegendKey val="0"/>
          <c:showVal val="0"/>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General" sourceLinked="1"/>
        <c:majorTickMark val="none"/>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31452880961636398"/>
          <c:y val="0.88973457323769234"/>
          <c:w val="0.41495309641977873"/>
          <c:h val="9.54286315100820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80124632787E-3"/>
          <c:y val="0.1670691699095993"/>
          <c:w val="0.98463563975073443"/>
          <c:h val="0.67616734303209802"/>
        </c:manualLayout>
      </c:layout>
      <c:barChart>
        <c:barDir val="col"/>
        <c:grouping val="clustered"/>
        <c:varyColors val="0"/>
        <c:ser>
          <c:idx val="0"/>
          <c:order val="0"/>
          <c:tx>
            <c:strRef>
              <c:f>TIMELINE!$I$63</c:f>
              <c:strCache>
                <c:ptCount val="1"/>
                <c:pt idx="0">
                  <c:v>PREV.</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206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TIMELINE!$J$62:$Z$62</c:f>
              <c:numCache>
                <c:formatCode>d/m;@</c:formatCode>
                <c:ptCount val="17"/>
                <c:pt idx="0">
                  <c:v>45537</c:v>
                </c:pt>
                <c:pt idx="1">
                  <c:v>45544</c:v>
                </c:pt>
                <c:pt idx="2">
                  <c:v>45551</c:v>
                </c:pt>
                <c:pt idx="3">
                  <c:v>45558</c:v>
                </c:pt>
                <c:pt idx="4">
                  <c:v>45565</c:v>
                </c:pt>
                <c:pt idx="5">
                  <c:v>45572</c:v>
                </c:pt>
                <c:pt idx="6">
                  <c:v>45579</c:v>
                </c:pt>
                <c:pt idx="7">
                  <c:v>45586</c:v>
                </c:pt>
                <c:pt idx="8">
                  <c:v>45593</c:v>
                </c:pt>
                <c:pt idx="9">
                  <c:v>45600</c:v>
                </c:pt>
                <c:pt idx="10">
                  <c:v>45607</c:v>
                </c:pt>
                <c:pt idx="11">
                  <c:v>45614</c:v>
                </c:pt>
                <c:pt idx="12">
                  <c:v>45621</c:v>
                </c:pt>
                <c:pt idx="13">
                  <c:v>45628</c:v>
                </c:pt>
                <c:pt idx="14">
                  <c:v>45635</c:v>
                </c:pt>
                <c:pt idx="15">
                  <c:v>45642</c:v>
                </c:pt>
                <c:pt idx="16">
                  <c:v>45649</c:v>
                </c:pt>
              </c:numCache>
            </c:numRef>
          </c:cat>
          <c:val>
            <c:numRef>
              <c:f>TIMELINE!$J$63:$Z$63</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125B-4E95-B99A-F5385B177A16}"/>
            </c:ext>
          </c:extLst>
        </c:ser>
        <c:ser>
          <c:idx val="1"/>
          <c:order val="1"/>
          <c:tx>
            <c:strRef>
              <c:f>TIMELINE!$I$64</c:f>
              <c:strCache>
                <c:ptCount val="1"/>
                <c:pt idx="0">
                  <c:v>REAL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C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TIMELINE!$J$62:$Z$62</c:f>
              <c:numCache>
                <c:formatCode>d/m;@</c:formatCode>
                <c:ptCount val="17"/>
                <c:pt idx="0">
                  <c:v>45537</c:v>
                </c:pt>
                <c:pt idx="1">
                  <c:v>45544</c:v>
                </c:pt>
                <c:pt idx="2">
                  <c:v>45551</c:v>
                </c:pt>
                <c:pt idx="3">
                  <c:v>45558</c:v>
                </c:pt>
                <c:pt idx="4">
                  <c:v>45565</c:v>
                </c:pt>
                <c:pt idx="5">
                  <c:v>45572</c:v>
                </c:pt>
                <c:pt idx="6">
                  <c:v>45579</c:v>
                </c:pt>
                <c:pt idx="7">
                  <c:v>45586</c:v>
                </c:pt>
                <c:pt idx="8">
                  <c:v>45593</c:v>
                </c:pt>
                <c:pt idx="9">
                  <c:v>45600</c:v>
                </c:pt>
                <c:pt idx="10">
                  <c:v>45607</c:v>
                </c:pt>
                <c:pt idx="11">
                  <c:v>45614</c:v>
                </c:pt>
                <c:pt idx="12">
                  <c:v>45621</c:v>
                </c:pt>
                <c:pt idx="13">
                  <c:v>45628</c:v>
                </c:pt>
                <c:pt idx="14">
                  <c:v>45635</c:v>
                </c:pt>
                <c:pt idx="15">
                  <c:v>45642</c:v>
                </c:pt>
                <c:pt idx="16">
                  <c:v>45649</c:v>
                </c:pt>
              </c:numCache>
            </c:numRef>
          </c:cat>
          <c:val>
            <c:numRef>
              <c:f>TIMELINE!$J$64:$Z$64</c:f>
              <c:numCache>
                <c:formatCode>General</c:formatCode>
                <c:ptCount val="17"/>
              </c:numCache>
            </c:numRef>
          </c:val>
          <c:extLst>
            <c:ext xmlns:c16="http://schemas.microsoft.com/office/drawing/2014/chart" uri="{C3380CC4-5D6E-409C-BE32-E72D297353CC}">
              <c16:uniqueId val="{00000001-125B-4E95-B99A-F5385B177A16}"/>
            </c:ext>
          </c:extLst>
        </c:ser>
        <c:dLbls>
          <c:showLegendKey val="0"/>
          <c:showVal val="0"/>
          <c:showCatName val="0"/>
          <c:showSerName val="0"/>
          <c:showPercent val="0"/>
          <c:showBubbleSize val="0"/>
        </c:dLbls>
        <c:gapWidth val="300"/>
        <c:overlap val="-27"/>
        <c:axId val="1690436368"/>
        <c:axId val="1690421808"/>
      </c:barChart>
      <c:catAx>
        <c:axId val="1690436368"/>
        <c:scaling>
          <c:orientation val="minMax"/>
        </c:scaling>
        <c:delete val="0"/>
        <c:axPos val="b"/>
        <c:numFmt formatCode="d/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rgbClr val="002060"/>
                </a:solidFill>
                <a:latin typeface="+mn-lt"/>
                <a:ea typeface="+mn-ea"/>
                <a:cs typeface="+mn-cs"/>
              </a:defRPr>
            </a:pPr>
            <a:endParaRPr lang="pt-BR"/>
          </a:p>
        </c:txPr>
        <c:crossAx val="1690421808"/>
        <c:crosses val="autoZero"/>
        <c:auto val="0"/>
        <c:lblAlgn val="ctr"/>
        <c:lblOffset val="100"/>
        <c:noMultiLvlLbl val="0"/>
      </c:catAx>
      <c:valAx>
        <c:axId val="1690421808"/>
        <c:scaling>
          <c:orientation val="minMax"/>
        </c:scaling>
        <c:delete val="1"/>
        <c:axPos val="l"/>
        <c:numFmt formatCode="0" sourceLinked="1"/>
        <c:majorTickMark val="none"/>
        <c:minorTickMark val="none"/>
        <c:tickLblPos val="nextTo"/>
        <c:crossAx val="169043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alpha val="0"/>
      </a:schemeClr>
    </a:solidFill>
    <a:ln w="9525" cap="flat" cmpd="sng" algn="ctr">
      <a:solidFill>
        <a:schemeClr val="bg1">
          <a:lumMod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pt-BR" b="1">
                <a:solidFill>
                  <a:srgbClr val="002060"/>
                </a:solidFill>
              </a:rPr>
              <a:t>LINHA</a:t>
            </a:r>
            <a:r>
              <a:rPr lang="pt-BR" b="1" baseline="0">
                <a:solidFill>
                  <a:srgbClr val="002060"/>
                </a:solidFill>
              </a:rPr>
              <a:t> DE MS  </a:t>
            </a:r>
            <a:endParaRPr lang="pt-BR" b="1">
              <a:solidFill>
                <a:srgbClr val="00206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pt-BR"/>
        </a:p>
      </c:txPr>
    </c:title>
    <c:autoTitleDeleted val="0"/>
    <c:plotArea>
      <c:layout>
        <c:manualLayout>
          <c:layoutTarget val="inner"/>
          <c:xMode val="edge"/>
          <c:yMode val="edge"/>
          <c:x val="2.063983488132095E-2"/>
          <c:y val="9.7116046173839926E-2"/>
          <c:w val="0.96216030271757824"/>
          <c:h val="0.69488762327039222"/>
        </c:manualLayout>
      </c:layout>
      <c:lineChart>
        <c:grouping val="standard"/>
        <c:varyColors val="0"/>
        <c:ser>
          <c:idx val="1"/>
          <c:order val="0"/>
          <c:tx>
            <c:strRef>
              <c:f>'Cálc economia (cheio)'!$D$24</c:f>
              <c:strCache>
                <c:ptCount val="1"/>
                <c:pt idx="0">
                  <c:v>PERDA (Kcal/h*m²) - sem isol</c:v>
                </c:pt>
              </c:strCache>
            </c:strRef>
          </c:tx>
          <c:spPr>
            <a:ln w="19050" cap="rnd">
              <a:solidFill>
                <a:srgbClr val="FF0000"/>
              </a:solidFill>
              <a:round/>
            </a:ln>
            <a:effectLst/>
          </c:spPr>
          <c:marker>
            <c:symbol val="circle"/>
            <c:size val="4"/>
            <c:spPr>
              <a:solidFill>
                <a:srgbClr val="FF0000"/>
              </a:solidFill>
              <a:ln w="9525">
                <a:noFill/>
              </a:ln>
              <a:effectLst/>
            </c:spPr>
          </c:marker>
          <c:dLbls>
            <c:dLbl>
              <c:idx val="1"/>
              <c:layout>
                <c:manualLayout>
                  <c:x val="1.4681348014681348E-3"/>
                  <c:y val="-4.16320355788859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11-4CA1-8FA2-544516FB69FD}"/>
                </c:ext>
              </c:extLst>
            </c:dLbl>
            <c:dLbl>
              <c:idx val="4"/>
              <c:layout>
                <c:manualLayout>
                  <c:x val="-3.6987462463501375E-2"/>
                  <c:y val="-7.2785273806793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11-4CA1-8FA2-544516FB69FD}"/>
                </c:ext>
              </c:extLst>
            </c:dLbl>
            <c:dLbl>
              <c:idx val="6"/>
              <c:layout>
                <c:manualLayout>
                  <c:x val="-3.1539307806207985E-2"/>
                  <c:y val="-0.125374270570547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11-4CA1-8FA2-544516FB69F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'Cálc economia (cheio)'!$B$25:$B$32</c:f>
              <c:strCache>
                <c:ptCount val="8"/>
                <c:pt idx="0">
                  <c:v>3"</c:v>
                </c:pt>
                <c:pt idx="1">
                  <c:v>6"</c:v>
                </c:pt>
                <c:pt idx="2">
                  <c:v>10"</c:v>
                </c:pt>
                <c:pt idx="3">
                  <c:v>12"</c:v>
                </c:pt>
                <c:pt idx="4">
                  <c:v>14"</c:v>
                </c:pt>
                <c:pt idx="5">
                  <c:v>16"</c:v>
                </c:pt>
                <c:pt idx="6">
                  <c:v>18"</c:v>
                </c:pt>
                <c:pt idx="7">
                  <c:v>20"</c:v>
                </c:pt>
              </c:strCache>
            </c:strRef>
          </c:cat>
          <c:val>
            <c:numRef>
              <c:f>'Cálc economia (cheio)'!$D$25:$D$32</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3D11-4CA1-8FA2-544516FB69FD}"/>
            </c:ext>
          </c:extLst>
        </c:ser>
        <c:ser>
          <c:idx val="2"/>
          <c:order val="1"/>
          <c:tx>
            <c:strRef>
              <c:f>'Cálc economia (cheio)'!$P$24</c:f>
              <c:strCache>
                <c:ptCount val="1"/>
                <c:pt idx="0">
                  <c:v>PERDA (Kcal/h*m²) - com isol</c:v>
                </c:pt>
              </c:strCache>
            </c:strRef>
          </c:tx>
          <c:spPr>
            <a:ln w="19050" cap="rnd">
              <a:solidFill>
                <a:srgbClr val="002060"/>
              </a:solidFill>
              <a:round/>
            </a:ln>
            <a:effectLst/>
          </c:spPr>
          <c:marker>
            <c:symbol val="circle"/>
            <c:size val="4"/>
            <c:spPr>
              <a:solidFill>
                <a:srgbClr val="002060"/>
              </a:solidFill>
              <a:ln w="9525">
                <a:noFill/>
              </a:ln>
              <a:effectLst/>
            </c:spPr>
          </c:marker>
          <c:dLbls>
            <c:dLbl>
              <c:idx val="1"/>
              <c:layout>
                <c:manualLayout>
                  <c:x val="-2.6735558538486758E-2"/>
                  <c:y val="-3.2332199373136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11-4CA1-8FA2-544516FB69F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(cheio)'!$B$25:$B$32</c:f>
              <c:strCache>
                <c:ptCount val="8"/>
                <c:pt idx="0">
                  <c:v>3"</c:v>
                </c:pt>
                <c:pt idx="1">
                  <c:v>6"</c:v>
                </c:pt>
                <c:pt idx="2">
                  <c:v>10"</c:v>
                </c:pt>
                <c:pt idx="3">
                  <c:v>12"</c:v>
                </c:pt>
                <c:pt idx="4">
                  <c:v>14"</c:v>
                </c:pt>
                <c:pt idx="5">
                  <c:v>16"</c:v>
                </c:pt>
                <c:pt idx="6">
                  <c:v>18"</c:v>
                </c:pt>
                <c:pt idx="7">
                  <c:v>20"</c:v>
                </c:pt>
              </c:strCache>
            </c:strRef>
          </c:cat>
          <c:val>
            <c:numRef>
              <c:f>'Cálc economia (cheio)'!$P$25:$P$32</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5-3D11-4CA1-8FA2-544516FB69FD}"/>
            </c:ext>
          </c:extLst>
        </c:ser>
        <c:dLbls>
          <c:showLegendKey val="0"/>
          <c:showVal val="0"/>
          <c:showCatName val="0"/>
          <c:showSerName val="0"/>
          <c:showPercent val="0"/>
          <c:showBubbleSize val="0"/>
        </c:dLbls>
        <c:marker val="1"/>
        <c:smooth val="0"/>
        <c:axId val="511178400"/>
        <c:axId val="511180368"/>
      </c:lineChart>
      <c:catAx>
        <c:axId val="511178400"/>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rgbClr val="002060"/>
                </a:solidFill>
                <a:latin typeface="+mn-lt"/>
                <a:ea typeface="+mn-ea"/>
                <a:cs typeface="+mn-cs"/>
              </a:defRPr>
            </a:pPr>
            <a:endParaRPr lang="pt-BR"/>
          </a:p>
        </c:txPr>
        <c:crossAx val="511180368"/>
        <c:crosses val="autoZero"/>
        <c:auto val="0"/>
        <c:lblAlgn val="ctr"/>
        <c:lblOffset val="0"/>
        <c:tickMarkSkip val="1"/>
        <c:noMultiLvlLbl val="0"/>
      </c:catAx>
      <c:valAx>
        <c:axId val="511180368"/>
        <c:scaling>
          <c:orientation val="minMax"/>
        </c:scaling>
        <c:delete val="1"/>
        <c:axPos val="l"/>
        <c:numFmt formatCode="0" sourceLinked="1"/>
        <c:majorTickMark val="out"/>
        <c:minorTickMark val="none"/>
        <c:tickLblPos val="nextTo"/>
        <c:crossAx val="51117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pt-BR" b="1">
                <a:solidFill>
                  <a:srgbClr val="002060"/>
                </a:solidFill>
              </a:rPr>
              <a:t>LINHA</a:t>
            </a:r>
            <a:r>
              <a:rPr lang="pt-BR" b="1" baseline="0">
                <a:solidFill>
                  <a:srgbClr val="002060"/>
                </a:solidFill>
              </a:rPr>
              <a:t> DE SS  </a:t>
            </a:r>
            <a:endParaRPr lang="pt-BR" b="1">
              <a:solidFill>
                <a:srgbClr val="00206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pt-BR"/>
        </a:p>
      </c:txPr>
    </c:title>
    <c:autoTitleDeleted val="0"/>
    <c:plotArea>
      <c:layout>
        <c:manualLayout>
          <c:layoutTarget val="inner"/>
          <c:xMode val="edge"/>
          <c:yMode val="edge"/>
          <c:x val="2.063983488132095E-2"/>
          <c:y val="9.7116046173839926E-2"/>
          <c:w val="0.96216030271757824"/>
          <c:h val="0.69488762327039222"/>
        </c:manualLayout>
      </c:layout>
      <c:lineChart>
        <c:grouping val="standard"/>
        <c:varyColors val="0"/>
        <c:ser>
          <c:idx val="1"/>
          <c:order val="0"/>
          <c:tx>
            <c:strRef>
              <c:f>'Cálc economia (cheio)'!$D$35</c:f>
              <c:strCache>
                <c:ptCount val="1"/>
                <c:pt idx="0">
                  <c:v>PERDA (Kcal/h*m²) - sem isol</c:v>
                </c:pt>
              </c:strCache>
            </c:strRef>
          </c:tx>
          <c:spPr>
            <a:ln w="19050" cap="rnd">
              <a:solidFill>
                <a:srgbClr val="FF0000"/>
              </a:solidFill>
              <a:round/>
            </a:ln>
            <a:effectLst/>
          </c:spPr>
          <c:marker>
            <c:symbol val="circle"/>
            <c:size val="4"/>
            <c:spPr>
              <a:solidFill>
                <a:srgbClr val="FF000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'Cálc economia (cheio)'!$B$36:$B$40</c:f>
              <c:strCache>
                <c:ptCount val="5"/>
                <c:pt idx="0">
                  <c:v>6"</c:v>
                </c:pt>
                <c:pt idx="1">
                  <c:v>8"</c:v>
                </c:pt>
                <c:pt idx="2">
                  <c:v>10"</c:v>
                </c:pt>
                <c:pt idx="3">
                  <c:v>12"</c:v>
                </c:pt>
                <c:pt idx="4">
                  <c:v>18"</c:v>
                </c:pt>
              </c:strCache>
            </c:strRef>
          </c:cat>
          <c:val>
            <c:numRef>
              <c:f>'Cálc economia (cheio)'!$D$36:$D$40</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367-4777-8DCA-C1349050D3C2}"/>
            </c:ext>
          </c:extLst>
        </c:ser>
        <c:ser>
          <c:idx val="2"/>
          <c:order val="1"/>
          <c:tx>
            <c:strRef>
              <c:f>'Cálc economia (cheio)'!$P$35</c:f>
              <c:strCache>
                <c:ptCount val="1"/>
                <c:pt idx="0">
                  <c:v>PERDA (Kcal/h*m²) - com isol</c:v>
                </c:pt>
              </c:strCache>
            </c:strRef>
          </c:tx>
          <c:spPr>
            <a:ln w="19050" cap="rnd">
              <a:solidFill>
                <a:srgbClr val="002060"/>
              </a:solidFill>
              <a:round/>
            </a:ln>
            <a:effectLst/>
          </c:spPr>
          <c:marker>
            <c:symbol val="circle"/>
            <c:size val="4"/>
            <c:spPr>
              <a:solidFill>
                <a:srgbClr val="00206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(cheio)'!$B$36:$B$40</c:f>
              <c:strCache>
                <c:ptCount val="5"/>
                <c:pt idx="0">
                  <c:v>6"</c:v>
                </c:pt>
                <c:pt idx="1">
                  <c:v>8"</c:v>
                </c:pt>
                <c:pt idx="2">
                  <c:v>10"</c:v>
                </c:pt>
                <c:pt idx="3">
                  <c:v>12"</c:v>
                </c:pt>
                <c:pt idx="4">
                  <c:v>18"</c:v>
                </c:pt>
              </c:strCache>
            </c:strRef>
          </c:cat>
          <c:val>
            <c:numRef>
              <c:f>'Cálc economia (cheio)'!$P$36:$P$40</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2367-4777-8DCA-C1349050D3C2}"/>
            </c:ext>
          </c:extLst>
        </c:ser>
        <c:dLbls>
          <c:showLegendKey val="0"/>
          <c:showVal val="0"/>
          <c:showCatName val="0"/>
          <c:showSerName val="0"/>
          <c:showPercent val="0"/>
          <c:showBubbleSize val="0"/>
        </c:dLbls>
        <c:marker val="1"/>
        <c:smooth val="0"/>
        <c:axId val="511178400"/>
        <c:axId val="511180368"/>
      </c:lineChart>
      <c:catAx>
        <c:axId val="511178400"/>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rgbClr val="002060"/>
                </a:solidFill>
                <a:latin typeface="+mn-lt"/>
                <a:ea typeface="+mn-ea"/>
                <a:cs typeface="+mn-cs"/>
              </a:defRPr>
            </a:pPr>
            <a:endParaRPr lang="pt-BR"/>
          </a:p>
        </c:txPr>
        <c:crossAx val="511180368"/>
        <c:crosses val="autoZero"/>
        <c:auto val="0"/>
        <c:lblAlgn val="ctr"/>
        <c:lblOffset val="0"/>
        <c:tickMarkSkip val="1"/>
        <c:noMultiLvlLbl val="0"/>
      </c:catAx>
      <c:valAx>
        <c:axId val="511180368"/>
        <c:scaling>
          <c:orientation val="minMax"/>
        </c:scaling>
        <c:delete val="1"/>
        <c:axPos val="l"/>
        <c:numFmt formatCode="0" sourceLinked="1"/>
        <c:majorTickMark val="out"/>
        <c:minorTickMark val="none"/>
        <c:tickLblPos val="nextTo"/>
        <c:crossAx val="51117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5.3003533568904596E-2"/>
          <c:w val="0.95948434622467771"/>
          <c:h val="0.66387876427107384"/>
        </c:manualLayout>
      </c:layout>
      <c:barChart>
        <c:barDir val="col"/>
        <c:grouping val="clustered"/>
        <c:varyColors val="0"/>
        <c:ser>
          <c:idx val="1"/>
          <c:order val="1"/>
          <c:tx>
            <c:strRef>
              <c:f>'Cálc economia (cheio)'!$AB$8</c:f>
              <c:strCache>
                <c:ptCount val="1"/>
                <c:pt idx="0">
                  <c:v>MÊS</c:v>
                </c:pt>
              </c:strCache>
            </c:strRef>
          </c:tx>
          <c:spPr>
            <a:solidFill>
              <a:schemeClr val="accent2"/>
            </a:solidFill>
            <a:ln>
              <a:noFill/>
            </a:ln>
            <a:effectLst/>
          </c:spPr>
          <c:invertIfNegative val="0"/>
          <c:cat>
            <c:strRef>
              <c:f>'Cálc economia (cheio)'!$AC$8:$AH$8</c:f>
              <c:strCache>
                <c:ptCount val="6"/>
                <c:pt idx="0">
                  <c:v>MÊS 01</c:v>
                </c:pt>
                <c:pt idx="1">
                  <c:v>MÊS 02</c:v>
                </c:pt>
                <c:pt idx="2">
                  <c:v>MÊS 03</c:v>
                </c:pt>
                <c:pt idx="3">
                  <c:v>MÊS 04</c:v>
                </c:pt>
                <c:pt idx="4">
                  <c:v>MÊS 05</c:v>
                </c:pt>
                <c:pt idx="5">
                  <c:v>MÊS 06</c:v>
                </c:pt>
              </c:strCache>
            </c:strRef>
          </c:cat>
          <c:val>
            <c:numRef>
              <c:f>'Cálc economia (cheio)'!$AC$8:$AH$8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7B1-407D-9056-366260E59F38}"/>
            </c:ext>
          </c:extLst>
        </c:ser>
        <c:ser>
          <c:idx val="2"/>
          <c:order val="2"/>
          <c:tx>
            <c:strRef>
              <c:f>'Cálc economia (cheio)'!$AB$10</c:f>
              <c:strCache>
                <c:ptCount val="1"/>
                <c:pt idx="0">
                  <c:v>Prev.</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(cheio)'!$AC$8:$AH$8</c:f>
              <c:strCache>
                <c:ptCount val="6"/>
                <c:pt idx="0">
                  <c:v>MÊS 01</c:v>
                </c:pt>
                <c:pt idx="1">
                  <c:v>MÊS 02</c:v>
                </c:pt>
                <c:pt idx="2">
                  <c:v>MÊS 03</c:v>
                </c:pt>
                <c:pt idx="3">
                  <c:v>MÊS 04</c:v>
                </c:pt>
                <c:pt idx="4">
                  <c:v>MÊS 05</c:v>
                </c:pt>
                <c:pt idx="5">
                  <c:v>MÊS 06</c:v>
                </c:pt>
              </c:strCache>
            </c:strRef>
          </c:cat>
          <c:val>
            <c:numRef>
              <c:f>'Cálc economia (cheio)'!$AC$10:$AH$10</c:f>
              <c:numCache>
                <c:formatCode>General</c:formatCode>
                <c:ptCount val="6"/>
                <c:pt idx="0">
                  <c:v>112.90284456000001</c:v>
                </c:pt>
                <c:pt idx="1">
                  <c:v>169.35426683999998</c:v>
                </c:pt>
                <c:pt idx="2">
                  <c:v>225.80568912000001</c:v>
                </c:pt>
                <c:pt idx="3">
                  <c:v>225.80568912000001</c:v>
                </c:pt>
                <c:pt idx="4">
                  <c:v>169.35426683999998</c:v>
                </c:pt>
                <c:pt idx="5">
                  <c:v>141.12855569999999</c:v>
                </c:pt>
              </c:numCache>
            </c:numRef>
          </c:val>
          <c:extLst>
            <c:ext xmlns:c16="http://schemas.microsoft.com/office/drawing/2014/chart" uri="{C3380CC4-5D6E-409C-BE32-E72D297353CC}">
              <c16:uniqueId val="{00000001-67B1-407D-9056-366260E59F38}"/>
            </c:ext>
          </c:extLst>
        </c:ser>
        <c:dLbls>
          <c:showLegendKey val="0"/>
          <c:showVal val="0"/>
          <c:showCatName val="0"/>
          <c:showSerName val="0"/>
          <c:showPercent val="0"/>
          <c:showBubbleSize val="0"/>
        </c:dLbls>
        <c:gapWidth val="219"/>
        <c:axId val="638151088"/>
        <c:axId val="638146168"/>
      </c:barChart>
      <c:lineChart>
        <c:grouping val="standard"/>
        <c:varyColors val="0"/>
        <c:ser>
          <c:idx val="0"/>
          <c:order val="0"/>
          <c:tx>
            <c:strRef>
              <c:f>'Cálc economia (cheio)'!$AB$11</c:f>
              <c:strCache>
                <c:ptCount val="1"/>
                <c:pt idx="0">
                  <c:v>Prev. Acum</c:v>
                </c:pt>
              </c:strCache>
            </c:strRef>
          </c:tx>
          <c:spPr>
            <a:ln w="25400" cap="rnd">
              <a:solidFill>
                <a:schemeClr val="accent1"/>
              </a:solidFill>
              <a:round/>
            </a:ln>
            <a:effectLst/>
          </c:spPr>
          <c:marker>
            <c:symbol val="circle"/>
            <c:size val="4"/>
            <c:spPr>
              <a:solidFill>
                <a:srgbClr val="0070C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(cheio)'!$AC$11:$AH$11</c:f>
              <c:numCache>
                <c:formatCode>General</c:formatCode>
                <c:ptCount val="6"/>
                <c:pt idx="0">
                  <c:v>112.90284456000001</c:v>
                </c:pt>
                <c:pt idx="1">
                  <c:v>282.25711139999999</c:v>
                </c:pt>
                <c:pt idx="2">
                  <c:v>508.06280052</c:v>
                </c:pt>
                <c:pt idx="3">
                  <c:v>733.86848964000001</c:v>
                </c:pt>
                <c:pt idx="4">
                  <c:v>903.22275648000004</c:v>
                </c:pt>
                <c:pt idx="5">
                  <c:v>1030.5013121800002</c:v>
                </c:pt>
              </c:numCache>
            </c:numRef>
          </c:val>
          <c:smooth val="1"/>
          <c:extLst>
            <c:ext xmlns:c16="http://schemas.microsoft.com/office/drawing/2014/chart" uri="{C3380CC4-5D6E-409C-BE32-E72D297353CC}">
              <c16:uniqueId val="{00000002-67B1-407D-9056-366260E59F38}"/>
            </c:ext>
          </c:extLst>
        </c:ser>
        <c:dLbls>
          <c:showLegendKey val="0"/>
          <c:showVal val="0"/>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General" sourceLinked="1"/>
        <c:majorTickMark val="none"/>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31452880961636398"/>
          <c:y val="0.88973457323769234"/>
          <c:w val="0.41495309641977873"/>
          <c:h val="9.54286315100820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0.12011749370254894"/>
          <c:w val="0.95948434622467771"/>
          <c:h val="0.59676466616169621"/>
        </c:manualLayout>
      </c:layout>
      <c:barChart>
        <c:barDir val="col"/>
        <c:grouping val="clustered"/>
        <c:varyColors val="0"/>
        <c:ser>
          <c:idx val="1"/>
          <c:order val="1"/>
          <c:tx>
            <c:strRef>
              <c:f>'Cálc economia (cheio)'!$AB$8</c:f>
              <c:strCache>
                <c:ptCount val="1"/>
                <c:pt idx="0">
                  <c:v>MÊS</c:v>
                </c:pt>
              </c:strCache>
            </c:strRef>
          </c:tx>
          <c:spPr>
            <a:solidFill>
              <a:schemeClr val="accent2"/>
            </a:solidFill>
            <a:ln>
              <a:noFill/>
            </a:ln>
            <a:effectLst/>
          </c:spPr>
          <c:invertIfNegative val="0"/>
          <c:cat>
            <c:strRef>
              <c:f>'Cálc economia (cheio)'!$AC$8:$AH$8</c:f>
              <c:strCache>
                <c:ptCount val="6"/>
                <c:pt idx="0">
                  <c:v>MÊS 01</c:v>
                </c:pt>
                <c:pt idx="1">
                  <c:v>MÊS 02</c:v>
                </c:pt>
                <c:pt idx="2">
                  <c:v>MÊS 03</c:v>
                </c:pt>
                <c:pt idx="3">
                  <c:v>MÊS 04</c:v>
                </c:pt>
                <c:pt idx="4">
                  <c:v>MÊS 05</c:v>
                </c:pt>
                <c:pt idx="5">
                  <c:v>MÊS 06</c:v>
                </c:pt>
              </c:strCache>
            </c:strRef>
          </c:cat>
          <c:val>
            <c:numRef>
              <c:f>'Cálc economia (cheio)'!$AC$8:$AH$8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51A-4062-AFCF-3AB48E5A5DBB}"/>
            </c:ext>
          </c:extLst>
        </c:ser>
        <c:ser>
          <c:idx val="2"/>
          <c:order val="2"/>
          <c:tx>
            <c:strRef>
              <c:f>'Cálc economia (cheio)'!$AB$12</c:f>
              <c:strCache>
                <c:ptCount val="1"/>
                <c:pt idx="0">
                  <c:v>Desembolso mês</c:v>
                </c:pt>
              </c:strCache>
            </c:strRef>
          </c:tx>
          <c:spPr>
            <a:solidFill>
              <a:srgbClr val="002060"/>
            </a:solidFill>
            <a:ln>
              <a:noFill/>
            </a:ln>
            <a:effectLst/>
          </c:spPr>
          <c:invertIfNegative val="0"/>
          <c:dLbls>
            <c:dLbl>
              <c:idx val="0"/>
              <c:layout>
                <c:manualLayout>
                  <c:x val="-7.0799846919249912E-2"/>
                  <c:y val="4.9455984174085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1A-4062-AFCF-3AB48E5A5DBB}"/>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(cheio)'!$AC$8:$AH$8</c:f>
              <c:strCache>
                <c:ptCount val="6"/>
                <c:pt idx="0">
                  <c:v>MÊS 01</c:v>
                </c:pt>
                <c:pt idx="1">
                  <c:v>MÊS 02</c:v>
                </c:pt>
                <c:pt idx="2">
                  <c:v>MÊS 03</c:v>
                </c:pt>
                <c:pt idx="3">
                  <c:v>MÊS 04</c:v>
                </c:pt>
                <c:pt idx="4">
                  <c:v>MÊS 05</c:v>
                </c:pt>
                <c:pt idx="5">
                  <c:v>MÊS 06</c:v>
                </c:pt>
              </c:strCache>
            </c:strRef>
          </c:cat>
          <c:val>
            <c:numRef>
              <c:f>'Cálc economia (cheio)'!$AC$12:$AH$12</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51A-4062-AFCF-3AB48E5A5DBB}"/>
            </c:ext>
          </c:extLst>
        </c:ser>
        <c:dLbls>
          <c:showLegendKey val="0"/>
          <c:showVal val="0"/>
          <c:showCatName val="0"/>
          <c:showSerName val="0"/>
          <c:showPercent val="0"/>
          <c:showBubbleSize val="0"/>
        </c:dLbls>
        <c:gapWidth val="150"/>
        <c:axId val="638151088"/>
        <c:axId val="638146168"/>
      </c:barChart>
      <c:lineChart>
        <c:grouping val="standard"/>
        <c:varyColors val="0"/>
        <c:ser>
          <c:idx val="0"/>
          <c:order val="0"/>
          <c:tx>
            <c:strRef>
              <c:f>'Cálc economia (cheio)'!$AB$13</c:f>
              <c:strCache>
                <c:ptCount val="1"/>
                <c:pt idx="0">
                  <c:v>Desembolso acum</c:v>
                </c:pt>
              </c:strCache>
            </c:strRef>
          </c:tx>
          <c:spPr>
            <a:ln w="25400" cap="rnd">
              <a:solidFill>
                <a:schemeClr val="accent1"/>
              </a:solidFill>
              <a:round/>
            </a:ln>
            <a:effectLst/>
          </c:spPr>
          <c:marker>
            <c:symbol val="circle"/>
            <c:size val="4"/>
            <c:spPr>
              <a:solidFill>
                <a:srgbClr val="0070C0"/>
              </a:solidFill>
              <a:ln w="9525">
                <a:noFill/>
              </a:ln>
              <a:effectLst/>
            </c:spPr>
          </c:marker>
          <c:dLbls>
            <c:dLbl>
              <c:idx val="5"/>
              <c:layout>
                <c:manualLayout>
                  <c:x val="-5.7860076812432486E-2"/>
                  <c:y val="-2.379761254675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1A-4062-AFCF-3AB48E5A5DBB}"/>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(cheio)'!$AC$13:$AH$13</c:f>
              <c:numCache>
                <c:formatCode>_("R$"* #,##0.00_);_("R$"* \(#,##0.00\);_("R$"* "-"??_);_(@_)</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04-351A-4062-AFCF-3AB48E5A5DBB}"/>
            </c:ext>
          </c:extLst>
        </c:ser>
        <c:dLbls>
          <c:showLegendKey val="0"/>
          <c:showVal val="1"/>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quot;R$&quot;\ #,##0" sourceLinked="0"/>
        <c:majorTickMark val="out"/>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28251375357741298"/>
          <c:y val="0.84872054583781054"/>
          <c:w val="0.46561694618681138"/>
          <c:h val="7.19450756574891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0.26925992472417454"/>
          <c:w val="0.95948434622467771"/>
          <c:h val="0.4476222351400706"/>
        </c:manualLayout>
      </c:layout>
      <c:barChart>
        <c:barDir val="col"/>
        <c:grouping val="clustered"/>
        <c:varyColors val="0"/>
        <c:ser>
          <c:idx val="1"/>
          <c:order val="1"/>
          <c:tx>
            <c:strRef>
              <c:f>'Cálc economia (cheio)'!$AB$8</c:f>
              <c:strCache>
                <c:ptCount val="1"/>
                <c:pt idx="0">
                  <c:v>MÊS</c:v>
                </c:pt>
              </c:strCache>
            </c:strRef>
          </c:tx>
          <c:spPr>
            <a:solidFill>
              <a:schemeClr val="accent2"/>
            </a:solidFill>
            <a:ln>
              <a:noFill/>
            </a:ln>
            <a:effectLst/>
          </c:spPr>
          <c:invertIfNegative val="0"/>
          <c:cat>
            <c:strRef>
              <c:f>'Cálc economia (cheio)'!$AC$8:$AH$8</c:f>
              <c:strCache>
                <c:ptCount val="6"/>
                <c:pt idx="0">
                  <c:v>MÊS 01</c:v>
                </c:pt>
                <c:pt idx="1">
                  <c:v>MÊS 02</c:v>
                </c:pt>
                <c:pt idx="2">
                  <c:v>MÊS 03</c:v>
                </c:pt>
                <c:pt idx="3">
                  <c:v>MÊS 04</c:v>
                </c:pt>
                <c:pt idx="4">
                  <c:v>MÊS 05</c:v>
                </c:pt>
                <c:pt idx="5">
                  <c:v>MÊS 06</c:v>
                </c:pt>
              </c:strCache>
            </c:strRef>
          </c:cat>
          <c:val>
            <c:numRef>
              <c:f>'Cálc economia (cheio)'!$AC$8:$AH$8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D77-405B-9612-300197FDB87D}"/>
            </c:ext>
          </c:extLst>
        </c:ser>
        <c:ser>
          <c:idx val="2"/>
          <c:order val="2"/>
          <c:tx>
            <c:strRef>
              <c:f>'Cálc economia (cheio)'!$AB$12</c:f>
              <c:strCache>
                <c:ptCount val="1"/>
                <c:pt idx="0">
                  <c:v>Desembolso mês</c:v>
                </c:pt>
              </c:strCache>
            </c:strRef>
          </c:tx>
          <c:spPr>
            <a:solidFill>
              <a:srgbClr val="002060"/>
            </a:solidFill>
            <a:ln>
              <a:noFill/>
            </a:ln>
            <a:effectLst/>
          </c:spPr>
          <c:invertIfNegative val="0"/>
          <c:dLbls>
            <c:dLbl>
              <c:idx val="0"/>
              <c:layout>
                <c:manualLayout>
                  <c:x val="-7.0799846919249912E-2"/>
                  <c:y val="4.9455984174085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77-405B-9612-300197FDB87D}"/>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(cheio)'!$AC$8:$AH$8</c:f>
              <c:strCache>
                <c:ptCount val="6"/>
                <c:pt idx="0">
                  <c:v>MÊS 01</c:v>
                </c:pt>
                <c:pt idx="1">
                  <c:v>MÊS 02</c:v>
                </c:pt>
                <c:pt idx="2">
                  <c:v>MÊS 03</c:v>
                </c:pt>
                <c:pt idx="3">
                  <c:v>MÊS 04</c:v>
                </c:pt>
                <c:pt idx="4">
                  <c:v>MÊS 05</c:v>
                </c:pt>
                <c:pt idx="5">
                  <c:v>MÊS 06</c:v>
                </c:pt>
              </c:strCache>
            </c:strRef>
          </c:cat>
          <c:val>
            <c:numRef>
              <c:f>'Cálc economia (cheio)'!$AC$12:$AH$12</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D77-405B-9612-300197FDB87D}"/>
            </c:ext>
          </c:extLst>
        </c:ser>
        <c:ser>
          <c:idx val="3"/>
          <c:order val="3"/>
          <c:tx>
            <c:strRef>
              <c:f>'Cálc economia (cheio)'!$AB$14</c:f>
              <c:strCache>
                <c:ptCount val="1"/>
                <c:pt idx="0">
                  <c:v>Custo sem Isol/mês</c:v>
                </c:pt>
              </c:strCache>
            </c:strRef>
          </c:tx>
          <c:spPr>
            <a:solidFill>
              <a:srgbClr val="C00000"/>
            </a:solidFill>
            <a:ln>
              <a:noFill/>
            </a:ln>
            <a:effectLst/>
          </c:spPr>
          <c:invertIfNegative val="0"/>
          <c:val>
            <c:numRef>
              <c:f>'Cálc economia (cheio)'!$AC$14:$AH$14</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D77-405B-9612-300197FDB87D}"/>
            </c:ext>
          </c:extLst>
        </c:ser>
        <c:dLbls>
          <c:showLegendKey val="0"/>
          <c:showVal val="0"/>
          <c:showCatName val="0"/>
          <c:showSerName val="0"/>
          <c:showPercent val="0"/>
          <c:showBubbleSize val="0"/>
        </c:dLbls>
        <c:gapWidth val="150"/>
        <c:axId val="638151088"/>
        <c:axId val="638146168"/>
      </c:barChart>
      <c:lineChart>
        <c:grouping val="standard"/>
        <c:varyColors val="0"/>
        <c:ser>
          <c:idx val="0"/>
          <c:order val="0"/>
          <c:tx>
            <c:strRef>
              <c:f>'Cálc economia (cheio)'!$AB$13</c:f>
              <c:strCache>
                <c:ptCount val="1"/>
                <c:pt idx="0">
                  <c:v>Desembolso acum</c:v>
                </c:pt>
              </c:strCache>
            </c:strRef>
          </c:tx>
          <c:spPr>
            <a:ln w="25400" cap="rnd">
              <a:solidFill>
                <a:schemeClr val="accent1"/>
              </a:solidFill>
              <a:round/>
            </a:ln>
            <a:effectLst/>
          </c:spPr>
          <c:marker>
            <c:symbol val="circle"/>
            <c:size val="4"/>
            <c:spPr>
              <a:solidFill>
                <a:srgbClr val="0070C0"/>
              </a:solidFill>
              <a:ln w="9525">
                <a:noFill/>
              </a:ln>
              <a:effectLst/>
            </c:spPr>
          </c:marker>
          <c:dLbls>
            <c:dLbl>
              <c:idx val="5"/>
              <c:layout>
                <c:manualLayout>
                  <c:x val="-5.7860076812432486E-2"/>
                  <c:y val="-2.379761254675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77-405B-9612-300197FDB87D}"/>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(cheio)'!$AC$13:$AH$13</c:f>
              <c:numCache>
                <c:formatCode>_("R$"* #,##0.00_);_("R$"* \(#,##0.00\);_("R$"* "-"??_);_(@_)</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05-2D77-405B-9612-300197FDB87D}"/>
            </c:ext>
          </c:extLst>
        </c:ser>
        <c:dLbls>
          <c:showLegendKey val="0"/>
          <c:showVal val="1"/>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0"/>
        <c:axPos val="l"/>
        <c:numFmt formatCode="&quot;R$&quot;\ #,##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C00000"/>
                </a:solidFill>
                <a:latin typeface="+mn-lt"/>
                <a:ea typeface="+mn-ea"/>
                <a:cs typeface="+mn-cs"/>
              </a:defRPr>
            </a:pPr>
            <a:endParaRPr lang="pt-BR"/>
          </a:p>
        </c:txPr>
        <c:crossAx val="638151088"/>
        <c:crosses val="autoZero"/>
        <c:crossBetween val="between"/>
      </c:valAx>
      <c:spPr>
        <a:noFill/>
        <a:ln>
          <a:noFill/>
        </a:ln>
        <a:effectLst/>
      </c:spPr>
    </c:plotArea>
    <c:legend>
      <c:legendPos val="b"/>
      <c:legendEntry>
        <c:idx val="0"/>
        <c:delete val="1"/>
      </c:legendEntry>
      <c:layout>
        <c:manualLayout>
          <c:xMode val="edge"/>
          <c:yMode val="edge"/>
          <c:x val="0.18458531666592523"/>
          <c:y val="0.84872054583781054"/>
          <c:w val="0.71683808591722642"/>
          <c:h val="7.19450756574891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pt-BR" b="1">
                <a:solidFill>
                  <a:srgbClr val="002060"/>
                </a:solidFill>
              </a:rPr>
              <a:t>LINHA</a:t>
            </a:r>
            <a:r>
              <a:rPr lang="pt-BR" b="1" baseline="0">
                <a:solidFill>
                  <a:srgbClr val="002060"/>
                </a:solidFill>
              </a:rPr>
              <a:t> DE MS  </a:t>
            </a:r>
            <a:endParaRPr lang="pt-BR" b="1">
              <a:solidFill>
                <a:srgbClr val="00206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pt-BR"/>
        </a:p>
      </c:txPr>
    </c:title>
    <c:autoTitleDeleted val="0"/>
    <c:plotArea>
      <c:layout>
        <c:manualLayout>
          <c:layoutTarget val="inner"/>
          <c:xMode val="edge"/>
          <c:yMode val="edge"/>
          <c:x val="2.063983488132095E-2"/>
          <c:y val="9.7116046173839926E-2"/>
          <c:w val="0.96216030271757824"/>
          <c:h val="0.69488762327039222"/>
        </c:manualLayout>
      </c:layout>
      <c:lineChart>
        <c:grouping val="standard"/>
        <c:varyColors val="0"/>
        <c:ser>
          <c:idx val="1"/>
          <c:order val="0"/>
          <c:tx>
            <c:strRef>
              <c:f>'Cálc economia (25%)'!$D$24</c:f>
              <c:strCache>
                <c:ptCount val="1"/>
                <c:pt idx="0">
                  <c:v>PERDA (Kcal/h*m²) - sem isol</c:v>
                </c:pt>
              </c:strCache>
            </c:strRef>
          </c:tx>
          <c:spPr>
            <a:ln w="19050" cap="rnd">
              <a:solidFill>
                <a:srgbClr val="FF0000"/>
              </a:solidFill>
              <a:round/>
            </a:ln>
            <a:effectLst/>
          </c:spPr>
          <c:marker>
            <c:symbol val="circle"/>
            <c:size val="4"/>
            <c:spPr>
              <a:solidFill>
                <a:srgbClr val="FF0000"/>
              </a:solidFill>
              <a:ln w="9525">
                <a:noFill/>
              </a:ln>
              <a:effectLst/>
            </c:spPr>
          </c:marker>
          <c:dLbls>
            <c:dLbl>
              <c:idx val="1"/>
              <c:layout>
                <c:manualLayout>
                  <c:x val="1.4681348014681348E-3"/>
                  <c:y val="-4.16320355788859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CA-460A-8B25-AB643CC61080}"/>
                </c:ext>
              </c:extLst>
            </c:dLbl>
            <c:dLbl>
              <c:idx val="4"/>
              <c:layout>
                <c:manualLayout>
                  <c:x val="-3.6987462463501375E-2"/>
                  <c:y val="-7.2785273806793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CA-460A-8B25-AB643CC61080}"/>
                </c:ext>
              </c:extLst>
            </c:dLbl>
            <c:dLbl>
              <c:idx val="6"/>
              <c:layout>
                <c:manualLayout>
                  <c:x val="-3.1539307806207985E-2"/>
                  <c:y val="-0.125374270570547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CA-460A-8B25-AB643CC6108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'Cálc economia (25%)'!$B$25:$B$32</c:f>
              <c:strCache>
                <c:ptCount val="8"/>
                <c:pt idx="0">
                  <c:v>3"</c:v>
                </c:pt>
                <c:pt idx="1">
                  <c:v>6"</c:v>
                </c:pt>
                <c:pt idx="2">
                  <c:v>10"</c:v>
                </c:pt>
                <c:pt idx="3">
                  <c:v>12"</c:v>
                </c:pt>
                <c:pt idx="4">
                  <c:v>14"</c:v>
                </c:pt>
                <c:pt idx="5">
                  <c:v>16"</c:v>
                </c:pt>
                <c:pt idx="6">
                  <c:v>18"</c:v>
                </c:pt>
                <c:pt idx="7">
                  <c:v>20"</c:v>
                </c:pt>
              </c:strCache>
            </c:strRef>
          </c:cat>
          <c:val>
            <c:numRef>
              <c:f>'Cálc economia (25%)'!$D$25:$D$32</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5ECA-460A-8B25-AB643CC61080}"/>
            </c:ext>
          </c:extLst>
        </c:ser>
        <c:ser>
          <c:idx val="2"/>
          <c:order val="1"/>
          <c:tx>
            <c:strRef>
              <c:f>'Cálc economia (25%)'!$P$24</c:f>
              <c:strCache>
                <c:ptCount val="1"/>
                <c:pt idx="0">
                  <c:v>PERDA (Kcal/h*m²) - com isol</c:v>
                </c:pt>
              </c:strCache>
            </c:strRef>
          </c:tx>
          <c:spPr>
            <a:ln w="19050" cap="rnd">
              <a:solidFill>
                <a:srgbClr val="002060"/>
              </a:solidFill>
              <a:round/>
            </a:ln>
            <a:effectLst/>
          </c:spPr>
          <c:marker>
            <c:symbol val="circle"/>
            <c:size val="4"/>
            <c:spPr>
              <a:solidFill>
                <a:srgbClr val="002060"/>
              </a:solidFill>
              <a:ln w="9525">
                <a:noFill/>
              </a:ln>
              <a:effectLst/>
            </c:spPr>
          </c:marker>
          <c:dLbls>
            <c:dLbl>
              <c:idx val="1"/>
              <c:layout>
                <c:manualLayout>
                  <c:x val="-2.6735558538486758E-2"/>
                  <c:y val="-3.2332199373136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CA-460A-8B25-AB643CC6108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(25%)'!$B$25:$B$32</c:f>
              <c:strCache>
                <c:ptCount val="8"/>
                <c:pt idx="0">
                  <c:v>3"</c:v>
                </c:pt>
                <c:pt idx="1">
                  <c:v>6"</c:v>
                </c:pt>
                <c:pt idx="2">
                  <c:v>10"</c:v>
                </c:pt>
                <c:pt idx="3">
                  <c:v>12"</c:v>
                </c:pt>
                <c:pt idx="4">
                  <c:v>14"</c:v>
                </c:pt>
                <c:pt idx="5">
                  <c:v>16"</c:v>
                </c:pt>
                <c:pt idx="6">
                  <c:v>18"</c:v>
                </c:pt>
                <c:pt idx="7">
                  <c:v>20"</c:v>
                </c:pt>
              </c:strCache>
            </c:strRef>
          </c:cat>
          <c:val>
            <c:numRef>
              <c:f>'Cálc economia (25%)'!$P$25:$P$32</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5-5ECA-460A-8B25-AB643CC61080}"/>
            </c:ext>
          </c:extLst>
        </c:ser>
        <c:dLbls>
          <c:showLegendKey val="0"/>
          <c:showVal val="0"/>
          <c:showCatName val="0"/>
          <c:showSerName val="0"/>
          <c:showPercent val="0"/>
          <c:showBubbleSize val="0"/>
        </c:dLbls>
        <c:marker val="1"/>
        <c:smooth val="0"/>
        <c:axId val="511178400"/>
        <c:axId val="511180368"/>
      </c:lineChart>
      <c:catAx>
        <c:axId val="511178400"/>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rgbClr val="002060"/>
                </a:solidFill>
                <a:latin typeface="+mn-lt"/>
                <a:ea typeface="+mn-ea"/>
                <a:cs typeface="+mn-cs"/>
              </a:defRPr>
            </a:pPr>
            <a:endParaRPr lang="pt-BR"/>
          </a:p>
        </c:txPr>
        <c:crossAx val="511180368"/>
        <c:crosses val="autoZero"/>
        <c:auto val="0"/>
        <c:lblAlgn val="ctr"/>
        <c:lblOffset val="0"/>
        <c:tickMarkSkip val="1"/>
        <c:noMultiLvlLbl val="0"/>
      </c:catAx>
      <c:valAx>
        <c:axId val="511180368"/>
        <c:scaling>
          <c:orientation val="minMax"/>
        </c:scaling>
        <c:delete val="1"/>
        <c:axPos val="l"/>
        <c:numFmt formatCode="0" sourceLinked="1"/>
        <c:majorTickMark val="out"/>
        <c:minorTickMark val="none"/>
        <c:tickLblPos val="nextTo"/>
        <c:crossAx val="51117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pt-BR" b="1">
                <a:solidFill>
                  <a:srgbClr val="002060"/>
                </a:solidFill>
              </a:rPr>
              <a:t>LINHA</a:t>
            </a:r>
            <a:r>
              <a:rPr lang="pt-BR" b="1" baseline="0">
                <a:solidFill>
                  <a:srgbClr val="002060"/>
                </a:solidFill>
              </a:rPr>
              <a:t> DE SS  </a:t>
            </a:r>
            <a:endParaRPr lang="pt-BR" b="1">
              <a:solidFill>
                <a:srgbClr val="00206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pt-BR"/>
        </a:p>
      </c:txPr>
    </c:title>
    <c:autoTitleDeleted val="0"/>
    <c:plotArea>
      <c:layout>
        <c:manualLayout>
          <c:layoutTarget val="inner"/>
          <c:xMode val="edge"/>
          <c:yMode val="edge"/>
          <c:x val="2.063983488132095E-2"/>
          <c:y val="9.7116046173839926E-2"/>
          <c:w val="0.96216030271757824"/>
          <c:h val="0.69488762327039222"/>
        </c:manualLayout>
      </c:layout>
      <c:lineChart>
        <c:grouping val="standard"/>
        <c:varyColors val="0"/>
        <c:ser>
          <c:idx val="1"/>
          <c:order val="0"/>
          <c:tx>
            <c:strRef>
              <c:f>'Cálc economia (25%)'!$D$35</c:f>
              <c:strCache>
                <c:ptCount val="1"/>
                <c:pt idx="0">
                  <c:v>PERDA (Kcal/h*m²) - sem isol</c:v>
                </c:pt>
              </c:strCache>
            </c:strRef>
          </c:tx>
          <c:spPr>
            <a:ln w="19050" cap="rnd">
              <a:solidFill>
                <a:srgbClr val="FF0000"/>
              </a:solidFill>
              <a:round/>
            </a:ln>
            <a:effectLst/>
          </c:spPr>
          <c:marker>
            <c:symbol val="circle"/>
            <c:size val="4"/>
            <c:spPr>
              <a:solidFill>
                <a:srgbClr val="FF000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'Cálc economia (25%)'!$B$36:$B$40</c:f>
              <c:strCache>
                <c:ptCount val="5"/>
                <c:pt idx="0">
                  <c:v>6"</c:v>
                </c:pt>
                <c:pt idx="1">
                  <c:v>8"</c:v>
                </c:pt>
                <c:pt idx="2">
                  <c:v>10"</c:v>
                </c:pt>
                <c:pt idx="3">
                  <c:v>12"</c:v>
                </c:pt>
                <c:pt idx="4">
                  <c:v>18"</c:v>
                </c:pt>
              </c:strCache>
            </c:strRef>
          </c:cat>
          <c:val>
            <c:numRef>
              <c:f>'Cálc economia (25%)'!$D$36:$D$40</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48B5-43B5-BB44-66F95FF66516}"/>
            </c:ext>
          </c:extLst>
        </c:ser>
        <c:ser>
          <c:idx val="2"/>
          <c:order val="1"/>
          <c:tx>
            <c:strRef>
              <c:f>'Cálc economia (25%)'!$P$35</c:f>
              <c:strCache>
                <c:ptCount val="1"/>
                <c:pt idx="0">
                  <c:v>PERDA (Kcal/h*m²) - com isol</c:v>
                </c:pt>
              </c:strCache>
            </c:strRef>
          </c:tx>
          <c:spPr>
            <a:ln w="19050" cap="rnd">
              <a:solidFill>
                <a:srgbClr val="002060"/>
              </a:solidFill>
              <a:round/>
            </a:ln>
            <a:effectLst/>
          </c:spPr>
          <c:marker>
            <c:symbol val="circle"/>
            <c:size val="4"/>
            <c:spPr>
              <a:solidFill>
                <a:srgbClr val="00206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(25%)'!$B$36:$B$40</c:f>
              <c:strCache>
                <c:ptCount val="5"/>
                <c:pt idx="0">
                  <c:v>6"</c:v>
                </c:pt>
                <c:pt idx="1">
                  <c:v>8"</c:v>
                </c:pt>
                <c:pt idx="2">
                  <c:v>10"</c:v>
                </c:pt>
                <c:pt idx="3">
                  <c:v>12"</c:v>
                </c:pt>
                <c:pt idx="4">
                  <c:v>18"</c:v>
                </c:pt>
              </c:strCache>
            </c:strRef>
          </c:cat>
          <c:val>
            <c:numRef>
              <c:f>'Cálc economia (25%)'!$P$36:$P$40</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8B5-43B5-BB44-66F95FF66516}"/>
            </c:ext>
          </c:extLst>
        </c:ser>
        <c:dLbls>
          <c:showLegendKey val="0"/>
          <c:showVal val="0"/>
          <c:showCatName val="0"/>
          <c:showSerName val="0"/>
          <c:showPercent val="0"/>
          <c:showBubbleSize val="0"/>
        </c:dLbls>
        <c:marker val="1"/>
        <c:smooth val="0"/>
        <c:axId val="511178400"/>
        <c:axId val="511180368"/>
      </c:lineChart>
      <c:catAx>
        <c:axId val="511178400"/>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rgbClr val="002060"/>
                </a:solidFill>
                <a:latin typeface="+mn-lt"/>
                <a:ea typeface="+mn-ea"/>
                <a:cs typeface="+mn-cs"/>
              </a:defRPr>
            </a:pPr>
            <a:endParaRPr lang="pt-BR"/>
          </a:p>
        </c:txPr>
        <c:crossAx val="511180368"/>
        <c:crosses val="autoZero"/>
        <c:auto val="0"/>
        <c:lblAlgn val="ctr"/>
        <c:lblOffset val="0"/>
        <c:tickMarkSkip val="1"/>
        <c:noMultiLvlLbl val="0"/>
      </c:catAx>
      <c:valAx>
        <c:axId val="511180368"/>
        <c:scaling>
          <c:orientation val="minMax"/>
        </c:scaling>
        <c:delete val="1"/>
        <c:axPos val="l"/>
        <c:numFmt formatCode="0" sourceLinked="1"/>
        <c:majorTickMark val="out"/>
        <c:minorTickMark val="none"/>
        <c:tickLblPos val="nextTo"/>
        <c:crossAx val="51117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5.3003533568904596E-2"/>
          <c:w val="0.95948434622467771"/>
          <c:h val="0.66387876427107384"/>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687-4265-97F7-C079489A4706}"/>
            </c:ext>
          </c:extLst>
        </c:ser>
        <c:ser>
          <c:idx val="2"/>
          <c:order val="2"/>
          <c:tx>
            <c:strRef>
              <c:f>'Cálc economia (25%)'!$AB$10</c:f>
              <c:strCache>
                <c:ptCount val="1"/>
                <c:pt idx="0">
                  <c:v>Prev.</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(25%)'!$AC$10:$AH$10</c:f>
              <c:numCache>
                <c:formatCode>0.00</c:formatCode>
                <c:ptCount val="6"/>
                <c:pt idx="0">
                  <c:v>112.90284456000001</c:v>
                </c:pt>
                <c:pt idx="1">
                  <c:v>169.35426683999998</c:v>
                </c:pt>
                <c:pt idx="2">
                  <c:v>225.80568912000001</c:v>
                </c:pt>
                <c:pt idx="3">
                  <c:v>225.80568912000001</c:v>
                </c:pt>
                <c:pt idx="4">
                  <c:v>169.35426683999998</c:v>
                </c:pt>
                <c:pt idx="5">
                  <c:v>141.12855569999999</c:v>
                </c:pt>
              </c:numCache>
            </c:numRef>
          </c:val>
          <c:extLst>
            <c:ext xmlns:c16="http://schemas.microsoft.com/office/drawing/2014/chart" uri="{C3380CC4-5D6E-409C-BE32-E72D297353CC}">
              <c16:uniqueId val="{00000001-1687-4265-97F7-C079489A4706}"/>
            </c:ext>
          </c:extLst>
        </c:ser>
        <c:dLbls>
          <c:showLegendKey val="0"/>
          <c:showVal val="0"/>
          <c:showCatName val="0"/>
          <c:showSerName val="0"/>
          <c:showPercent val="0"/>
          <c:showBubbleSize val="0"/>
        </c:dLbls>
        <c:gapWidth val="219"/>
        <c:axId val="638151088"/>
        <c:axId val="638146168"/>
      </c:barChart>
      <c:lineChart>
        <c:grouping val="standard"/>
        <c:varyColors val="0"/>
        <c:ser>
          <c:idx val="0"/>
          <c:order val="0"/>
          <c:tx>
            <c:strRef>
              <c:f>'Cálc economia (25%)'!$AB$11</c:f>
              <c:strCache>
                <c:ptCount val="1"/>
                <c:pt idx="0">
                  <c:v>Prev. Acum</c:v>
                </c:pt>
              </c:strCache>
            </c:strRef>
          </c:tx>
          <c:spPr>
            <a:ln w="25400" cap="rnd">
              <a:solidFill>
                <a:schemeClr val="accent1"/>
              </a:solidFill>
              <a:round/>
            </a:ln>
            <a:effectLst/>
          </c:spPr>
          <c:marker>
            <c:symbol val="circle"/>
            <c:size val="4"/>
            <c:spPr>
              <a:solidFill>
                <a:srgbClr val="0070C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(25%)'!$AC$11:$AH$11</c:f>
              <c:numCache>
                <c:formatCode>0.00</c:formatCode>
                <c:ptCount val="6"/>
                <c:pt idx="0">
                  <c:v>112.90284456000001</c:v>
                </c:pt>
                <c:pt idx="1">
                  <c:v>282.25711139999999</c:v>
                </c:pt>
                <c:pt idx="2">
                  <c:v>508.06280052</c:v>
                </c:pt>
                <c:pt idx="3">
                  <c:v>733.86848964000001</c:v>
                </c:pt>
                <c:pt idx="4">
                  <c:v>903.22275648000004</c:v>
                </c:pt>
                <c:pt idx="5">
                  <c:v>1044.3513121800001</c:v>
                </c:pt>
              </c:numCache>
            </c:numRef>
          </c:val>
          <c:smooth val="1"/>
          <c:extLst>
            <c:ext xmlns:c16="http://schemas.microsoft.com/office/drawing/2014/chart" uri="{C3380CC4-5D6E-409C-BE32-E72D297353CC}">
              <c16:uniqueId val="{00000002-1687-4265-97F7-C079489A4706}"/>
            </c:ext>
          </c:extLst>
        </c:ser>
        <c:dLbls>
          <c:showLegendKey val="0"/>
          <c:showVal val="0"/>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General" sourceLinked="1"/>
        <c:majorTickMark val="none"/>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31452880961636398"/>
          <c:y val="0.88973457323769234"/>
          <c:w val="0.41495309641977873"/>
          <c:h val="9.54286315100820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0.12011749370254894"/>
          <c:w val="0.95948434622467771"/>
          <c:h val="0.59676466616169621"/>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430-44C9-B48F-EA831F60648D}"/>
            </c:ext>
          </c:extLst>
        </c:ser>
        <c:ser>
          <c:idx val="2"/>
          <c:order val="2"/>
          <c:tx>
            <c:strRef>
              <c:f>'Cálc economia (25%)'!$AB$12</c:f>
              <c:strCache>
                <c:ptCount val="1"/>
                <c:pt idx="0">
                  <c:v>Desembolso mês</c:v>
                </c:pt>
              </c:strCache>
            </c:strRef>
          </c:tx>
          <c:spPr>
            <a:solidFill>
              <a:srgbClr val="002060"/>
            </a:solidFill>
            <a:ln>
              <a:noFill/>
            </a:ln>
            <a:effectLst/>
          </c:spPr>
          <c:invertIfNegative val="0"/>
          <c:dLbls>
            <c:dLbl>
              <c:idx val="0"/>
              <c:layout>
                <c:manualLayout>
                  <c:x val="-7.0799846919249912E-2"/>
                  <c:y val="4.9455984174085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30-44C9-B48F-EA831F60648D}"/>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(25%)'!$AC$12:$AH$12</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430-44C9-B48F-EA831F60648D}"/>
            </c:ext>
          </c:extLst>
        </c:ser>
        <c:dLbls>
          <c:showLegendKey val="0"/>
          <c:showVal val="0"/>
          <c:showCatName val="0"/>
          <c:showSerName val="0"/>
          <c:showPercent val="0"/>
          <c:showBubbleSize val="0"/>
        </c:dLbls>
        <c:gapWidth val="150"/>
        <c:axId val="638151088"/>
        <c:axId val="638146168"/>
      </c:barChart>
      <c:lineChart>
        <c:grouping val="standard"/>
        <c:varyColors val="0"/>
        <c:ser>
          <c:idx val="0"/>
          <c:order val="0"/>
          <c:tx>
            <c:strRef>
              <c:f>'Cálc economia (25%)'!$AB$13</c:f>
              <c:strCache>
                <c:ptCount val="1"/>
                <c:pt idx="0">
                  <c:v>Desembolso acum</c:v>
                </c:pt>
              </c:strCache>
            </c:strRef>
          </c:tx>
          <c:spPr>
            <a:ln w="25400" cap="rnd">
              <a:solidFill>
                <a:schemeClr val="accent1"/>
              </a:solidFill>
              <a:round/>
            </a:ln>
            <a:effectLst/>
          </c:spPr>
          <c:marker>
            <c:symbol val="circle"/>
            <c:size val="4"/>
            <c:spPr>
              <a:solidFill>
                <a:srgbClr val="0070C0"/>
              </a:solidFill>
              <a:ln w="9525">
                <a:noFill/>
              </a:ln>
              <a:effectLst/>
            </c:spPr>
          </c:marker>
          <c:dLbls>
            <c:dLbl>
              <c:idx val="5"/>
              <c:layout>
                <c:manualLayout>
                  <c:x val="-5.7860076812432486E-2"/>
                  <c:y val="-2.379761254675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30-44C9-B48F-EA831F60648D}"/>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(25%)'!$AC$13:$AH$13</c:f>
              <c:numCache>
                <c:formatCode>_("R$"* #,##0.00_);_("R$"* \(#,##0.00\);_("R$"* "-"??_);_(@_)</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04-B430-44C9-B48F-EA831F60648D}"/>
            </c:ext>
          </c:extLst>
        </c:ser>
        <c:dLbls>
          <c:showLegendKey val="0"/>
          <c:showVal val="1"/>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quot;R$&quot;\ #,##0" sourceLinked="0"/>
        <c:majorTickMark val="out"/>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28251375357741298"/>
          <c:y val="0.84872054583781054"/>
          <c:w val="0.46561694618681138"/>
          <c:h val="7.19450756574891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0.26925992472417454"/>
          <c:w val="0.95948434622467771"/>
          <c:h val="0.4476222351400706"/>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87D-4229-89EA-2E2F01E6794A}"/>
            </c:ext>
          </c:extLst>
        </c:ser>
        <c:ser>
          <c:idx val="2"/>
          <c:order val="2"/>
          <c:tx>
            <c:strRef>
              <c:f>'Cálc economia (25%)'!$AB$12</c:f>
              <c:strCache>
                <c:ptCount val="1"/>
                <c:pt idx="0">
                  <c:v>Desembolso mês</c:v>
                </c:pt>
              </c:strCache>
            </c:strRef>
          </c:tx>
          <c:spPr>
            <a:solidFill>
              <a:srgbClr val="002060"/>
            </a:solidFill>
            <a:ln>
              <a:noFill/>
            </a:ln>
            <a:effectLst/>
          </c:spPr>
          <c:invertIfNegative val="0"/>
          <c:dLbls>
            <c:dLbl>
              <c:idx val="0"/>
              <c:layout>
                <c:manualLayout>
                  <c:x val="-7.0799846919249912E-2"/>
                  <c:y val="4.9455984174085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7D-4229-89EA-2E2F01E6794A}"/>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(25%)'!$AC$12:$AH$12</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87D-4229-89EA-2E2F01E6794A}"/>
            </c:ext>
          </c:extLst>
        </c:ser>
        <c:ser>
          <c:idx val="3"/>
          <c:order val="3"/>
          <c:tx>
            <c:strRef>
              <c:f>'Cálc economia (25%)'!$AB$14</c:f>
              <c:strCache>
                <c:ptCount val="1"/>
                <c:pt idx="0">
                  <c:v>Custo sem Isol/mês</c:v>
                </c:pt>
              </c:strCache>
            </c:strRef>
          </c:tx>
          <c:spPr>
            <a:solidFill>
              <a:srgbClr val="C00000"/>
            </a:solidFill>
            <a:ln>
              <a:noFill/>
            </a:ln>
            <a:effectLst/>
          </c:spPr>
          <c:invertIfNegative val="0"/>
          <c:dLbls>
            <c:dLbl>
              <c:idx val="1"/>
              <c:layout>
                <c:manualLayout>
                  <c:x val="3.7780712294193136E-2"/>
                  <c:y val="-9.8434007942151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7D-4229-89EA-2E2F01E6794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(25%)'!$AC$14:$AH$14</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787D-4229-89EA-2E2F01E6794A}"/>
            </c:ext>
          </c:extLst>
        </c:ser>
        <c:dLbls>
          <c:showLegendKey val="0"/>
          <c:showVal val="0"/>
          <c:showCatName val="0"/>
          <c:showSerName val="0"/>
          <c:showPercent val="0"/>
          <c:showBubbleSize val="0"/>
        </c:dLbls>
        <c:gapWidth val="150"/>
        <c:axId val="638151088"/>
        <c:axId val="638146168"/>
      </c:barChart>
      <c:lineChart>
        <c:grouping val="standard"/>
        <c:varyColors val="0"/>
        <c:ser>
          <c:idx val="0"/>
          <c:order val="0"/>
          <c:tx>
            <c:strRef>
              <c:f>'Cálc economia (25%)'!$AB$13</c:f>
              <c:strCache>
                <c:ptCount val="1"/>
                <c:pt idx="0">
                  <c:v>Desembolso acum</c:v>
                </c:pt>
              </c:strCache>
            </c:strRef>
          </c:tx>
          <c:spPr>
            <a:ln w="25400" cap="rnd">
              <a:solidFill>
                <a:schemeClr val="accent1"/>
              </a:solidFill>
              <a:round/>
            </a:ln>
            <a:effectLst/>
          </c:spPr>
          <c:marker>
            <c:symbol val="circle"/>
            <c:size val="4"/>
            <c:spPr>
              <a:solidFill>
                <a:srgbClr val="0070C0"/>
              </a:solidFill>
              <a:ln w="9525">
                <a:noFill/>
              </a:ln>
              <a:effectLst/>
            </c:spPr>
          </c:marker>
          <c:dLbls>
            <c:dLbl>
              <c:idx val="5"/>
              <c:layout>
                <c:manualLayout>
                  <c:x val="-5.7860076812432486E-2"/>
                  <c:y val="-2.379761254675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7D-4229-89EA-2E2F01E6794A}"/>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(25%)'!$AC$13:$AH$13</c:f>
              <c:numCache>
                <c:formatCode>_("R$"* #,##0.00_);_("R$"* \(#,##0.00\);_("R$"* "-"??_);_(@_)</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06-787D-4229-89EA-2E2F01E6794A}"/>
            </c:ext>
          </c:extLst>
        </c:ser>
        <c:dLbls>
          <c:showLegendKey val="0"/>
          <c:showVal val="1"/>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quot;R$&quot;\ #,##0" sourceLinked="0"/>
        <c:majorTickMark val="out"/>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18458531666592523"/>
          <c:y val="0.84872054583781054"/>
          <c:w val="0.71683808591722642"/>
          <c:h val="7.19450756574891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0.26925992472417454"/>
          <c:w val="0.95948434622467771"/>
          <c:h val="0.4476222351400706"/>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8B5-4240-9F88-BCD6A596160F}"/>
            </c:ext>
          </c:extLst>
        </c:ser>
        <c:ser>
          <c:idx val="2"/>
          <c:order val="2"/>
          <c:tx>
            <c:strRef>
              <c:f>'Cálc economia (25%)'!$AB$12</c:f>
              <c:strCache>
                <c:ptCount val="1"/>
                <c:pt idx="0">
                  <c:v>Desembolso mês</c:v>
                </c:pt>
              </c:strCache>
            </c:strRef>
          </c:tx>
          <c:spPr>
            <a:solidFill>
              <a:srgbClr val="002060"/>
            </a:solidFill>
            <a:ln>
              <a:noFill/>
            </a:ln>
            <a:effectLst/>
          </c:spPr>
          <c:invertIfNegative val="0"/>
          <c:dLbls>
            <c:dLbl>
              <c:idx val="0"/>
              <c:layout>
                <c:manualLayout>
                  <c:x val="-7.0799846919249912E-2"/>
                  <c:y val="4.9455984174085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B5-4240-9F88-BCD6A596160F}"/>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(25%)'!$AC$12:$AH$12</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8B5-4240-9F88-BCD6A596160F}"/>
            </c:ext>
          </c:extLst>
        </c:ser>
        <c:ser>
          <c:idx val="3"/>
          <c:order val="3"/>
          <c:tx>
            <c:strRef>
              <c:f>'Cálc economia (25%)'!$AB$14</c:f>
              <c:strCache>
                <c:ptCount val="1"/>
                <c:pt idx="0">
                  <c:v>Custo sem Isol/mês</c:v>
                </c:pt>
              </c:strCache>
            </c:strRef>
          </c:tx>
          <c:spPr>
            <a:solidFill>
              <a:srgbClr val="C00000"/>
            </a:solidFill>
            <a:ln>
              <a:noFill/>
            </a:ln>
            <a:effectLst/>
          </c:spPr>
          <c:invertIfNegative val="0"/>
          <c:val>
            <c:numRef>
              <c:f>'Cálc economia (25%)'!$AC$14:$AH$14</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8B5-4240-9F88-BCD6A596160F}"/>
            </c:ext>
          </c:extLst>
        </c:ser>
        <c:dLbls>
          <c:showLegendKey val="0"/>
          <c:showVal val="0"/>
          <c:showCatName val="0"/>
          <c:showSerName val="0"/>
          <c:showPercent val="0"/>
          <c:showBubbleSize val="0"/>
        </c:dLbls>
        <c:gapWidth val="150"/>
        <c:axId val="638151088"/>
        <c:axId val="638146168"/>
      </c:barChart>
      <c:lineChart>
        <c:grouping val="standard"/>
        <c:varyColors val="0"/>
        <c:ser>
          <c:idx val="0"/>
          <c:order val="0"/>
          <c:tx>
            <c:strRef>
              <c:f>'Cálc economia (25%)'!$AB$13</c:f>
              <c:strCache>
                <c:ptCount val="1"/>
                <c:pt idx="0">
                  <c:v>Desembolso acum</c:v>
                </c:pt>
              </c:strCache>
            </c:strRef>
          </c:tx>
          <c:spPr>
            <a:ln w="25400" cap="rnd">
              <a:solidFill>
                <a:schemeClr val="accent1"/>
              </a:solidFill>
              <a:round/>
            </a:ln>
            <a:effectLst/>
          </c:spPr>
          <c:marker>
            <c:symbol val="circle"/>
            <c:size val="4"/>
            <c:spPr>
              <a:solidFill>
                <a:srgbClr val="0070C0"/>
              </a:solidFill>
              <a:ln w="9525">
                <a:noFill/>
              </a:ln>
              <a:effectLst/>
            </c:spPr>
          </c:marker>
          <c:dLbls>
            <c:dLbl>
              <c:idx val="5"/>
              <c:layout>
                <c:manualLayout>
                  <c:x val="-5.7860076812432486E-2"/>
                  <c:y val="-2.379761254675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B5-4240-9F88-BCD6A596160F}"/>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(25%)'!$AC$13:$AH$13</c:f>
              <c:numCache>
                <c:formatCode>_("R$"* #,##0.00_);_("R$"* \(#,##0.00\);_("R$"* "-"??_);_(@_)</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05-38B5-4240-9F88-BCD6A596160F}"/>
            </c:ext>
          </c:extLst>
        </c:ser>
        <c:dLbls>
          <c:showLegendKey val="0"/>
          <c:showVal val="1"/>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0"/>
        <c:axPos val="l"/>
        <c:numFmt formatCode="&quot;R$&quot;\ #,##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C00000"/>
                </a:solidFill>
                <a:latin typeface="+mn-lt"/>
                <a:ea typeface="+mn-ea"/>
                <a:cs typeface="+mn-cs"/>
              </a:defRPr>
            </a:pPr>
            <a:endParaRPr lang="pt-BR"/>
          </a:p>
        </c:txPr>
        <c:crossAx val="638151088"/>
        <c:crosses val="autoZero"/>
        <c:crossBetween val="between"/>
      </c:valAx>
      <c:spPr>
        <a:noFill/>
        <a:ln>
          <a:noFill/>
        </a:ln>
        <a:effectLst/>
      </c:spPr>
    </c:plotArea>
    <c:legend>
      <c:legendPos val="b"/>
      <c:legendEntry>
        <c:idx val="0"/>
        <c:delete val="1"/>
      </c:legendEntry>
      <c:layout>
        <c:manualLayout>
          <c:xMode val="edge"/>
          <c:yMode val="edge"/>
          <c:x val="0.18458531666592523"/>
          <c:y val="0.84872054583781054"/>
          <c:w val="0.71683808591722642"/>
          <c:h val="7.19450756574891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'Cálc economia (25%)'!$AB$9</c:f>
              <c:strCache>
                <c:ptCount val="1"/>
                <c:pt idx="0">
                  <c:v>efetivo</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(25%)'!$AC$9:$AH$9</c:f>
              <c:numCache>
                <c:formatCode>General</c:formatCode>
                <c:ptCount val="6"/>
                <c:pt idx="0">
                  <c:v>4</c:v>
                </c:pt>
                <c:pt idx="1">
                  <c:v>6</c:v>
                </c:pt>
                <c:pt idx="2">
                  <c:v>8</c:v>
                </c:pt>
                <c:pt idx="3">
                  <c:v>8</c:v>
                </c:pt>
                <c:pt idx="4">
                  <c:v>6</c:v>
                </c:pt>
                <c:pt idx="5">
                  <c:v>5</c:v>
                </c:pt>
              </c:numCache>
            </c:numRef>
          </c:val>
          <c:extLst>
            <c:ext xmlns:c16="http://schemas.microsoft.com/office/drawing/2014/chart" uri="{C3380CC4-5D6E-409C-BE32-E72D297353CC}">
              <c16:uniqueId val="{00000000-9188-498D-9468-B06041DE06CF}"/>
            </c:ext>
          </c:extLst>
        </c:ser>
        <c:dLbls>
          <c:showLegendKey val="0"/>
          <c:showVal val="0"/>
          <c:showCatName val="0"/>
          <c:showSerName val="0"/>
          <c:showPercent val="0"/>
          <c:showBubbleSize val="0"/>
        </c:dLbls>
        <c:gapWidth val="219"/>
        <c:overlap val="-27"/>
        <c:axId val="1025561855"/>
        <c:axId val="1025550623"/>
      </c:barChart>
      <c:catAx>
        <c:axId val="1025561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25550623"/>
        <c:crosses val="autoZero"/>
        <c:auto val="1"/>
        <c:lblAlgn val="ctr"/>
        <c:lblOffset val="100"/>
        <c:noMultiLvlLbl val="0"/>
      </c:catAx>
      <c:valAx>
        <c:axId val="1025550623"/>
        <c:scaling>
          <c:orientation val="minMax"/>
        </c:scaling>
        <c:delete val="1"/>
        <c:axPos val="l"/>
        <c:numFmt formatCode="General" sourceLinked="1"/>
        <c:majorTickMark val="none"/>
        <c:minorTickMark val="none"/>
        <c:tickLblPos val="nextTo"/>
        <c:crossAx val="10255618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1557083440834E-3"/>
          <c:y val="0.10811011103580635"/>
          <c:w val="0.9841441441441442"/>
          <c:h val="0.67058821022409454"/>
        </c:manualLayout>
      </c:layout>
      <c:barChart>
        <c:barDir val="col"/>
        <c:grouping val="clustered"/>
        <c:varyColors val="0"/>
        <c:ser>
          <c:idx val="2"/>
          <c:order val="1"/>
          <c:tx>
            <c:strRef>
              <c:f>TIMELINE!$H$57</c:f>
              <c:strCache>
                <c:ptCount val="1"/>
                <c:pt idx="0">
                  <c:v>PREV.</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TIMELINE!$I$56:$Z$56</c15:sqref>
                  </c15:fullRef>
                </c:ext>
              </c:extLst>
              <c:f>TIMELINE!$I$56:$L$56</c:f>
              <c:strCache>
                <c:ptCount val="4"/>
                <c:pt idx="0">
                  <c:v>MARCO</c:v>
                </c:pt>
                <c:pt idx="1">
                  <c:v>02/set</c:v>
                </c:pt>
                <c:pt idx="2">
                  <c:v>09/set</c:v>
                </c:pt>
                <c:pt idx="3">
                  <c:v>16/set</c:v>
                </c:pt>
              </c:strCache>
            </c:strRef>
          </c:cat>
          <c:val>
            <c:numRef>
              <c:extLst>
                <c:ext xmlns:c15="http://schemas.microsoft.com/office/drawing/2012/chart" uri="{02D57815-91ED-43cb-92C2-25804820EDAC}">
                  <c15:fullRef>
                    <c15:sqref>TIMELINE!$I$57:$Z$57</c15:sqref>
                  </c15:fullRef>
                </c:ext>
              </c:extLst>
              <c:f>TIMELINE!$I$57:$L$57</c:f>
              <c:numCache>
                <c:formatCode>0.00</c:formatCode>
                <c:ptCount val="4"/>
                <c:pt idx="0" formatCode="0.0">
                  <c:v>0</c:v>
                </c:pt>
                <c:pt idx="1">
                  <c:v>0</c:v>
                </c:pt>
                <c:pt idx="2">
                  <c:v>0</c:v>
                </c:pt>
                <c:pt idx="3">
                  <c:v>0</c:v>
                </c:pt>
              </c:numCache>
            </c:numRef>
          </c:val>
          <c:extLst>
            <c:ext xmlns:c16="http://schemas.microsoft.com/office/drawing/2014/chart" uri="{C3380CC4-5D6E-409C-BE32-E72D297353CC}">
              <c16:uniqueId val="{00000000-82C9-4E3D-89D1-D56ADFCAC65E}"/>
            </c:ext>
          </c:extLst>
        </c:ser>
        <c:ser>
          <c:idx val="3"/>
          <c:order val="2"/>
          <c:tx>
            <c:strRef>
              <c:f>TIMELINE!$H$59</c:f>
              <c:strCache>
                <c:ptCount val="1"/>
                <c:pt idx="0">
                  <c:v>REAL</c:v>
                </c:pt>
              </c:strCache>
            </c:strRef>
          </c:tx>
          <c:spPr>
            <a:solidFill>
              <a:schemeClr val="accent4"/>
            </a:solidFill>
            <a:ln>
              <a:noFill/>
            </a:ln>
            <a:effectLst/>
          </c:spPr>
          <c:invertIfNegative val="0"/>
          <c:dLbls>
            <c:delete val="1"/>
          </c:dLbls>
          <c:cat>
            <c:strRef>
              <c:extLst>
                <c:ext xmlns:c15="http://schemas.microsoft.com/office/drawing/2012/chart" uri="{02D57815-91ED-43cb-92C2-25804820EDAC}">
                  <c15:fullRef>
                    <c15:sqref>TIMELINE!$I$56:$Z$56</c15:sqref>
                  </c15:fullRef>
                </c:ext>
              </c:extLst>
              <c:f>TIMELINE!$I$56:$L$56</c:f>
              <c:strCache>
                <c:ptCount val="4"/>
                <c:pt idx="0">
                  <c:v>MARCO</c:v>
                </c:pt>
                <c:pt idx="1">
                  <c:v>02/set</c:v>
                </c:pt>
                <c:pt idx="2">
                  <c:v>09/set</c:v>
                </c:pt>
                <c:pt idx="3">
                  <c:v>16/set</c:v>
                </c:pt>
                <c:pt idx="4">
                  <c:v>18/nov</c:v>
                </c:pt>
                <c:pt idx="5">
                  <c:v>25/nov</c:v>
                </c:pt>
                <c:pt idx="6">
                  <c:v>02/dez</c:v>
                </c:pt>
                <c:pt idx="7">
                  <c:v>09/dez</c:v>
                </c:pt>
                <c:pt idx="8">
                  <c:v>16/dez</c:v>
                </c:pt>
                <c:pt idx="9">
                  <c:v>23/dez</c:v>
                </c:pt>
              </c:strCache>
            </c:strRef>
          </c:cat>
          <c:val>
            <c:numRef>
              <c:extLst>
                <c:ext xmlns:c15="http://schemas.microsoft.com/office/drawing/2012/chart" uri="{02D57815-91ED-43cb-92C2-25804820EDAC}">
                  <c15:fullRef>
                    <c15:sqref>TIMELINE!$I$59:$T$59</c15:sqref>
                  </c15:fullRef>
                </c:ext>
              </c:extLst>
              <c:f>TIMELINE!$I$59:$L$59</c:f>
              <c:numCache>
                <c:formatCode>0.00</c:formatCode>
                <c:ptCount val="4"/>
                <c:pt idx="1">
                  <c:v>0</c:v>
                </c:pt>
                <c:pt idx="2">
                  <c:v>0</c:v>
                </c:pt>
                <c:pt idx="3">
                  <c:v>0</c:v>
                </c:pt>
              </c:numCache>
            </c:numRef>
          </c:val>
          <c:extLst>
            <c:ext xmlns:c16="http://schemas.microsoft.com/office/drawing/2014/chart" uri="{C3380CC4-5D6E-409C-BE32-E72D297353CC}">
              <c16:uniqueId val="{00000001-82C9-4E3D-89D1-D56ADFCAC65E}"/>
            </c:ext>
          </c:extLst>
        </c:ser>
        <c:dLbls>
          <c:showLegendKey val="0"/>
          <c:showVal val="1"/>
          <c:showCatName val="0"/>
          <c:showSerName val="0"/>
          <c:showPercent val="0"/>
          <c:showBubbleSize val="0"/>
        </c:dLbls>
        <c:gapWidth val="300"/>
        <c:axId val="627128664"/>
        <c:axId val="627128008"/>
      </c:barChart>
      <c:lineChart>
        <c:grouping val="standard"/>
        <c:varyColors val="0"/>
        <c:ser>
          <c:idx val="0"/>
          <c:order val="0"/>
          <c:tx>
            <c:strRef>
              <c:f>TIMELINE!$H$58</c:f>
              <c:strCache>
                <c:ptCount val="1"/>
                <c:pt idx="0">
                  <c:v>PREV. ACUM</c:v>
                </c:pt>
              </c:strCache>
            </c:strRef>
          </c:tx>
          <c:spPr>
            <a:ln w="28575" cap="rnd">
              <a:solidFill>
                <a:srgbClr val="002060"/>
              </a:solidFill>
              <a:round/>
            </a:ln>
            <a:effectLst/>
          </c:spPr>
          <c:marker>
            <c:symbol val="circle"/>
            <c:size val="4"/>
            <c:spPr>
              <a:solidFill>
                <a:srgbClr val="002060"/>
              </a:solidFill>
              <a:ln w="9525">
                <a:no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TIMELINE!$I$56:$Z$56</c15:sqref>
                  </c15:fullRef>
                </c:ext>
              </c:extLst>
              <c:f>TIMELINE!$I$56:$L$56</c:f>
              <c:strCache>
                <c:ptCount val="4"/>
                <c:pt idx="0">
                  <c:v>MARCO</c:v>
                </c:pt>
                <c:pt idx="1">
                  <c:v>02/set</c:v>
                </c:pt>
                <c:pt idx="2">
                  <c:v>09/set</c:v>
                </c:pt>
                <c:pt idx="3">
                  <c:v>16/set</c:v>
                </c:pt>
              </c:strCache>
            </c:strRef>
          </c:cat>
          <c:val>
            <c:numRef>
              <c:extLst>
                <c:ext xmlns:c15="http://schemas.microsoft.com/office/drawing/2012/chart" uri="{02D57815-91ED-43cb-92C2-25804820EDAC}">
                  <c15:fullRef>
                    <c15:sqref>TIMELINE!$I$58:$Z$58</c15:sqref>
                  </c15:fullRef>
                </c:ext>
              </c:extLst>
              <c:f>TIMELINE!$I$58:$L$58</c:f>
              <c:numCache>
                <c:formatCode>0.00</c:formatCode>
                <c:ptCount val="4"/>
                <c:pt idx="0" formatCode="0.0">
                  <c:v>0</c:v>
                </c:pt>
                <c:pt idx="1">
                  <c:v>0</c:v>
                </c:pt>
                <c:pt idx="2">
                  <c:v>0</c:v>
                </c:pt>
                <c:pt idx="3">
                  <c:v>0</c:v>
                </c:pt>
              </c:numCache>
            </c:numRef>
          </c:val>
          <c:smooth val="1"/>
          <c:extLst>
            <c:ext xmlns:c16="http://schemas.microsoft.com/office/drawing/2014/chart" uri="{C3380CC4-5D6E-409C-BE32-E72D297353CC}">
              <c16:uniqueId val="{00000002-82C9-4E3D-89D1-D56ADFCAC65E}"/>
            </c:ext>
          </c:extLst>
        </c:ser>
        <c:dLbls>
          <c:showLegendKey val="0"/>
          <c:showVal val="1"/>
          <c:showCatName val="0"/>
          <c:showSerName val="0"/>
          <c:showPercent val="0"/>
          <c:showBubbleSize val="0"/>
        </c:dLbls>
        <c:marker val="1"/>
        <c:smooth val="0"/>
        <c:axId val="627128664"/>
        <c:axId val="627128008"/>
      </c:lineChart>
      <c:catAx>
        <c:axId val="627128664"/>
        <c:scaling>
          <c:orientation val="minMax"/>
        </c:scaling>
        <c:delete val="0"/>
        <c:axPos val="b"/>
        <c:numFmt formatCode="d/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crossAx val="627128008"/>
        <c:crosses val="autoZero"/>
        <c:auto val="1"/>
        <c:lblAlgn val="ctr"/>
        <c:lblOffset val="100"/>
        <c:noMultiLvlLbl val="1"/>
      </c:catAx>
      <c:valAx>
        <c:axId val="627128008"/>
        <c:scaling>
          <c:orientation val="minMax"/>
        </c:scaling>
        <c:delete val="1"/>
        <c:axPos val="l"/>
        <c:numFmt formatCode="0.0" sourceLinked="1"/>
        <c:majorTickMark val="none"/>
        <c:minorTickMark val="none"/>
        <c:tickLblPos val="nextTo"/>
        <c:crossAx val="627128664"/>
        <c:crosses val="autoZero"/>
        <c:crossBetween val="between"/>
      </c:valAx>
      <c:spPr>
        <a:noFill/>
        <a:ln>
          <a:noFill/>
        </a:ln>
        <a:effectLst/>
      </c:spPr>
    </c:plotArea>
    <c:legend>
      <c:legendPos val="b"/>
      <c:layout>
        <c:manualLayout>
          <c:xMode val="edge"/>
          <c:yMode val="edge"/>
          <c:x val="0.23495793345447927"/>
          <c:y val="0.93067658692957178"/>
          <c:w val="0.5099557726081293"/>
          <c:h val="6.762686577076086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alpha val="0"/>
      </a:schemeClr>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80124632787E-3"/>
          <c:y val="4.4584792456505998E-2"/>
          <c:w val="0.98463563975073443"/>
          <c:h val="0.74604795021926629"/>
        </c:manualLayout>
      </c:layout>
      <c:barChart>
        <c:barDir val="col"/>
        <c:grouping val="clustered"/>
        <c:varyColors val="0"/>
        <c:ser>
          <c:idx val="0"/>
          <c:order val="0"/>
          <c:tx>
            <c:strRef>
              <c:f>TIMELINE!$I$63</c:f>
              <c:strCache>
                <c:ptCount val="1"/>
                <c:pt idx="0">
                  <c:v>PREV.</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TIMELINE!$J$62:$Z$62</c15:sqref>
                  </c15:fullRef>
                </c:ext>
              </c:extLst>
              <c:f>TIMELINE!$J$62:$L$62</c:f>
              <c:numCache>
                <c:formatCode>d/m;@</c:formatCode>
                <c:ptCount val="3"/>
                <c:pt idx="0">
                  <c:v>45537</c:v>
                </c:pt>
                <c:pt idx="1">
                  <c:v>45544</c:v>
                </c:pt>
                <c:pt idx="2">
                  <c:v>45551</c:v>
                </c:pt>
              </c:numCache>
            </c:numRef>
          </c:cat>
          <c:val>
            <c:numRef>
              <c:extLst>
                <c:ext xmlns:c15="http://schemas.microsoft.com/office/drawing/2012/chart" uri="{02D57815-91ED-43cb-92C2-25804820EDAC}">
                  <c15:fullRef>
                    <c15:sqref>TIMELINE!$J$63:$Z$63</c15:sqref>
                  </c15:fullRef>
                </c:ext>
              </c:extLst>
              <c:f>TIMELINE!$J$63:$L$63</c:f>
              <c:numCache>
                <c:formatCode>0</c:formatCode>
                <c:ptCount val="3"/>
                <c:pt idx="0">
                  <c:v>0</c:v>
                </c:pt>
                <c:pt idx="1">
                  <c:v>0</c:v>
                </c:pt>
                <c:pt idx="2">
                  <c:v>0</c:v>
                </c:pt>
              </c:numCache>
            </c:numRef>
          </c:val>
          <c:extLst>
            <c:ext xmlns:c16="http://schemas.microsoft.com/office/drawing/2014/chart" uri="{C3380CC4-5D6E-409C-BE32-E72D297353CC}">
              <c16:uniqueId val="{00000000-CA95-4F61-99B5-38B9CCAC2A2F}"/>
            </c:ext>
          </c:extLst>
        </c:ser>
        <c:ser>
          <c:idx val="1"/>
          <c:order val="1"/>
          <c:tx>
            <c:strRef>
              <c:f>TIMELINE!$I$64</c:f>
              <c:strCache>
                <c:ptCount val="1"/>
                <c:pt idx="0">
                  <c:v>REAL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C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TIMELINE!$J$62:$Z$62</c15:sqref>
                  </c15:fullRef>
                </c:ext>
              </c:extLst>
              <c:f>TIMELINE!$J$62:$L$62</c:f>
              <c:numCache>
                <c:formatCode>d/m;@</c:formatCode>
                <c:ptCount val="3"/>
                <c:pt idx="0">
                  <c:v>45537</c:v>
                </c:pt>
                <c:pt idx="1">
                  <c:v>45544</c:v>
                </c:pt>
                <c:pt idx="2">
                  <c:v>45551</c:v>
                </c:pt>
              </c:numCache>
            </c:numRef>
          </c:cat>
          <c:val>
            <c:numRef>
              <c:extLst>
                <c:ext xmlns:c15="http://schemas.microsoft.com/office/drawing/2012/chart" uri="{02D57815-91ED-43cb-92C2-25804820EDAC}">
                  <c15:fullRef>
                    <c15:sqref>TIMELINE!$J$64:$Z$64</c15:sqref>
                  </c15:fullRef>
                </c:ext>
              </c:extLst>
              <c:f>TIMELINE!$J$64:$L$64</c:f>
              <c:numCache>
                <c:formatCode>General</c:formatCode>
                <c:ptCount val="3"/>
              </c:numCache>
            </c:numRef>
          </c:val>
          <c:extLst>
            <c:ext xmlns:c16="http://schemas.microsoft.com/office/drawing/2014/chart" uri="{C3380CC4-5D6E-409C-BE32-E72D297353CC}">
              <c16:uniqueId val="{00000001-CA95-4F61-99B5-38B9CCAC2A2F}"/>
            </c:ext>
          </c:extLst>
        </c:ser>
        <c:dLbls>
          <c:showLegendKey val="0"/>
          <c:showVal val="0"/>
          <c:showCatName val="0"/>
          <c:showSerName val="0"/>
          <c:showPercent val="0"/>
          <c:showBubbleSize val="0"/>
        </c:dLbls>
        <c:gapWidth val="300"/>
        <c:overlap val="-27"/>
        <c:axId val="1690436368"/>
        <c:axId val="1690421808"/>
      </c:barChart>
      <c:catAx>
        <c:axId val="1690436368"/>
        <c:scaling>
          <c:orientation val="minMax"/>
        </c:scaling>
        <c:delete val="0"/>
        <c:axPos val="b"/>
        <c:numFmt formatCode="d/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pt-BR"/>
          </a:p>
        </c:txPr>
        <c:crossAx val="1690421808"/>
        <c:crosses val="autoZero"/>
        <c:auto val="0"/>
        <c:lblAlgn val="ctr"/>
        <c:lblOffset val="100"/>
        <c:noMultiLvlLbl val="0"/>
      </c:catAx>
      <c:valAx>
        <c:axId val="1690421808"/>
        <c:scaling>
          <c:orientation val="minMax"/>
        </c:scaling>
        <c:delete val="1"/>
        <c:axPos val="l"/>
        <c:numFmt formatCode="0" sourceLinked="1"/>
        <c:majorTickMark val="none"/>
        <c:minorTickMark val="none"/>
        <c:tickLblPos val="nextTo"/>
        <c:crossAx val="1690436368"/>
        <c:crosses val="autoZero"/>
        <c:crossBetween val="between"/>
      </c:valAx>
      <c:spPr>
        <a:noFill/>
        <a:ln>
          <a:noFill/>
        </a:ln>
        <a:effectLst/>
      </c:spPr>
    </c:plotArea>
    <c:legend>
      <c:legendPos val="b"/>
      <c:layout>
        <c:manualLayout>
          <c:xMode val="edge"/>
          <c:yMode val="edge"/>
          <c:x val="0.42014277557089053"/>
          <c:y val="0.88311586128201081"/>
          <c:w val="0.15971436940868972"/>
          <c:h val="0.115991456283483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alpha val="0"/>
      </a:schemeClr>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80124632787E-3"/>
          <c:y val="0.1061155266062868"/>
          <c:w val="0.98463563975073443"/>
          <c:h val="0.7371209482400245"/>
        </c:manualLayout>
      </c:layout>
      <c:barChart>
        <c:barDir val="col"/>
        <c:grouping val="clustered"/>
        <c:varyColors val="0"/>
        <c:ser>
          <c:idx val="0"/>
          <c:order val="0"/>
          <c:tx>
            <c:strRef>
              <c:f>CURVA!$N$58</c:f>
              <c:strCache>
                <c:ptCount val="1"/>
                <c:pt idx="0">
                  <c:v>PREV.</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206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CURVA!$O$57:$V$57</c:f>
              <c:numCache>
                <c:formatCode>mmm\-yy</c:formatCode>
                <c:ptCount val="8"/>
                <c:pt idx="0">
                  <c:v>44713</c:v>
                </c:pt>
                <c:pt idx="1">
                  <c:v>44744</c:v>
                </c:pt>
                <c:pt idx="2">
                  <c:v>44775</c:v>
                </c:pt>
                <c:pt idx="3">
                  <c:v>44806</c:v>
                </c:pt>
                <c:pt idx="4">
                  <c:v>44837</c:v>
                </c:pt>
                <c:pt idx="5">
                  <c:v>44868</c:v>
                </c:pt>
                <c:pt idx="6">
                  <c:v>44899</c:v>
                </c:pt>
                <c:pt idx="7">
                  <c:v>44930</c:v>
                </c:pt>
              </c:numCache>
            </c:numRef>
          </c:cat>
          <c:val>
            <c:numRef>
              <c:f>CURVA!$O$58:$V$58</c:f>
              <c:numCache>
                <c:formatCode>0</c:formatCode>
                <c:ptCount val="8"/>
                <c:pt idx="0">
                  <c:v>8</c:v>
                </c:pt>
                <c:pt idx="1">
                  <c:v>8</c:v>
                </c:pt>
                <c:pt idx="2">
                  <c:v>8</c:v>
                </c:pt>
                <c:pt idx="3">
                  <c:v>8</c:v>
                </c:pt>
                <c:pt idx="4">
                  <c:v>8</c:v>
                </c:pt>
                <c:pt idx="5">
                  <c:v>8</c:v>
                </c:pt>
                <c:pt idx="6">
                  <c:v>8</c:v>
                </c:pt>
                <c:pt idx="7">
                  <c:v>8</c:v>
                </c:pt>
              </c:numCache>
            </c:numRef>
          </c:val>
          <c:extLst>
            <c:ext xmlns:c16="http://schemas.microsoft.com/office/drawing/2014/chart" uri="{C3380CC4-5D6E-409C-BE32-E72D297353CC}">
              <c16:uniqueId val="{00000000-4544-48A8-B70B-3CA073F47C43}"/>
            </c:ext>
          </c:extLst>
        </c:ser>
        <c:ser>
          <c:idx val="1"/>
          <c:order val="1"/>
          <c:tx>
            <c:strRef>
              <c:f>CURVA!$N$59</c:f>
              <c:strCache>
                <c:ptCount val="1"/>
                <c:pt idx="0">
                  <c:v>REAL</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CURVA!$O$57:$V$57</c:f>
              <c:numCache>
                <c:formatCode>mmm\-yy</c:formatCode>
                <c:ptCount val="8"/>
                <c:pt idx="0">
                  <c:v>44713</c:v>
                </c:pt>
                <c:pt idx="1">
                  <c:v>44744</c:v>
                </c:pt>
                <c:pt idx="2">
                  <c:v>44775</c:v>
                </c:pt>
                <c:pt idx="3">
                  <c:v>44806</c:v>
                </c:pt>
                <c:pt idx="4">
                  <c:v>44837</c:v>
                </c:pt>
                <c:pt idx="5">
                  <c:v>44868</c:v>
                </c:pt>
                <c:pt idx="6">
                  <c:v>44899</c:v>
                </c:pt>
                <c:pt idx="7">
                  <c:v>44930</c:v>
                </c:pt>
              </c:numCache>
            </c:numRef>
          </c:cat>
          <c:val>
            <c:numRef>
              <c:f>CURVA!$O$59:$S$59</c:f>
              <c:numCache>
                <c:formatCode>General</c:formatCode>
                <c:ptCount val="5"/>
              </c:numCache>
            </c:numRef>
          </c:val>
          <c:extLst>
            <c:ext xmlns:c16="http://schemas.microsoft.com/office/drawing/2014/chart" uri="{C3380CC4-5D6E-409C-BE32-E72D297353CC}">
              <c16:uniqueId val="{00000001-4544-48A8-B70B-3CA073F47C43}"/>
            </c:ext>
          </c:extLst>
        </c:ser>
        <c:dLbls>
          <c:showLegendKey val="0"/>
          <c:showVal val="0"/>
          <c:showCatName val="0"/>
          <c:showSerName val="0"/>
          <c:showPercent val="0"/>
          <c:showBubbleSize val="0"/>
        </c:dLbls>
        <c:gapWidth val="100"/>
        <c:overlap val="-27"/>
        <c:axId val="1026597152"/>
        <c:axId val="1026599952"/>
      </c:barChart>
      <c:dateAx>
        <c:axId val="10265971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rgbClr val="002060"/>
                </a:solidFill>
                <a:latin typeface="+mn-lt"/>
                <a:ea typeface="+mn-ea"/>
                <a:cs typeface="+mn-cs"/>
              </a:defRPr>
            </a:pPr>
            <a:endParaRPr lang="pt-BR"/>
          </a:p>
        </c:txPr>
        <c:crossAx val="1026599952"/>
        <c:crosses val="autoZero"/>
        <c:auto val="1"/>
        <c:lblOffset val="100"/>
        <c:baseTimeUnit val="months"/>
      </c:dateAx>
      <c:valAx>
        <c:axId val="1026599952"/>
        <c:scaling>
          <c:orientation val="minMax"/>
        </c:scaling>
        <c:delete val="1"/>
        <c:axPos val="l"/>
        <c:numFmt formatCode="0" sourceLinked="1"/>
        <c:majorTickMark val="none"/>
        <c:minorTickMark val="none"/>
        <c:tickLblPos val="nextTo"/>
        <c:crossAx val="1026597152"/>
        <c:crosses val="autoZero"/>
        <c:crossBetween val="between"/>
      </c:valAx>
      <c:spPr>
        <a:noFill/>
        <a:ln>
          <a:noFill/>
        </a:ln>
        <a:effectLst/>
      </c:spPr>
    </c:plotArea>
    <c:legend>
      <c:legendPos val="b"/>
      <c:layout>
        <c:manualLayout>
          <c:xMode val="edge"/>
          <c:yMode val="edge"/>
          <c:x val="0.4227957803599629"/>
          <c:y val="0.90742178779318394"/>
          <c:w val="0.15440843928007422"/>
          <c:h val="9.257821220681597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alpha val="0"/>
      </a:schemeClr>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5.3003533568904596E-2"/>
          <c:w val="0.95948434622467771"/>
          <c:h val="0.66387876427107384"/>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50A-4257-8EFC-99336B09AF82}"/>
            </c:ext>
          </c:extLst>
        </c:ser>
        <c:ser>
          <c:idx val="2"/>
          <c:order val="2"/>
          <c:tx>
            <c:strRef>
              <c:f>'Cálc economia (25%)'!$AB$10</c:f>
              <c:strCache>
                <c:ptCount val="1"/>
                <c:pt idx="0">
                  <c:v>Prev.</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(25%)'!$AC$10:$AH$10</c:f>
              <c:numCache>
                <c:formatCode>0.00</c:formatCode>
                <c:ptCount val="6"/>
                <c:pt idx="0">
                  <c:v>112.90284456000001</c:v>
                </c:pt>
                <c:pt idx="1">
                  <c:v>169.35426683999998</c:v>
                </c:pt>
                <c:pt idx="2">
                  <c:v>225.80568912000001</c:v>
                </c:pt>
                <c:pt idx="3">
                  <c:v>225.80568912000001</c:v>
                </c:pt>
                <c:pt idx="4">
                  <c:v>169.35426683999998</c:v>
                </c:pt>
                <c:pt idx="5">
                  <c:v>141.12855569999999</c:v>
                </c:pt>
              </c:numCache>
            </c:numRef>
          </c:val>
          <c:extLst>
            <c:ext xmlns:c16="http://schemas.microsoft.com/office/drawing/2014/chart" uri="{C3380CC4-5D6E-409C-BE32-E72D297353CC}">
              <c16:uniqueId val="{00000001-950A-4257-8EFC-99336B09AF82}"/>
            </c:ext>
          </c:extLst>
        </c:ser>
        <c:dLbls>
          <c:showLegendKey val="0"/>
          <c:showVal val="0"/>
          <c:showCatName val="0"/>
          <c:showSerName val="0"/>
          <c:showPercent val="0"/>
          <c:showBubbleSize val="0"/>
        </c:dLbls>
        <c:gapWidth val="219"/>
        <c:axId val="638151088"/>
        <c:axId val="638146168"/>
      </c:barChart>
      <c:lineChart>
        <c:grouping val="standard"/>
        <c:varyColors val="0"/>
        <c:ser>
          <c:idx val="0"/>
          <c:order val="0"/>
          <c:tx>
            <c:strRef>
              <c:f>'Cálc economia (25%)'!$AB$11</c:f>
              <c:strCache>
                <c:ptCount val="1"/>
                <c:pt idx="0">
                  <c:v>Prev. Acum</c:v>
                </c:pt>
              </c:strCache>
            </c:strRef>
          </c:tx>
          <c:spPr>
            <a:ln w="25400" cap="rnd">
              <a:solidFill>
                <a:schemeClr val="accent1"/>
              </a:solidFill>
              <a:round/>
            </a:ln>
            <a:effectLst/>
          </c:spPr>
          <c:marker>
            <c:symbol val="circle"/>
            <c:size val="4"/>
            <c:spPr>
              <a:solidFill>
                <a:srgbClr val="0070C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(25%)'!$AC$11:$AH$11</c:f>
              <c:numCache>
                <c:formatCode>0.00</c:formatCode>
                <c:ptCount val="6"/>
                <c:pt idx="0">
                  <c:v>112.90284456000001</c:v>
                </c:pt>
                <c:pt idx="1">
                  <c:v>282.25711139999999</c:v>
                </c:pt>
                <c:pt idx="2">
                  <c:v>508.06280052</c:v>
                </c:pt>
                <c:pt idx="3">
                  <c:v>733.86848964000001</c:v>
                </c:pt>
                <c:pt idx="4">
                  <c:v>903.22275648000004</c:v>
                </c:pt>
                <c:pt idx="5">
                  <c:v>1044.3513121800001</c:v>
                </c:pt>
              </c:numCache>
            </c:numRef>
          </c:val>
          <c:smooth val="1"/>
          <c:extLst>
            <c:ext xmlns:c16="http://schemas.microsoft.com/office/drawing/2014/chart" uri="{C3380CC4-5D6E-409C-BE32-E72D297353CC}">
              <c16:uniqueId val="{00000002-950A-4257-8EFC-99336B09AF82}"/>
            </c:ext>
          </c:extLst>
        </c:ser>
        <c:dLbls>
          <c:showLegendKey val="0"/>
          <c:showVal val="0"/>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General" sourceLinked="1"/>
        <c:majorTickMark val="none"/>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31452880961636398"/>
          <c:y val="0.88973457323769234"/>
          <c:w val="0.41495309641977873"/>
          <c:h val="9.54286315100820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099447513812154E-2"/>
          <c:y val="0.26925992472417454"/>
          <c:w val="0.95948434622467771"/>
          <c:h val="0.4476222351400706"/>
        </c:manualLayout>
      </c:layout>
      <c:barChart>
        <c:barDir val="col"/>
        <c:grouping val="clustered"/>
        <c:varyColors val="0"/>
        <c:ser>
          <c:idx val="1"/>
          <c:order val="1"/>
          <c:tx>
            <c:strRef>
              <c:f>'Cálc economia (25%)'!$AB$8</c:f>
              <c:strCache>
                <c:ptCount val="1"/>
                <c:pt idx="0">
                  <c:v>MÊS</c:v>
                </c:pt>
              </c:strCache>
            </c:strRef>
          </c:tx>
          <c:spPr>
            <a:solidFill>
              <a:schemeClr val="accent2"/>
            </a:solidFill>
            <a:ln>
              <a:noFill/>
            </a:ln>
            <a:effectLst/>
          </c:spPr>
          <c:invertIfNegative val="0"/>
          <c:cat>
            <c:strRef>
              <c:f>'Cálc economia (25%)'!$AC$8:$AH$8</c:f>
              <c:strCache>
                <c:ptCount val="6"/>
                <c:pt idx="0">
                  <c:v>MÊS 01</c:v>
                </c:pt>
                <c:pt idx="1">
                  <c:v>MÊS 02</c:v>
                </c:pt>
                <c:pt idx="2">
                  <c:v>MÊS 03</c:v>
                </c:pt>
                <c:pt idx="3">
                  <c:v>MÊS 04</c:v>
                </c:pt>
                <c:pt idx="4">
                  <c:v>MÊS 05</c:v>
                </c:pt>
                <c:pt idx="5">
                  <c:v>MÊS 06</c:v>
                </c:pt>
              </c:strCache>
            </c:strRef>
          </c:cat>
          <c:val>
            <c:numRef>
              <c:f>'Cálc economia (25%)'!$AC$8:$AH$8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76C-40C1-99CE-C605482CA477}"/>
            </c:ext>
          </c:extLst>
        </c:ser>
        <c:ser>
          <c:idx val="2"/>
          <c:order val="2"/>
          <c:tx>
            <c:strRef>
              <c:f>'Cálc economia (25%)'!$AB$12</c:f>
              <c:strCache>
                <c:ptCount val="1"/>
                <c:pt idx="0">
                  <c:v>Desembolso mês</c:v>
                </c:pt>
              </c:strCache>
            </c:strRef>
          </c:tx>
          <c:spPr>
            <a:solidFill>
              <a:srgbClr val="002060"/>
            </a:solidFill>
            <a:ln>
              <a:noFill/>
            </a:ln>
            <a:effectLst/>
          </c:spPr>
          <c:invertIfNegative val="0"/>
          <c:dLbls>
            <c:dLbl>
              <c:idx val="0"/>
              <c:layout>
                <c:manualLayout>
                  <c:x val="-7.0799846919249912E-2"/>
                  <c:y val="4.9455984174085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6C-40C1-99CE-C605482CA477}"/>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 economia (25%)'!$AC$8:$AH$8</c:f>
              <c:strCache>
                <c:ptCount val="6"/>
                <c:pt idx="0">
                  <c:v>MÊS 01</c:v>
                </c:pt>
                <c:pt idx="1">
                  <c:v>MÊS 02</c:v>
                </c:pt>
                <c:pt idx="2">
                  <c:v>MÊS 03</c:v>
                </c:pt>
                <c:pt idx="3">
                  <c:v>MÊS 04</c:v>
                </c:pt>
                <c:pt idx="4">
                  <c:v>MÊS 05</c:v>
                </c:pt>
                <c:pt idx="5">
                  <c:v>MÊS 06</c:v>
                </c:pt>
              </c:strCache>
            </c:strRef>
          </c:cat>
          <c:val>
            <c:numRef>
              <c:f>'Cálc economia (25%)'!$AC$12:$AH$12</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E76C-40C1-99CE-C605482CA477}"/>
            </c:ext>
          </c:extLst>
        </c:ser>
        <c:ser>
          <c:idx val="3"/>
          <c:order val="3"/>
          <c:tx>
            <c:strRef>
              <c:f>'Cálc economia (25%)'!$AB$14</c:f>
              <c:strCache>
                <c:ptCount val="1"/>
                <c:pt idx="0">
                  <c:v>Custo sem Isol/mês</c:v>
                </c:pt>
              </c:strCache>
            </c:strRef>
          </c:tx>
          <c:spPr>
            <a:solidFill>
              <a:srgbClr val="C00000"/>
            </a:solidFill>
            <a:ln>
              <a:noFill/>
            </a:ln>
            <a:effectLst/>
          </c:spPr>
          <c:invertIfNegative val="0"/>
          <c:dLbls>
            <c:dLbl>
              <c:idx val="1"/>
              <c:layout>
                <c:manualLayout>
                  <c:x val="3.7780712294193136E-2"/>
                  <c:y val="-9.8434007942151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6C-40C1-99CE-C605482CA47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(25%)'!$AC$14:$AH$14</c:f>
              <c:numCache>
                <c:formatCode>_("R$"* #,##0.00_);_("R$"* \(#,##0.00\);_("R$"*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E76C-40C1-99CE-C605482CA477}"/>
            </c:ext>
          </c:extLst>
        </c:ser>
        <c:dLbls>
          <c:showLegendKey val="0"/>
          <c:showVal val="0"/>
          <c:showCatName val="0"/>
          <c:showSerName val="0"/>
          <c:showPercent val="0"/>
          <c:showBubbleSize val="0"/>
        </c:dLbls>
        <c:gapWidth val="150"/>
        <c:axId val="638151088"/>
        <c:axId val="638146168"/>
      </c:barChart>
      <c:lineChart>
        <c:grouping val="standard"/>
        <c:varyColors val="0"/>
        <c:ser>
          <c:idx val="0"/>
          <c:order val="0"/>
          <c:tx>
            <c:strRef>
              <c:f>'Cálc economia (25%)'!$AB$13</c:f>
              <c:strCache>
                <c:ptCount val="1"/>
                <c:pt idx="0">
                  <c:v>Desembolso acum</c:v>
                </c:pt>
              </c:strCache>
            </c:strRef>
          </c:tx>
          <c:spPr>
            <a:ln w="25400" cap="rnd">
              <a:solidFill>
                <a:schemeClr val="accent1"/>
              </a:solidFill>
              <a:round/>
            </a:ln>
            <a:effectLst/>
          </c:spPr>
          <c:marker>
            <c:symbol val="circle"/>
            <c:size val="4"/>
            <c:spPr>
              <a:solidFill>
                <a:srgbClr val="0070C0"/>
              </a:solidFill>
              <a:ln w="9525">
                <a:noFill/>
              </a:ln>
              <a:effectLst/>
            </c:spPr>
          </c:marker>
          <c:dLbls>
            <c:dLbl>
              <c:idx val="5"/>
              <c:layout>
                <c:manualLayout>
                  <c:x val="-5.7860076812432486E-2"/>
                  <c:y val="-2.379761254675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6C-40C1-99CE-C605482CA477}"/>
                </c:ext>
              </c:extLst>
            </c:dLbl>
            <c:numFmt formatCode="&quot;R$&quot;\ #,##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'Cálc economia (25%)'!$AC$13:$AH$13</c:f>
              <c:numCache>
                <c:formatCode>_("R$"* #,##0.00_);_("R$"* \(#,##0.00\);_("R$"* "-"??_);_(@_)</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05-E76C-40C1-99CE-C605482CA477}"/>
            </c:ext>
          </c:extLst>
        </c:ser>
        <c:dLbls>
          <c:showLegendKey val="0"/>
          <c:showVal val="1"/>
          <c:showCatName val="0"/>
          <c:showSerName val="0"/>
          <c:showPercent val="0"/>
          <c:showBubbleSize val="0"/>
        </c:dLbls>
        <c:marker val="1"/>
        <c:smooth val="0"/>
        <c:axId val="638151088"/>
        <c:axId val="638146168"/>
      </c:lineChart>
      <c:catAx>
        <c:axId val="63815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638146168"/>
        <c:crosses val="autoZero"/>
        <c:auto val="1"/>
        <c:lblAlgn val="ctr"/>
        <c:lblOffset val="100"/>
        <c:noMultiLvlLbl val="0"/>
      </c:catAx>
      <c:valAx>
        <c:axId val="638146168"/>
        <c:scaling>
          <c:orientation val="minMax"/>
        </c:scaling>
        <c:delete val="1"/>
        <c:axPos val="l"/>
        <c:numFmt formatCode="&quot;R$&quot;\ #,##0" sourceLinked="0"/>
        <c:majorTickMark val="out"/>
        <c:minorTickMark val="none"/>
        <c:tickLblPos val="nextTo"/>
        <c:crossAx val="638151088"/>
        <c:crosses val="autoZero"/>
        <c:crossBetween val="between"/>
      </c:valAx>
      <c:spPr>
        <a:noFill/>
        <a:ln>
          <a:noFill/>
        </a:ln>
        <a:effectLst/>
      </c:spPr>
    </c:plotArea>
    <c:legend>
      <c:legendPos val="b"/>
      <c:legendEntry>
        <c:idx val="0"/>
        <c:delete val="1"/>
      </c:legendEntry>
      <c:layout>
        <c:manualLayout>
          <c:xMode val="edge"/>
          <c:yMode val="edge"/>
          <c:x val="0.18458531666592523"/>
          <c:y val="0.84872054583781054"/>
          <c:w val="0.71683808591722642"/>
          <c:h val="7.19450756574891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TIMELINE!$I$251</c:f>
              <c:strCache>
                <c:ptCount val="1"/>
                <c:pt idx="0">
                  <c:v>REAL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TIMELINE!$J$249:$T$249</c:f>
              <c:numCache>
                <c:formatCode>d/m;@</c:formatCode>
                <c:ptCount val="11"/>
                <c:pt idx="0">
                  <c:v>45537</c:v>
                </c:pt>
                <c:pt idx="1">
                  <c:v>45544</c:v>
                </c:pt>
                <c:pt idx="2">
                  <c:v>45551</c:v>
                </c:pt>
                <c:pt idx="3">
                  <c:v>45558</c:v>
                </c:pt>
                <c:pt idx="4">
                  <c:v>45565</c:v>
                </c:pt>
                <c:pt idx="5">
                  <c:v>45572</c:v>
                </c:pt>
                <c:pt idx="6">
                  <c:v>45579</c:v>
                </c:pt>
                <c:pt idx="7">
                  <c:v>45586</c:v>
                </c:pt>
                <c:pt idx="8">
                  <c:v>45593</c:v>
                </c:pt>
                <c:pt idx="9">
                  <c:v>45600</c:v>
                </c:pt>
                <c:pt idx="10">
                  <c:v>45607</c:v>
                </c:pt>
              </c:numCache>
            </c:numRef>
          </c:cat>
          <c:val>
            <c:numRef>
              <c:f>TIMELINE!$J$251:$T$251</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FF8-4DDF-8F9A-F919499A8F5B}"/>
            </c:ext>
          </c:extLst>
        </c:ser>
        <c:dLbls>
          <c:showLegendKey val="0"/>
          <c:showVal val="0"/>
          <c:showCatName val="0"/>
          <c:showSerName val="0"/>
          <c:showPercent val="0"/>
          <c:showBubbleSize val="0"/>
        </c:dLbls>
        <c:gapWidth val="300"/>
        <c:axId val="683270392"/>
        <c:axId val="683270720"/>
      </c:barChart>
      <c:lineChart>
        <c:grouping val="standard"/>
        <c:varyColors val="0"/>
        <c:ser>
          <c:idx val="0"/>
          <c:order val="0"/>
          <c:tx>
            <c:strRef>
              <c:f>TIMELINE!$I$248</c:f>
              <c:strCache>
                <c:ptCount val="1"/>
                <c:pt idx="0">
                  <c:v>PREV</c:v>
                </c:pt>
              </c:strCache>
            </c:strRef>
          </c:tx>
          <c:spPr>
            <a:ln w="28575" cap="rnd">
              <a:solidFill>
                <a:schemeClr val="accent1"/>
              </a:solidFill>
              <a:round/>
            </a:ln>
            <a:effectLst/>
          </c:spPr>
          <c:marker>
            <c:symbol val="none"/>
          </c:marker>
          <c:cat>
            <c:numRef>
              <c:f>TIMELINE!$J$56:$T$56</c:f>
              <c:numCache>
                <c:formatCode>d\-mmm</c:formatCode>
                <c:ptCount val="11"/>
                <c:pt idx="0">
                  <c:v>45537</c:v>
                </c:pt>
                <c:pt idx="1">
                  <c:v>45544</c:v>
                </c:pt>
                <c:pt idx="2">
                  <c:v>45551</c:v>
                </c:pt>
                <c:pt idx="3">
                  <c:v>45558</c:v>
                </c:pt>
                <c:pt idx="4">
                  <c:v>45565</c:v>
                </c:pt>
                <c:pt idx="5">
                  <c:v>45572</c:v>
                </c:pt>
                <c:pt idx="6">
                  <c:v>45579</c:v>
                </c:pt>
                <c:pt idx="7">
                  <c:v>45586</c:v>
                </c:pt>
                <c:pt idx="8">
                  <c:v>45593</c:v>
                </c:pt>
                <c:pt idx="9">
                  <c:v>45600</c:v>
                </c:pt>
                <c:pt idx="10">
                  <c:v>45607</c:v>
                </c:pt>
              </c:numCache>
            </c:numRef>
          </c:cat>
          <c:val>
            <c:numRef>
              <c:f>TIMELINE!$J$248:$T$248</c:f>
              <c:numCache>
                <c:formatCode>0.00</c:formatCode>
                <c:ptCount val="11"/>
                <c:pt idx="0">
                  <c:v>2</c:v>
                </c:pt>
                <c:pt idx="1">
                  <c:v>2</c:v>
                </c:pt>
                <c:pt idx="2">
                  <c:v>2</c:v>
                </c:pt>
                <c:pt idx="3">
                  <c:v>2</c:v>
                </c:pt>
                <c:pt idx="4">
                  <c:v>2</c:v>
                </c:pt>
                <c:pt idx="5">
                  <c:v>2</c:v>
                </c:pt>
                <c:pt idx="6">
                  <c:v>2</c:v>
                </c:pt>
                <c:pt idx="7">
                  <c:v>2</c:v>
                </c:pt>
                <c:pt idx="8">
                  <c:v>2</c:v>
                </c:pt>
                <c:pt idx="9">
                  <c:v>2</c:v>
                </c:pt>
                <c:pt idx="10">
                  <c:v>2</c:v>
                </c:pt>
              </c:numCache>
            </c:numRef>
          </c:val>
          <c:smooth val="0"/>
          <c:extLst>
            <c:ext xmlns:c16="http://schemas.microsoft.com/office/drawing/2014/chart" uri="{C3380CC4-5D6E-409C-BE32-E72D297353CC}">
              <c16:uniqueId val="{00000001-9FF8-4DDF-8F9A-F919499A8F5B}"/>
            </c:ext>
          </c:extLst>
        </c:ser>
        <c:dLbls>
          <c:showLegendKey val="0"/>
          <c:showVal val="0"/>
          <c:showCatName val="0"/>
          <c:showSerName val="0"/>
          <c:showPercent val="0"/>
          <c:showBubbleSize val="0"/>
        </c:dLbls>
        <c:marker val="1"/>
        <c:smooth val="0"/>
        <c:axId val="683270392"/>
        <c:axId val="683270720"/>
      </c:lineChart>
      <c:catAx>
        <c:axId val="683270392"/>
        <c:scaling>
          <c:orientation val="minMax"/>
        </c:scaling>
        <c:delete val="0"/>
        <c:axPos val="b"/>
        <c:numFmt formatCode="d/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rgbClr val="C00000"/>
                </a:solidFill>
                <a:latin typeface="+mn-lt"/>
                <a:ea typeface="+mn-ea"/>
                <a:cs typeface="+mn-cs"/>
              </a:defRPr>
            </a:pPr>
            <a:endParaRPr lang="pt-BR"/>
          </a:p>
        </c:txPr>
        <c:crossAx val="683270720"/>
        <c:crosses val="autoZero"/>
        <c:auto val="0"/>
        <c:lblAlgn val="ctr"/>
        <c:lblOffset val="100"/>
        <c:noMultiLvlLbl val="0"/>
      </c:catAx>
      <c:valAx>
        <c:axId val="683270720"/>
        <c:scaling>
          <c:orientation val="minMax"/>
          <c:max val="3"/>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rgbClr val="C00000"/>
                </a:solidFill>
                <a:latin typeface="+mn-lt"/>
                <a:ea typeface="+mn-ea"/>
                <a:cs typeface="+mn-cs"/>
              </a:defRPr>
            </a:pPr>
            <a:endParaRPr lang="pt-BR"/>
          </a:p>
        </c:txPr>
        <c:crossAx val="683270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0"/>
      </a:schemeClr>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1557083440834E-3"/>
          <c:y val="0.10811011103580635"/>
          <c:w val="0.9841441441441442"/>
          <c:h val="0.75628811457326561"/>
        </c:manualLayout>
      </c:layout>
      <c:barChart>
        <c:barDir val="col"/>
        <c:grouping val="clustered"/>
        <c:varyColors val="0"/>
        <c:ser>
          <c:idx val="2"/>
          <c:order val="2"/>
          <c:tx>
            <c:strRef>
              <c:f>TIMELINE!$H$57</c:f>
              <c:strCache>
                <c:ptCount val="1"/>
                <c:pt idx="0">
                  <c:v>PREV.</c:v>
                </c:pt>
              </c:strCache>
            </c:strRef>
          </c:tx>
          <c:spPr>
            <a:solidFill>
              <a:schemeClr val="accent3"/>
            </a:solidFill>
            <a:ln>
              <a:noFill/>
            </a:ln>
            <a:effectLst/>
          </c:spPr>
          <c:invertIfNegative val="0"/>
          <c:dLbls>
            <c:delete val="1"/>
          </c:dLbls>
          <c:cat>
            <c:strRef>
              <c:f>TIMELINE!$I$56:$Z$56</c:f>
              <c:strCache>
                <c:ptCount val="18"/>
                <c:pt idx="0">
                  <c:v>MARCO</c:v>
                </c:pt>
                <c:pt idx="1">
                  <c:v>02/set</c:v>
                </c:pt>
                <c:pt idx="2">
                  <c:v>09/set</c:v>
                </c:pt>
                <c:pt idx="3">
                  <c:v>16/set</c:v>
                </c:pt>
                <c:pt idx="4">
                  <c:v>23/set</c:v>
                </c:pt>
                <c:pt idx="5">
                  <c:v>30/set</c:v>
                </c:pt>
                <c:pt idx="6">
                  <c:v>07/out</c:v>
                </c:pt>
                <c:pt idx="7">
                  <c:v>14/out</c:v>
                </c:pt>
                <c:pt idx="8">
                  <c:v>21/out</c:v>
                </c:pt>
                <c:pt idx="9">
                  <c:v>28/out</c:v>
                </c:pt>
                <c:pt idx="10">
                  <c:v>04/nov</c:v>
                </c:pt>
                <c:pt idx="11">
                  <c:v>11/nov</c:v>
                </c:pt>
                <c:pt idx="12">
                  <c:v>18/nov</c:v>
                </c:pt>
                <c:pt idx="13">
                  <c:v>25/nov</c:v>
                </c:pt>
                <c:pt idx="14">
                  <c:v>02/dez</c:v>
                </c:pt>
                <c:pt idx="15">
                  <c:v>09/dez</c:v>
                </c:pt>
                <c:pt idx="16">
                  <c:v>16/dez</c:v>
                </c:pt>
                <c:pt idx="17">
                  <c:v>23/dez</c:v>
                </c:pt>
              </c:strCache>
            </c:strRef>
          </c:cat>
          <c:val>
            <c:numRef>
              <c:f>TIMELINE!$I$57:$Z$57</c:f>
              <c:numCache>
                <c:formatCode>0.00</c:formatCode>
                <c:ptCount val="18"/>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FED4-4CD0-A979-C56E123A4786}"/>
            </c:ext>
          </c:extLst>
        </c:ser>
        <c:ser>
          <c:idx val="3"/>
          <c:order val="3"/>
          <c:tx>
            <c:strRef>
              <c:f>TIMELINE!$H$59</c:f>
              <c:strCache>
                <c:ptCount val="1"/>
                <c:pt idx="0">
                  <c:v>REAL</c:v>
                </c:pt>
              </c:strCache>
            </c:strRef>
          </c:tx>
          <c:spPr>
            <a:solidFill>
              <a:schemeClr val="accent4"/>
            </a:solidFill>
            <a:ln>
              <a:noFill/>
            </a:ln>
            <a:effectLst/>
          </c:spPr>
          <c:invertIfNegative val="0"/>
          <c:dLbls>
            <c:delete val="1"/>
          </c:dLbls>
          <c:cat>
            <c:strRef>
              <c:f>TIMELINE!$I$56:$Z$56</c:f>
              <c:strCache>
                <c:ptCount val="18"/>
                <c:pt idx="0">
                  <c:v>MARCO</c:v>
                </c:pt>
                <c:pt idx="1">
                  <c:v>02/set</c:v>
                </c:pt>
                <c:pt idx="2">
                  <c:v>09/set</c:v>
                </c:pt>
                <c:pt idx="3">
                  <c:v>16/set</c:v>
                </c:pt>
                <c:pt idx="4">
                  <c:v>23/set</c:v>
                </c:pt>
                <c:pt idx="5">
                  <c:v>30/set</c:v>
                </c:pt>
                <c:pt idx="6">
                  <c:v>07/out</c:v>
                </c:pt>
                <c:pt idx="7">
                  <c:v>14/out</c:v>
                </c:pt>
                <c:pt idx="8">
                  <c:v>21/out</c:v>
                </c:pt>
                <c:pt idx="9">
                  <c:v>28/out</c:v>
                </c:pt>
                <c:pt idx="10">
                  <c:v>04/nov</c:v>
                </c:pt>
                <c:pt idx="11">
                  <c:v>11/nov</c:v>
                </c:pt>
                <c:pt idx="12">
                  <c:v>18/nov</c:v>
                </c:pt>
                <c:pt idx="13">
                  <c:v>25/nov</c:v>
                </c:pt>
                <c:pt idx="14">
                  <c:v>02/dez</c:v>
                </c:pt>
                <c:pt idx="15">
                  <c:v>09/dez</c:v>
                </c:pt>
                <c:pt idx="16">
                  <c:v>16/dez</c:v>
                </c:pt>
                <c:pt idx="17">
                  <c:v>23/dez</c:v>
                </c:pt>
              </c:strCache>
            </c:strRef>
          </c:cat>
          <c:val>
            <c:numRef>
              <c:f>TIMELINE!$I$59:$T$59</c:f>
              <c:numCache>
                <c:formatCode>0.00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ED4-4CD0-A979-C56E123A4786}"/>
            </c:ext>
          </c:extLst>
        </c:ser>
        <c:dLbls>
          <c:showLegendKey val="0"/>
          <c:showVal val="1"/>
          <c:showCatName val="0"/>
          <c:showSerName val="0"/>
          <c:showPercent val="0"/>
          <c:showBubbleSize val="0"/>
        </c:dLbls>
        <c:gapWidth val="300"/>
        <c:axId val="627128664"/>
        <c:axId val="627128008"/>
      </c:barChart>
      <c:lineChart>
        <c:grouping val="standard"/>
        <c:varyColors val="0"/>
        <c:ser>
          <c:idx val="0"/>
          <c:order val="0"/>
          <c:tx>
            <c:strRef>
              <c:f>TIMELINE!$H$58</c:f>
              <c:strCache>
                <c:ptCount val="1"/>
                <c:pt idx="0">
                  <c:v>PREV. ACUM</c:v>
                </c:pt>
              </c:strCache>
            </c:strRef>
          </c:tx>
          <c:spPr>
            <a:ln w="28575" cap="rnd">
              <a:solidFill>
                <a:srgbClr val="002060"/>
              </a:solidFill>
              <a:round/>
            </a:ln>
            <a:effectLst/>
          </c:spPr>
          <c:marker>
            <c:symbol val="circle"/>
            <c:size val="4"/>
            <c:spPr>
              <a:solidFill>
                <a:srgbClr val="002060"/>
              </a:solidFill>
              <a:ln w="9525">
                <a:no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TIMELINE!$I$56:$Z$56</c:f>
              <c:strCache>
                <c:ptCount val="18"/>
                <c:pt idx="0">
                  <c:v>MARCO</c:v>
                </c:pt>
                <c:pt idx="1">
                  <c:v>02/set</c:v>
                </c:pt>
                <c:pt idx="2">
                  <c:v>09/set</c:v>
                </c:pt>
                <c:pt idx="3">
                  <c:v>16/set</c:v>
                </c:pt>
                <c:pt idx="4">
                  <c:v>23/set</c:v>
                </c:pt>
                <c:pt idx="5">
                  <c:v>30/set</c:v>
                </c:pt>
                <c:pt idx="6">
                  <c:v>07/out</c:v>
                </c:pt>
                <c:pt idx="7">
                  <c:v>14/out</c:v>
                </c:pt>
                <c:pt idx="8">
                  <c:v>21/out</c:v>
                </c:pt>
                <c:pt idx="9">
                  <c:v>28/out</c:v>
                </c:pt>
                <c:pt idx="10">
                  <c:v>04/nov</c:v>
                </c:pt>
                <c:pt idx="11">
                  <c:v>11/nov</c:v>
                </c:pt>
                <c:pt idx="12">
                  <c:v>18/nov</c:v>
                </c:pt>
                <c:pt idx="13">
                  <c:v>25/nov</c:v>
                </c:pt>
                <c:pt idx="14">
                  <c:v>02/dez</c:v>
                </c:pt>
                <c:pt idx="15">
                  <c:v>09/dez</c:v>
                </c:pt>
                <c:pt idx="16">
                  <c:v>16/dez</c:v>
                </c:pt>
                <c:pt idx="17">
                  <c:v>23/dez</c:v>
                </c:pt>
              </c:strCache>
            </c:strRef>
          </c:cat>
          <c:val>
            <c:numRef>
              <c:f>TIMELINE!$I$58:$Z$58</c:f>
              <c:numCache>
                <c:formatCode>0.00</c:formatCode>
                <c:ptCount val="18"/>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1"/>
          <c:extLst>
            <c:ext xmlns:c16="http://schemas.microsoft.com/office/drawing/2014/chart" uri="{C3380CC4-5D6E-409C-BE32-E72D297353CC}">
              <c16:uniqueId val="{00000002-FED4-4CD0-A979-C56E123A4786}"/>
            </c:ext>
          </c:extLst>
        </c:ser>
        <c:ser>
          <c:idx val="1"/>
          <c:order val="1"/>
          <c:tx>
            <c:strRef>
              <c:f>TIMELINE!$H$60</c:f>
              <c:strCache>
                <c:ptCount val="1"/>
                <c:pt idx="0">
                  <c:v>REAL ACUM.</c:v>
                </c:pt>
              </c:strCache>
            </c:strRef>
          </c:tx>
          <c:spPr>
            <a:ln w="28575" cap="rnd">
              <a:solidFill>
                <a:schemeClr val="accent2"/>
              </a:solidFill>
              <a:round/>
            </a:ln>
            <a:effectLst/>
          </c:spPr>
          <c:marker>
            <c:symbol val="circle"/>
            <c:size val="4"/>
            <c:spPr>
              <a:solidFill>
                <a:srgbClr val="C0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FF0000"/>
                    </a:solidFill>
                    <a:latin typeface="+mn-lt"/>
                    <a:ea typeface="+mn-ea"/>
                    <a:cs typeface="+mn-cs"/>
                  </a:defRPr>
                </a:pPr>
                <a:endParaRPr lang="pt-B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TIMELINE!$I$56:$Z$56</c:f>
              <c:strCache>
                <c:ptCount val="18"/>
                <c:pt idx="0">
                  <c:v>MARCO</c:v>
                </c:pt>
                <c:pt idx="1">
                  <c:v>02/set</c:v>
                </c:pt>
                <c:pt idx="2">
                  <c:v>09/set</c:v>
                </c:pt>
                <c:pt idx="3">
                  <c:v>16/set</c:v>
                </c:pt>
                <c:pt idx="4">
                  <c:v>23/set</c:v>
                </c:pt>
                <c:pt idx="5">
                  <c:v>30/set</c:v>
                </c:pt>
                <c:pt idx="6">
                  <c:v>07/out</c:v>
                </c:pt>
                <c:pt idx="7">
                  <c:v>14/out</c:v>
                </c:pt>
                <c:pt idx="8">
                  <c:v>21/out</c:v>
                </c:pt>
                <c:pt idx="9">
                  <c:v>28/out</c:v>
                </c:pt>
                <c:pt idx="10">
                  <c:v>04/nov</c:v>
                </c:pt>
                <c:pt idx="11">
                  <c:v>11/nov</c:v>
                </c:pt>
                <c:pt idx="12">
                  <c:v>18/nov</c:v>
                </c:pt>
                <c:pt idx="13">
                  <c:v>25/nov</c:v>
                </c:pt>
                <c:pt idx="14">
                  <c:v>02/dez</c:v>
                </c:pt>
                <c:pt idx="15">
                  <c:v>09/dez</c:v>
                </c:pt>
                <c:pt idx="16">
                  <c:v>16/dez</c:v>
                </c:pt>
                <c:pt idx="17">
                  <c:v>23/dez</c:v>
                </c:pt>
              </c:strCache>
            </c:strRef>
          </c:cat>
          <c:val>
            <c:numRef>
              <c:f>TIMELINE!$I$60:$Z$60</c:f>
              <c:numCache>
                <c:formatCode>0.00</c:formatCode>
                <c:ptCount val="18"/>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1"/>
          <c:extLst>
            <c:ext xmlns:c16="http://schemas.microsoft.com/office/drawing/2014/chart" uri="{C3380CC4-5D6E-409C-BE32-E72D297353CC}">
              <c16:uniqueId val="{00000003-FED4-4CD0-A979-C56E123A4786}"/>
            </c:ext>
          </c:extLst>
        </c:ser>
        <c:dLbls>
          <c:showLegendKey val="0"/>
          <c:showVal val="1"/>
          <c:showCatName val="0"/>
          <c:showSerName val="0"/>
          <c:showPercent val="0"/>
          <c:showBubbleSize val="0"/>
        </c:dLbls>
        <c:marker val="1"/>
        <c:smooth val="0"/>
        <c:axId val="627128664"/>
        <c:axId val="627128008"/>
      </c:lineChart>
      <c:catAx>
        <c:axId val="627128664"/>
        <c:scaling>
          <c:orientation val="minMax"/>
        </c:scaling>
        <c:delete val="0"/>
        <c:axPos val="b"/>
        <c:numFmt formatCode="d/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pt-BR"/>
          </a:p>
        </c:txPr>
        <c:crossAx val="627128008"/>
        <c:crosses val="autoZero"/>
        <c:auto val="1"/>
        <c:lblAlgn val="ctr"/>
        <c:lblOffset val="100"/>
        <c:noMultiLvlLbl val="1"/>
      </c:catAx>
      <c:valAx>
        <c:axId val="627128008"/>
        <c:scaling>
          <c:orientation val="minMax"/>
        </c:scaling>
        <c:delete val="1"/>
        <c:axPos val="l"/>
        <c:numFmt formatCode="0.0" sourceLinked="1"/>
        <c:majorTickMark val="none"/>
        <c:minorTickMark val="none"/>
        <c:tickLblPos val="nextTo"/>
        <c:crossAx val="627128664"/>
        <c:crosses val="autoZero"/>
        <c:crossBetween val="between"/>
      </c:valAx>
      <c:spPr>
        <a:noFill/>
        <a:ln>
          <a:noFill/>
        </a:ln>
        <a:effectLst/>
      </c:spPr>
    </c:plotArea>
    <c:legend>
      <c:legendPos val="b"/>
      <c:layout>
        <c:manualLayout>
          <c:xMode val="edge"/>
          <c:yMode val="edge"/>
          <c:x val="0.23495793345447927"/>
          <c:y val="0.93067658692957178"/>
          <c:w val="0.5099557726081293"/>
          <c:h val="6.7626865770760866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alpha val="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file>

<file path=xl/ctrlProps/ctrlProp2.xml><?xml version="1.0" encoding="utf-8"?>
<formControlPr xmlns="http://schemas.microsoft.com/office/spreadsheetml/2009/9/main" objectType="Radio" checked="Checked" firstButton="1"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4.emf"/><Relationship Id="rId4"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6.emf"/><Relationship Id="rId1" Type="http://schemas.openxmlformats.org/officeDocument/2006/relationships/chart" Target="../charts/chart8.xml"/><Relationship Id="rId5" Type="http://schemas.openxmlformats.org/officeDocument/2006/relationships/chart" Target="../charts/chart10.xml"/><Relationship Id="rId4"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6.emf"/></Relationships>
</file>

<file path=xl/drawings/_rels/drawing1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emf"/></Relationships>
</file>

<file path=xl/drawings/_rels/drawing2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20.jpeg"/><Relationship Id="rId18" Type="http://schemas.openxmlformats.org/officeDocument/2006/relationships/image" Target="../media/image25.jpeg"/><Relationship Id="rId26" Type="http://schemas.openxmlformats.org/officeDocument/2006/relationships/image" Target="../media/image33.jpeg"/><Relationship Id="rId3" Type="http://schemas.openxmlformats.org/officeDocument/2006/relationships/image" Target="../media/image10.jpeg"/><Relationship Id="rId21" Type="http://schemas.openxmlformats.org/officeDocument/2006/relationships/image" Target="../media/image28.jpeg"/><Relationship Id="rId34" Type="http://schemas.openxmlformats.org/officeDocument/2006/relationships/image" Target="../media/image41.jpe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jpeg"/><Relationship Id="rId25" Type="http://schemas.openxmlformats.org/officeDocument/2006/relationships/image" Target="../media/image32.jpeg"/><Relationship Id="rId33" Type="http://schemas.openxmlformats.org/officeDocument/2006/relationships/image" Target="../media/image40.jpeg"/><Relationship Id="rId2" Type="http://schemas.openxmlformats.org/officeDocument/2006/relationships/image" Target="../media/image9.jpeg"/><Relationship Id="rId16" Type="http://schemas.openxmlformats.org/officeDocument/2006/relationships/image" Target="../media/image23.jpeg"/><Relationship Id="rId20" Type="http://schemas.openxmlformats.org/officeDocument/2006/relationships/image" Target="../media/image27.jpeg"/><Relationship Id="rId29" Type="http://schemas.openxmlformats.org/officeDocument/2006/relationships/image" Target="../media/image36.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24" Type="http://schemas.openxmlformats.org/officeDocument/2006/relationships/image" Target="../media/image31.jpeg"/><Relationship Id="rId32" Type="http://schemas.openxmlformats.org/officeDocument/2006/relationships/image" Target="../media/image39.jpeg"/><Relationship Id="rId5" Type="http://schemas.openxmlformats.org/officeDocument/2006/relationships/image" Target="../media/image12.jpeg"/><Relationship Id="rId15" Type="http://schemas.openxmlformats.org/officeDocument/2006/relationships/image" Target="../media/image22.jpeg"/><Relationship Id="rId23" Type="http://schemas.openxmlformats.org/officeDocument/2006/relationships/image" Target="../media/image30.jpeg"/><Relationship Id="rId28" Type="http://schemas.openxmlformats.org/officeDocument/2006/relationships/image" Target="../media/image35.jpeg"/><Relationship Id="rId10" Type="http://schemas.openxmlformats.org/officeDocument/2006/relationships/image" Target="../media/image17.jpeg"/><Relationship Id="rId19" Type="http://schemas.openxmlformats.org/officeDocument/2006/relationships/image" Target="../media/image26.jpeg"/><Relationship Id="rId31" Type="http://schemas.openxmlformats.org/officeDocument/2006/relationships/image" Target="../media/image38.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 Id="rId22" Type="http://schemas.openxmlformats.org/officeDocument/2006/relationships/image" Target="../media/image29.jpeg"/><Relationship Id="rId27" Type="http://schemas.openxmlformats.org/officeDocument/2006/relationships/image" Target="../media/image34.jpeg"/><Relationship Id="rId30" Type="http://schemas.openxmlformats.org/officeDocument/2006/relationships/image" Target="../media/image37.jpeg"/><Relationship Id="rId8"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44.png"/><Relationship Id="rId7"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3.jpeg"/><Relationship Id="rId6" Type="http://schemas.openxmlformats.org/officeDocument/2006/relationships/image" Target="../media/image46.jpeg"/><Relationship Id="rId5" Type="http://schemas.openxmlformats.org/officeDocument/2006/relationships/image" Target="../media/image45.emf"/><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21403</xdr:colOff>
      <xdr:row>5</xdr:row>
      <xdr:rowOff>41952</xdr:rowOff>
    </xdr:from>
    <xdr:ext cx="10624186" cy="249402"/>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21403" y="1823687"/>
          <a:ext cx="10624186" cy="249402"/>
        </a:xfrm>
        <a:prstGeom prst="rect">
          <a:avLst/>
        </a:prstGeom>
        <a:solidFill>
          <a:schemeClr val="tx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REGISTRO FOTOGRÁFICO / DESENHO / ISOMÉTRICO</a:t>
          </a:r>
          <a:endParaRPr lang="pt-BR" sz="140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oneCellAnchor>
  <xdr:oneCellAnchor>
    <xdr:from>
      <xdr:col>24</xdr:col>
      <xdr:colOff>378557</xdr:colOff>
      <xdr:row>30</xdr:row>
      <xdr:rowOff>24423</xdr:rowOff>
    </xdr:from>
    <xdr:ext cx="184731" cy="264560"/>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17142557" y="573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24</xdr:col>
      <xdr:colOff>378557</xdr:colOff>
      <xdr:row>39</xdr:row>
      <xdr:rowOff>0</xdr:rowOff>
    </xdr:from>
    <xdr:ext cx="184731" cy="264560"/>
    <xdr:sp macro="" textlink="">
      <xdr:nvSpPr>
        <xdr:cNvPr id="5" name="CaixaDeTexto 4">
          <a:extLst>
            <a:ext uri="{FF2B5EF4-FFF2-40B4-BE49-F238E27FC236}">
              <a16:creationId xmlns:a16="http://schemas.microsoft.com/office/drawing/2014/main" id="{00000000-0008-0000-0000-000005000000}"/>
            </a:ext>
          </a:extLst>
        </xdr:cNvPr>
        <xdr:cNvSpPr txBox="1"/>
      </xdr:nvSpPr>
      <xdr:spPr>
        <a:xfrm>
          <a:off x="17142557" y="742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24</xdr:col>
      <xdr:colOff>378557</xdr:colOff>
      <xdr:row>39</xdr:row>
      <xdr:rowOff>0</xdr:rowOff>
    </xdr:from>
    <xdr:ext cx="184731" cy="264560"/>
    <xdr:sp macro="" textlink="">
      <xdr:nvSpPr>
        <xdr:cNvPr id="6" name="CaixaDeTexto 5">
          <a:extLst>
            <a:ext uri="{FF2B5EF4-FFF2-40B4-BE49-F238E27FC236}">
              <a16:creationId xmlns:a16="http://schemas.microsoft.com/office/drawing/2014/main" id="{00000000-0008-0000-0000-000006000000}"/>
            </a:ext>
          </a:extLst>
        </xdr:cNvPr>
        <xdr:cNvSpPr txBox="1"/>
      </xdr:nvSpPr>
      <xdr:spPr>
        <a:xfrm>
          <a:off x="17142557" y="742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23</xdr:col>
      <xdr:colOff>33310</xdr:colOff>
      <xdr:row>5</xdr:row>
      <xdr:rowOff>22413</xdr:rowOff>
    </xdr:from>
    <xdr:ext cx="6847102" cy="253484"/>
    <xdr:sp macro="" textlink="">
      <xdr:nvSpPr>
        <xdr:cNvPr id="8" name="CaixaDeTexto 7">
          <a:extLst>
            <a:ext uri="{FF2B5EF4-FFF2-40B4-BE49-F238E27FC236}">
              <a16:creationId xmlns:a16="http://schemas.microsoft.com/office/drawing/2014/main" id="{00000000-0008-0000-0000-000008000000}"/>
            </a:ext>
          </a:extLst>
        </xdr:cNvPr>
        <xdr:cNvSpPr txBox="1"/>
      </xdr:nvSpPr>
      <xdr:spPr>
        <a:xfrm>
          <a:off x="9322986" y="1804148"/>
          <a:ext cx="6847102" cy="253484"/>
        </a:xfrm>
        <a:prstGeom prst="rect">
          <a:avLst/>
        </a:prstGeom>
        <a:solidFill>
          <a:schemeClr val="tx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6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PLANEJAMENTO ESCOPO HH</a:t>
          </a:r>
          <a:endParaRPr lang="pt-BR" sz="160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xdr:from>
          <xdr:col>0</xdr:col>
          <xdr:colOff>257175</xdr:colOff>
          <xdr:row>0</xdr:row>
          <xdr:rowOff>47625</xdr:rowOff>
        </xdr:from>
        <xdr:to>
          <xdr:col>2</xdr:col>
          <xdr:colOff>123825</xdr:colOff>
          <xdr:row>0</xdr:row>
          <xdr:rowOff>542925</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00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23</xdr:col>
      <xdr:colOff>269394</xdr:colOff>
      <xdr:row>14</xdr:row>
      <xdr:rowOff>17318</xdr:rowOff>
    </xdr:from>
    <xdr:to>
      <xdr:col>28</xdr:col>
      <xdr:colOff>1481268</xdr:colOff>
      <xdr:row>35</xdr:row>
      <xdr:rowOff>159513</xdr:rowOff>
    </xdr:to>
    <xdr:sp macro="" textlink="">
      <xdr:nvSpPr>
        <xdr:cNvPr id="9" name="CaixaDeTexto 8">
          <a:extLst>
            <a:ext uri="{FF2B5EF4-FFF2-40B4-BE49-F238E27FC236}">
              <a16:creationId xmlns:a16="http://schemas.microsoft.com/office/drawing/2014/main" id="{00000000-0008-0000-0000-000009000000}"/>
            </a:ext>
          </a:extLst>
        </xdr:cNvPr>
        <xdr:cNvSpPr txBox="1"/>
      </xdr:nvSpPr>
      <xdr:spPr>
        <a:xfrm>
          <a:off x="9621212" y="3810000"/>
          <a:ext cx="6476601" cy="51298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1" u="sng"/>
            <a:t>CONSIDERAÇÕES IMPORTANTES:</a:t>
          </a:r>
        </a:p>
        <a:p>
          <a:pPr algn="l"/>
          <a:endParaRPr lang="pt-BR" sz="1600" b="1" u="sng"/>
        </a:p>
        <a:p>
          <a:pPr algn="l"/>
          <a:r>
            <a:rPr lang="pt-BR" sz="1100" b="0" u="none"/>
            <a:t>- </a:t>
          </a:r>
          <a:r>
            <a:rPr lang="pt-BR" sz="1100" b="0" u="none" baseline="0"/>
            <a:t>PARA GERAÇÃO DESTA A.S. FORAM CONSIDERADAS AS LINHAS MS e SS DA CAFOR DA U-51, CUJO LEVANTAMENTO FOI FEITO COM O AUXÍLIO DOS ISOMÉTRICOS CEDIDOS PELA ACELEN.;</a:t>
          </a:r>
        </a:p>
        <a:p>
          <a:pPr algn="l"/>
          <a:r>
            <a:rPr lang="pt-BR" sz="1100" b="0" u="none" baseline="0"/>
            <a:t>- OS SERVIÇOS SERÃO MEDIDO DE ACORDO COM O VOLUME EXECUTADO</a:t>
          </a:r>
          <a:r>
            <a:rPr lang="pt-BR" sz="1400" b="0" u="none" baseline="0"/>
            <a:t>.</a:t>
          </a:r>
          <a:endParaRPr lang="pt-BR" sz="1400" b="0" u="none"/>
        </a:p>
      </xdr:txBody>
    </xdr:sp>
    <xdr:clientData/>
  </xdr:twoCellAnchor>
  <xdr:twoCellAnchor editAs="oneCell">
    <xdr:from>
      <xdr:col>27</xdr:col>
      <xdr:colOff>1642533</xdr:colOff>
      <xdr:row>0</xdr:row>
      <xdr:rowOff>148820</xdr:rowOff>
    </xdr:from>
    <xdr:to>
      <xdr:col>28</xdr:col>
      <xdr:colOff>1134532</xdr:colOff>
      <xdr:row>0</xdr:row>
      <xdr:rowOff>456100</xdr:rowOff>
    </xdr:to>
    <xdr:pic>
      <xdr:nvPicPr>
        <xdr:cNvPr id="14" name="Imagem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176" b="39766"/>
        <a:stretch/>
      </xdr:blipFill>
      <xdr:spPr>
        <a:xfrm>
          <a:off x="16645466" y="148820"/>
          <a:ext cx="1286933" cy="307280"/>
        </a:xfrm>
        <a:prstGeom prst="rect">
          <a:avLst/>
        </a:prstGeom>
      </xdr:spPr>
    </xdr:pic>
    <xdr:clientData/>
  </xdr:twoCellAnchor>
  <xdr:twoCellAnchor>
    <xdr:from>
      <xdr:col>0</xdr:col>
      <xdr:colOff>1</xdr:colOff>
      <xdr:row>6</xdr:row>
      <xdr:rowOff>138545</xdr:rowOff>
    </xdr:from>
    <xdr:to>
      <xdr:col>22</xdr:col>
      <xdr:colOff>1853046</xdr:colOff>
      <xdr:row>21</xdr:row>
      <xdr:rowOff>51954</xdr:rowOff>
    </xdr:to>
    <xdr:grpSp>
      <xdr:nvGrpSpPr>
        <xdr:cNvPr id="24" name="Agrupar 23">
          <a:extLst>
            <a:ext uri="{FF2B5EF4-FFF2-40B4-BE49-F238E27FC236}">
              <a16:creationId xmlns:a16="http://schemas.microsoft.com/office/drawing/2014/main" id="{00000000-0008-0000-0000-000018000000}"/>
            </a:ext>
          </a:extLst>
        </xdr:cNvPr>
        <xdr:cNvGrpSpPr/>
      </xdr:nvGrpSpPr>
      <xdr:grpSpPr>
        <a:xfrm>
          <a:off x="1" y="2069288"/>
          <a:ext cx="9357200" cy="3504592"/>
          <a:chOff x="13739485" y="17240250"/>
          <a:chExt cx="16789590" cy="6381750"/>
        </a:xfrm>
      </xdr:grpSpPr>
      <xdr:pic>
        <xdr:nvPicPr>
          <xdr:cNvPr id="25" name="Picture 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b="11094"/>
          <a:stretch/>
        </xdr:blipFill>
        <xdr:spPr>
          <a:xfrm>
            <a:off x="13739485" y="17240250"/>
            <a:ext cx="16789590" cy="6381750"/>
          </a:xfrm>
          <a:prstGeom prst="rect">
            <a:avLst/>
          </a:prstGeom>
          <a:solidFill>
            <a:schemeClr val="bg1"/>
          </a:solidFill>
        </xdr:spPr>
      </xdr:pic>
      <xdr:sp macro="" textlink="">
        <xdr:nvSpPr>
          <xdr:cNvPr id="26" name="Object 3" hidden="1">
            <a:extLst>
              <a:ext uri="{63B3BB69-23CF-44E3-9099-C40C66FF867C}">
                <a14:compatExt xmlns:a14="http://schemas.microsoft.com/office/drawing/2010/main" spid="_x0000_s158723"/>
              </a:ext>
              <a:ext uri="{FF2B5EF4-FFF2-40B4-BE49-F238E27FC236}">
                <a16:creationId xmlns:a16="http://schemas.microsoft.com/office/drawing/2014/main" id="{00000000-0008-0000-0000-00001A000000}"/>
              </a:ext>
            </a:extLst>
          </xdr:cNvPr>
          <xdr:cNvSpPr/>
        </xdr:nvSpPr>
        <xdr:spPr bwMode="auto">
          <a:xfrm>
            <a:off x="13865226" y="17415729"/>
            <a:ext cx="1585366" cy="38100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27" name="Retângulo 26">
            <a:extLst>
              <a:ext uri="{FF2B5EF4-FFF2-40B4-BE49-F238E27FC236}">
                <a16:creationId xmlns:a16="http://schemas.microsoft.com/office/drawing/2014/main" id="{00000000-0008-0000-0000-00001B000000}"/>
              </a:ext>
            </a:extLst>
          </xdr:cNvPr>
          <xdr:cNvSpPr/>
        </xdr:nvSpPr>
        <xdr:spPr>
          <a:xfrm>
            <a:off x="18695587" y="17491709"/>
            <a:ext cx="7467804" cy="884830"/>
          </a:xfrm>
          <a:prstGeom prst="rect">
            <a:avLst/>
          </a:prstGeom>
          <a:noFill/>
        </xdr:spPr>
        <xdr:txBody>
          <a:bodyPr wrap="none" lIns="91440" tIns="45720" rIns="91440" bIns="45720">
            <a:spAutoFit/>
          </a:bodyPr>
          <a:lstStyle/>
          <a:p>
            <a:pPr algn="ctr"/>
            <a:r>
              <a:rPr lang="pt-BR" sz="1400" b="0" cap="none" spc="0" baseline="0">
                <a:ln w="0"/>
                <a:solidFill>
                  <a:srgbClr val="002060"/>
                </a:solidFill>
                <a:effectLst>
                  <a:outerShdw blurRad="38100" dist="19050" dir="2700000" algn="tl" rotWithShape="0">
                    <a:schemeClr val="dk1">
                      <a:alpha val="40000"/>
                    </a:schemeClr>
                  </a:outerShdw>
                </a:effectLst>
                <a:latin typeface="+mn-lt"/>
                <a:ea typeface="+mn-ea"/>
                <a:cs typeface="+mn-cs"/>
              </a:rPr>
              <a:t>CURVA DE AVANÇO</a:t>
            </a:r>
          </a:p>
          <a:p>
            <a:pPr algn="ctr"/>
            <a:r>
              <a:rPr lang="pt-BR" sz="1400" b="0" cap="none" spc="0" baseline="0">
                <a:ln w="0"/>
                <a:solidFill>
                  <a:srgbClr val="002060"/>
                </a:solidFill>
                <a:effectLst>
                  <a:outerShdw blurRad="38100" dist="19050" dir="2700000" algn="tl" rotWithShape="0">
                    <a:schemeClr val="dk1">
                      <a:alpha val="40000"/>
                    </a:schemeClr>
                  </a:outerShdw>
                </a:effectLst>
                <a:latin typeface="+mn-lt"/>
                <a:ea typeface="+mn-ea"/>
                <a:cs typeface="+mn-cs"/>
              </a:rPr>
              <a:t>REVITALIZAÇÃO ENERGETICA CAFOR U-51/U-83/U-17D</a:t>
            </a:r>
          </a:p>
        </xdr:txBody>
      </xdr:sp>
    </xdr:grpSp>
    <xdr:clientData/>
  </xdr:twoCellAnchor>
  <xdr:twoCellAnchor>
    <xdr:from>
      <xdr:col>0</xdr:col>
      <xdr:colOff>103719</xdr:colOff>
      <xdr:row>10</xdr:row>
      <xdr:rowOff>101023</xdr:rowOff>
    </xdr:from>
    <xdr:to>
      <xdr:col>22</xdr:col>
      <xdr:colOff>1859019</xdr:colOff>
      <xdr:row>21</xdr:row>
      <xdr:rowOff>1</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xdr:colOff>
      <xdr:row>20</xdr:row>
      <xdr:rowOff>190500</xdr:rowOff>
    </xdr:from>
    <xdr:to>
      <xdr:col>23</xdr:col>
      <xdr:colOff>51955</xdr:colOff>
      <xdr:row>34</xdr:row>
      <xdr:rowOff>258975</xdr:rowOff>
    </xdr:to>
    <xdr:grpSp>
      <xdr:nvGrpSpPr>
        <xdr:cNvPr id="30" name="Agrupar 29">
          <a:extLst>
            <a:ext uri="{FF2B5EF4-FFF2-40B4-BE49-F238E27FC236}">
              <a16:creationId xmlns:a16="http://schemas.microsoft.com/office/drawing/2014/main" id="{00000000-0008-0000-0000-00001E000000}"/>
            </a:ext>
          </a:extLst>
        </xdr:cNvPr>
        <xdr:cNvGrpSpPr/>
      </xdr:nvGrpSpPr>
      <xdr:grpSpPr>
        <a:xfrm>
          <a:off x="2" y="5467865"/>
          <a:ext cx="9422494" cy="3312124"/>
          <a:chOff x="13700126" y="23939499"/>
          <a:chExt cx="16827499" cy="6334125"/>
        </a:xfrm>
        <a:noFill/>
      </xdr:grpSpPr>
      <xdr:pic>
        <xdr:nvPicPr>
          <xdr:cNvPr id="31" name="Picture 4">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b="11094"/>
          <a:stretch/>
        </xdr:blipFill>
        <xdr:spPr>
          <a:xfrm>
            <a:off x="13700126" y="23939499"/>
            <a:ext cx="16827499" cy="6334125"/>
          </a:xfrm>
          <a:prstGeom prst="rect">
            <a:avLst/>
          </a:prstGeom>
          <a:grpFill/>
        </xdr:spPr>
      </xdr:pic>
      <xdr:sp macro="" textlink="">
        <xdr:nvSpPr>
          <xdr:cNvPr id="32" name="Object 4" hidden="1">
            <a:extLst>
              <a:ext uri="{63B3BB69-23CF-44E3-9099-C40C66FF867C}">
                <a14:compatExt xmlns:a14="http://schemas.microsoft.com/office/drawing/2010/main" spid="_x0000_s158724"/>
              </a:ext>
              <a:ext uri="{FF2B5EF4-FFF2-40B4-BE49-F238E27FC236}">
                <a16:creationId xmlns:a16="http://schemas.microsoft.com/office/drawing/2014/main" id="{00000000-0008-0000-0000-000020000000}"/>
              </a:ext>
            </a:extLst>
          </xdr:cNvPr>
          <xdr:cNvSpPr/>
        </xdr:nvSpPr>
        <xdr:spPr bwMode="auto">
          <a:xfrm>
            <a:off x="13874750" y="24101425"/>
            <a:ext cx="1393824" cy="381000"/>
          </a:xfrm>
          <a:prstGeom prst="rect">
            <a:avLst/>
          </a:prstGeom>
          <a:noFill/>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1</xdr:colOff>
      <xdr:row>21</xdr:row>
      <xdr:rowOff>121228</xdr:rowOff>
    </xdr:from>
    <xdr:to>
      <xdr:col>22</xdr:col>
      <xdr:colOff>1818410</xdr:colOff>
      <xdr:row>35</xdr:row>
      <xdr:rowOff>69274</xdr:rowOff>
    </xdr:to>
    <xdr:graphicFrame macro="">
      <xdr:nvGraphicFramePr>
        <xdr:cNvPr id="33" name="Gráfico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623455</xdr:colOff>
          <xdr:row>20</xdr:row>
          <xdr:rowOff>69273</xdr:rowOff>
        </xdr:from>
        <xdr:to>
          <xdr:col>28</xdr:col>
          <xdr:colOff>1091046</xdr:colOff>
          <xdr:row>35</xdr:row>
          <xdr:rowOff>167447</xdr:rowOff>
        </xdr:to>
        <xdr:pic>
          <xdr:nvPicPr>
            <xdr:cNvPr id="34" name="Imagem 33">
              <a:extLst>
                <a:ext uri="{FF2B5EF4-FFF2-40B4-BE49-F238E27FC236}">
                  <a16:creationId xmlns:a16="http://schemas.microsoft.com/office/drawing/2014/main" id="{00000000-0008-0000-0000-000022000000}"/>
                </a:ext>
              </a:extLst>
            </xdr:cNvPr>
            <xdr:cNvPicPr>
              <a:picLocks noChangeAspect="1" noChangeArrowheads="1"/>
              <a:extLst>
                <a:ext uri="{84589F7E-364E-4C9E-8A38-B11213B215E9}">
                  <a14:cameraTool cellRange="'Cálc economia (25%)'!$B$23:$F$41" spid="_x0000_s33337"/>
                </a:ext>
              </a:extLst>
            </xdr:cNvPicPr>
          </xdr:nvPicPr>
          <xdr:blipFill>
            <a:blip xmlns:r="http://schemas.openxmlformats.org/officeDocument/2006/relationships" r:embed="rId5"/>
            <a:srcRect/>
            <a:stretch>
              <a:fillRect/>
            </a:stretch>
          </xdr:blipFill>
          <xdr:spPr bwMode="auto">
            <a:xfrm>
              <a:off x="9975273" y="5316682"/>
              <a:ext cx="5732318" cy="363108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23</xdr:col>
      <xdr:colOff>640774</xdr:colOff>
      <xdr:row>18</xdr:row>
      <xdr:rowOff>190500</xdr:rowOff>
    </xdr:from>
    <xdr:to>
      <xdr:col>28</xdr:col>
      <xdr:colOff>1056411</xdr:colOff>
      <xdr:row>20</xdr:row>
      <xdr:rowOff>138545</xdr:rowOff>
    </xdr:to>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9992592" y="4953000"/>
          <a:ext cx="5680364" cy="4329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1"/>
            <a:t>Tabela</a:t>
          </a:r>
          <a:r>
            <a:rPr lang="pt-BR" sz="1600" b="1" baseline="0"/>
            <a:t> de Economia de Energia x Valores por diâmetro</a:t>
          </a:r>
          <a:endParaRPr lang="pt-BR" sz="1600" b="1"/>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0.03878</cdr:y>
    </cdr:from>
    <cdr:to>
      <cdr:x>0.26848</cdr:x>
      <cdr:y>0.16872</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0" y="83635"/>
          <a:ext cx="1851468" cy="280205"/>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CURVA</a:t>
          </a:r>
          <a:r>
            <a:rPr lang="pt-BR" sz="1200" b="0" cap="none" spc="0" baseline="0">
              <a:ln w="0"/>
              <a:solidFill>
                <a:schemeClr val="tx1"/>
              </a:solidFill>
              <a:effectLst>
                <a:outerShdw blurRad="38100" dist="19050" dir="2700000" algn="tl" rotWithShape="0">
                  <a:schemeClr val="dk1">
                    <a:alpha val="40000"/>
                  </a:schemeClr>
                </a:outerShdw>
              </a:effectLst>
            </a:rPr>
            <a:t> DE </a:t>
          </a:r>
          <a:r>
            <a:rPr lang="pt-BR" sz="1200" b="0" cap="none" spc="0">
              <a:ln w="0"/>
              <a:solidFill>
                <a:schemeClr val="tx1"/>
              </a:solidFill>
              <a:effectLst>
                <a:outerShdw blurRad="38100" dist="19050" dir="2700000" algn="tl" rotWithShape="0">
                  <a:schemeClr val="dk1">
                    <a:alpha val="40000"/>
                  </a:schemeClr>
                </a:outerShdw>
              </a:effectLst>
            </a:rPr>
            <a:t>AVANÇO FÍSICO</a:t>
          </a:r>
        </a:p>
      </cdr:txBody>
    </cdr:sp>
  </cdr:relSizeAnchor>
</c:userShapes>
</file>

<file path=xl/drawings/drawing11.xml><?xml version="1.0" encoding="utf-8"?>
<c:userShapes xmlns:c="http://schemas.openxmlformats.org/drawingml/2006/chart">
  <cdr:relSizeAnchor xmlns:cdr="http://schemas.openxmlformats.org/drawingml/2006/chartDrawing">
    <cdr:from>
      <cdr:x>0.36428</cdr:x>
      <cdr:y>0.03173</cdr:y>
    </cdr:from>
    <cdr:to>
      <cdr:x>0.67927</cdr:x>
      <cdr:y>0.10423</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4775640" y="163777"/>
          <a:ext cx="4129464" cy="374141"/>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800" b="0" cap="none" spc="0">
              <a:ln w="0"/>
              <a:solidFill>
                <a:schemeClr val="tx1"/>
              </a:solidFill>
              <a:effectLst>
                <a:outerShdw blurRad="38100" dist="19050" dir="2700000" algn="tl" rotWithShape="0">
                  <a:schemeClr val="dk1">
                    <a:alpha val="40000"/>
                  </a:schemeClr>
                </a:outerShdw>
              </a:effectLst>
            </a:rPr>
            <a:t>DESEMBOLSO</a:t>
          </a:r>
          <a:r>
            <a:rPr lang="pt-BR" sz="1800" b="0" cap="none" spc="0" baseline="0">
              <a:ln w="0"/>
              <a:solidFill>
                <a:schemeClr val="tx1"/>
              </a:solidFill>
              <a:effectLst>
                <a:outerShdw blurRad="38100" dist="19050" dir="2700000" algn="tl" rotWithShape="0">
                  <a:schemeClr val="dk1">
                    <a:alpha val="40000"/>
                  </a:schemeClr>
                </a:outerShdw>
              </a:effectLst>
            </a:rPr>
            <a:t> x CUSTO SEM ISOLAMENTO</a:t>
          </a:r>
          <a:endParaRPr lang="pt-BR" sz="1800" b="0" cap="none" spc="0">
            <a:ln w="0"/>
            <a:solidFill>
              <a:schemeClr val="tx1"/>
            </a:solidFill>
            <a:effectLst>
              <a:outerShdw blurRad="38100" dist="19050" dir="2700000" algn="tl" rotWithShape="0">
                <a:schemeClr val="dk1">
                  <a:alpha val="40000"/>
                </a:schemeClr>
              </a:outerShdw>
            </a:effectLst>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19050</xdr:rowOff>
        </xdr:from>
        <xdr:to>
          <xdr:col>1</xdr:col>
          <xdr:colOff>352425</xdr:colOff>
          <xdr:row>1</xdr:row>
          <xdr:rowOff>171450</xdr:rowOff>
        </xdr:to>
        <xdr:sp macro="" textlink="">
          <xdr:nvSpPr>
            <xdr:cNvPr id="195585" name="Object 1" hidden="1">
              <a:extLst>
                <a:ext uri="{63B3BB69-23CF-44E3-9099-C40C66FF867C}">
                  <a14:compatExt spid="_x0000_s195585"/>
                </a:ext>
                <a:ext uri="{FF2B5EF4-FFF2-40B4-BE49-F238E27FC236}">
                  <a16:creationId xmlns:a16="http://schemas.microsoft.com/office/drawing/2014/main" id="{00000000-0008-0000-0B00-000001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133350</xdr:colOff>
      <xdr:row>1</xdr:row>
      <xdr:rowOff>180975</xdr:rowOff>
    </xdr:from>
    <xdr:to>
      <xdr:col>1</xdr:col>
      <xdr:colOff>1638300</xdr:colOff>
      <xdr:row>2</xdr:row>
      <xdr:rowOff>180975</xdr:rowOff>
    </xdr:to>
    <xdr:sp macro="" textlink="">
      <xdr:nvSpPr>
        <xdr:cNvPr id="2" name="Object 1" hidden="1">
          <a:extLst>
            <a:ext uri="{63B3BB69-23CF-44E3-9099-C40C66FF867C}">
              <a14:compatExt xmlns:a14="http://schemas.microsoft.com/office/drawing/2010/main" spid="_x0000_s52225"/>
            </a:ext>
            <a:ext uri="{FF2B5EF4-FFF2-40B4-BE49-F238E27FC236}">
              <a16:creationId xmlns:a16="http://schemas.microsoft.com/office/drawing/2014/main" id="{00000000-0008-0000-0C00-000002000000}"/>
            </a:ext>
          </a:extLst>
        </xdr:cNvPr>
        <xdr:cNvSpPr/>
      </xdr:nvSpPr>
      <xdr:spPr bwMode="auto">
        <a:xfrm>
          <a:off x="133350" y="363855"/>
          <a:ext cx="1908810" cy="5105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121</xdr:col>
      <xdr:colOff>123825</xdr:colOff>
      <xdr:row>1</xdr:row>
      <xdr:rowOff>200025</xdr:rowOff>
    </xdr:from>
    <xdr:to>
      <xdr:col>122</xdr:col>
      <xdr:colOff>885825</xdr:colOff>
      <xdr:row>2</xdr:row>
      <xdr:rowOff>161925</xdr:rowOff>
    </xdr:to>
    <xdr:sp macro="" textlink="">
      <xdr:nvSpPr>
        <xdr:cNvPr id="3" name="Object 2" hidden="1">
          <a:extLst>
            <a:ext uri="{63B3BB69-23CF-44E3-9099-C40C66FF867C}">
              <a14:compatExt xmlns:a14="http://schemas.microsoft.com/office/drawing/2010/main" spid="_x0000_s52226"/>
            </a:ext>
            <a:ext uri="{FF2B5EF4-FFF2-40B4-BE49-F238E27FC236}">
              <a16:creationId xmlns:a16="http://schemas.microsoft.com/office/drawing/2014/main" id="{00000000-0008-0000-0C00-000003000000}"/>
            </a:ext>
          </a:extLst>
        </xdr:cNvPr>
        <xdr:cNvSpPr/>
      </xdr:nvSpPr>
      <xdr:spPr bwMode="auto">
        <a:xfrm>
          <a:off x="67918965" y="382905"/>
          <a:ext cx="1386840" cy="472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147956</xdr:colOff>
      <xdr:row>159</xdr:row>
      <xdr:rowOff>46260</xdr:rowOff>
    </xdr:from>
    <xdr:to>
      <xdr:col>26</xdr:col>
      <xdr:colOff>95251</xdr:colOff>
      <xdr:row>194</xdr:row>
      <xdr:rowOff>95250</xdr:rowOff>
    </xdr:to>
    <xdr:grpSp>
      <xdr:nvGrpSpPr>
        <xdr:cNvPr id="12" name="Agrupar 11">
          <a:extLst>
            <a:ext uri="{FF2B5EF4-FFF2-40B4-BE49-F238E27FC236}">
              <a16:creationId xmlns:a16="http://schemas.microsoft.com/office/drawing/2014/main" id="{00000000-0008-0000-0C00-00000C000000}"/>
            </a:ext>
          </a:extLst>
        </xdr:cNvPr>
        <xdr:cNvGrpSpPr/>
      </xdr:nvGrpSpPr>
      <xdr:grpSpPr>
        <a:xfrm>
          <a:off x="5516592" y="47428805"/>
          <a:ext cx="21387204" cy="6716490"/>
          <a:chOff x="9961881" y="41343485"/>
          <a:chExt cx="19324320" cy="10688415"/>
        </a:xfrm>
      </xdr:grpSpPr>
      <xdr:sp macro="" textlink="">
        <xdr:nvSpPr>
          <xdr:cNvPr id="13" name="Object 4" hidden="1">
            <a:extLst>
              <a:ext uri="{63B3BB69-23CF-44E3-9099-C40C66FF867C}">
                <a14:compatExt xmlns:a14="http://schemas.microsoft.com/office/drawing/2010/main" spid="_x0000_s52228"/>
              </a:ext>
              <a:ext uri="{FF2B5EF4-FFF2-40B4-BE49-F238E27FC236}">
                <a16:creationId xmlns:a16="http://schemas.microsoft.com/office/drawing/2014/main" id="{00000000-0008-0000-0C00-00000D000000}"/>
              </a:ext>
            </a:extLst>
          </xdr:cNvPr>
          <xdr:cNvSpPr/>
        </xdr:nvSpPr>
        <xdr:spPr bwMode="auto">
          <a:xfrm>
            <a:off x="9999980" y="41351200"/>
            <a:ext cx="1384300" cy="518160"/>
          </a:xfrm>
          <a:prstGeom prst="rect">
            <a:avLst/>
          </a:prstGeom>
          <a:noFill/>
          <a:extLst>
            <a:ext uri="{909E8E84-426E-40DD-AFC4-6F175D3DCCD1}">
              <a14:hiddenFill xmlns:a14="http://schemas.microsoft.com/office/drawing/2010/main">
                <a:solidFill>
                  <a:srgbClr val="FFFFFF"/>
                </a:solidFill>
              </a14:hiddenFill>
            </a:ext>
          </a:extLst>
        </xdr:spPr>
      </xdr:sp>
      <xdr:graphicFrame macro="">
        <xdr:nvGraphicFramePr>
          <xdr:cNvPr id="14" name="Gráfico 13">
            <a:extLst>
              <a:ext uri="{FF2B5EF4-FFF2-40B4-BE49-F238E27FC236}">
                <a16:creationId xmlns:a16="http://schemas.microsoft.com/office/drawing/2014/main" id="{00000000-0008-0000-0C00-00000E000000}"/>
              </a:ext>
            </a:extLst>
          </xdr:cNvPr>
          <xdr:cNvGraphicFramePr>
            <a:graphicFrameLocks/>
          </xdr:cNvGraphicFramePr>
        </xdr:nvGraphicFramePr>
        <xdr:xfrm>
          <a:off x="9961881" y="42291180"/>
          <a:ext cx="19324320" cy="97407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5" name="Retângulo 14">
            <a:extLst>
              <a:ext uri="{FF2B5EF4-FFF2-40B4-BE49-F238E27FC236}">
                <a16:creationId xmlns:a16="http://schemas.microsoft.com/office/drawing/2014/main" id="{00000000-0008-0000-0C00-00000F000000}"/>
              </a:ext>
            </a:extLst>
          </xdr:cNvPr>
          <xdr:cNvSpPr/>
        </xdr:nvSpPr>
        <xdr:spPr>
          <a:xfrm>
            <a:off x="16472304" y="41343485"/>
            <a:ext cx="6724246" cy="782415"/>
          </a:xfrm>
          <a:prstGeom prst="rect">
            <a:avLst/>
          </a:prstGeom>
          <a:noFill/>
        </xdr:spPr>
        <xdr:txBody>
          <a:bodyPr wrap="none" lIns="91440" tIns="45720" rIns="91440" bIns="45720" anchor="ctr">
            <a:noAutofit/>
          </a:bodyPr>
          <a:lstStyle/>
          <a:p>
            <a:pPr algn="ctr"/>
            <a:r>
              <a:rPr lang="pt-BR" sz="3200" b="0" cap="none" spc="0" baseline="0">
                <a:ln w="0"/>
                <a:solidFill>
                  <a:srgbClr val="002060"/>
                </a:solidFill>
                <a:effectLst>
                  <a:outerShdw blurRad="38100" dist="19050" dir="2700000" algn="tl" rotWithShape="0">
                    <a:schemeClr val="dk1">
                      <a:alpha val="40000"/>
                    </a:schemeClr>
                  </a:outerShdw>
                </a:effectLst>
              </a:rPr>
              <a:t>PRODUTIVIDADE POR EFETIVO</a:t>
            </a:r>
            <a:endParaRPr lang="pt-BR" sz="3200" b="0" cap="none" spc="0" baseline="0">
              <a:ln w="0"/>
              <a:solidFill>
                <a:srgbClr val="002060"/>
              </a:solidFill>
              <a:effectLst>
                <a:outerShdw blurRad="38100" dist="19050" dir="2700000" algn="tl" rotWithShape="0">
                  <a:schemeClr val="dk1">
                    <a:alpha val="40000"/>
                  </a:schemeClr>
                </a:outerShdw>
              </a:effectLst>
              <a:latin typeface="+mn-lt"/>
              <a:ea typeface="+mn-ea"/>
              <a:cs typeface="+mn-cs"/>
            </a:endParaRPr>
          </a:p>
        </xdr:txBody>
      </xdr:sp>
    </xdr:grpSp>
    <xdr:clientData/>
  </xdr:twoCellAnchor>
  <xdr:twoCellAnchor>
    <xdr:from>
      <xdr:col>0</xdr:col>
      <xdr:colOff>171451</xdr:colOff>
      <xdr:row>1</xdr:row>
      <xdr:rowOff>865</xdr:rowOff>
    </xdr:from>
    <xdr:to>
      <xdr:col>1</xdr:col>
      <xdr:colOff>3579628</xdr:colOff>
      <xdr:row>2</xdr:row>
      <xdr:rowOff>438150</xdr:rowOff>
    </xdr:to>
    <xdr:pic>
      <xdr:nvPicPr>
        <xdr:cNvPr id="22" name="Picture 1">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1" y="178074"/>
          <a:ext cx="4028410" cy="146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121</xdr:col>
      <xdr:colOff>238125</xdr:colOff>
      <xdr:row>1</xdr:row>
      <xdr:rowOff>104775</xdr:rowOff>
    </xdr:from>
    <xdr:to>
      <xdr:col>122</xdr:col>
      <xdr:colOff>3581401</xdr:colOff>
      <xdr:row>2</xdr:row>
      <xdr:rowOff>495300</xdr:rowOff>
    </xdr:to>
    <xdr:pic>
      <xdr:nvPicPr>
        <xdr:cNvPr id="23" name="Picture 2">
          <a:extLst>
            <a:ext uri="{FF2B5EF4-FFF2-40B4-BE49-F238E27FC236}">
              <a16:creationId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033265" y="287655"/>
          <a:ext cx="3968116" cy="90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833438</xdr:colOff>
      <xdr:row>158</xdr:row>
      <xdr:rowOff>152400</xdr:rowOff>
    </xdr:from>
    <xdr:to>
      <xdr:col>5</xdr:col>
      <xdr:colOff>690563</xdr:colOff>
      <xdr:row>161</xdr:row>
      <xdr:rowOff>133350</xdr:rowOff>
    </xdr:to>
    <xdr:pic>
      <xdr:nvPicPr>
        <xdr:cNvPr id="25" name="Picture 4">
          <a:extLst>
            <a:ext uri="{FF2B5EF4-FFF2-40B4-BE49-F238E27FC236}">
              <a16:creationId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5598" y="37368480"/>
          <a:ext cx="1914525" cy="529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96660</xdr:colOff>
      <xdr:row>1</xdr:row>
      <xdr:rowOff>336697</xdr:rowOff>
    </xdr:from>
    <xdr:to>
      <xdr:col>7</xdr:col>
      <xdr:colOff>549348</xdr:colOff>
      <xdr:row>2</xdr:row>
      <xdr:rowOff>405971</xdr:rowOff>
    </xdr:to>
    <xdr:sp macro="" textlink="">
      <xdr:nvSpPr>
        <xdr:cNvPr id="27" name="TextBox 12">
          <a:extLst>
            <a:ext uri="{FF2B5EF4-FFF2-40B4-BE49-F238E27FC236}">
              <a16:creationId xmlns:a16="http://schemas.microsoft.com/office/drawing/2014/main" id="{00000000-0008-0000-0C00-00001B000000}"/>
            </a:ext>
          </a:extLst>
        </xdr:cNvPr>
        <xdr:cNvSpPr txBox="1"/>
      </xdr:nvSpPr>
      <xdr:spPr>
        <a:xfrm>
          <a:off x="9807730" y="513906"/>
          <a:ext cx="4280409" cy="1097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400">
              <a:solidFill>
                <a:schemeClr val="accent1">
                  <a:lumMod val="50000"/>
                </a:schemeClr>
              </a:solidFill>
            </a:rPr>
            <a:t>TIME</a:t>
          </a:r>
          <a:r>
            <a:rPr lang="pt-BR" sz="4400" baseline="0">
              <a:solidFill>
                <a:schemeClr val="accent1">
                  <a:lumMod val="50000"/>
                </a:schemeClr>
              </a:solidFill>
            </a:rPr>
            <a:t> LINE</a:t>
          </a:r>
          <a:endParaRPr lang="pt-BR" sz="4400">
            <a:solidFill>
              <a:schemeClr val="accent1">
                <a:lumMod val="50000"/>
              </a:schemeClr>
            </a:solidFill>
          </a:endParaRPr>
        </a:p>
      </xdr:txBody>
    </xdr:sp>
    <xdr:clientData/>
  </xdr:twoCellAnchor>
  <xdr:twoCellAnchor editAs="oneCell">
    <xdr:from>
      <xdr:col>1</xdr:col>
      <xdr:colOff>4051647</xdr:colOff>
      <xdr:row>1</xdr:row>
      <xdr:rowOff>502952</xdr:rowOff>
    </xdr:from>
    <xdr:to>
      <xdr:col>3</xdr:col>
      <xdr:colOff>215926</xdr:colOff>
      <xdr:row>2</xdr:row>
      <xdr:rowOff>195460</xdr:rowOff>
    </xdr:to>
    <xdr:pic>
      <xdr:nvPicPr>
        <xdr:cNvPr id="28" name="Imagem 2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71880" y="680161"/>
          <a:ext cx="3022279" cy="720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336698</xdr:colOff>
      <xdr:row>65</xdr:row>
      <xdr:rowOff>132409</xdr:rowOff>
    </xdr:from>
    <xdr:to>
      <xdr:col>119</xdr:col>
      <xdr:colOff>708837</xdr:colOff>
      <xdr:row>98</xdr:row>
      <xdr:rowOff>4761</xdr:rowOff>
    </xdr:to>
    <xdr:grpSp>
      <xdr:nvGrpSpPr>
        <xdr:cNvPr id="30" name="Agrupar 29">
          <a:extLst>
            <a:ext uri="{FF2B5EF4-FFF2-40B4-BE49-F238E27FC236}">
              <a16:creationId xmlns:a16="http://schemas.microsoft.com/office/drawing/2014/main" id="{00000000-0008-0000-0C00-00001E000000}"/>
            </a:ext>
          </a:extLst>
        </xdr:cNvPr>
        <xdr:cNvGrpSpPr/>
      </xdr:nvGrpSpPr>
      <xdr:grpSpPr>
        <a:xfrm>
          <a:off x="12823107" y="30006273"/>
          <a:ext cx="21344457" cy="5795170"/>
          <a:chOff x="13166651" y="29744083"/>
          <a:chExt cx="21867628" cy="5773422"/>
        </a:xfrm>
      </xdr:grpSpPr>
      <xdr:grpSp>
        <xdr:nvGrpSpPr>
          <xdr:cNvPr id="6" name="Agrupar 5">
            <a:extLst>
              <a:ext uri="{FF2B5EF4-FFF2-40B4-BE49-F238E27FC236}">
                <a16:creationId xmlns:a16="http://schemas.microsoft.com/office/drawing/2014/main" id="{00000000-0008-0000-0C00-000006000000}"/>
              </a:ext>
            </a:extLst>
          </xdr:cNvPr>
          <xdr:cNvGrpSpPr/>
        </xdr:nvGrpSpPr>
        <xdr:grpSpPr>
          <a:xfrm>
            <a:off x="13166651" y="29816248"/>
            <a:ext cx="21867628" cy="5701257"/>
            <a:chOff x="13731873" y="17415728"/>
            <a:chExt cx="16747894" cy="5554416"/>
          </a:xfrm>
        </xdr:grpSpPr>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13731873" y="18217765"/>
            <a:ext cx="16747894" cy="4752379"/>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9" name="Object 3" hidden="1">
              <a:extLst>
                <a:ext uri="{63B3BB69-23CF-44E3-9099-C40C66FF867C}">
                  <a14:compatExt xmlns:a14="http://schemas.microsoft.com/office/drawing/2010/main" spid="_x0000_s52227"/>
                </a:ext>
                <a:ext uri="{FF2B5EF4-FFF2-40B4-BE49-F238E27FC236}">
                  <a16:creationId xmlns:a16="http://schemas.microsoft.com/office/drawing/2014/main" id="{00000000-0008-0000-0C00-000009000000}"/>
                </a:ext>
              </a:extLst>
            </xdr:cNvPr>
            <xdr:cNvSpPr/>
          </xdr:nvSpPr>
          <xdr:spPr bwMode="auto">
            <a:xfrm>
              <a:off x="13865226" y="17415728"/>
              <a:ext cx="1585366" cy="381000"/>
            </a:xfrm>
            <a:prstGeom prst="rect">
              <a:avLst/>
            </a:prstGeom>
            <a:noFill/>
            <a:extLst>
              <a:ext uri="{909E8E84-426E-40DD-AFC4-6F175D3DCCD1}">
                <a14:hiddenFill xmlns:a14="http://schemas.microsoft.com/office/drawing/2010/main">
                  <a:solidFill>
                    <a:srgbClr val="FFFFFF"/>
                  </a:solidFill>
                </a14:hiddenFill>
              </a:ext>
            </a:extLst>
          </xdr:spPr>
        </xdr:sp>
        <xdr:sp macro="" textlink="[28]INFO!C39">
          <xdr:nvSpPr>
            <xdr:cNvPr id="10" name="Retângulo 9">
              <a:extLst>
                <a:ext uri="{FF2B5EF4-FFF2-40B4-BE49-F238E27FC236}">
                  <a16:creationId xmlns:a16="http://schemas.microsoft.com/office/drawing/2014/main" id="{00000000-0008-0000-0C00-00000A000000}"/>
                </a:ext>
              </a:extLst>
            </xdr:cNvPr>
            <xdr:cNvSpPr/>
          </xdr:nvSpPr>
          <xdr:spPr>
            <a:xfrm>
              <a:off x="19195296" y="17593021"/>
              <a:ext cx="5365353" cy="424796"/>
            </a:xfrm>
            <a:prstGeom prst="rect">
              <a:avLst/>
            </a:prstGeom>
            <a:noFill/>
          </xdr:spPr>
          <xdr:txBody>
            <a:bodyPr wrap="square" lIns="91440" tIns="45720" rIns="91440" bIns="45720">
              <a:spAutoFit/>
            </a:bodyPr>
            <a:lstStyle/>
            <a:p>
              <a:pPr algn="ctr"/>
              <a:fld id="{89777561-67D1-4D15-BB41-DE58994670DF}" type="TxLink">
                <a:rPr lang="en-US" sz="2400" b="0" i="0" u="none" strike="noStrike"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rPr>
                <a:pPr algn="ctr"/>
                <a:t>CURVA DE AVANÇO FÍSICO_</a:t>
              </a:fld>
              <a:endParaRPr lang="pt-BR" sz="6000" b="0"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endParaRPr>
            </a:p>
          </xdr:txBody>
        </xdr:sp>
      </xdr:grpSp>
      <xdr:pic>
        <xdr:nvPicPr>
          <xdr:cNvPr id="24" name="Picture 3">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3550" y="29860472"/>
            <a:ext cx="3807405" cy="7435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magem 1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809069" y="29744083"/>
            <a:ext cx="3022279" cy="720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699090</xdr:colOff>
      <xdr:row>105</xdr:row>
      <xdr:rowOff>48900</xdr:rowOff>
    </xdr:from>
    <xdr:to>
      <xdr:col>119</xdr:col>
      <xdr:colOff>584791</xdr:colOff>
      <xdr:row>143</xdr:row>
      <xdr:rowOff>17720</xdr:rowOff>
    </xdr:to>
    <xdr:grpSp>
      <xdr:nvGrpSpPr>
        <xdr:cNvPr id="32" name="Agrupar 31">
          <a:extLst>
            <a:ext uri="{FF2B5EF4-FFF2-40B4-BE49-F238E27FC236}">
              <a16:creationId xmlns:a16="http://schemas.microsoft.com/office/drawing/2014/main" id="{00000000-0008-0000-0C00-000020000000}"/>
            </a:ext>
          </a:extLst>
        </xdr:cNvPr>
        <xdr:cNvGrpSpPr/>
      </xdr:nvGrpSpPr>
      <xdr:grpSpPr>
        <a:xfrm>
          <a:off x="13185499" y="37144445"/>
          <a:ext cx="20858019" cy="7207820"/>
          <a:chOff x="13592130" y="37173541"/>
          <a:chExt cx="21465541" cy="6918260"/>
        </a:xfrm>
      </xdr:grpSpPr>
      <xdr:grpSp>
        <xdr:nvGrpSpPr>
          <xdr:cNvPr id="16" name="Agrupar 15">
            <a:extLst>
              <a:ext uri="{FF2B5EF4-FFF2-40B4-BE49-F238E27FC236}">
                <a16:creationId xmlns:a16="http://schemas.microsoft.com/office/drawing/2014/main" id="{00000000-0008-0000-0C00-000010000000}"/>
              </a:ext>
            </a:extLst>
          </xdr:cNvPr>
          <xdr:cNvGrpSpPr/>
        </xdr:nvGrpSpPr>
        <xdr:grpSpPr>
          <a:xfrm>
            <a:off x="13592130" y="37173541"/>
            <a:ext cx="21465541" cy="6918260"/>
            <a:chOff x="10107178" y="31701202"/>
            <a:chExt cx="19016550" cy="8749909"/>
          </a:xfrm>
        </xdr:grpSpPr>
        <xdr:grpSp>
          <xdr:nvGrpSpPr>
            <xdr:cNvPr id="17" name="Agrupar 16">
              <a:extLst>
                <a:ext uri="{FF2B5EF4-FFF2-40B4-BE49-F238E27FC236}">
                  <a16:creationId xmlns:a16="http://schemas.microsoft.com/office/drawing/2014/main" id="{00000000-0008-0000-0C00-000011000000}"/>
                </a:ext>
              </a:extLst>
            </xdr:cNvPr>
            <xdr:cNvGrpSpPr/>
          </xdr:nvGrpSpPr>
          <xdr:grpSpPr>
            <a:xfrm>
              <a:off x="10207871" y="31701202"/>
              <a:ext cx="9866580" cy="824356"/>
              <a:chOff x="13896982" y="24518734"/>
              <a:chExt cx="8636627" cy="520828"/>
            </a:xfrm>
          </xdr:grpSpPr>
          <xdr:sp macro="" textlink="">
            <xdr:nvSpPr>
              <xdr:cNvPr id="20" name="Object 5" hidden="1">
                <a:extLst>
                  <a:ext uri="{63B3BB69-23CF-44E3-9099-C40C66FF867C}">
                    <a14:compatExt xmlns:a14="http://schemas.microsoft.com/office/drawing/2010/main" spid="_x0000_s52229"/>
                  </a:ext>
                  <a:ext uri="{FF2B5EF4-FFF2-40B4-BE49-F238E27FC236}">
                    <a16:creationId xmlns:a16="http://schemas.microsoft.com/office/drawing/2014/main" id="{00000000-0008-0000-0C00-000014000000}"/>
                  </a:ext>
                </a:extLst>
              </xdr:cNvPr>
              <xdr:cNvSpPr/>
            </xdr:nvSpPr>
            <xdr:spPr bwMode="auto">
              <a:xfrm>
                <a:off x="13896982" y="24518734"/>
                <a:ext cx="1481103" cy="381002"/>
              </a:xfrm>
              <a:prstGeom prst="rect">
                <a:avLst/>
              </a:prstGeom>
              <a:noFill/>
            </xdr:spPr>
          </xdr:sp>
          <xdr:sp macro="" textlink="[28]INFO!C38">
            <xdr:nvSpPr>
              <xdr:cNvPr id="21" name="Retângulo 20">
                <a:extLst>
                  <a:ext uri="{FF2B5EF4-FFF2-40B4-BE49-F238E27FC236}">
                    <a16:creationId xmlns:a16="http://schemas.microsoft.com/office/drawing/2014/main" id="{00000000-0008-0000-0C00-000015000000}"/>
                  </a:ext>
                </a:extLst>
              </xdr:cNvPr>
              <xdr:cNvSpPr/>
            </xdr:nvSpPr>
            <xdr:spPr>
              <a:xfrm>
                <a:off x="20977164" y="24680610"/>
                <a:ext cx="1556445" cy="358952"/>
              </a:xfrm>
              <a:prstGeom prst="rect">
                <a:avLst/>
              </a:prstGeom>
              <a:noFill/>
            </xdr:spPr>
            <xdr:txBody>
              <a:bodyPr wrap="square" lIns="91440" tIns="45720" rIns="91440" bIns="45720">
                <a:spAutoFit/>
              </a:bodyPr>
              <a:lstStyle/>
              <a:p>
                <a:pPr marL="0" indent="0" algn="ctr"/>
                <a:fld id="{22623494-C9EC-46BD-A647-EEB1A919D6BB}" type="TxLink">
                  <a:rPr lang="en-US" sz="2400" b="0" i="0" u="none" strike="noStrike"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rPr>
                  <a:pPr marL="0" indent="0" algn="ctr"/>
                  <a:t>HISTOGRAMA </a:t>
                </a:fld>
                <a:endParaRPr lang="pt-BR" sz="2400" b="0" i="0" u="none" strike="noStrike"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endParaRPr>
              </a:p>
            </xdr:txBody>
          </xdr:sp>
        </xdr:grpSp>
        <xdr:graphicFrame macro="">
          <xdr:nvGraphicFramePr>
            <xdr:cNvPr id="18" name="Gráfico 17">
              <a:extLst>
                <a:ext uri="{FF2B5EF4-FFF2-40B4-BE49-F238E27FC236}">
                  <a16:creationId xmlns:a16="http://schemas.microsoft.com/office/drawing/2014/main" id="{00000000-0008-0000-0C00-000012000000}"/>
                </a:ext>
              </a:extLst>
            </xdr:cNvPr>
            <xdr:cNvGraphicFramePr>
              <a:graphicFrameLocks/>
            </xdr:cNvGraphicFramePr>
          </xdr:nvGraphicFramePr>
          <xdr:xfrm>
            <a:off x="10107178" y="32872944"/>
            <a:ext cx="19016550" cy="7578167"/>
          </xdr:xfrm>
          <a:graphic>
            <a:graphicData uri="http://schemas.openxmlformats.org/drawingml/2006/chart">
              <c:chart xmlns:c="http://schemas.openxmlformats.org/drawingml/2006/chart" xmlns:r="http://schemas.openxmlformats.org/officeDocument/2006/relationships" r:id="rId5"/>
            </a:graphicData>
          </a:graphic>
        </xdr:graphicFrame>
      </xdr:grpSp>
      <xdr:pic>
        <xdr:nvPicPr>
          <xdr:cNvPr id="26" name="Picture 5">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2556" y="37275993"/>
            <a:ext cx="4316152" cy="7807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Imagem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38471" y="37213247"/>
            <a:ext cx="3076150" cy="74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19050</xdr:rowOff>
        </xdr:from>
        <xdr:to>
          <xdr:col>1</xdr:col>
          <xdr:colOff>561975</xdr:colOff>
          <xdr:row>2</xdr:row>
          <xdr:rowOff>0</xdr:rowOff>
        </xdr:to>
        <xdr:sp macro="" textlink="">
          <xdr:nvSpPr>
            <xdr:cNvPr id="196609" name="Object 1" hidden="1">
              <a:extLst>
                <a:ext uri="{63B3BB69-23CF-44E3-9099-C40C66FF867C}">
                  <a14:compatExt spid="_x0000_s196609"/>
                </a:ext>
                <a:ext uri="{FF2B5EF4-FFF2-40B4-BE49-F238E27FC236}">
                  <a16:creationId xmlns:a16="http://schemas.microsoft.com/office/drawing/2014/main" id="{00000000-0008-0000-0D00-000001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357218</xdr:colOff>
      <xdr:row>0</xdr:row>
      <xdr:rowOff>206431</xdr:rowOff>
    </xdr:from>
    <xdr:to>
      <xdr:col>7</xdr:col>
      <xdr:colOff>1233054</xdr:colOff>
      <xdr:row>3</xdr:row>
      <xdr:rowOff>374073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6636" y="206431"/>
          <a:ext cx="2926309" cy="137298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360218</xdr:colOff>
      <xdr:row>0</xdr:row>
      <xdr:rowOff>55419</xdr:rowOff>
    </xdr:from>
    <xdr:to>
      <xdr:col>30</xdr:col>
      <xdr:colOff>498764</xdr:colOff>
      <xdr:row>4</xdr:row>
      <xdr:rowOff>277092</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11485418" y="55419"/>
          <a:ext cx="17941637"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PLANILHA DE LEVANTAMENTO LÃ DE ROCHA OPÇÃO 01</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180975</xdr:colOff>
      <xdr:row>1</xdr:row>
      <xdr:rowOff>200025</xdr:rowOff>
    </xdr:from>
    <xdr:to>
      <xdr:col>5</xdr:col>
      <xdr:colOff>714375</xdr:colOff>
      <xdr:row>4</xdr:row>
      <xdr:rowOff>142875</xdr:rowOff>
    </xdr:to>
    <xdr:sp macro="" textlink="">
      <xdr:nvSpPr>
        <xdr:cNvPr id="5" name="Object 15" hidden="1">
          <a:extLst>
            <a:ext uri="{63B3BB69-23CF-44E3-9099-C40C66FF867C}">
              <a14:compatExt xmlns:a14="http://schemas.microsoft.com/office/drawing/2010/main" spid="_x0000_s13327"/>
            </a:ext>
            <a:ext uri="{FF2B5EF4-FFF2-40B4-BE49-F238E27FC236}">
              <a16:creationId xmlns:a16="http://schemas.microsoft.com/office/drawing/2014/main" id="{00000000-0008-0000-0F00-000005000000}"/>
            </a:ext>
          </a:extLst>
        </xdr:cNvPr>
        <xdr:cNvSpPr/>
      </xdr:nvSpPr>
      <xdr:spPr bwMode="auto">
        <a:xfrm>
          <a:off x="2025015" y="390525"/>
          <a:ext cx="2910840" cy="5295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2</xdr:row>
      <xdr:rowOff>61480</xdr:rowOff>
    </xdr:from>
    <xdr:to>
      <xdr:col>5</xdr:col>
      <xdr:colOff>623455</xdr:colOff>
      <xdr:row>4</xdr:row>
      <xdr:rowOff>216477</xdr:rowOff>
    </xdr:to>
    <xdr:pic>
      <xdr:nvPicPr>
        <xdr:cNvPr id="6" name="Picture 1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4386" y="658957"/>
          <a:ext cx="1965614" cy="968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933450</xdr:colOff>
      <xdr:row>1</xdr:row>
      <xdr:rowOff>228600</xdr:rowOff>
    </xdr:from>
    <xdr:to>
      <xdr:col>48</xdr:col>
      <xdr:colOff>576696</xdr:colOff>
      <xdr:row>5</xdr:row>
      <xdr:rowOff>247650</xdr:rowOff>
    </xdr:to>
    <xdr:sp macro="" textlink="">
      <xdr:nvSpPr>
        <xdr:cNvPr id="8" name="CaixaDeTexto 7">
          <a:extLst>
            <a:ext uri="{FF2B5EF4-FFF2-40B4-BE49-F238E27FC236}">
              <a16:creationId xmlns:a16="http://schemas.microsoft.com/office/drawing/2014/main" id="{00000000-0008-0000-0F00-000008000000}"/>
            </a:ext>
          </a:extLst>
        </xdr:cNvPr>
        <xdr:cNvSpPr txBox="1"/>
      </xdr:nvSpPr>
      <xdr:spPr>
        <a:xfrm>
          <a:off x="12096750" y="419100"/>
          <a:ext cx="17969346"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PLANILHA DE LEVANTAMENTO - EQUIPAMENTO REFRATÁRIO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64</xdr:col>
      <xdr:colOff>717177</xdr:colOff>
      <xdr:row>4</xdr:row>
      <xdr:rowOff>158750</xdr:rowOff>
    </xdr:from>
    <xdr:to>
      <xdr:col>65</xdr:col>
      <xdr:colOff>795620</xdr:colOff>
      <xdr:row>7</xdr:row>
      <xdr:rowOff>238126</xdr:rowOff>
    </xdr:to>
    <xdr:sp macro="[0]!NovaMedição1" textlink="">
      <xdr:nvSpPr>
        <xdr:cNvPr id="2" name="Retângulo 1">
          <a:extLst>
            <a:ext uri="{FF2B5EF4-FFF2-40B4-BE49-F238E27FC236}">
              <a16:creationId xmlns:a16="http://schemas.microsoft.com/office/drawing/2014/main" id="{00000000-0008-0000-1000-000002000000}"/>
            </a:ext>
          </a:extLst>
        </xdr:cNvPr>
        <xdr:cNvSpPr/>
      </xdr:nvSpPr>
      <xdr:spPr>
        <a:xfrm>
          <a:off x="36477837" y="920750"/>
          <a:ext cx="1145243" cy="65849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pt-BR" sz="1600" b="1"/>
            <a:t>NOVA</a:t>
          </a:r>
          <a:r>
            <a:rPr lang="pt-BR" sz="1100" b="1"/>
            <a:t> </a:t>
          </a:r>
          <a:r>
            <a:rPr lang="pt-BR" sz="1600" b="1"/>
            <a:t>MEDIÇÃO</a:t>
          </a:r>
        </a:p>
      </xdr:txBody>
    </xdr:sp>
    <xdr:clientData/>
  </xdr:twoCellAnchor>
  <xdr:twoCellAnchor>
    <xdr:from>
      <xdr:col>63</xdr:col>
      <xdr:colOff>403413</xdr:colOff>
      <xdr:row>4</xdr:row>
      <xdr:rowOff>139970</xdr:rowOff>
    </xdr:from>
    <xdr:to>
      <xdr:col>64</xdr:col>
      <xdr:colOff>683559</xdr:colOff>
      <xdr:row>7</xdr:row>
      <xdr:rowOff>230419</xdr:rowOff>
    </xdr:to>
    <xdr:sp macro="[0]!EQUIPBM" textlink="">
      <xdr:nvSpPr>
        <xdr:cNvPr id="3" name="Retângulo 2">
          <a:extLst>
            <a:ext uri="{FF2B5EF4-FFF2-40B4-BE49-F238E27FC236}">
              <a16:creationId xmlns:a16="http://schemas.microsoft.com/office/drawing/2014/main" id="{00000000-0008-0000-1000-000003000000}"/>
            </a:ext>
          </a:extLst>
        </xdr:cNvPr>
        <xdr:cNvSpPr/>
      </xdr:nvSpPr>
      <xdr:spPr>
        <a:xfrm>
          <a:off x="35264913" y="901970"/>
          <a:ext cx="1179306" cy="669569"/>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pt-BR" sz="1600" b="1"/>
            <a:t>MEDIÇÃO</a:t>
          </a:r>
          <a:r>
            <a:rPr lang="pt-BR" sz="1600" b="1" baseline="0"/>
            <a:t> BM</a:t>
          </a:r>
          <a:endParaRPr lang="pt-BR" sz="1600" b="1"/>
        </a:p>
      </xdr:txBody>
    </xdr:sp>
    <xdr:clientData/>
  </xdr:twoCellAnchor>
  <xdr:twoCellAnchor>
    <xdr:from>
      <xdr:col>63</xdr:col>
      <xdr:colOff>63501</xdr:colOff>
      <xdr:row>4</xdr:row>
      <xdr:rowOff>142874</xdr:rowOff>
    </xdr:from>
    <xdr:to>
      <xdr:col>63</xdr:col>
      <xdr:colOff>347383</xdr:colOff>
      <xdr:row>7</xdr:row>
      <xdr:rowOff>269875</xdr:rowOff>
    </xdr:to>
    <xdr:sp macro="[0]!CLEAREQUIP" textlink="">
      <xdr:nvSpPr>
        <xdr:cNvPr id="4" name="Retângulo: Único Canto Arredondado 3">
          <a:extLst>
            <a:ext uri="{FF2B5EF4-FFF2-40B4-BE49-F238E27FC236}">
              <a16:creationId xmlns:a16="http://schemas.microsoft.com/office/drawing/2014/main" id="{00000000-0008-0000-1000-000004000000}"/>
            </a:ext>
          </a:extLst>
        </xdr:cNvPr>
        <xdr:cNvSpPr/>
      </xdr:nvSpPr>
      <xdr:spPr>
        <a:xfrm>
          <a:off x="34925001" y="904874"/>
          <a:ext cx="283882" cy="706121"/>
        </a:xfrm>
        <a:prstGeom prst="round1Rect">
          <a:avLst/>
        </a:prstGeom>
      </xdr:spPr>
      <xdr:style>
        <a:lnRef idx="2">
          <a:schemeClr val="accent6"/>
        </a:lnRef>
        <a:fillRef idx="1">
          <a:schemeClr val="lt1"/>
        </a:fillRef>
        <a:effectRef idx="0">
          <a:schemeClr val="accent6"/>
        </a:effectRef>
        <a:fontRef idx="minor">
          <a:schemeClr val="dk1"/>
        </a:fontRef>
      </xdr:style>
      <xdr:txBody>
        <a:bodyPr vertOverflow="clip" horzOverflow="clip" vert="vert270" rtlCol="0" anchor="ctr"/>
        <a:lstStyle/>
        <a:p>
          <a:pPr algn="ctr"/>
          <a:r>
            <a:rPr lang="pt-BR" sz="1400" b="1"/>
            <a:t>LIMPAR</a:t>
          </a:r>
        </a:p>
      </xdr:txBody>
    </xdr:sp>
    <xdr:clientData/>
  </xdr:twoCellAnchor>
  <xdr:twoCellAnchor>
    <xdr:from>
      <xdr:col>3</xdr:col>
      <xdr:colOff>180975</xdr:colOff>
      <xdr:row>1</xdr:row>
      <xdr:rowOff>200025</xdr:rowOff>
    </xdr:from>
    <xdr:to>
      <xdr:col>5</xdr:col>
      <xdr:colOff>714375</xdr:colOff>
      <xdr:row>4</xdr:row>
      <xdr:rowOff>142875</xdr:rowOff>
    </xdr:to>
    <xdr:sp macro="" textlink="">
      <xdr:nvSpPr>
        <xdr:cNvPr id="5" name="Object 15" hidden="1">
          <a:extLst>
            <a:ext uri="{63B3BB69-23CF-44E3-9099-C40C66FF867C}">
              <a14:compatExt xmlns:a14="http://schemas.microsoft.com/office/drawing/2010/main" spid="_x0000_s13327"/>
            </a:ext>
            <a:ext uri="{FF2B5EF4-FFF2-40B4-BE49-F238E27FC236}">
              <a16:creationId xmlns:a16="http://schemas.microsoft.com/office/drawing/2014/main" id="{00000000-0008-0000-1000-000005000000}"/>
            </a:ext>
          </a:extLst>
        </xdr:cNvPr>
        <xdr:cNvSpPr/>
      </xdr:nvSpPr>
      <xdr:spPr bwMode="auto">
        <a:xfrm>
          <a:off x="973455" y="390525"/>
          <a:ext cx="2514600" cy="514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180975</xdr:colOff>
      <xdr:row>1</xdr:row>
      <xdr:rowOff>200025</xdr:rowOff>
    </xdr:from>
    <xdr:to>
      <xdr:col>5</xdr:col>
      <xdr:colOff>714375</xdr:colOff>
      <xdr:row>4</xdr:row>
      <xdr:rowOff>142875</xdr:rowOff>
    </xdr:to>
    <xdr:pic>
      <xdr:nvPicPr>
        <xdr:cNvPr id="6" name="Picture 1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3455" y="390525"/>
          <a:ext cx="25146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876300</xdr:colOff>
      <xdr:row>1</xdr:row>
      <xdr:rowOff>190501</xdr:rowOff>
    </xdr:from>
    <xdr:to>
      <xdr:col>48</xdr:col>
      <xdr:colOff>1071996</xdr:colOff>
      <xdr:row>5</xdr:row>
      <xdr:rowOff>209551</xdr:rowOff>
    </xdr:to>
    <xdr:sp macro="" textlink="">
      <xdr:nvSpPr>
        <xdr:cNvPr id="8" name="CaixaDeTexto 7">
          <a:extLst>
            <a:ext uri="{FF2B5EF4-FFF2-40B4-BE49-F238E27FC236}">
              <a16:creationId xmlns:a16="http://schemas.microsoft.com/office/drawing/2014/main" id="{00000000-0008-0000-1000-000008000000}"/>
            </a:ext>
          </a:extLst>
        </xdr:cNvPr>
        <xdr:cNvSpPr txBox="1"/>
      </xdr:nvSpPr>
      <xdr:spPr>
        <a:xfrm>
          <a:off x="9124950" y="381001"/>
          <a:ext cx="17969346"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PLANILHA DE LEVANTAMENTO - EQUIPAMENTO ISOLAMENTO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464820</xdr:colOff>
      <xdr:row>36</xdr:row>
      <xdr:rowOff>152400</xdr:rowOff>
    </xdr:to>
    <xdr:grpSp>
      <xdr:nvGrpSpPr>
        <xdr:cNvPr id="5" name="Agrupar 4">
          <a:extLst>
            <a:ext uri="{FF2B5EF4-FFF2-40B4-BE49-F238E27FC236}">
              <a16:creationId xmlns:a16="http://schemas.microsoft.com/office/drawing/2014/main" id="{00000000-0008-0000-1200-000005000000}"/>
            </a:ext>
          </a:extLst>
        </xdr:cNvPr>
        <xdr:cNvGrpSpPr/>
      </xdr:nvGrpSpPr>
      <xdr:grpSpPr>
        <a:xfrm>
          <a:off x="0" y="0"/>
          <a:ext cx="5951220" cy="5981700"/>
          <a:chOff x="0" y="0"/>
          <a:chExt cx="5951220" cy="6187440"/>
        </a:xfrm>
      </xdr:grpSpPr>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 name="Imagem 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2057400"/>
            <a:ext cx="5943600" cy="207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m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30040"/>
            <a:ext cx="59436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335280</xdr:colOff>
      <xdr:row>0</xdr:row>
      <xdr:rowOff>137160</xdr:rowOff>
    </xdr:from>
    <xdr:to>
      <xdr:col>1</xdr:col>
      <xdr:colOff>777240</xdr:colOff>
      <xdr:row>2</xdr:row>
      <xdr:rowOff>42640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 y="137160"/>
          <a:ext cx="842010" cy="22933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24</xdr:col>
      <xdr:colOff>213360</xdr:colOff>
      <xdr:row>0</xdr:row>
      <xdr:rowOff>83821</xdr:rowOff>
    </xdr:from>
    <xdr:to>
      <xdr:col>24</xdr:col>
      <xdr:colOff>1272540</xdr:colOff>
      <xdr:row>2</xdr:row>
      <xdr:rowOff>8015</xdr:rowOff>
    </xdr:to>
    <xdr:pic>
      <xdr:nvPicPr>
        <xdr:cNvPr id="3" name="Imagem 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176" b="39766"/>
        <a:stretch/>
      </xdr:blipFill>
      <xdr:spPr>
        <a:xfrm>
          <a:off x="16262985" y="83821"/>
          <a:ext cx="1059180" cy="248044"/>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0.34663</cdr:x>
      <cdr:y>0</cdr:y>
    </cdr:from>
    <cdr:to>
      <cdr:x>0.69692</cdr:x>
      <cdr:y>0.12754</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3277926" y="0"/>
          <a:ext cx="3312510" cy="33351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noAutofit/>
        </a:bodyPr>
        <a:lstStyle xmlns:a="http://schemas.openxmlformats.org/drawingml/2006/main"/>
        <a:p xmlns:a="http://schemas.openxmlformats.org/drawingml/2006/main">
          <a:pPr algn="ctr"/>
          <a:r>
            <a:rPr lang="pt-BR" sz="1400" b="1" cap="none" spc="0">
              <a:ln w="0"/>
              <a:solidFill>
                <a:srgbClr val="002060"/>
              </a:solidFill>
              <a:effectLst>
                <a:outerShdw blurRad="38100" dist="19050" dir="2700000" algn="tl" rotWithShape="0">
                  <a:schemeClr val="dk1">
                    <a:alpha val="40000"/>
                  </a:schemeClr>
                </a:outerShdw>
              </a:effectLst>
            </a:rPr>
            <a:t>DESEMBOLSO</a:t>
          </a:r>
          <a:r>
            <a:rPr lang="pt-BR" sz="1400" b="1" cap="none" spc="0" baseline="0">
              <a:ln w="0"/>
              <a:solidFill>
                <a:srgbClr val="002060"/>
              </a:solidFill>
              <a:effectLst>
                <a:outerShdw blurRad="38100" dist="19050" dir="2700000" algn="tl" rotWithShape="0">
                  <a:schemeClr val="dk1">
                    <a:alpha val="40000"/>
                  </a:schemeClr>
                </a:outerShdw>
              </a:effectLst>
            </a:rPr>
            <a:t> x CUSTO </a:t>
          </a:r>
          <a:r>
            <a:rPr lang="pt-BR" sz="1400" b="1" cap="none" spc="0" baseline="0">
              <a:ln w="0"/>
              <a:solidFill>
                <a:srgbClr val="002060"/>
              </a:solidFill>
              <a:effectLst>
                <a:outerShdw blurRad="38100" dist="19050" dir="2700000" algn="tl" rotWithShape="0">
                  <a:schemeClr val="dk1">
                    <a:alpha val="40000"/>
                  </a:schemeClr>
                </a:outerShdw>
              </a:effectLst>
              <a:latin typeface="+mn-lt"/>
              <a:ea typeface="+mn-ea"/>
              <a:cs typeface="+mn-cs"/>
            </a:rPr>
            <a:t>SEM</a:t>
          </a:r>
          <a:r>
            <a:rPr lang="pt-BR" sz="1400" b="1" cap="none" spc="0" baseline="0">
              <a:ln w="0"/>
              <a:solidFill>
                <a:srgbClr val="002060"/>
              </a:solidFill>
              <a:effectLst>
                <a:outerShdw blurRad="38100" dist="19050" dir="2700000" algn="tl" rotWithShape="0">
                  <a:schemeClr val="dk1">
                    <a:alpha val="40000"/>
                  </a:schemeClr>
                </a:outerShdw>
              </a:effectLst>
            </a:rPr>
            <a:t> ISOLAMENTO</a:t>
          </a:r>
          <a:endParaRPr lang="pt-BR" sz="1400" b="1" cap="none" spc="0">
            <a:ln w="0"/>
            <a:solidFill>
              <a:srgbClr val="002060"/>
            </a:solidFill>
            <a:effectLst>
              <a:outerShdw blurRad="38100" dist="19050" dir="2700000" algn="tl" rotWithShape="0">
                <a:schemeClr val="dk1">
                  <a:alpha val="40000"/>
                </a:schemeClr>
              </a:outerShdw>
            </a:effectLst>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228600</xdr:colOff>
      <xdr:row>43</xdr:row>
      <xdr:rowOff>53340</xdr:rowOff>
    </xdr:from>
    <xdr:to>
      <xdr:col>7</xdr:col>
      <xdr:colOff>228600</xdr:colOff>
      <xdr:row>56</xdr:row>
      <xdr:rowOff>106680</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7</xdr:col>
      <xdr:colOff>525780</xdr:colOff>
      <xdr:row>71</xdr:row>
      <xdr:rowOff>137160</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601980</xdr:colOff>
      <xdr:row>16</xdr:row>
      <xdr:rowOff>38100</xdr:rowOff>
    </xdr:from>
    <xdr:to>
      <xdr:col>33</xdr:col>
      <xdr:colOff>792480</xdr:colOff>
      <xdr:row>29</xdr:row>
      <xdr:rowOff>60960</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30480</xdr:colOff>
      <xdr:row>30</xdr:row>
      <xdr:rowOff>83820</xdr:rowOff>
    </xdr:from>
    <xdr:to>
      <xdr:col>33</xdr:col>
      <xdr:colOff>830580</xdr:colOff>
      <xdr:row>49</xdr:row>
      <xdr:rowOff>15240</xdr:rowOff>
    </xdr:to>
    <xdr:graphicFrame macro="">
      <xdr:nvGraphicFramePr>
        <xdr:cNvPr id="5" name="Gráfico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53340</xdr:colOff>
      <xdr:row>49</xdr:row>
      <xdr:rowOff>175260</xdr:rowOff>
    </xdr:from>
    <xdr:to>
      <xdr:col>33</xdr:col>
      <xdr:colOff>853440</xdr:colOff>
      <xdr:row>68</xdr:row>
      <xdr:rowOff>106680</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0.03878</cdr:y>
    </cdr:from>
    <cdr:to>
      <cdr:x>0.26848</cdr:x>
      <cdr:y>0.16872</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0" y="83635"/>
          <a:ext cx="1851468" cy="280205"/>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CURVA</a:t>
          </a:r>
          <a:r>
            <a:rPr lang="pt-BR" sz="1200" b="0" cap="none" spc="0" baseline="0">
              <a:ln w="0"/>
              <a:solidFill>
                <a:schemeClr val="tx1"/>
              </a:solidFill>
              <a:effectLst>
                <a:outerShdw blurRad="38100" dist="19050" dir="2700000" algn="tl" rotWithShape="0">
                  <a:schemeClr val="dk1">
                    <a:alpha val="40000"/>
                  </a:schemeClr>
                </a:outerShdw>
              </a:effectLst>
            </a:rPr>
            <a:t> DE </a:t>
          </a:r>
          <a:r>
            <a:rPr lang="pt-BR" sz="1200" b="0" cap="none" spc="0">
              <a:ln w="0"/>
              <a:solidFill>
                <a:schemeClr val="tx1"/>
              </a:solidFill>
              <a:effectLst>
                <a:outerShdw blurRad="38100" dist="19050" dir="2700000" algn="tl" rotWithShape="0">
                  <a:schemeClr val="dk1">
                    <a:alpha val="40000"/>
                  </a:schemeClr>
                </a:outerShdw>
              </a:effectLst>
            </a:rPr>
            <a:t>AVANÇO FÍSICO</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0.33556</cdr:x>
      <cdr:y>0.10912</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0" y="0"/>
          <a:ext cx="2262946" cy="371667"/>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CURVA</a:t>
          </a:r>
          <a:r>
            <a:rPr lang="pt-BR" sz="1200" b="0" cap="none" spc="0" baseline="0">
              <a:ln w="0"/>
              <a:solidFill>
                <a:schemeClr val="tx1"/>
              </a:solidFill>
              <a:effectLst>
                <a:outerShdw blurRad="38100" dist="19050" dir="2700000" algn="tl" rotWithShape="0">
                  <a:schemeClr val="dk1">
                    <a:alpha val="40000"/>
                  </a:schemeClr>
                </a:outerShdw>
              </a:effectLst>
            </a:rPr>
            <a:t> DE </a:t>
          </a:r>
          <a:r>
            <a:rPr lang="pt-BR" sz="1200" b="0" cap="none" spc="0">
              <a:ln w="0"/>
              <a:solidFill>
                <a:schemeClr val="tx1"/>
              </a:solidFill>
              <a:effectLst>
                <a:outerShdw blurRad="38100" dist="19050" dir="2700000" algn="tl" rotWithShape="0">
                  <a:schemeClr val="dk1">
                    <a:alpha val="40000"/>
                  </a:schemeClr>
                </a:outerShdw>
              </a:effectLst>
            </a:rPr>
            <a:t>AVANÇO FINANCEIRO</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0.01343</cdr:y>
    </cdr:from>
    <cdr:to>
      <cdr:x>0.41739</cdr:x>
      <cdr:y>0.09569</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50943" y="45736"/>
          <a:ext cx="2814745" cy="280205"/>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DESEMBOLSO</a:t>
          </a:r>
          <a:r>
            <a:rPr lang="pt-BR" sz="1200" b="0" cap="none" spc="0" baseline="0">
              <a:ln w="0"/>
              <a:solidFill>
                <a:schemeClr val="tx1"/>
              </a:solidFill>
              <a:effectLst>
                <a:outerShdw blurRad="38100" dist="19050" dir="2700000" algn="tl" rotWithShape="0">
                  <a:schemeClr val="dk1">
                    <a:alpha val="40000"/>
                  </a:schemeClr>
                </a:outerShdw>
              </a:effectLst>
            </a:rPr>
            <a:t> x CUSTO SEM ISOLAMENTO</a:t>
          </a:r>
          <a:endParaRPr lang="pt-BR" sz="1200" b="0" cap="none" spc="0">
            <a:ln w="0"/>
            <a:solidFill>
              <a:schemeClr val="tx1"/>
            </a:solidFill>
            <a:effectLst>
              <a:outerShdw blurRad="38100" dist="19050" dir="2700000" algn="tl" rotWithShape="0">
                <a:schemeClr val="dk1">
                  <a:alpha val="40000"/>
                </a:schemeClr>
              </a:outerShdw>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228600</xdr:colOff>
      <xdr:row>43</xdr:row>
      <xdr:rowOff>53340</xdr:rowOff>
    </xdr:from>
    <xdr:to>
      <xdr:col>7</xdr:col>
      <xdr:colOff>228600</xdr:colOff>
      <xdr:row>56</xdr:row>
      <xdr:rowOff>106680</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7</xdr:col>
      <xdr:colOff>525780</xdr:colOff>
      <xdr:row>71</xdr:row>
      <xdr:rowOff>137160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601980</xdr:colOff>
      <xdr:row>16</xdr:row>
      <xdr:rowOff>38100</xdr:rowOff>
    </xdr:from>
    <xdr:to>
      <xdr:col>33</xdr:col>
      <xdr:colOff>792480</xdr:colOff>
      <xdr:row>29</xdr:row>
      <xdr:rowOff>60960</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68580</xdr:colOff>
      <xdr:row>32</xdr:row>
      <xdr:rowOff>55245</xdr:rowOff>
    </xdr:from>
    <xdr:to>
      <xdr:col>33</xdr:col>
      <xdr:colOff>868680</xdr:colOff>
      <xdr:row>50</xdr:row>
      <xdr:rowOff>177165</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53340</xdr:colOff>
      <xdr:row>49</xdr:row>
      <xdr:rowOff>175260</xdr:rowOff>
    </xdr:from>
    <xdr:to>
      <xdr:col>33</xdr:col>
      <xdr:colOff>853440</xdr:colOff>
      <xdr:row>68</xdr:row>
      <xdr:rowOff>106680</xdr:rowOff>
    </xdr:to>
    <xdr:graphicFrame macro="">
      <xdr:nvGraphicFramePr>
        <xdr:cNvPr id="6" name="Gráfico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868680</xdr:colOff>
      <xdr:row>15</xdr:row>
      <xdr:rowOff>160020</xdr:rowOff>
    </xdr:from>
    <xdr:to>
      <xdr:col>40</xdr:col>
      <xdr:colOff>327660</xdr:colOff>
      <xdr:row>29</xdr:row>
      <xdr:rowOff>175260</xdr:rowOff>
    </xdr:to>
    <xdr:graphicFrame macro="">
      <xdr:nvGraphicFramePr>
        <xdr:cNvPr id="7" name="Gráfico 6">
          <a:extLst>
            <a:ext uri="{FF2B5EF4-FFF2-40B4-BE49-F238E27FC236}">
              <a16:creationId xmlns:a16="http://schemas.microsoft.com/office/drawing/2014/main" id="{00000000-0008-0000-1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0.03878</cdr:y>
    </cdr:from>
    <cdr:to>
      <cdr:x>0.26848</cdr:x>
      <cdr:y>0.16872</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0" y="83635"/>
          <a:ext cx="1851468" cy="280205"/>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CURVA</a:t>
          </a:r>
          <a:r>
            <a:rPr lang="pt-BR" sz="1200" b="0" cap="none" spc="0" baseline="0">
              <a:ln w="0"/>
              <a:solidFill>
                <a:schemeClr val="tx1"/>
              </a:solidFill>
              <a:effectLst>
                <a:outerShdw blurRad="38100" dist="19050" dir="2700000" algn="tl" rotWithShape="0">
                  <a:schemeClr val="dk1">
                    <a:alpha val="40000"/>
                  </a:schemeClr>
                </a:outerShdw>
              </a:effectLst>
            </a:rPr>
            <a:t> DE </a:t>
          </a:r>
          <a:r>
            <a:rPr lang="pt-BR" sz="1200" b="0" cap="none" spc="0">
              <a:ln w="0"/>
              <a:solidFill>
                <a:schemeClr val="tx1"/>
              </a:solidFill>
              <a:effectLst>
                <a:outerShdw blurRad="38100" dist="19050" dir="2700000" algn="tl" rotWithShape="0">
                  <a:schemeClr val="dk1">
                    <a:alpha val="40000"/>
                  </a:schemeClr>
                </a:outerShdw>
              </a:effectLst>
            </a:rPr>
            <a:t>AVANÇO FÍSICO</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0.33556</cdr:x>
      <cdr:y>0.10912</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0" y="0"/>
          <a:ext cx="2262946" cy="371667"/>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CURVA</a:t>
          </a:r>
          <a:r>
            <a:rPr lang="pt-BR" sz="1200" b="0" cap="none" spc="0" baseline="0">
              <a:ln w="0"/>
              <a:solidFill>
                <a:schemeClr val="tx1"/>
              </a:solidFill>
              <a:effectLst>
                <a:outerShdw blurRad="38100" dist="19050" dir="2700000" algn="tl" rotWithShape="0">
                  <a:schemeClr val="dk1">
                    <a:alpha val="40000"/>
                  </a:schemeClr>
                </a:outerShdw>
              </a:effectLst>
            </a:rPr>
            <a:t> DE </a:t>
          </a:r>
          <a:r>
            <a:rPr lang="pt-BR" sz="1200" b="0" cap="none" spc="0">
              <a:ln w="0"/>
              <a:solidFill>
                <a:schemeClr val="tx1"/>
              </a:solidFill>
              <a:effectLst>
                <a:outerShdw blurRad="38100" dist="19050" dir="2700000" algn="tl" rotWithShape="0">
                  <a:schemeClr val="dk1">
                    <a:alpha val="40000"/>
                  </a:schemeClr>
                </a:outerShdw>
              </a:effectLst>
            </a:rPr>
            <a:t>AVANÇO FINANCEIRO</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0.01343</cdr:y>
    </cdr:from>
    <cdr:to>
      <cdr:x>0.41739</cdr:x>
      <cdr:y>0.09569</cdr:y>
    </cdr:to>
    <cdr:sp macro="" textlink="">
      <cdr:nvSpPr>
        <cdr:cNvPr id="2" name="Retângulo 1">
          <a:extLst xmlns:a="http://schemas.openxmlformats.org/drawingml/2006/main">
            <a:ext uri="{FF2B5EF4-FFF2-40B4-BE49-F238E27FC236}">
              <a16:creationId xmlns:a16="http://schemas.microsoft.com/office/drawing/2014/main" id="{ED1A0194-C4F5-4D12-A9AA-349F8378B97C}"/>
            </a:ext>
          </a:extLst>
        </cdr:cNvPr>
        <cdr:cNvSpPr/>
      </cdr:nvSpPr>
      <cdr:spPr>
        <a:xfrm xmlns:a="http://schemas.openxmlformats.org/drawingml/2006/main">
          <a:off x="-50943" y="45736"/>
          <a:ext cx="2814745" cy="280205"/>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nchor="ctr">
          <a:spAutoFit/>
        </a:bodyPr>
        <a:lstStyle xmlns:a="http://schemas.openxmlformats.org/drawingml/2006/main"/>
        <a:p xmlns:a="http://schemas.openxmlformats.org/drawingml/2006/main">
          <a:pPr algn="ctr"/>
          <a:r>
            <a:rPr lang="pt-BR" sz="1200" b="0" cap="none" spc="0">
              <a:ln w="0"/>
              <a:solidFill>
                <a:schemeClr val="tx1"/>
              </a:solidFill>
              <a:effectLst>
                <a:outerShdw blurRad="38100" dist="19050" dir="2700000" algn="tl" rotWithShape="0">
                  <a:schemeClr val="dk1">
                    <a:alpha val="40000"/>
                  </a:schemeClr>
                </a:outerShdw>
              </a:effectLst>
            </a:rPr>
            <a:t>DESEMBOLSO</a:t>
          </a:r>
          <a:r>
            <a:rPr lang="pt-BR" sz="1200" b="0" cap="none" spc="0" baseline="0">
              <a:ln w="0"/>
              <a:solidFill>
                <a:schemeClr val="tx1"/>
              </a:solidFill>
              <a:effectLst>
                <a:outerShdw blurRad="38100" dist="19050" dir="2700000" algn="tl" rotWithShape="0">
                  <a:schemeClr val="dk1">
                    <a:alpha val="40000"/>
                  </a:schemeClr>
                </a:outerShdw>
              </a:effectLst>
            </a:rPr>
            <a:t> x CUSTO SEM ISOLAMENTO</a:t>
          </a:r>
          <a:endParaRPr lang="pt-BR" sz="1200" b="0" cap="none" spc="0">
            <a:ln w="0"/>
            <a:solidFill>
              <a:schemeClr val="tx1"/>
            </a:solidFill>
            <a:effectLst>
              <a:outerShdw blurRad="38100" dist="19050" dir="2700000" algn="tl" rotWithShape="0">
                <a:schemeClr val="dk1">
                  <a:alpha val="40000"/>
                </a:schemeClr>
              </a:outerShdw>
            </a:effectLst>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95250</xdr:colOff>
          <xdr:row>2</xdr:row>
          <xdr:rowOff>114300</xdr:rowOff>
        </xdr:from>
        <xdr:to>
          <xdr:col>42</xdr:col>
          <xdr:colOff>104775</xdr:colOff>
          <xdr:row>5</xdr:row>
          <xdr:rowOff>57150</xdr:rowOff>
        </xdr:to>
        <xdr:grpSp>
          <xdr:nvGrpSpPr>
            <xdr:cNvPr id="2" name="Grupo 1">
              <a:extLst>
                <a:ext uri="{FF2B5EF4-FFF2-40B4-BE49-F238E27FC236}">
                  <a16:creationId xmlns:a16="http://schemas.microsoft.com/office/drawing/2014/main" id="{00000000-0008-0000-0100-000002000000}"/>
                </a:ext>
              </a:extLst>
            </xdr:cNvPr>
            <xdr:cNvGrpSpPr>
              <a:grpSpLocks/>
            </xdr:cNvGrpSpPr>
          </xdr:nvGrpSpPr>
          <xdr:grpSpPr bwMode="auto">
            <a:xfrm>
              <a:off x="5229225" y="781050"/>
              <a:ext cx="3305175" cy="514350"/>
              <a:chOff x="180975" y="590551"/>
              <a:chExt cx="2905125" cy="514350"/>
            </a:xfrm>
          </xdr:grpSpPr>
          <xdr:sp macro="" textlink="">
            <xdr:nvSpPr>
              <xdr:cNvPr id="19457" name="Group Box 1" hidden="1">
                <a:extLst>
                  <a:ext uri="{63B3BB69-23CF-44E3-9099-C40C66FF867C}">
                    <a14:compatExt spid="_x0000_s19457"/>
                  </a:ext>
                  <a:ext uri="{FF2B5EF4-FFF2-40B4-BE49-F238E27FC236}">
                    <a16:creationId xmlns:a16="http://schemas.microsoft.com/office/drawing/2014/main" id="{00000000-0008-0000-0100-0000014C0000}"/>
                  </a:ext>
                </a:extLst>
              </xdr:cNvPr>
              <xdr:cNvSpPr/>
            </xdr:nvSpPr>
            <xdr:spPr bwMode="auto">
              <a:xfrm>
                <a:off x="180975" y="590551"/>
                <a:ext cx="2905125" cy="51435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Tahoma"/>
                    <a:ea typeface="Tahoma"/>
                    <a:cs typeface="Tahoma"/>
                  </a:rPr>
                  <a:t>CONDIÇÃO DE EXECUÇÃO DO SERVIÇO: </a:t>
                </a:r>
              </a:p>
            </xdr:txBody>
          </xdr:sp>
          <xdr:sp macro="" textlink="">
            <xdr:nvSpPr>
              <xdr:cNvPr id="19458" name="Option Button 2" hidden="1">
                <a:extLst>
                  <a:ext uri="{63B3BB69-23CF-44E3-9099-C40C66FF867C}">
                    <a14:compatExt spid="_x0000_s19458"/>
                  </a:ext>
                  <a:ext uri="{FF2B5EF4-FFF2-40B4-BE49-F238E27FC236}">
                    <a16:creationId xmlns:a16="http://schemas.microsoft.com/office/drawing/2014/main" id="{00000000-0008-0000-0100-0000024C0000}"/>
                  </a:ext>
                </a:extLst>
              </xdr:cNvPr>
              <xdr:cNvSpPr/>
            </xdr:nvSpPr>
            <xdr:spPr bwMode="auto">
              <a:xfrm>
                <a:off x="228600" y="692512"/>
                <a:ext cx="828000" cy="360000"/>
              </a:xfrm>
              <a:prstGeom prst="rect">
                <a:avLst/>
              </a:prstGeom>
              <a:solidFill>
                <a:srgbClr val="C0C0C0" mc:Ignorable="a14" a14:legacySpreadsheetColorIndex="22"/>
              </a:solidFill>
              <a:ln>
                <a:noFill/>
              </a:ln>
              <a:extLs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NORMAL</a:t>
                </a:r>
              </a:p>
            </xdr:txBody>
          </xdr:sp>
          <xdr:sp macro="" textlink="">
            <xdr:nvSpPr>
              <xdr:cNvPr id="19459" name="Option Button 3" hidden="1">
                <a:extLst>
                  <a:ext uri="{63B3BB69-23CF-44E3-9099-C40C66FF867C}">
                    <a14:compatExt spid="_x0000_s19459"/>
                  </a:ext>
                  <a:ext uri="{FF2B5EF4-FFF2-40B4-BE49-F238E27FC236}">
                    <a16:creationId xmlns:a16="http://schemas.microsoft.com/office/drawing/2014/main" id="{00000000-0008-0000-0100-0000034C0000}"/>
                  </a:ext>
                </a:extLst>
              </xdr:cNvPr>
              <xdr:cNvSpPr/>
            </xdr:nvSpPr>
            <xdr:spPr bwMode="auto">
              <a:xfrm>
                <a:off x="1200150" y="692512"/>
                <a:ext cx="828000" cy="360000"/>
              </a:xfrm>
              <a:prstGeom prst="rect">
                <a:avLst/>
              </a:prstGeom>
              <a:solidFill>
                <a:srgbClr val="C0C0C0" mc:Ignorable="a14" a14:legacySpreadsheetColorIndex="22"/>
              </a:solidFill>
              <a:ln>
                <a:noFill/>
              </a:ln>
              <a:extLs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EMERGÊNCIA</a:t>
                </a:r>
              </a:p>
            </xdr:txBody>
          </xdr:sp>
          <xdr:sp macro="" textlink="">
            <xdr:nvSpPr>
              <xdr:cNvPr id="19460" name="Option Button 4" hidden="1">
                <a:extLst>
                  <a:ext uri="{63B3BB69-23CF-44E3-9099-C40C66FF867C}">
                    <a14:compatExt spid="_x0000_s19460"/>
                  </a:ext>
                  <a:ext uri="{FF2B5EF4-FFF2-40B4-BE49-F238E27FC236}">
                    <a16:creationId xmlns:a16="http://schemas.microsoft.com/office/drawing/2014/main" id="{00000000-0008-0000-0100-0000044C0000}"/>
                  </a:ext>
                </a:extLst>
              </xdr:cNvPr>
              <xdr:cNvSpPr/>
            </xdr:nvSpPr>
            <xdr:spPr bwMode="auto">
              <a:xfrm>
                <a:off x="2200275" y="692512"/>
                <a:ext cx="828000" cy="360000"/>
              </a:xfrm>
              <a:prstGeom prst="rect">
                <a:avLst/>
              </a:prstGeom>
              <a:solidFill>
                <a:srgbClr val="C0C0C0" mc:Ignorable="a14" a14:legacySpreadsheetColorIndex="22"/>
              </a:solidFill>
              <a:ln>
                <a:noFill/>
              </a:ln>
              <a:extLs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PARADA</a:t>
                </a:r>
              </a:p>
            </xdr:txBody>
          </xdr:sp>
        </xdr:grpSp>
        <xdr:clientData/>
      </xdr:twoCellAnchor>
    </mc:Choice>
    <mc:Fallback/>
  </mc:AlternateContent>
  <xdr:twoCellAnchor>
    <xdr:from>
      <xdr:col>35</xdr:col>
      <xdr:colOff>47625</xdr:colOff>
      <xdr:row>0</xdr:row>
      <xdr:rowOff>0</xdr:rowOff>
    </xdr:from>
    <xdr:to>
      <xdr:col>42</xdr:col>
      <xdr:colOff>142875</xdr:colOff>
      <xdr:row>0</xdr:row>
      <xdr:rowOff>485775</xdr:rowOff>
    </xdr:to>
    <xdr:sp macro="" textlink="">
      <xdr:nvSpPr>
        <xdr:cNvPr id="7" name="Object 5" hidden="1">
          <a:extLst>
            <a:ext uri="{63B3BB69-23CF-44E3-9099-C40C66FF867C}">
              <a14:compatExt xmlns:a14="http://schemas.microsoft.com/office/drawing/2010/main" spid="_x0000_s100357"/>
            </a:ext>
            <a:ext uri="{FF2B5EF4-FFF2-40B4-BE49-F238E27FC236}">
              <a16:creationId xmlns:a16="http://schemas.microsoft.com/office/drawing/2014/main" id="{00000000-0008-0000-0100-000007000000}"/>
            </a:ext>
          </a:extLst>
        </xdr:cNvPr>
        <xdr:cNvSpPr/>
      </xdr:nvSpPr>
      <xdr:spPr bwMode="auto">
        <a:xfrm>
          <a:off x="7210425" y="0"/>
          <a:ext cx="1362075" cy="485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139065</xdr:colOff>
      <xdr:row>0</xdr:row>
      <xdr:rowOff>99061</xdr:rowOff>
    </xdr:from>
    <xdr:to>
      <xdr:col>8</xdr:col>
      <xdr:colOff>60960</xdr:colOff>
      <xdr:row>0</xdr:row>
      <xdr:rowOff>475167</xdr:rowOff>
    </xdr:to>
    <xdr:pic>
      <xdr:nvPicPr>
        <xdr:cNvPr id="8" name="Picture 5">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 y="99061"/>
          <a:ext cx="1188720" cy="376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95250</xdr:rowOff>
        </xdr:from>
        <xdr:to>
          <xdr:col>3</xdr:col>
          <xdr:colOff>228600</xdr:colOff>
          <xdr:row>0</xdr:row>
          <xdr:rowOff>723900</xdr:rowOff>
        </xdr:to>
        <xdr:sp macro="" textlink="">
          <xdr:nvSpPr>
            <xdr:cNvPr id="167937" name="Object 1" hidden="1">
              <a:extLst>
                <a:ext uri="{63B3BB69-23CF-44E3-9099-C40C66FF867C}">
                  <a14:compatExt spid="_x0000_s167937"/>
                </a:ext>
                <a:ext uri="{FF2B5EF4-FFF2-40B4-BE49-F238E27FC236}">
                  <a16:creationId xmlns:a16="http://schemas.microsoft.com/office/drawing/2014/main" id="{00000000-0008-0000-0300-0000019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21</xdr:col>
      <xdr:colOff>121920</xdr:colOff>
      <xdr:row>5</xdr:row>
      <xdr:rowOff>86518</xdr:rowOff>
    </xdr:from>
    <xdr:to>
      <xdr:col>26</xdr:col>
      <xdr:colOff>978431</xdr:colOff>
      <xdr:row>35</xdr:row>
      <xdr:rowOff>233680</xdr:rowOff>
    </xdr:to>
    <xdr:grpSp>
      <xdr:nvGrpSpPr>
        <xdr:cNvPr id="4" name="Agrupar 3">
          <a:extLst>
            <a:ext uri="{FF2B5EF4-FFF2-40B4-BE49-F238E27FC236}">
              <a16:creationId xmlns:a16="http://schemas.microsoft.com/office/drawing/2014/main" id="{00000000-0008-0000-0300-000004000000}"/>
            </a:ext>
          </a:extLst>
        </xdr:cNvPr>
        <xdr:cNvGrpSpPr/>
      </xdr:nvGrpSpPr>
      <xdr:grpSpPr>
        <a:xfrm>
          <a:off x="12449991" y="2386125"/>
          <a:ext cx="4612083" cy="7222876"/>
          <a:chOff x="12781280" y="2392838"/>
          <a:chExt cx="4727471" cy="7452202"/>
        </a:xfrm>
      </xdr:grpSpPr>
      <xdr:sp macro="" textlink="">
        <xdr:nvSpPr>
          <xdr:cNvPr id="2" name="Retângulo 1">
            <a:extLst>
              <a:ext uri="{FF2B5EF4-FFF2-40B4-BE49-F238E27FC236}">
                <a16:creationId xmlns:a16="http://schemas.microsoft.com/office/drawing/2014/main" id="{00000000-0008-0000-0300-000002000000}"/>
              </a:ext>
            </a:extLst>
          </xdr:cNvPr>
          <xdr:cNvSpPr/>
        </xdr:nvSpPr>
        <xdr:spPr>
          <a:xfrm>
            <a:off x="12781280" y="2392838"/>
            <a:ext cx="4727471" cy="7452202"/>
          </a:xfrm>
          <a:prstGeom prst="re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solidFill>
                  <a:sysClr val="windowText" lastClr="000000"/>
                </a:solidFill>
              </a:ln>
            </a:endParaRPr>
          </a:p>
        </xdr:txBody>
      </xdr:sp>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12862560" y="2486525"/>
            <a:ext cx="4579335" cy="7277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300" b="1">
                <a:solidFill>
                  <a:schemeClr val="dk1"/>
                </a:solidFill>
                <a:effectLst/>
                <a:latin typeface="+mn-lt"/>
                <a:ea typeface="+mn-ea"/>
                <a:cs typeface="+mn-cs"/>
              </a:rPr>
              <a:t>PREMISSAS:</a:t>
            </a:r>
          </a:p>
          <a:p>
            <a:pPr algn="l"/>
            <a:endParaRPr lang="pt-BR" sz="1300" b="1">
              <a:solidFill>
                <a:schemeClr val="dk1"/>
              </a:solidFill>
              <a:effectLst/>
              <a:latin typeface="+mn-lt"/>
              <a:ea typeface="+mn-ea"/>
              <a:cs typeface="+mn-cs"/>
            </a:endParaRPr>
          </a:p>
          <a:p>
            <a:pPr algn="l"/>
            <a:r>
              <a:rPr lang="pt-BR" sz="1300" b="1">
                <a:solidFill>
                  <a:schemeClr val="dk1"/>
                </a:solidFill>
                <a:effectLst/>
                <a:latin typeface="+mn-lt"/>
                <a:ea typeface="+mn-ea"/>
                <a:cs typeface="+mn-cs"/>
              </a:rPr>
              <a:t>*</a:t>
            </a:r>
            <a:r>
              <a:rPr lang="pt-BR" sz="1300" b="1" baseline="0">
                <a:solidFill>
                  <a:schemeClr val="dk1"/>
                </a:solidFill>
                <a:effectLst/>
                <a:latin typeface="+mn-lt"/>
                <a:ea typeface="+mn-ea"/>
                <a:cs typeface="+mn-cs"/>
              </a:rPr>
              <a:t> DATAS APENAS PARA PLANEJAMENTO - </a:t>
            </a:r>
          </a:p>
          <a:p>
            <a:pPr algn="l"/>
            <a:r>
              <a:rPr lang="pt-BR" sz="1300" b="1" baseline="0">
                <a:solidFill>
                  <a:schemeClr val="dk1"/>
                </a:solidFill>
                <a:effectLst/>
                <a:latin typeface="+mn-lt"/>
                <a:ea typeface="+mn-ea"/>
                <a:cs typeface="+mn-cs"/>
              </a:rPr>
              <a:t>* FRENTES LIBERADAS PAR A EXECUÇÃO DOS SERVIÇOS</a:t>
            </a:r>
          </a:p>
          <a:p>
            <a:pPr algn="l"/>
            <a:r>
              <a:rPr lang="pt-BR" sz="1300" b="1" baseline="0">
                <a:solidFill>
                  <a:schemeClr val="dk1"/>
                </a:solidFill>
                <a:effectLst/>
                <a:latin typeface="+mn-lt"/>
                <a:ea typeface="+mn-ea"/>
                <a:cs typeface="+mn-cs"/>
              </a:rPr>
              <a:t>*</a:t>
            </a:r>
            <a:endParaRPr lang="pt-BR" sz="1300">
              <a:solidFill>
                <a:schemeClr val="dk1"/>
              </a:solidFill>
              <a:effectLst/>
              <a:latin typeface="+mn-lt"/>
              <a:ea typeface="+mn-ea"/>
              <a:cs typeface="+mn-cs"/>
            </a:endParaRPr>
          </a:p>
        </xdr:txBody>
      </xdr:sp>
    </xdr:grpSp>
    <xdr:clientData/>
  </xdr:twoCellAnchor>
  <xdr:twoCellAnchor>
    <xdr:from>
      <xdr:col>0</xdr:col>
      <xdr:colOff>0</xdr:colOff>
      <xdr:row>6</xdr:row>
      <xdr:rowOff>78232</xdr:rowOff>
    </xdr:from>
    <xdr:to>
      <xdr:col>21</xdr:col>
      <xdr:colOff>50800</xdr:colOff>
      <xdr:row>21</xdr:row>
      <xdr:rowOff>10161</xdr:rowOff>
    </xdr:to>
    <xdr:grpSp>
      <xdr:nvGrpSpPr>
        <xdr:cNvPr id="6" name="Agrupar 5">
          <a:extLst>
            <a:ext uri="{FF2B5EF4-FFF2-40B4-BE49-F238E27FC236}">
              <a16:creationId xmlns:a16="http://schemas.microsoft.com/office/drawing/2014/main" id="{00000000-0008-0000-0300-000006000000}"/>
            </a:ext>
          </a:extLst>
        </xdr:cNvPr>
        <xdr:cNvGrpSpPr/>
      </xdr:nvGrpSpPr>
      <xdr:grpSpPr>
        <a:xfrm>
          <a:off x="0" y="2541125"/>
          <a:ext cx="12378871" cy="3524215"/>
          <a:chOff x="13731873" y="17415728"/>
          <a:chExt cx="16747894" cy="5554416"/>
        </a:xfrm>
      </xdr:grpSpPr>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13731873" y="18217765"/>
          <a:ext cx="16747894" cy="475237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Object 3" hidden="1">
            <a:extLst>
              <a:ext uri="{63B3BB69-23CF-44E3-9099-C40C66FF867C}">
                <a14:compatExt xmlns:a14="http://schemas.microsoft.com/office/drawing/2010/main" spid="_x0000_s52227"/>
              </a:ext>
              <a:ext uri="{FF2B5EF4-FFF2-40B4-BE49-F238E27FC236}">
                <a16:creationId xmlns:a16="http://schemas.microsoft.com/office/drawing/2014/main" id="{00000000-0008-0000-0300-00000A000000}"/>
              </a:ext>
            </a:extLst>
          </xdr:cNvPr>
          <xdr:cNvSpPr/>
        </xdr:nvSpPr>
        <xdr:spPr bwMode="auto">
          <a:xfrm>
            <a:off x="13865226" y="17415728"/>
            <a:ext cx="1585366" cy="381000"/>
          </a:xfrm>
          <a:prstGeom prst="rect">
            <a:avLst/>
          </a:prstGeom>
          <a:noFill/>
          <a:extLst>
            <a:ext uri="{909E8E84-426E-40DD-AFC4-6F175D3DCCD1}">
              <a14:hiddenFill xmlns:a14="http://schemas.microsoft.com/office/drawing/2010/main">
                <a:solidFill>
                  <a:srgbClr val="FFFFFF"/>
                </a:solidFill>
              </a14:hiddenFill>
            </a:ext>
          </a:extLst>
        </xdr:spPr>
      </xdr:sp>
      <xdr:sp macro="" textlink="[28]INFO!C39">
        <xdr:nvSpPr>
          <xdr:cNvPr id="11" name="Retângulo 10">
            <a:extLst>
              <a:ext uri="{FF2B5EF4-FFF2-40B4-BE49-F238E27FC236}">
                <a16:creationId xmlns:a16="http://schemas.microsoft.com/office/drawing/2014/main" id="{00000000-0008-0000-0300-00000B000000}"/>
              </a:ext>
            </a:extLst>
          </xdr:cNvPr>
          <xdr:cNvSpPr/>
        </xdr:nvSpPr>
        <xdr:spPr>
          <a:xfrm>
            <a:off x="19195295" y="17593021"/>
            <a:ext cx="5365353" cy="577193"/>
          </a:xfrm>
          <a:prstGeom prst="rect">
            <a:avLst/>
          </a:prstGeom>
          <a:noFill/>
        </xdr:spPr>
        <xdr:txBody>
          <a:bodyPr wrap="square" lIns="91440" tIns="45720" rIns="91440" bIns="45720">
            <a:spAutoFit/>
          </a:bodyPr>
          <a:lstStyle/>
          <a:p>
            <a:pPr algn="ctr"/>
            <a:fld id="{89777561-67D1-4D15-BB41-DE58994670DF}" type="TxLink">
              <a:rPr lang="en-US" sz="1800" b="0" i="0" u="none" strike="noStrike"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rPr>
              <a:pPr algn="ctr"/>
              <a:t>CURVA DE AVANÇO FÍSICO_</a:t>
            </a:fld>
            <a:endParaRPr lang="pt-BR" sz="4800" b="0"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endParaRPr>
          </a:p>
        </xdr:txBody>
      </xdr:sp>
    </xdr:grpSp>
    <xdr:clientData/>
  </xdr:twoCellAnchor>
  <xdr:twoCellAnchor>
    <xdr:from>
      <xdr:col>0</xdr:col>
      <xdr:colOff>0</xdr:colOff>
      <xdr:row>21</xdr:row>
      <xdr:rowOff>250364</xdr:rowOff>
    </xdr:from>
    <xdr:to>
      <xdr:col>20</xdr:col>
      <xdr:colOff>4019550</xdr:colOff>
      <xdr:row>34</xdr:row>
      <xdr:rowOff>152400</xdr:rowOff>
    </xdr:to>
    <xdr:grpSp>
      <xdr:nvGrpSpPr>
        <xdr:cNvPr id="23" name="Agrupar 22">
          <a:extLst>
            <a:ext uri="{FF2B5EF4-FFF2-40B4-BE49-F238E27FC236}">
              <a16:creationId xmlns:a16="http://schemas.microsoft.com/office/drawing/2014/main" id="{00000000-0008-0000-0300-000017000000}"/>
            </a:ext>
          </a:extLst>
        </xdr:cNvPr>
        <xdr:cNvGrpSpPr/>
      </xdr:nvGrpSpPr>
      <xdr:grpSpPr>
        <a:xfrm>
          <a:off x="0" y="6305543"/>
          <a:ext cx="12321268" cy="2909214"/>
          <a:chOff x="10107178" y="31701166"/>
          <a:chExt cx="19016550" cy="8749945"/>
        </a:xfrm>
      </xdr:grpSpPr>
      <xdr:grpSp>
        <xdr:nvGrpSpPr>
          <xdr:cNvPr id="26" name="Agrupar 25">
            <a:extLst>
              <a:ext uri="{FF2B5EF4-FFF2-40B4-BE49-F238E27FC236}">
                <a16:creationId xmlns:a16="http://schemas.microsoft.com/office/drawing/2014/main" id="{00000000-0008-0000-0300-00001A000000}"/>
              </a:ext>
            </a:extLst>
          </xdr:cNvPr>
          <xdr:cNvGrpSpPr/>
        </xdr:nvGrpSpPr>
        <xdr:grpSpPr>
          <a:xfrm>
            <a:off x="10207871" y="31701166"/>
            <a:ext cx="12629091" cy="1471300"/>
            <a:chOff x="13896982" y="24518734"/>
            <a:chExt cx="11054768" cy="929568"/>
          </a:xfrm>
        </xdr:grpSpPr>
        <xdr:sp macro="" textlink="">
          <xdr:nvSpPr>
            <xdr:cNvPr id="28" name="Object 5" hidden="1">
              <a:extLst>
                <a:ext uri="{63B3BB69-23CF-44E3-9099-C40C66FF867C}">
                  <a14:compatExt xmlns:a14="http://schemas.microsoft.com/office/drawing/2010/main" spid="_x0000_s52229"/>
                </a:ext>
                <a:ext uri="{FF2B5EF4-FFF2-40B4-BE49-F238E27FC236}">
                  <a16:creationId xmlns:a16="http://schemas.microsoft.com/office/drawing/2014/main" id="{00000000-0008-0000-0300-00001C000000}"/>
                </a:ext>
              </a:extLst>
            </xdr:cNvPr>
            <xdr:cNvSpPr/>
          </xdr:nvSpPr>
          <xdr:spPr bwMode="auto">
            <a:xfrm>
              <a:off x="13896982" y="24518734"/>
              <a:ext cx="1481103" cy="381002"/>
            </a:xfrm>
            <a:prstGeom prst="rect">
              <a:avLst/>
            </a:prstGeom>
            <a:noFill/>
          </xdr:spPr>
        </xdr:sp>
        <xdr:sp macro="" textlink="[28]INFO!C38">
          <xdr:nvSpPr>
            <xdr:cNvPr id="29" name="Retângulo 28">
              <a:extLst>
                <a:ext uri="{FF2B5EF4-FFF2-40B4-BE49-F238E27FC236}">
                  <a16:creationId xmlns:a16="http://schemas.microsoft.com/office/drawing/2014/main" id="{00000000-0008-0000-0300-00001D000000}"/>
                </a:ext>
              </a:extLst>
            </xdr:cNvPr>
            <xdr:cNvSpPr/>
          </xdr:nvSpPr>
          <xdr:spPr>
            <a:xfrm>
              <a:off x="19452278" y="24680611"/>
              <a:ext cx="5499472" cy="767691"/>
            </a:xfrm>
            <a:prstGeom prst="rect">
              <a:avLst/>
            </a:prstGeom>
            <a:noFill/>
          </xdr:spPr>
          <xdr:txBody>
            <a:bodyPr wrap="square" lIns="91440" tIns="45720" rIns="91440" bIns="45720">
              <a:spAutoFit/>
            </a:bodyPr>
            <a:lstStyle/>
            <a:p>
              <a:pPr marL="0" indent="0" algn="ctr"/>
              <a:fld id="{22623494-C9EC-46BD-A647-EEB1A919D6BB}" type="TxLink">
                <a:rPr lang="en-US" sz="1800" b="0" i="0" u="none" strike="noStrike"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rPr>
                <a:pPr marL="0" indent="0" algn="ctr"/>
                <a:t>HISTOGRAMA </a:t>
              </a:fld>
              <a:endParaRPr lang="pt-BR" sz="1800" b="0" i="0" u="none" strike="noStrike" cap="none" spc="0" baseline="0">
                <a:ln w="0"/>
                <a:solidFill>
                  <a:srgbClr val="002060"/>
                </a:solidFill>
                <a:effectLst>
                  <a:outerShdw blurRad="38100" dist="19050" dir="2700000" algn="tl" rotWithShape="0">
                    <a:schemeClr val="dk1">
                      <a:alpha val="40000"/>
                    </a:schemeClr>
                  </a:outerShdw>
                </a:effectLst>
                <a:latin typeface="Calibri (Corpo)"/>
                <a:ea typeface="+mn-ea"/>
                <a:cs typeface="+mn-cs"/>
              </a:endParaRPr>
            </a:p>
          </xdr:txBody>
        </xdr:sp>
      </xdr:grpSp>
      <xdr:graphicFrame macro="">
        <xdr:nvGraphicFramePr>
          <xdr:cNvPr id="27" name="Gráfico 26">
            <a:extLst>
              <a:ext uri="{FF2B5EF4-FFF2-40B4-BE49-F238E27FC236}">
                <a16:creationId xmlns:a16="http://schemas.microsoft.com/office/drawing/2014/main" id="{00000000-0008-0000-0300-00001B000000}"/>
              </a:ext>
            </a:extLst>
          </xdr:cNvPr>
          <xdr:cNvGraphicFramePr>
            <a:graphicFrameLocks/>
          </xdr:cNvGraphicFramePr>
        </xdr:nvGraphicFramePr>
        <xdr:xfrm>
          <a:off x="10107178" y="33303737"/>
          <a:ext cx="19016550" cy="714737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213360</xdr:colOff>
      <xdr:row>0</xdr:row>
      <xdr:rowOff>38101</xdr:rowOff>
    </xdr:from>
    <xdr:to>
      <xdr:col>0</xdr:col>
      <xdr:colOff>1084217</xdr:colOff>
      <xdr:row>1</xdr:row>
      <xdr:rowOff>335281</xdr:rowOff>
    </xdr:to>
    <xdr:pic>
      <xdr:nvPicPr>
        <xdr:cNvPr id="3" name="Imagem 2" descr="A 3R PETROLEUM MODERNIZA E MUDA SUA MARCA PARA REFLETIR A ATUAÇÃO DA  EMPRESA NO MERCADO DE ÓLEO E GÁS | Petronotícias">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 y="38101"/>
          <a:ext cx="870857"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14</xdr:row>
      <xdr:rowOff>0</xdr:rowOff>
    </xdr:from>
    <xdr:ext cx="304800" cy="304620"/>
    <xdr:sp macro="" textlink="">
      <xdr:nvSpPr>
        <xdr:cNvPr id="2" name="AutoShape 3" descr="blob:https://web.whatsapp.com/d439b33c-462a-4bc5-b6c5-51bc7b8bd7b9">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2095500" y="29146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8</xdr:row>
      <xdr:rowOff>0</xdr:rowOff>
    </xdr:from>
    <xdr:to>
      <xdr:col>0</xdr:col>
      <xdr:colOff>304800</xdr:colOff>
      <xdr:row>9</xdr:row>
      <xdr:rowOff>114300</xdr:rowOff>
    </xdr:to>
    <xdr:sp macro="" textlink="">
      <xdr:nvSpPr>
        <xdr:cNvPr id="3" name="AutoShape 3">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0" y="177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10</xdr:row>
      <xdr:rowOff>0</xdr:rowOff>
    </xdr:from>
    <xdr:to>
      <xdr:col>1</xdr:col>
      <xdr:colOff>304800</xdr:colOff>
      <xdr:row>11</xdr:row>
      <xdr:rowOff>114300</xdr:rowOff>
    </xdr:to>
    <xdr:sp macro="" textlink="">
      <xdr:nvSpPr>
        <xdr:cNvPr id="4" name="AutoShape 4">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1047750" y="215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10</xdr:row>
      <xdr:rowOff>0</xdr:rowOff>
    </xdr:from>
    <xdr:to>
      <xdr:col>1</xdr:col>
      <xdr:colOff>304800</xdr:colOff>
      <xdr:row>11</xdr:row>
      <xdr:rowOff>114300</xdr:rowOff>
    </xdr:to>
    <xdr:sp macro="" textlink="">
      <xdr:nvSpPr>
        <xdr:cNvPr id="5" name="AutoShape 5">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1047750" y="215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114300</xdr:rowOff>
    </xdr:to>
    <xdr:sp macro="" textlink="">
      <xdr:nvSpPr>
        <xdr:cNvPr id="6" name="AutoShape 6">
          <a:extLst>
            <a:ext uri="{FF2B5EF4-FFF2-40B4-BE49-F238E27FC236}">
              <a16:creationId xmlns:a16="http://schemas.microsoft.com/office/drawing/2014/main" id="{00000000-0008-0000-0500-000006000000}"/>
            </a:ext>
          </a:extLst>
        </xdr:cNvPr>
        <xdr:cNvSpPr>
          <a:spLocks noChangeAspect="1" noChangeArrowheads="1"/>
        </xdr:cNvSpPr>
      </xdr:nvSpPr>
      <xdr:spPr bwMode="auto">
        <a:xfrm>
          <a:off x="1047750" y="158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114300</xdr:rowOff>
    </xdr:to>
    <xdr:sp macro="" textlink="">
      <xdr:nvSpPr>
        <xdr:cNvPr id="7" name="AutoShape 7">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1047750" y="158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55</xdr:row>
      <xdr:rowOff>0</xdr:rowOff>
    </xdr:from>
    <xdr:ext cx="304800" cy="304620"/>
    <xdr:sp macro="" textlink="">
      <xdr:nvSpPr>
        <xdr:cNvPr id="8" name="AutoShape 3" descr="blob:https://web.whatsapp.com/d439b33c-462a-4bc5-b6c5-51bc7b8bd7b9">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2095500" y="109918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55</xdr:row>
      <xdr:rowOff>0</xdr:rowOff>
    </xdr:from>
    <xdr:ext cx="304800" cy="304800"/>
    <xdr:sp macro="" textlink="">
      <xdr:nvSpPr>
        <xdr:cNvPr id="9" name="AutoShape 3">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0" name="AutoShape 4">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1" name="AutoShape 5">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2" name="AutoShape 6">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3" name="AutoShape 7">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55</xdr:row>
      <xdr:rowOff>0</xdr:rowOff>
    </xdr:from>
    <xdr:ext cx="304800" cy="304620"/>
    <xdr:sp macro="" textlink="">
      <xdr:nvSpPr>
        <xdr:cNvPr id="14" name="AutoShape 3" descr="blob:https://web.whatsapp.com/d439b33c-462a-4bc5-b6c5-51bc7b8bd7b9">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2095500" y="109918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55</xdr:row>
      <xdr:rowOff>0</xdr:rowOff>
    </xdr:from>
    <xdr:ext cx="304800" cy="304800"/>
    <xdr:sp macro="" textlink="">
      <xdr:nvSpPr>
        <xdr:cNvPr id="15" name="AutoShape 3">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6" name="AutoShape 4">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7" name="AutoShape 5">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8" name="AutoShape 6">
          <a:extLst>
            <a:ext uri="{FF2B5EF4-FFF2-40B4-BE49-F238E27FC236}">
              <a16:creationId xmlns:a16="http://schemas.microsoft.com/office/drawing/2014/main" id="{00000000-0008-0000-0500-000012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19" name="AutoShape 7">
          <a:extLst>
            <a:ext uri="{FF2B5EF4-FFF2-40B4-BE49-F238E27FC236}">
              <a16:creationId xmlns:a16="http://schemas.microsoft.com/office/drawing/2014/main" id="{00000000-0008-0000-0500-000013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55</xdr:row>
      <xdr:rowOff>0</xdr:rowOff>
    </xdr:from>
    <xdr:ext cx="304800" cy="304620"/>
    <xdr:sp macro="" textlink="">
      <xdr:nvSpPr>
        <xdr:cNvPr id="20" name="AutoShape 3" descr="blob:https://web.whatsapp.com/d439b33c-462a-4bc5-b6c5-51bc7b8bd7b9">
          <a:extLst>
            <a:ext uri="{FF2B5EF4-FFF2-40B4-BE49-F238E27FC236}">
              <a16:creationId xmlns:a16="http://schemas.microsoft.com/office/drawing/2014/main" id="{00000000-0008-0000-0500-000014000000}"/>
            </a:ext>
          </a:extLst>
        </xdr:cNvPr>
        <xdr:cNvSpPr>
          <a:spLocks noChangeAspect="1" noChangeArrowheads="1"/>
        </xdr:cNvSpPr>
      </xdr:nvSpPr>
      <xdr:spPr bwMode="auto">
        <a:xfrm>
          <a:off x="2095500" y="109918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55</xdr:row>
      <xdr:rowOff>0</xdr:rowOff>
    </xdr:from>
    <xdr:ext cx="304800" cy="304800"/>
    <xdr:sp macro="" textlink="">
      <xdr:nvSpPr>
        <xdr:cNvPr id="21" name="AutoShape 3">
          <a:extLst>
            <a:ext uri="{FF2B5EF4-FFF2-40B4-BE49-F238E27FC236}">
              <a16:creationId xmlns:a16="http://schemas.microsoft.com/office/drawing/2014/main" id="{00000000-0008-0000-0500-000015000000}"/>
            </a:ext>
          </a:extLst>
        </xdr:cNvPr>
        <xdr:cNvSpPr>
          <a:spLocks noChangeAspect="1" noChangeArrowheads="1"/>
        </xdr:cNvSpPr>
      </xdr:nvSpPr>
      <xdr:spPr bwMode="auto">
        <a:xfrm>
          <a:off x="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22" name="AutoShape 4">
          <a:extLst>
            <a:ext uri="{FF2B5EF4-FFF2-40B4-BE49-F238E27FC236}">
              <a16:creationId xmlns:a16="http://schemas.microsoft.com/office/drawing/2014/main" id="{00000000-0008-0000-0500-000016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23" name="AutoShape 5">
          <a:extLst>
            <a:ext uri="{FF2B5EF4-FFF2-40B4-BE49-F238E27FC236}">
              <a16:creationId xmlns:a16="http://schemas.microsoft.com/office/drawing/2014/main" id="{00000000-0008-0000-0500-000017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24" name="AutoShape 6">
          <a:extLst>
            <a:ext uri="{FF2B5EF4-FFF2-40B4-BE49-F238E27FC236}">
              <a16:creationId xmlns:a16="http://schemas.microsoft.com/office/drawing/2014/main" id="{00000000-0008-0000-0500-000018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25" name="AutoShape 7">
          <a:extLst>
            <a:ext uri="{FF2B5EF4-FFF2-40B4-BE49-F238E27FC236}">
              <a16:creationId xmlns:a16="http://schemas.microsoft.com/office/drawing/2014/main" id="{00000000-0008-0000-0500-000019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55</xdr:row>
      <xdr:rowOff>0</xdr:rowOff>
    </xdr:from>
    <xdr:ext cx="304800" cy="304620"/>
    <xdr:sp macro="" textlink="">
      <xdr:nvSpPr>
        <xdr:cNvPr id="26" name="AutoShape 3" descr="blob:https://web.whatsapp.com/d439b33c-462a-4bc5-b6c5-51bc7b8bd7b9">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2095500" y="109918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55</xdr:row>
      <xdr:rowOff>0</xdr:rowOff>
    </xdr:from>
    <xdr:ext cx="304800" cy="304800"/>
    <xdr:sp macro="" textlink="">
      <xdr:nvSpPr>
        <xdr:cNvPr id="27" name="AutoShape 3">
          <a:extLst>
            <a:ext uri="{FF2B5EF4-FFF2-40B4-BE49-F238E27FC236}">
              <a16:creationId xmlns:a16="http://schemas.microsoft.com/office/drawing/2014/main" id="{00000000-0008-0000-0500-00001B000000}"/>
            </a:ext>
          </a:extLst>
        </xdr:cNvPr>
        <xdr:cNvSpPr>
          <a:spLocks noChangeAspect="1" noChangeArrowheads="1"/>
        </xdr:cNvSpPr>
      </xdr:nvSpPr>
      <xdr:spPr bwMode="auto">
        <a:xfrm>
          <a:off x="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28" name="AutoShape 4">
          <a:extLst>
            <a:ext uri="{FF2B5EF4-FFF2-40B4-BE49-F238E27FC236}">
              <a16:creationId xmlns:a16="http://schemas.microsoft.com/office/drawing/2014/main" id="{00000000-0008-0000-0500-00001C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29" name="AutoShape 5">
          <a:extLst>
            <a:ext uri="{FF2B5EF4-FFF2-40B4-BE49-F238E27FC236}">
              <a16:creationId xmlns:a16="http://schemas.microsoft.com/office/drawing/2014/main" id="{00000000-0008-0000-0500-00001D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30" name="AutoShape 6">
          <a:extLst>
            <a:ext uri="{FF2B5EF4-FFF2-40B4-BE49-F238E27FC236}">
              <a16:creationId xmlns:a16="http://schemas.microsoft.com/office/drawing/2014/main" id="{00000000-0008-0000-0500-00001E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31" name="AutoShape 7">
          <a:extLst>
            <a:ext uri="{FF2B5EF4-FFF2-40B4-BE49-F238E27FC236}">
              <a16:creationId xmlns:a16="http://schemas.microsoft.com/office/drawing/2014/main" id="{00000000-0008-0000-0500-00001F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55</xdr:row>
      <xdr:rowOff>0</xdr:rowOff>
    </xdr:from>
    <xdr:ext cx="304800" cy="304620"/>
    <xdr:sp macro="" textlink="">
      <xdr:nvSpPr>
        <xdr:cNvPr id="32" name="AutoShape 3" descr="blob:https://web.whatsapp.com/d439b33c-462a-4bc5-b6c5-51bc7b8bd7b9">
          <a:extLst>
            <a:ext uri="{FF2B5EF4-FFF2-40B4-BE49-F238E27FC236}">
              <a16:creationId xmlns:a16="http://schemas.microsoft.com/office/drawing/2014/main" id="{00000000-0008-0000-0500-000020000000}"/>
            </a:ext>
          </a:extLst>
        </xdr:cNvPr>
        <xdr:cNvSpPr>
          <a:spLocks noChangeAspect="1" noChangeArrowheads="1"/>
        </xdr:cNvSpPr>
      </xdr:nvSpPr>
      <xdr:spPr bwMode="auto">
        <a:xfrm>
          <a:off x="2095500" y="109918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55</xdr:row>
      <xdr:rowOff>0</xdr:rowOff>
    </xdr:from>
    <xdr:ext cx="304800" cy="304800"/>
    <xdr:sp macro="" textlink="">
      <xdr:nvSpPr>
        <xdr:cNvPr id="33" name="AutoShape 3">
          <a:extLst>
            <a:ext uri="{FF2B5EF4-FFF2-40B4-BE49-F238E27FC236}">
              <a16:creationId xmlns:a16="http://schemas.microsoft.com/office/drawing/2014/main" id="{00000000-0008-0000-0500-000021000000}"/>
            </a:ext>
          </a:extLst>
        </xdr:cNvPr>
        <xdr:cNvSpPr>
          <a:spLocks noChangeAspect="1" noChangeArrowheads="1"/>
        </xdr:cNvSpPr>
      </xdr:nvSpPr>
      <xdr:spPr bwMode="auto">
        <a:xfrm>
          <a:off x="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34" name="AutoShape 4">
          <a:extLst>
            <a:ext uri="{FF2B5EF4-FFF2-40B4-BE49-F238E27FC236}">
              <a16:creationId xmlns:a16="http://schemas.microsoft.com/office/drawing/2014/main" id="{00000000-0008-0000-0500-000022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35" name="AutoShape 5">
          <a:extLst>
            <a:ext uri="{FF2B5EF4-FFF2-40B4-BE49-F238E27FC236}">
              <a16:creationId xmlns:a16="http://schemas.microsoft.com/office/drawing/2014/main" id="{00000000-0008-0000-0500-000023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36" name="AutoShape 6">
          <a:extLst>
            <a:ext uri="{FF2B5EF4-FFF2-40B4-BE49-F238E27FC236}">
              <a16:creationId xmlns:a16="http://schemas.microsoft.com/office/drawing/2014/main" id="{00000000-0008-0000-0500-000024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04800" cy="304800"/>
    <xdr:sp macro="" textlink="">
      <xdr:nvSpPr>
        <xdr:cNvPr id="37" name="AutoShape 7">
          <a:extLst>
            <a:ext uri="{FF2B5EF4-FFF2-40B4-BE49-F238E27FC236}">
              <a16:creationId xmlns:a16="http://schemas.microsoft.com/office/drawing/2014/main" id="{00000000-0008-0000-0500-000025000000}"/>
            </a:ext>
          </a:extLst>
        </xdr:cNvPr>
        <xdr:cNvSpPr>
          <a:spLocks noChangeAspect="1" noChangeArrowheads="1"/>
        </xdr:cNvSpPr>
      </xdr:nvSpPr>
      <xdr:spPr bwMode="auto">
        <a:xfrm>
          <a:off x="1047750" y="1099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69</xdr:row>
      <xdr:rowOff>0</xdr:rowOff>
    </xdr:from>
    <xdr:ext cx="304800" cy="304620"/>
    <xdr:sp macro="" textlink="">
      <xdr:nvSpPr>
        <xdr:cNvPr id="38" name="AutoShape 3" descr="blob:https://web.whatsapp.com/d439b33c-462a-4bc5-b6c5-51bc7b8bd7b9">
          <a:extLst>
            <a:ext uri="{FF2B5EF4-FFF2-40B4-BE49-F238E27FC236}">
              <a16:creationId xmlns:a16="http://schemas.microsoft.com/office/drawing/2014/main" id="{00000000-0008-0000-0500-000026000000}"/>
            </a:ext>
          </a:extLst>
        </xdr:cNvPr>
        <xdr:cNvSpPr>
          <a:spLocks noChangeAspect="1" noChangeArrowheads="1"/>
        </xdr:cNvSpPr>
      </xdr:nvSpPr>
      <xdr:spPr bwMode="auto">
        <a:xfrm>
          <a:off x="2095500" y="13811250"/>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63</xdr:row>
      <xdr:rowOff>0</xdr:rowOff>
    </xdr:from>
    <xdr:ext cx="304800" cy="304800"/>
    <xdr:sp macro="" textlink="">
      <xdr:nvSpPr>
        <xdr:cNvPr id="39" name="AutoShape 3">
          <a:extLst>
            <a:ext uri="{FF2B5EF4-FFF2-40B4-BE49-F238E27FC236}">
              <a16:creationId xmlns:a16="http://schemas.microsoft.com/office/drawing/2014/main" id="{00000000-0008-0000-0500-000027000000}"/>
            </a:ext>
          </a:extLst>
        </xdr:cNvPr>
        <xdr:cNvSpPr>
          <a:spLocks noChangeAspect="1" noChangeArrowheads="1"/>
        </xdr:cNvSpPr>
      </xdr:nvSpPr>
      <xdr:spPr bwMode="auto">
        <a:xfrm>
          <a:off x="0" y="1266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65</xdr:row>
      <xdr:rowOff>0</xdr:rowOff>
    </xdr:from>
    <xdr:ext cx="304800" cy="304800"/>
    <xdr:sp macro="" textlink="">
      <xdr:nvSpPr>
        <xdr:cNvPr id="40" name="AutoShape 4">
          <a:extLst>
            <a:ext uri="{FF2B5EF4-FFF2-40B4-BE49-F238E27FC236}">
              <a16:creationId xmlns:a16="http://schemas.microsoft.com/office/drawing/2014/main" id="{00000000-0008-0000-0500-000028000000}"/>
            </a:ext>
          </a:extLst>
        </xdr:cNvPr>
        <xdr:cNvSpPr>
          <a:spLocks noChangeAspect="1" noChangeArrowheads="1"/>
        </xdr:cNvSpPr>
      </xdr:nvSpPr>
      <xdr:spPr bwMode="auto">
        <a:xfrm>
          <a:off x="1047750" y="1304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65</xdr:row>
      <xdr:rowOff>0</xdr:rowOff>
    </xdr:from>
    <xdr:ext cx="304800" cy="304800"/>
    <xdr:sp macro="" textlink="">
      <xdr:nvSpPr>
        <xdr:cNvPr id="41" name="AutoShape 5">
          <a:extLst>
            <a:ext uri="{FF2B5EF4-FFF2-40B4-BE49-F238E27FC236}">
              <a16:creationId xmlns:a16="http://schemas.microsoft.com/office/drawing/2014/main" id="{00000000-0008-0000-0500-000029000000}"/>
            </a:ext>
          </a:extLst>
        </xdr:cNvPr>
        <xdr:cNvSpPr>
          <a:spLocks noChangeAspect="1" noChangeArrowheads="1"/>
        </xdr:cNvSpPr>
      </xdr:nvSpPr>
      <xdr:spPr bwMode="auto">
        <a:xfrm>
          <a:off x="1047750" y="1304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62</xdr:row>
      <xdr:rowOff>0</xdr:rowOff>
    </xdr:from>
    <xdr:ext cx="304800" cy="304800"/>
    <xdr:sp macro="" textlink="">
      <xdr:nvSpPr>
        <xdr:cNvPr id="42" name="AutoShape 6">
          <a:extLst>
            <a:ext uri="{FF2B5EF4-FFF2-40B4-BE49-F238E27FC236}">
              <a16:creationId xmlns:a16="http://schemas.microsoft.com/office/drawing/2014/main" id="{00000000-0008-0000-0500-00002A000000}"/>
            </a:ext>
          </a:extLst>
        </xdr:cNvPr>
        <xdr:cNvSpPr>
          <a:spLocks noChangeAspect="1" noChangeArrowheads="1"/>
        </xdr:cNvSpPr>
      </xdr:nvSpPr>
      <xdr:spPr bwMode="auto">
        <a:xfrm>
          <a:off x="1047750" y="1247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62</xdr:row>
      <xdr:rowOff>0</xdr:rowOff>
    </xdr:from>
    <xdr:ext cx="304800" cy="304800"/>
    <xdr:sp macro="" textlink="">
      <xdr:nvSpPr>
        <xdr:cNvPr id="43" name="AutoShape 7">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1047750" y="1247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124</xdr:row>
      <xdr:rowOff>0</xdr:rowOff>
    </xdr:from>
    <xdr:ext cx="304800" cy="304620"/>
    <xdr:sp macro="" textlink="">
      <xdr:nvSpPr>
        <xdr:cNvPr id="44" name="AutoShape 3" descr="blob:https://web.whatsapp.com/d439b33c-462a-4bc5-b6c5-51bc7b8bd7b9">
          <a:extLst>
            <a:ext uri="{FF2B5EF4-FFF2-40B4-BE49-F238E27FC236}">
              <a16:creationId xmlns:a16="http://schemas.microsoft.com/office/drawing/2014/main" id="{00000000-0008-0000-0500-00002C000000}"/>
            </a:ext>
          </a:extLst>
        </xdr:cNvPr>
        <xdr:cNvSpPr>
          <a:spLocks noChangeAspect="1" noChangeArrowheads="1"/>
        </xdr:cNvSpPr>
      </xdr:nvSpPr>
      <xdr:spPr bwMode="auto">
        <a:xfrm>
          <a:off x="2095500" y="24526875"/>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118</xdr:row>
      <xdr:rowOff>0</xdr:rowOff>
    </xdr:from>
    <xdr:ext cx="304800" cy="304800"/>
    <xdr:sp macro="" textlink="">
      <xdr:nvSpPr>
        <xdr:cNvPr id="45" name="AutoShape 3">
          <a:extLst>
            <a:ext uri="{FF2B5EF4-FFF2-40B4-BE49-F238E27FC236}">
              <a16:creationId xmlns:a16="http://schemas.microsoft.com/office/drawing/2014/main" id="{00000000-0008-0000-0500-00002D000000}"/>
            </a:ext>
          </a:extLst>
        </xdr:cNvPr>
        <xdr:cNvSpPr>
          <a:spLocks noChangeAspect="1" noChangeArrowheads="1"/>
        </xdr:cNvSpPr>
      </xdr:nvSpPr>
      <xdr:spPr bwMode="auto">
        <a:xfrm>
          <a:off x="0" y="2338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120</xdr:row>
      <xdr:rowOff>0</xdr:rowOff>
    </xdr:from>
    <xdr:ext cx="304800" cy="304800"/>
    <xdr:sp macro="" textlink="">
      <xdr:nvSpPr>
        <xdr:cNvPr id="46" name="AutoShape 4">
          <a:extLst>
            <a:ext uri="{FF2B5EF4-FFF2-40B4-BE49-F238E27FC236}">
              <a16:creationId xmlns:a16="http://schemas.microsoft.com/office/drawing/2014/main" id="{00000000-0008-0000-0500-00002E000000}"/>
            </a:ext>
          </a:extLst>
        </xdr:cNvPr>
        <xdr:cNvSpPr>
          <a:spLocks noChangeAspect="1" noChangeArrowheads="1"/>
        </xdr:cNvSpPr>
      </xdr:nvSpPr>
      <xdr:spPr bwMode="auto">
        <a:xfrm>
          <a:off x="1047750" y="2376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120</xdr:row>
      <xdr:rowOff>0</xdr:rowOff>
    </xdr:from>
    <xdr:ext cx="304800" cy="304800"/>
    <xdr:sp macro="" textlink="">
      <xdr:nvSpPr>
        <xdr:cNvPr id="47" name="AutoShape 5">
          <a:extLst>
            <a:ext uri="{FF2B5EF4-FFF2-40B4-BE49-F238E27FC236}">
              <a16:creationId xmlns:a16="http://schemas.microsoft.com/office/drawing/2014/main" id="{00000000-0008-0000-0500-00002F000000}"/>
            </a:ext>
          </a:extLst>
        </xdr:cNvPr>
        <xdr:cNvSpPr>
          <a:spLocks noChangeAspect="1" noChangeArrowheads="1"/>
        </xdr:cNvSpPr>
      </xdr:nvSpPr>
      <xdr:spPr bwMode="auto">
        <a:xfrm>
          <a:off x="1047750" y="2376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117</xdr:row>
      <xdr:rowOff>0</xdr:rowOff>
    </xdr:from>
    <xdr:ext cx="304800" cy="304800"/>
    <xdr:sp macro="" textlink="">
      <xdr:nvSpPr>
        <xdr:cNvPr id="48" name="AutoShape 6">
          <a:extLst>
            <a:ext uri="{FF2B5EF4-FFF2-40B4-BE49-F238E27FC236}">
              <a16:creationId xmlns:a16="http://schemas.microsoft.com/office/drawing/2014/main" id="{00000000-0008-0000-0500-000030000000}"/>
            </a:ext>
          </a:extLst>
        </xdr:cNvPr>
        <xdr:cNvSpPr>
          <a:spLocks noChangeAspect="1" noChangeArrowheads="1"/>
        </xdr:cNvSpPr>
      </xdr:nvSpPr>
      <xdr:spPr bwMode="auto">
        <a:xfrm>
          <a:off x="1047750" y="23193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117</xdr:row>
      <xdr:rowOff>0</xdr:rowOff>
    </xdr:from>
    <xdr:ext cx="304800" cy="304800"/>
    <xdr:sp macro="" textlink="">
      <xdr:nvSpPr>
        <xdr:cNvPr id="49" name="AutoShape 7">
          <a:extLst>
            <a:ext uri="{FF2B5EF4-FFF2-40B4-BE49-F238E27FC236}">
              <a16:creationId xmlns:a16="http://schemas.microsoft.com/office/drawing/2014/main" id="{00000000-0008-0000-0500-000031000000}"/>
            </a:ext>
          </a:extLst>
        </xdr:cNvPr>
        <xdr:cNvSpPr>
          <a:spLocks noChangeAspect="1" noChangeArrowheads="1"/>
        </xdr:cNvSpPr>
      </xdr:nvSpPr>
      <xdr:spPr bwMode="auto">
        <a:xfrm>
          <a:off x="1047750" y="23193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179</xdr:row>
      <xdr:rowOff>0</xdr:rowOff>
    </xdr:from>
    <xdr:ext cx="304800" cy="304620"/>
    <xdr:sp macro="" textlink="">
      <xdr:nvSpPr>
        <xdr:cNvPr id="50" name="AutoShape 3" descr="blob:https://web.whatsapp.com/d439b33c-462a-4bc5-b6c5-51bc7b8bd7b9">
          <a:extLst>
            <a:ext uri="{FF2B5EF4-FFF2-40B4-BE49-F238E27FC236}">
              <a16:creationId xmlns:a16="http://schemas.microsoft.com/office/drawing/2014/main" id="{00000000-0008-0000-0500-000032000000}"/>
            </a:ext>
          </a:extLst>
        </xdr:cNvPr>
        <xdr:cNvSpPr>
          <a:spLocks noChangeAspect="1" noChangeArrowheads="1"/>
        </xdr:cNvSpPr>
      </xdr:nvSpPr>
      <xdr:spPr bwMode="auto">
        <a:xfrm>
          <a:off x="2095500" y="35252025"/>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173</xdr:row>
      <xdr:rowOff>0</xdr:rowOff>
    </xdr:from>
    <xdr:ext cx="304800" cy="304800"/>
    <xdr:sp macro="" textlink="">
      <xdr:nvSpPr>
        <xdr:cNvPr id="51" name="AutoShape 3">
          <a:extLst>
            <a:ext uri="{FF2B5EF4-FFF2-40B4-BE49-F238E27FC236}">
              <a16:creationId xmlns:a16="http://schemas.microsoft.com/office/drawing/2014/main" id="{00000000-0008-0000-0500-000033000000}"/>
            </a:ext>
          </a:extLst>
        </xdr:cNvPr>
        <xdr:cNvSpPr>
          <a:spLocks noChangeAspect="1" noChangeArrowheads="1"/>
        </xdr:cNvSpPr>
      </xdr:nvSpPr>
      <xdr:spPr bwMode="auto">
        <a:xfrm>
          <a:off x="0" y="3410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175</xdr:row>
      <xdr:rowOff>0</xdr:rowOff>
    </xdr:from>
    <xdr:ext cx="304800" cy="304800"/>
    <xdr:sp macro="" textlink="">
      <xdr:nvSpPr>
        <xdr:cNvPr id="52" name="AutoShape 4">
          <a:extLst>
            <a:ext uri="{FF2B5EF4-FFF2-40B4-BE49-F238E27FC236}">
              <a16:creationId xmlns:a16="http://schemas.microsoft.com/office/drawing/2014/main" id="{00000000-0008-0000-0500-000034000000}"/>
            </a:ext>
          </a:extLst>
        </xdr:cNvPr>
        <xdr:cNvSpPr>
          <a:spLocks noChangeAspect="1" noChangeArrowheads="1"/>
        </xdr:cNvSpPr>
      </xdr:nvSpPr>
      <xdr:spPr bwMode="auto">
        <a:xfrm>
          <a:off x="1047750" y="3449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175</xdr:row>
      <xdr:rowOff>0</xdr:rowOff>
    </xdr:from>
    <xdr:ext cx="304800" cy="304800"/>
    <xdr:sp macro="" textlink="">
      <xdr:nvSpPr>
        <xdr:cNvPr id="53" name="AutoShape 5">
          <a:extLst>
            <a:ext uri="{FF2B5EF4-FFF2-40B4-BE49-F238E27FC236}">
              <a16:creationId xmlns:a16="http://schemas.microsoft.com/office/drawing/2014/main" id="{00000000-0008-0000-0500-000035000000}"/>
            </a:ext>
          </a:extLst>
        </xdr:cNvPr>
        <xdr:cNvSpPr>
          <a:spLocks noChangeAspect="1" noChangeArrowheads="1"/>
        </xdr:cNvSpPr>
      </xdr:nvSpPr>
      <xdr:spPr bwMode="auto">
        <a:xfrm>
          <a:off x="1047750" y="3449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172</xdr:row>
      <xdr:rowOff>0</xdr:rowOff>
    </xdr:from>
    <xdr:ext cx="304800" cy="304800"/>
    <xdr:sp macro="" textlink="">
      <xdr:nvSpPr>
        <xdr:cNvPr id="54" name="AutoShape 6">
          <a:extLst>
            <a:ext uri="{FF2B5EF4-FFF2-40B4-BE49-F238E27FC236}">
              <a16:creationId xmlns:a16="http://schemas.microsoft.com/office/drawing/2014/main" id="{00000000-0008-0000-0500-000036000000}"/>
            </a:ext>
          </a:extLst>
        </xdr:cNvPr>
        <xdr:cNvSpPr>
          <a:spLocks noChangeAspect="1" noChangeArrowheads="1"/>
        </xdr:cNvSpPr>
      </xdr:nvSpPr>
      <xdr:spPr bwMode="auto">
        <a:xfrm>
          <a:off x="1047750" y="3391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172</xdr:row>
      <xdr:rowOff>0</xdr:rowOff>
    </xdr:from>
    <xdr:ext cx="304800" cy="304800"/>
    <xdr:sp macro="" textlink="">
      <xdr:nvSpPr>
        <xdr:cNvPr id="55" name="AutoShape 7">
          <a:extLst>
            <a:ext uri="{FF2B5EF4-FFF2-40B4-BE49-F238E27FC236}">
              <a16:creationId xmlns:a16="http://schemas.microsoft.com/office/drawing/2014/main" id="{00000000-0008-0000-0500-000037000000}"/>
            </a:ext>
          </a:extLst>
        </xdr:cNvPr>
        <xdr:cNvSpPr>
          <a:spLocks noChangeAspect="1" noChangeArrowheads="1"/>
        </xdr:cNvSpPr>
      </xdr:nvSpPr>
      <xdr:spPr bwMode="auto">
        <a:xfrm>
          <a:off x="1047750" y="3391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234</xdr:row>
      <xdr:rowOff>0</xdr:rowOff>
    </xdr:from>
    <xdr:ext cx="304800" cy="304620"/>
    <xdr:sp macro="" textlink="">
      <xdr:nvSpPr>
        <xdr:cNvPr id="56" name="AutoShape 3" descr="blob:https://web.whatsapp.com/d439b33c-462a-4bc5-b6c5-51bc7b8bd7b9">
          <a:extLst>
            <a:ext uri="{FF2B5EF4-FFF2-40B4-BE49-F238E27FC236}">
              <a16:creationId xmlns:a16="http://schemas.microsoft.com/office/drawing/2014/main" id="{00000000-0008-0000-0500-000038000000}"/>
            </a:ext>
          </a:extLst>
        </xdr:cNvPr>
        <xdr:cNvSpPr>
          <a:spLocks noChangeAspect="1" noChangeArrowheads="1"/>
        </xdr:cNvSpPr>
      </xdr:nvSpPr>
      <xdr:spPr bwMode="auto">
        <a:xfrm>
          <a:off x="2095500" y="45977175"/>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228</xdr:row>
      <xdr:rowOff>0</xdr:rowOff>
    </xdr:from>
    <xdr:ext cx="304800" cy="304800"/>
    <xdr:sp macro="" textlink="">
      <xdr:nvSpPr>
        <xdr:cNvPr id="57" name="AutoShape 3">
          <a:extLst>
            <a:ext uri="{FF2B5EF4-FFF2-40B4-BE49-F238E27FC236}">
              <a16:creationId xmlns:a16="http://schemas.microsoft.com/office/drawing/2014/main" id="{00000000-0008-0000-0500-000039000000}"/>
            </a:ext>
          </a:extLst>
        </xdr:cNvPr>
        <xdr:cNvSpPr>
          <a:spLocks noChangeAspect="1" noChangeArrowheads="1"/>
        </xdr:cNvSpPr>
      </xdr:nvSpPr>
      <xdr:spPr bwMode="auto">
        <a:xfrm>
          <a:off x="0" y="4483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230</xdr:row>
      <xdr:rowOff>0</xdr:rowOff>
    </xdr:from>
    <xdr:ext cx="304800" cy="304800"/>
    <xdr:sp macro="" textlink="">
      <xdr:nvSpPr>
        <xdr:cNvPr id="58" name="AutoShape 4">
          <a:extLst>
            <a:ext uri="{FF2B5EF4-FFF2-40B4-BE49-F238E27FC236}">
              <a16:creationId xmlns:a16="http://schemas.microsoft.com/office/drawing/2014/main" id="{00000000-0008-0000-0500-00003A000000}"/>
            </a:ext>
          </a:extLst>
        </xdr:cNvPr>
        <xdr:cNvSpPr>
          <a:spLocks noChangeAspect="1" noChangeArrowheads="1"/>
        </xdr:cNvSpPr>
      </xdr:nvSpPr>
      <xdr:spPr bwMode="auto">
        <a:xfrm>
          <a:off x="1047750" y="4521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230</xdr:row>
      <xdr:rowOff>0</xdr:rowOff>
    </xdr:from>
    <xdr:ext cx="304800" cy="304800"/>
    <xdr:sp macro="" textlink="">
      <xdr:nvSpPr>
        <xdr:cNvPr id="59" name="AutoShape 5">
          <a:extLst>
            <a:ext uri="{FF2B5EF4-FFF2-40B4-BE49-F238E27FC236}">
              <a16:creationId xmlns:a16="http://schemas.microsoft.com/office/drawing/2014/main" id="{00000000-0008-0000-0500-00003B000000}"/>
            </a:ext>
          </a:extLst>
        </xdr:cNvPr>
        <xdr:cNvSpPr>
          <a:spLocks noChangeAspect="1" noChangeArrowheads="1"/>
        </xdr:cNvSpPr>
      </xdr:nvSpPr>
      <xdr:spPr bwMode="auto">
        <a:xfrm>
          <a:off x="1047750" y="4521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227</xdr:row>
      <xdr:rowOff>0</xdr:rowOff>
    </xdr:from>
    <xdr:ext cx="304800" cy="304800"/>
    <xdr:sp macro="" textlink="">
      <xdr:nvSpPr>
        <xdr:cNvPr id="60" name="AutoShape 6">
          <a:extLst>
            <a:ext uri="{FF2B5EF4-FFF2-40B4-BE49-F238E27FC236}">
              <a16:creationId xmlns:a16="http://schemas.microsoft.com/office/drawing/2014/main" id="{00000000-0008-0000-0500-00003C000000}"/>
            </a:ext>
          </a:extLst>
        </xdr:cNvPr>
        <xdr:cNvSpPr>
          <a:spLocks noChangeAspect="1" noChangeArrowheads="1"/>
        </xdr:cNvSpPr>
      </xdr:nvSpPr>
      <xdr:spPr bwMode="auto">
        <a:xfrm>
          <a:off x="1047750" y="4464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227</xdr:row>
      <xdr:rowOff>0</xdr:rowOff>
    </xdr:from>
    <xdr:ext cx="304800" cy="304800"/>
    <xdr:sp macro="" textlink="">
      <xdr:nvSpPr>
        <xdr:cNvPr id="61" name="AutoShape 7">
          <a:extLst>
            <a:ext uri="{FF2B5EF4-FFF2-40B4-BE49-F238E27FC236}">
              <a16:creationId xmlns:a16="http://schemas.microsoft.com/office/drawing/2014/main" id="{00000000-0008-0000-0500-00003D000000}"/>
            </a:ext>
          </a:extLst>
        </xdr:cNvPr>
        <xdr:cNvSpPr>
          <a:spLocks noChangeAspect="1" noChangeArrowheads="1"/>
        </xdr:cNvSpPr>
      </xdr:nvSpPr>
      <xdr:spPr bwMode="auto">
        <a:xfrm>
          <a:off x="1047750" y="4464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xdr:from>
          <xdr:col>0</xdr:col>
          <xdr:colOff>85725</xdr:colOff>
          <xdr:row>275</xdr:row>
          <xdr:rowOff>114300</xdr:rowOff>
        </xdr:from>
        <xdr:to>
          <xdr:col>1</xdr:col>
          <xdr:colOff>1000125</xdr:colOff>
          <xdr:row>277</xdr:row>
          <xdr:rowOff>123825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0</xdr:colOff>
      <xdr:row>289</xdr:row>
      <xdr:rowOff>0</xdr:rowOff>
    </xdr:from>
    <xdr:ext cx="304800" cy="304620"/>
    <xdr:sp macro="" textlink="">
      <xdr:nvSpPr>
        <xdr:cNvPr id="63" name="AutoShape 3" descr="blob:https://web.whatsapp.com/d439b33c-462a-4bc5-b6c5-51bc7b8bd7b9">
          <a:extLst>
            <a:ext uri="{FF2B5EF4-FFF2-40B4-BE49-F238E27FC236}">
              <a16:creationId xmlns:a16="http://schemas.microsoft.com/office/drawing/2014/main" id="{00000000-0008-0000-0500-00003F000000}"/>
            </a:ext>
          </a:extLst>
        </xdr:cNvPr>
        <xdr:cNvSpPr>
          <a:spLocks noChangeAspect="1" noChangeArrowheads="1"/>
        </xdr:cNvSpPr>
      </xdr:nvSpPr>
      <xdr:spPr bwMode="auto">
        <a:xfrm>
          <a:off x="2095500" y="56702325"/>
          <a:ext cx="304800" cy="30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283</xdr:row>
      <xdr:rowOff>0</xdr:rowOff>
    </xdr:from>
    <xdr:ext cx="304800" cy="304800"/>
    <xdr:sp macro="" textlink="">
      <xdr:nvSpPr>
        <xdr:cNvPr id="64" name="AutoShape 3">
          <a:extLst>
            <a:ext uri="{FF2B5EF4-FFF2-40B4-BE49-F238E27FC236}">
              <a16:creationId xmlns:a16="http://schemas.microsoft.com/office/drawing/2014/main" id="{00000000-0008-0000-0500-000040000000}"/>
            </a:ext>
          </a:extLst>
        </xdr:cNvPr>
        <xdr:cNvSpPr>
          <a:spLocks noChangeAspect="1" noChangeArrowheads="1"/>
        </xdr:cNvSpPr>
      </xdr:nvSpPr>
      <xdr:spPr bwMode="auto">
        <a:xfrm>
          <a:off x="0" y="5555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285</xdr:row>
      <xdr:rowOff>0</xdr:rowOff>
    </xdr:from>
    <xdr:ext cx="304800" cy="304800"/>
    <xdr:sp macro="" textlink="">
      <xdr:nvSpPr>
        <xdr:cNvPr id="65" name="AutoShape 4">
          <a:extLst>
            <a:ext uri="{FF2B5EF4-FFF2-40B4-BE49-F238E27FC236}">
              <a16:creationId xmlns:a16="http://schemas.microsoft.com/office/drawing/2014/main" id="{00000000-0008-0000-0500-000041000000}"/>
            </a:ext>
          </a:extLst>
        </xdr:cNvPr>
        <xdr:cNvSpPr>
          <a:spLocks noChangeAspect="1" noChangeArrowheads="1"/>
        </xdr:cNvSpPr>
      </xdr:nvSpPr>
      <xdr:spPr bwMode="auto">
        <a:xfrm>
          <a:off x="1047750" y="559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285</xdr:row>
      <xdr:rowOff>0</xdr:rowOff>
    </xdr:from>
    <xdr:ext cx="304800" cy="304800"/>
    <xdr:sp macro="" textlink="">
      <xdr:nvSpPr>
        <xdr:cNvPr id="66" name="AutoShape 5">
          <a:extLst>
            <a:ext uri="{FF2B5EF4-FFF2-40B4-BE49-F238E27FC236}">
              <a16:creationId xmlns:a16="http://schemas.microsoft.com/office/drawing/2014/main" id="{00000000-0008-0000-0500-000042000000}"/>
            </a:ext>
          </a:extLst>
        </xdr:cNvPr>
        <xdr:cNvSpPr>
          <a:spLocks noChangeAspect="1" noChangeArrowheads="1"/>
        </xdr:cNvSpPr>
      </xdr:nvSpPr>
      <xdr:spPr bwMode="auto">
        <a:xfrm>
          <a:off x="1047750" y="559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282</xdr:row>
      <xdr:rowOff>0</xdr:rowOff>
    </xdr:from>
    <xdr:ext cx="304800" cy="304800"/>
    <xdr:sp macro="" textlink="">
      <xdr:nvSpPr>
        <xdr:cNvPr id="67" name="AutoShape 6">
          <a:extLst>
            <a:ext uri="{FF2B5EF4-FFF2-40B4-BE49-F238E27FC236}">
              <a16:creationId xmlns:a16="http://schemas.microsoft.com/office/drawing/2014/main" id="{00000000-0008-0000-0500-000043000000}"/>
            </a:ext>
          </a:extLst>
        </xdr:cNvPr>
        <xdr:cNvSpPr>
          <a:spLocks noChangeAspect="1" noChangeArrowheads="1"/>
        </xdr:cNvSpPr>
      </xdr:nvSpPr>
      <xdr:spPr bwMode="auto">
        <a:xfrm>
          <a:off x="1047750" y="5536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282</xdr:row>
      <xdr:rowOff>0</xdr:rowOff>
    </xdr:from>
    <xdr:ext cx="304800" cy="304800"/>
    <xdr:sp macro="" textlink="">
      <xdr:nvSpPr>
        <xdr:cNvPr id="68" name="AutoShape 7">
          <a:extLst>
            <a:ext uri="{FF2B5EF4-FFF2-40B4-BE49-F238E27FC236}">
              <a16:creationId xmlns:a16="http://schemas.microsoft.com/office/drawing/2014/main" id="{00000000-0008-0000-0500-000044000000}"/>
            </a:ext>
          </a:extLst>
        </xdr:cNvPr>
        <xdr:cNvSpPr>
          <a:spLocks noChangeAspect="1" noChangeArrowheads="1"/>
        </xdr:cNvSpPr>
      </xdr:nvSpPr>
      <xdr:spPr bwMode="auto">
        <a:xfrm>
          <a:off x="1047750" y="5536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200025</xdr:colOff>
      <xdr:row>5</xdr:row>
      <xdr:rowOff>76200</xdr:rowOff>
    </xdr:from>
    <xdr:to>
      <xdr:col>3</xdr:col>
      <xdr:colOff>896775</xdr:colOff>
      <xdr:row>20</xdr:row>
      <xdr:rowOff>98700</xdr:rowOff>
    </xdr:to>
    <xdr:pic>
      <xdr:nvPicPr>
        <xdr:cNvPr id="69" name="Imagem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276350"/>
          <a:ext cx="3840000" cy="2880000"/>
        </a:xfrm>
        <a:prstGeom prst="rect">
          <a:avLst/>
        </a:prstGeom>
      </xdr:spPr>
    </xdr:pic>
    <xdr:clientData/>
  </xdr:twoCellAnchor>
  <xdr:twoCellAnchor editAs="oneCell">
    <xdr:from>
      <xdr:col>4</xdr:col>
      <xdr:colOff>133350</xdr:colOff>
      <xdr:row>5</xdr:row>
      <xdr:rowOff>76200</xdr:rowOff>
    </xdr:from>
    <xdr:to>
      <xdr:col>7</xdr:col>
      <xdr:colOff>830100</xdr:colOff>
      <xdr:row>20</xdr:row>
      <xdr:rowOff>98700</xdr:rowOff>
    </xdr:to>
    <xdr:pic>
      <xdr:nvPicPr>
        <xdr:cNvPr id="70" name="Imagem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4350" y="1276350"/>
          <a:ext cx="3840000" cy="2880000"/>
        </a:xfrm>
        <a:prstGeom prst="rect">
          <a:avLst/>
        </a:prstGeom>
      </xdr:spPr>
    </xdr:pic>
    <xdr:clientData/>
  </xdr:twoCellAnchor>
  <xdr:twoCellAnchor editAs="oneCell">
    <xdr:from>
      <xdr:col>0</xdr:col>
      <xdr:colOff>209550</xdr:colOff>
      <xdr:row>22</xdr:row>
      <xdr:rowOff>114300</xdr:rowOff>
    </xdr:from>
    <xdr:to>
      <xdr:col>3</xdr:col>
      <xdr:colOff>906300</xdr:colOff>
      <xdr:row>36</xdr:row>
      <xdr:rowOff>193950</xdr:rowOff>
    </xdr:to>
    <xdr:pic>
      <xdr:nvPicPr>
        <xdr:cNvPr id="71" name="Imagem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550" y="4610100"/>
          <a:ext cx="3840000" cy="2880000"/>
        </a:xfrm>
        <a:prstGeom prst="rect">
          <a:avLst/>
        </a:prstGeom>
      </xdr:spPr>
    </xdr:pic>
    <xdr:clientData/>
  </xdr:twoCellAnchor>
  <xdr:twoCellAnchor editAs="oneCell">
    <xdr:from>
      <xdr:col>4</xdr:col>
      <xdr:colOff>161925</xdr:colOff>
      <xdr:row>22</xdr:row>
      <xdr:rowOff>95250</xdr:rowOff>
    </xdr:from>
    <xdr:to>
      <xdr:col>7</xdr:col>
      <xdr:colOff>858675</xdr:colOff>
      <xdr:row>36</xdr:row>
      <xdr:rowOff>174900</xdr:rowOff>
    </xdr:to>
    <xdr:pic>
      <xdr:nvPicPr>
        <xdr:cNvPr id="72" name="Imagem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52925" y="4591050"/>
          <a:ext cx="3840000" cy="2880000"/>
        </a:xfrm>
        <a:prstGeom prst="rect">
          <a:avLst/>
        </a:prstGeom>
      </xdr:spPr>
    </xdr:pic>
    <xdr:clientData/>
  </xdr:twoCellAnchor>
  <xdr:twoCellAnchor editAs="oneCell">
    <xdr:from>
      <xdr:col>0</xdr:col>
      <xdr:colOff>238125</xdr:colOff>
      <xdr:row>39</xdr:row>
      <xdr:rowOff>57150</xdr:rowOff>
    </xdr:from>
    <xdr:to>
      <xdr:col>3</xdr:col>
      <xdr:colOff>934875</xdr:colOff>
      <xdr:row>54</xdr:row>
      <xdr:rowOff>79650</xdr:rowOff>
    </xdr:to>
    <xdr:pic>
      <xdr:nvPicPr>
        <xdr:cNvPr id="73" name="Imagem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125" y="8001000"/>
          <a:ext cx="3840000" cy="2880000"/>
        </a:xfrm>
        <a:prstGeom prst="rect">
          <a:avLst/>
        </a:prstGeom>
      </xdr:spPr>
    </xdr:pic>
    <xdr:clientData/>
  </xdr:twoCellAnchor>
  <xdr:twoCellAnchor editAs="oneCell">
    <xdr:from>
      <xdr:col>4</xdr:col>
      <xdr:colOff>152400</xdr:colOff>
      <xdr:row>39</xdr:row>
      <xdr:rowOff>47625</xdr:rowOff>
    </xdr:from>
    <xdr:to>
      <xdr:col>7</xdr:col>
      <xdr:colOff>849150</xdr:colOff>
      <xdr:row>54</xdr:row>
      <xdr:rowOff>70125</xdr:rowOff>
    </xdr:to>
    <xdr:pic>
      <xdr:nvPicPr>
        <xdr:cNvPr id="74" name="Imagem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43400" y="7991475"/>
          <a:ext cx="3840000" cy="2880000"/>
        </a:xfrm>
        <a:prstGeom prst="rect">
          <a:avLst/>
        </a:prstGeom>
      </xdr:spPr>
    </xdr:pic>
    <xdr:clientData/>
  </xdr:twoCellAnchor>
  <xdr:twoCellAnchor editAs="oneCell">
    <xdr:from>
      <xdr:col>0</xdr:col>
      <xdr:colOff>200025</xdr:colOff>
      <xdr:row>60</xdr:row>
      <xdr:rowOff>76200</xdr:rowOff>
    </xdr:from>
    <xdr:to>
      <xdr:col>3</xdr:col>
      <xdr:colOff>896775</xdr:colOff>
      <xdr:row>75</xdr:row>
      <xdr:rowOff>98700</xdr:rowOff>
    </xdr:to>
    <xdr:pic>
      <xdr:nvPicPr>
        <xdr:cNvPr id="75" name="Imagem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025" y="12172950"/>
          <a:ext cx="3840000" cy="2880000"/>
        </a:xfrm>
        <a:prstGeom prst="rect">
          <a:avLst/>
        </a:prstGeom>
      </xdr:spPr>
    </xdr:pic>
    <xdr:clientData/>
  </xdr:twoCellAnchor>
  <xdr:twoCellAnchor editAs="oneCell">
    <xdr:from>
      <xdr:col>4</xdr:col>
      <xdr:colOff>133350</xdr:colOff>
      <xdr:row>60</xdr:row>
      <xdr:rowOff>66675</xdr:rowOff>
    </xdr:from>
    <xdr:to>
      <xdr:col>7</xdr:col>
      <xdr:colOff>830100</xdr:colOff>
      <xdr:row>75</xdr:row>
      <xdr:rowOff>89175</xdr:rowOff>
    </xdr:to>
    <xdr:pic>
      <xdr:nvPicPr>
        <xdr:cNvPr id="76" name="Imagem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24350" y="12163425"/>
          <a:ext cx="3840000" cy="2880000"/>
        </a:xfrm>
        <a:prstGeom prst="rect">
          <a:avLst/>
        </a:prstGeom>
      </xdr:spPr>
    </xdr:pic>
    <xdr:clientData/>
  </xdr:twoCellAnchor>
  <xdr:twoCellAnchor editAs="oneCell">
    <xdr:from>
      <xdr:col>0</xdr:col>
      <xdr:colOff>171450</xdr:colOff>
      <xdr:row>77</xdr:row>
      <xdr:rowOff>57150</xdr:rowOff>
    </xdr:from>
    <xdr:to>
      <xdr:col>3</xdr:col>
      <xdr:colOff>868200</xdr:colOff>
      <xdr:row>92</xdr:row>
      <xdr:rowOff>79650</xdr:rowOff>
    </xdr:to>
    <xdr:pic>
      <xdr:nvPicPr>
        <xdr:cNvPr id="77" name="Imagem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15440025"/>
          <a:ext cx="3840000" cy="2880000"/>
        </a:xfrm>
        <a:prstGeom prst="rect">
          <a:avLst/>
        </a:prstGeom>
      </xdr:spPr>
    </xdr:pic>
    <xdr:clientData/>
  </xdr:twoCellAnchor>
  <xdr:twoCellAnchor editAs="oneCell">
    <xdr:from>
      <xdr:col>4</xdr:col>
      <xdr:colOff>171450</xdr:colOff>
      <xdr:row>77</xdr:row>
      <xdr:rowOff>76200</xdr:rowOff>
    </xdr:from>
    <xdr:to>
      <xdr:col>7</xdr:col>
      <xdr:colOff>868200</xdr:colOff>
      <xdr:row>92</xdr:row>
      <xdr:rowOff>98700</xdr:rowOff>
    </xdr:to>
    <xdr:pic>
      <xdr:nvPicPr>
        <xdr:cNvPr id="78" name="Imagem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62450" y="15459075"/>
          <a:ext cx="3840000" cy="2880000"/>
        </a:xfrm>
        <a:prstGeom prst="rect">
          <a:avLst/>
        </a:prstGeom>
      </xdr:spPr>
    </xdr:pic>
    <xdr:clientData/>
  </xdr:twoCellAnchor>
  <xdr:twoCellAnchor editAs="oneCell">
    <xdr:from>
      <xdr:col>0</xdr:col>
      <xdr:colOff>238125</xdr:colOff>
      <xdr:row>94</xdr:row>
      <xdr:rowOff>85725</xdr:rowOff>
    </xdr:from>
    <xdr:to>
      <xdr:col>3</xdr:col>
      <xdr:colOff>934875</xdr:colOff>
      <xdr:row>109</xdr:row>
      <xdr:rowOff>108225</xdr:rowOff>
    </xdr:to>
    <xdr:pic>
      <xdr:nvPicPr>
        <xdr:cNvPr id="79" name="Imagem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5" y="18754725"/>
          <a:ext cx="3840000" cy="2880000"/>
        </a:xfrm>
        <a:prstGeom prst="rect">
          <a:avLst/>
        </a:prstGeom>
      </xdr:spPr>
    </xdr:pic>
    <xdr:clientData/>
  </xdr:twoCellAnchor>
  <xdr:twoCellAnchor editAs="oneCell">
    <xdr:from>
      <xdr:col>4</xdr:col>
      <xdr:colOff>161925</xdr:colOff>
      <xdr:row>94</xdr:row>
      <xdr:rowOff>95250</xdr:rowOff>
    </xdr:from>
    <xdr:to>
      <xdr:col>7</xdr:col>
      <xdr:colOff>858675</xdr:colOff>
      <xdr:row>109</xdr:row>
      <xdr:rowOff>117750</xdr:rowOff>
    </xdr:to>
    <xdr:pic>
      <xdr:nvPicPr>
        <xdr:cNvPr id="80" name="Imagem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52925" y="18764250"/>
          <a:ext cx="3840000" cy="2880000"/>
        </a:xfrm>
        <a:prstGeom prst="rect">
          <a:avLst/>
        </a:prstGeom>
      </xdr:spPr>
    </xdr:pic>
    <xdr:clientData/>
  </xdr:twoCellAnchor>
  <xdr:twoCellAnchor editAs="oneCell">
    <xdr:from>
      <xdr:col>0</xdr:col>
      <xdr:colOff>209550</xdr:colOff>
      <xdr:row>115</xdr:row>
      <xdr:rowOff>66675</xdr:rowOff>
    </xdr:from>
    <xdr:to>
      <xdr:col>3</xdr:col>
      <xdr:colOff>906300</xdr:colOff>
      <xdr:row>130</xdr:row>
      <xdr:rowOff>89175</xdr:rowOff>
    </xdr:to>
    <xdr:pic>
      <xdr:nvPicPr>
        <xdr:cNvPr id="81" name="Imagem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9550" y="22879050"/>
          <a:ext cx="3840000" cy="2880000"/>
        </a:xfrm>
        <a:prstGeom prst="rect">
          <a:avLst/>
        </a:prstGeom>
      </xdr:spPr>
    </xdr:pic>
    <xdr:clientData/>
  </xdr:twoCellAnchor>
  <xdr:twoCellAnchor editAs="oneCell">
    <xdr:from>
      <xdr:col>4</xdr:col>
      <xdr:colOff>123825</xdr:colOff>
      <xdr:row>115</xdr:row>
      <xdr:rowOff>57150</xdr:rowOff>
    </xdr:from>
    <xdr:to>
      <xdr:col>7</xdr:col>
      <xdr:colOff>820575</xdr:colOff>
      <xdr:row>130</xdr:row>
      <xdr:rowOff>79650</xdr:rowOff>
    </xdr:to>
    <xdr:pic>
      <xdr:nvPicPr>
        <xdr:cNvPr id="82" name="Imagem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14825" y="22869525"/>
          <a:ext cx="3840000" cy="2880000"/>
        </a:xfrm>
        <a:prstGeom prst="rect">
          <a:avLst/>
        </a:prstGeom>
      </xdr:spPr>
    </xdr:pic>
    <xdr:clientData/>
  </xdr:twoCellAnchor>
  <xdr:twoCellAnchor editAs="oneCell">
    <xdr:from>
      <xdr:col>0</xdr:col>
      <xdr:colOff>190500</xdr:colOff>
      <xdr:row>132</xdr:row>
      <xdr:rowOff>104775</xdr:rowOff>
    </xdr:from>
    <xdr:to>
      <xdr:col>3</xdr:col>
      <xdr:colOff>887250</xdr:colOff>
      <xdr:row>147</xdr:row>
      <xdr:rowOff>127275</xdr:rowOff>
    </xdr:to>
    <xdr:pic>
      <xdr:nvPicPr>
        <xdr:cNvPr id="83" name="Imagem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0" y="26203275"/>
          <a:ext cx="3840000" cy="2880000"/>
        </a:xfrm>
        <a:prstGeom prst="rect">
          <a:avLst/>
        </a:prstGeom>
      </xdr:spPr>
    </xdr:pic>
    <xdr:clientData/>
  </xdr:twoCellAnchor>
  <xdr:twoCellAnchor editAs="oneCell">
    <xdr:from>
      <xdr:col>5</xdr:col>
      <xdr:colOff>30750</xdr:colOff>
      <xdr:row>132</xdr:row>
      <xdr:rowOff>66675</xdr:rowOff>
    </xdr:from>
    <xdr:to>
      <xdr:col>7</xdr:col>
      <xdr:colOff>95250</xdr:colOff>
      <xdr:row>147</xdr:row>
      <xdr:rowOff>89175</xdr:rowOff>
    </xdr:to>
    <xdr:pic>
      <xdr:nvPicPr>
        <xdr:cNvPr id="84" name="Imagem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4909500" y="26525175"/>
          <a:ext cx="2880000" cy="2160000"/>
        </a:xfrm>
        <a:prstGeom prst="rect">
          <a:avLst/>
        </a:prstGeom>
      </xdr:spPr>
    </xdr:pic>
    <xdr:clientData/>
  </xdr:twoCellAnchor>
  <xdr:twoCellAnchor editAs="oneCell">
    <xdr:from>
      <xdr:col>0</xdr:col>
      <xdr:colOff>161925</xdr:colOff>
      <xdr:row>149</xdr:row>
      <xdr:rowOff>57150</xdr:rowOff>
    </xdr:from>
    <xdr:to>
      <xdr:col>3</xdr:col>
      <xdr:colOff>858675</xdr:colOff>
      <xdr:row>164</xdr:row>
      <xdr:rowOff>79650</xdr:rowOff>
    </xdr:to>
    <xdr:pic>
      <xdr:nvPicPr>
        <xdr:cNvPr id="85" name="Imagem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1925" y="29441775"/>
          <a:ext cx="3840000" cy="2880000"/>
        </a:xfrm>
        <a:prstGeom prst="rect">
          <a:avLst/>
        </a:prstGeom>
      </xdr:spPr>
    </xdr:pic>
    <xdr:clientData/>
  </xdr:twoCellAnchor>
  <xdr:twoCellAnchor editAs="oneCell">
    <xdr:from>
      <xdr:col>4</xdr:col>
      <xdr:colOff>161925</xdr:colOff>
      <xdr:row>149</xdr:row>
      <xdr:rowOff>47625</xdr:rowOff>
    </xdr:from>
    <xdr:to>
      <xdr:col>7</xdr:col>
      <xdr:colOff>858675</xdr:colOff>
      <xdr:row>164</xdr:row>
      <xdr:rowOff>70125</xdr:rowOff>
    </xdr:to>
    <xdr:pic>
      <xdr:nvPicPr>
        <xdr:cNvPr id="86" name="Imagem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52925" y="29432250"/>
          <a:ext cx="3840000" cy="2880000"/>
        </a:xfrm>
        <a:prstGeom prst="rect">
          <a:avLst/>
        </a:prstGeom>
      </xdr:spPr>
    </xdr:pic>
    <xdr:clientData/>
  </xdr:twoCellAnchor>
  <xdr:twoCellAnchor editAs="oneCell">
    <xdr:from>
      <xdr:col>0</xdr:col>
      <xdr:colOff>161925</xdr:colOff>
      <xdr:row>170</xdr:row>
      <xdr:rowOff>85725</xdr:rowOff>
    </xdr:from>
    <xdr:to>
      <xdr:col>3</xdr:col>
      <xdr:colOff>858675</xdr:colOff>
      <xdr:row>185</xdr:row>
      <xdr:rowOff>108225</xdr:rowOff>
    </xdr:to>
    <xdr:pic>
      <xdr:nvPicPr>
        <xdr:cNvPr id="87" name="Imagem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1925" y="33623250"/>
          <a:ext cx="3840000" cy="2880000"/>
        </a:xfrm>
        <a:prstGeom prst="rect">
          <a:avLst/>
        </a:prstGeom>
      </xdr:spPr>
    </xdr:pic>
    <xdr:clientData/>
  </xdr:twoCellAnchor>
  <xdr:twoCellAnchor editAs="oneCell">
    <xdr:from>
      <xdr:col>4</xdr:col>
      <xdr:colOff>161925</xdr:colOff>
      <xdr:row>170</xdr:row>
      <xdr:rowOff>76200</xdr:rowOff>
    </xdr:from>
    <xdr:to>
      <xdr:col>7</xdr:col>
      <xdr:colOff>858675</xdr:colOff>
      <xdr:row>185</xdr:row>
      <xdr:rowOff>98700</xdr:rowOff>
    </xdr:to>
    <xdr:pic>
      <xdr:nvPicPr>
        <xdr:cNvPr id="88" name="Imagem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52925" y="33613725"/>
          <a:ext cx="3840000" cy="2880000"/>
        </a:xfrm>
        <a:prstGeom prst="rect">
          <a:avLst/>
        </a:prstGeom>
      </xdr:spPr>
    </xdr:pic>
    <xdr:clientData/>
  </xdr:twoCellAnchor>
  <xdr:twoCellAnchor editAs="oneCell">
    <xdr:from>
      <xdr:col>0</xdr:col>
      <xdr:colOff>190500</xdr:colOff>
      <xdr:row>187</xdr:row>
      <xdr:rowOff>76200</xdr:rowOff>
    </xdr:from>
    <xdr:to>
      <xdr:col>3</xdr:col>
      <xdr:colOff>887250</xdr:colOff>
      <xdr:row>202</xdr:row>
      <xdr:rowOff>98700</xdr:rowOff>
    </xdr:to>
    <xdr:pic>
      <xdr:nvPicPr>
        <xdr:cNvPr id="89" name="Imagem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0500" y="36899850"/>
          <a:ext cx="3840000" cy="2880000"/>
        </a:xfrm>
        <a:prstGeom prst="rect">
          <a:avLst/>
        </a:prstGeom>
      </xdr:spPr>
    </xdr:pic>
    <xdr:clientData/>
  </xdr:twoCellAnchor>
  <xdr:twoCellAnchor editAs="oneCell">
    <xdr:from>
      <xdr:col>4</xdr:col>
      <xdr:colOff>142875</xdr:colOff>
      <xdr:row>187</xdr:row>
      <xdr:rowOff>85725</xdr:rowOff>
    </xdr:from>
    <xdr:to>
      <xdr:col>7</xdr:col>
      <xdr:colOff>839625</xdr:colOff>
      <xdr:row>202</xdr:row>
      <xdr:rowOff>108225</xdr:rowOff>
    </xdr:to>
    <xdr:pic>
      <xdr:nvPicPr>
        <xdr:cNvPr id="90" name="Imagem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33875" y="36909375"/>
          <a:ext cx="3840000" cy="2880000"/>
        </a:xfrm>
        <a:prstGeom prst="rect">
          <a:avLst/>
        </a:prstGeom>
      </xdr:spPr>
    </xdr:pic>
    <xdr:clientData/>
  </xdr:twoCellAnchor>
  <xdr:twoCellAnchor editAs="oneCell">
    <xdr:from>
      <xdr:col>0</xdr:col>
      <xdr:colOff>152400</xdr:colOff>
      <xdr:row>204</xdr:row>
      <xdr:rowOff>57150</xdr:rowOff>
    </xdr:from>
    <xdr:to>
      <xdr:col>3</xdr:col>
      <xdr:colOff>849150</xdr:colOff>
      <xdr:row>219</xdr:row>
      <xdr:rowOff>79650</xdr:rowOff>
    </xdr:to>
    <xdr:pic>
      <xdr:nvPicPr>
        <xdr:cNvPr id="91" name="Imagem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400" y="40166925"/>
          <a:ext cx="3840000" cy="2880000"/>
        </a:xfrm>
        <a:prstGeom prst="rect">
          <a:avLst/>
        </a:prstGeom>
      </xdr:spPr>
    </xdr:pic>
    <xdr:clientData/>
  </xdr:twoCellAnchor>
  <xdr:twoCellAnchor editAs="oneCell">
    <xdr:from>
      <xdr:col>4</xdr:col>
      <xdr:colOff>180975</xdr:colOff>
      <xdr:row>204</xdr:row>
      <xdr:rowOff>47625</xdr:rowOff>
    </xdr:from>
    <xdr:to>
      <xdr:col>7</xdr:col>
      <xdr:colOff>877725</xdr:colOff>
      <xdr:row>219</xdr:row>
      <xdr:rowOff>70125</xdr:rowOff>
    </xdr:to>
    <xdr:pic>
      <xdr:nvPicPr>
        <xdr:cNvPr id="92" name="Imagem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71975" y="40157400"/>
          <a:ext cx="3840000" cy="2880000"/>
        </a:xfrm>
        <a:prstGeom prst="rect">
          <a:avLst/>
        </a:prstGeom>
      </xdr:spPr>
    </xdr:pic>
    <xdr:clientData/>
  </xdr:twoCellAnchor>
  <xdr:twoCellAnchor editAs="oneCell">
    <xdr:from>
      <xdr:col>0</xdr:col>
      <xdr:colOff>200025</xdr:colOff>
      <xdr:row>225</xdr:row>
      <xdr:rowOff>66675</xdr:rowOff>
    </xdr:from>
    <xdr:to>
      <xdr:col>3</xdr:col>
      <xdr:colOff>896775</xdr:colOff>
      <xdr:row>240</xdr:row>
      <xdr:rowOff>89175</xdr:rowOff>
    </xdr:to>
    <xdr:pic>
      <xdr:nvPicPr>
        <xdr:cNvPr id="93" name="Imagem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0025" y="44329350"/>
          <a:ext cx="3840000" cy="2880000"/>
        </a:xfrm>
        <a:prstGeom prst="rect">
          <a:avLst/>
        </a:prstGeom>
      </xdr:spPr>
    </xdr:pic>
    <xdr:clientData/>
  </xdr:twoCellAnchor>
  <xdr:twoCellAnchor editAs="oneCell">
    <xdr:from>
      <xdr:col>4</xdr:col>
      <xdr:colOff>228600</xdr:colOff>
      <xdr:row>225</xdr:row>
      <xdr:rowOff>38100</xdr:rowOff>
    </xdr:from>
    <xdr:to>
      <xdr:col>7</xdr:col>
      <xdr:colOff>925350</xdr:colOff>
      <xdr:row>240</xdr:row>
      <xdr:rowOff>60600</xdr:rowOff>
    </xdr:to>
    <xdr:pic>
      <xdr:nvPicPr>
        <xdr:cNvPr id="94" name="Imagem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19600" y="44300775"/>
          <a:ext cx="3840000" cy="2880000"/>
        </a:xfrm>
        <a:prstGeom prst="rect">
          <a:avLst/>
        </a:prstGeom>
      </xdr:spPr>
    </xdr:pic>
    <xdr:clientData/>
  </xdr:twoCellAnchor>
  <xdr:twoCellAnchor editAs="oneCell">
    <xdr:from>
      <xdr:col>0</xdr:col>
      <xdr:colOff>200025</xdr:colOff>
      <xdr:row>242</xdr:row>
      <xdr:rowOff>38100</xdr:rowOff>
    </xdr:from>
    <xdr:to>
      <xdr:col>3</xdr:col>
      <xdr:colOff>896775</xdr:colOff>
      <xdr:row>257</xdr:row>
      <xdr:rowOff>60600</xdr:rowOff>
    </xdr:to>
    <xdr:pic>
      <xdr:nvPicPr>
        <xdr:cNvPr id="95" name="Imagem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0025" y="47586900"/>
          <a:ext cx="3840000" cy="2880000"/>
        </a:xfrm>
        <a:prstGeom prst="rect">
          <a:avLst/>
        </a:prstGeom>
      </xdr:spPr>
    </xdr:pic>
    <xdr:clientData/>
  </xdr:twoCellAnchor>
  <xdr:twoCellAnchor editAs="oneCell">
    <xdr:from>
      <xdr:col>0</xdr:col>
      <xdr:colOff>180975</xdr:colOff>
      <xdr:row>259</xdr:row>
      <xdr:rowOff>76200</xdr:rowOff>
    </xdr:from>
    <xdr:to>
      <xdr:col>3</xdr:col>
      <xdr:colOff>877725</xdr:colOff>
      <xdr:row>274</xdr:row>
      <xdr:rowOff>98700</xdr:rowOff>
    </xdr:to>
    <xdr:pic>
      <xdr:nvPicPr>
        <xdr:cNvPr id="96" name="Imagem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0975" y="50911125"/>
          <a:ext cx="3840000" cy="2880000"/>
        </a:xfrm>
        <a:prstGeom prst="rect">
          <a:avLst/>
        </a:prstGeom>
      </xdr:spPr>
    </xdr:pic>
    <xdr:clientData/>
  </xdr:twoCellAnchor>
  <xdr:twoCellAnchor editAs="oneCell">
    <xdr:from>
      <xdr:col>4</xdr:col>
      <xdr:colOff>180975</xdr:colOff>
      <xdr:row>259</xdr:row>
      <xdr:rowOff>85725</xdr:rowOff>
    </xdr:from>
    <xdr:to>
      <xdr:col>7</xdr:col>
      <xdr:colOff>877725</xdr:colOff>
      <xdr:row>274</xdr:row>
      <xdr:rowOff>108225</xdr:rowOff>
    </xdr:to>
    <xdr:pic>
      <xdr:nvPicPr>
        <xdr:cNvPr id="97" name="Imagem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71975" y="50920650"/>
          <a:ext cx="3840000" cy="2880000"/>
        </a:xfrm>
        <a:prstGeom prst="rect">
          <a:avLst/>
        </a:prstGeom>
      </xdr:spPr>
    </xdr:pic>
    <xdr:clientData/>
  </xdr:twoCellAnchor>
  <xdr:twoCellAnchor editAs="oneCell">
    <xdr:from>
      <xdr:col>0</xdr:col>
      <xdr:colOff>219075</xdr:colOff>
      <xdr:row>280</xdr:row>
      <xdr:rowOff>104775</xdr:rowOff>
    </xdr:from>
    <xdr:to>
      <xdr:col>3</xdr:col>
      <xdr:colOff>915825</xdr:colOff>
      <xdr:row>295</xdr:row>
      <xdr:rowOff>127275</xdr:rowOff>
    </xdr:to>
    <xdr:pic>
      <xdr:nvPicPr>
        <xdr:cNvPr id="98" name="Imagem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19075" y="55092600"/>
          <a:ext cx="3840000" cy="2880000"/>
        </a:xfrm>
        <a:prstGeom prst="rect">
          <a:avLst/>
        </a:prstGeom>
      </xdr:spPr>
    </xdr:pic>
    <xdr:clientData/>
  </xdr:twoCellAnchor>
  <xdr:twoCellAnchor editAs="oneCell">
    <xdr:from>
      <xdr:col>4</xdr:col>
      <xdr:colOff>142875</xdr:colOff>
      <xdr:row>280</xdr:row>
      <xdr:rowOff>104775</xdr:rowOff>
    </xdr:from>
    <xdr:to>
      <xdr:col>7</xdr:col>
      <xdr:colOff>839625</xdr:colOff>
      <xdr:row>295</xdr:row>
      <xdr:rowOff>127275</xdr:rowOff>
    </xdr:to>
    <xdr:pic>
      <xdr:nvPicPr>
        <xdr:cNvPr id="99" name="Imagem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333875" y="55092600"/>
          <a:ext cx="3840000" cy="2880000"/>
        </a:xfrm>
        <a:prstGeom prst="rect">
          <a:avLst/>
        </a:prstGeom>
      </xdr:spPr>
    </xdr:pic>
    <xdr:clientData/>
  </xdr:twoCellAnchor>
  <xdr:twoCellAnchor editAs="oneCell">
    <xdr:from>
      <xdr:col>4</xdr:col>
      <xdr:colOff>200025</xdr:colOff>
      <xdr:row>242</xdr:row>
      <xdr:rowOff>38100</xdr:rowOff>
    </xdr:from>
    <xdr:to>
      <xdr:col>7</xdr:col>
      <xdr:colOff>896775</xdr:colOff>
      <xdr:row>257</xdr:row>
      <xdr:rowOff>60600</xdr:rowOff>
    </xdr:to>
    <xdr:pic>
      <xdr:nvPicPr>
        <xdr:cNvPr id="100" name="Imagem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91025" y="47586900"/>
          <a:ext cx="3840000" cy="2880000"/>
        </a:xfrm>
        <a:prstGeom prst="rect">
          <a:avLst/>
        </a:prstGeom>
      </xdr:spPr>
    </xdr:pic>
    <xdr:clientData/>
  </xdr:twoCellAnchor>
  <xdr:twoCellAnchor editAs="oneCell">
    <xdr:from>
      <xdr:col>0</xdr:col>
      <xdr:colOff>209550</xdr:colOff>
      <xdr:row>297</xdr:row>
      <xdr:rowOff>57150</xdr:rowOff>
    </xdr:from>
    <xdr:to>
      <xdr:col>3</xdr:col>
      <xdr:colOff>906300</xdr:colOff>
      <xdr:row>312</xdr:row>
      <xdr:rowOff>79650</xdr:rowOff>
    </xdr:to>
    <xdr:pic>
      <xdr:nvPicPr>
        <xdr:cNvPr id="101" name="Imagem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9550" y="58331100"/>
          <a:ext cx="3840000" cy="2880000"/>
        </a:xfrm>
        <a:prstGeom prst="rect">
          <a:avLst/>
        </a:prstGeom>
      </xdr:spPr>
    </xdr:pic>
    <xdr:clientData/>
  </xdr:twoCellAnchor>
  <xdr:twoCellAnchor editAs="oneCell">
    <xdr:from>
      <xdr:col>4</xdr:col>
      <xdr:colOff>219075</xdr:colOff>
      <xdr:row>297</xdr:row>
      <xdr:rowOff>57150</xdr:rowOff>
    </xdr:from>
    <xdr:to>
      <xdr:col>7</xdr:col>
      <xdr:colOff>915825</xdr:colOff>
      <xdr:row>312</xdr:row>
      <xdr:rowOff>79650</xdr:rowOff>
    </xdr:to>
    <xdr:pic>
      <xdr:nvPicPr>
        <xdr:cNvPr id="102" name="Imagem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10075" y="58331100"/>
          <a:ext cx="3840000" cy="28800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85725</xdr:colOff>
          <xdr:row>220</xdr:row>
          <xdr:rowOff>114300</xdr:rowOff>
        </xdr:from>
        <xdr:to>
          <xdr:col>1</xdr:col>
          <xdr:colOff>1000125</xdr:colOff>
          <xdr:row>222</xdr:row>
          <xdr:rowOff>123825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165</xdr:row>
          <xdr:rowOff>114300</xdr:rowOff>
        </xdr:from>
        <xdr:to>
          <xdr:col>1</xdr:col>
          <xdr:colOff>1000125</xdr:colOff>
          <xdr:row>167</xdr:row>
          <xdr:rowOff>123825</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500-000003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110</xdr:row>
          <xdr:rowOff>114300</xdr:rowOff>
        </xdr:from>
        <xdr:to>
          <xdr:col>1</xdr:col>
          <xdr:colOff>1000125</xdr:colOff>
          <xdr:row>112</xdr:row>
          <xdr:rowOff>123825</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500-000004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55</xdr:row>
          <xdr:rowOff>114300</xdr:rowOff>
        </xdr:from>
        <xdr:to>
          <xdr:col>1</xdr:col>
          <xdr:colOff>1000125</xdr:colOff>
          <xdr:row>57</xdr:row>
          <xdr:rowOff>123825</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500-000005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114300</xdr:rowOff>
        </xdr:from>
        <xdr:to>
          <xdr:col>1</xdr:col>
          <xdr:colOff>1000125</xdr:colOff>
          <xdr:row>2</xdr:row>
          <xdr:rowOff>66675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246380</xdr:colOff>
      <xdr:row>0</xdr:row>
      <xdr:rowOff>137159</xdr:rowOff>
    </xdr:from>
    <xdr:to>
      <xdr:col>1</xdr:col>
      <xdr:colOff>965200</xdr:colOff>
      <xdr:row>2</xdr:row>
      <xdr:rowOff>123028</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380" y="137159"/>
          <a:ext cx="1176020" cy="34146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23</xdr:col>
      <xdr:colOff>258184</xdr:colOff>
      <xdr:row>0</xdr:row>
      <xdr:rowOff>158527</xdr:rowOff>
    </xdr:from>
    <xdr:to>
      <xdr:col>23</xdr:col>
      <xdr:colOff>1317364</xdr:colOff>
      <xdr:row>2</xdr:row>
      <xdr:rowOff>57321</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176" b="39766"/>
        <a:stretch/>
      </xdr:blipFill>
      <xdr:spPr>
        <a:xfrm>
          <a:off x="13361596" y="158527"/>
          <a:ext cx="1059180" cy="25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30480</xdr:colOff>
      <xdr:row>0</xdr:row>
      <xdr:rowOff>45720</xdr:rowOff>
    </xdr:from>
    <xdr:to>
      <xdr:col>1</xdr:col>
      <xdr:colOff>327660</xdr:colOff>
      <xdr:row>0</xdr:row>
      <xdr:rowOff>281940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45720"/>
          <a:ext cx="899160" cy="1219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1139688</xdr:colOff>
      <xdr:row>0</xdr:row>
      <xdr:rowOff>33130</xdr:rowOff>
    </xdr:from>
    <xdr:to>
      <xdr:col>13</xdr:col>
      <xdr:colOff>2198868</xdr:colOff>
      <xdr:row>0</xdr:row>
      <xdr:rowOff>277364</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176" b="39766"/>
        <a:stretch/>
      </xdr:blipFill>
      <xdr:spPr>
        <a:xfrm>
          <a:off x="12357653" y="33130"/>
          <a:ext cx="1059180" cy="2442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16</xdr:col>
      <xdr:colOff>64944</xdr:colOff>
      <xdr:row>0</xdr:row>
      <xdr:rowOff>0</xdr:rowOff>
    </xdr:from>
    <xdr:ext cx="9223375" cy="405432"/>
    <xdr:sp macro="" textlink="">
      <xdr:nvSpPr>
        <xdr:cNvPr id="2" name="Retângulo 1">
          <a:extLst>
            <a:ext uri="{FF2B5EF4-FFF2-40B4-BE49-F238E27FC236}">
              <a16:creationId xmlns:a16="http://schemas.microsoft.com/office/drawing/2014/main" id="{00000000-0008-0000-0900-000002000000}"/>
            </a:ext>
          </a:extLst>
        </xdr:cNvPr>
        <xdr:cNvSpPr/>
      </xdr:nvSpPr>
      <xdr:spPr>
        <a:xfrm>
          <a:off x="11442989" y="0"/>
          <a:ext cx="9223375" cy="405432"/>
        </a:xfrm>
        <a:prstGeom prst="rect">
          <a:avLst/>
        </a:prstGeom>
        <a:noFill/>
      </xdr:spPr>
      <xdr:txBody>
        <a:bodyPr wrap="square" lIns="91440" tIns="45720" rIns="91440" bIns="45720">
          <a:spAutoFit/>
        </a:bodyPr>
        <a:lstStyle/>
        <a:p>
          <a:pPr algn="l"/>
          <a:r>
            <a:rPr lang="pt-BR" sz="2000" b="0" cap="none" spc="0">
              <a:ln w="0"/>
              <a:solidFill>
                <a:schemeClr val="tx1"/>
              </a:solidFill>
              <a:effectLst>
                <a:outerShdw blurRad="38100" dist="19050" dir="2700000" algn="tl" rotWithShape="0">
                  <a:schemeClr val="dk1">
                    <a:alpha val="40000"/>
                  </a:schemeClr>
                </a:outerShdw>
              </a:effectLst>
            </a:rPr>
            <a:t>Timeline</a:t>
          </a:r>
          <a:r>
            <a:rPr lang="pt-BR" sz="2000" b="0" cap="none" spc="0" baseline="0">
              <a:ln w="0"/>
              <a:solidFill>
                <a:schemeClr val="tx1"/>
              </a:solidFill>
              <a:effectLst>
                <a:outerShdw blurRad="38100" dist="19050" dir="2700000" algn="tl" rotWithShape="0">
                  <a:schemeClr val="dk1">
                    <a:alpha val="40000"/>
                  </a:schemeClr>
                </a:outerShdw>
              </a:effectLst>
            </a:rPr>
            <a:t> Projeto Cafor</a:t>
          </a:r>
          <a:endParaRPr lang="pt-BR" sz="2000" b="0" cap="none" spc="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oneCellAnchor>
  <xdr:twoCellAnchor>
    <xdr:from>
      <xdr:col>0</xdr:col>
      <xdr:colOff>485775</xdr:colOff>
      <xdr:row>1</xdr:row>
      <xdr:rowOff>9525</xdr:rowOff>
    </xdr:from>
    <xdr:to>
      <xdr:col>1</xdr:col>
      <xdr:colOff>2686050</xdr:colOff>
      <xdr:row>2</xdr:row>
      <xdr:rowOff>161925</xdr:rowOff>
    </xdr:to>
    <xdr:sp macro="" textlink="">
      <xdr:nvSpPr>
        <xdr:cNvPr id="3" name="Object 1" hidden="1">
          <a:extLst>
            <a:ext uri="{63B3BB69-23CF-44E3-9099-C40C66FF867C}">
              <a14:compatExt xmlns:a14="http://schemas.microsoft.com/office/drawing/2010/main" spid="_x0000_s158721"/>
            </a:ext>
            <a:ext uri="{FF2B5EF4-FFF2-40B4-BE49-F238E27FC236}">
              <a16:creationId xmlns:a16="http://schemas.microsoft.com/office/drawing/2014/main" id="{00000000-0008-0000-0900-000003000000}"/>
            </a:ext>
          </a:extLst>
        </xdr:cNvPr>
        <xdr:cNvSpPr/>
      </xdr:nvSpPr>
      <xdr:spPr bwMode="auto">
        <a:xfrm>
          <a:off x="485775" y="200025"/>
          <a:ext cx="2809875" cy="666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179</xdr:col>
      <xdr:colOff>219075</xdr:colOff>
      <xdr:row>2</xdr:row>
      <xdr:rowOff>219075</xdr:rowOff>
    </xdr:from>
    <xdr:to>
      <xdr:col>180</xdr:col>
      <xdr:colOff>981075</xdr:colOff>
      <xdr:row>3</xdr:row>
      <xdr:rowOff>180975</xdr:rowOff>
    </xdr:to>
    <xdr:sp macro="" textlink="">
      <xdr:nvSpPr>
        <xdr:cNvPr id="4" name="Object 2" hidden="1">
          <a:extLst>
            <a:ext uri="{63B3BB69-23CF-44E3-9099-C40C66FF867C}">
              <a14:compatExt xmlns:a14="http://schemas.microsoft.com/office/drawing/2010/main" spid="_x0000_s158722"/>
            </a:ext>
            <a:ext uri="{FF2B5EF4-FFF2-40B4-BE49-F238E27FC236}">
              <a16:creationId xmlns:a16="http://schemas.microsoft.com/office/drawing/2014/main" id="{00000000-0008-0000-0900-000004000000}"/>
            </a:ext>
          </a:extLst>
        </xdr:cNvPr>
        <xdr:cNvSpPr/>
      </xdr:nvSpPr>
      <xdr:spPr bwMode="auto">
        <a:xfrm>
          <a:off x="48186975" y="923925"/>
          <a:ext cx="1657350" cy="371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34826</xdr:colOff>
      <xdr:row>78</xdr:row>
      <xdr:rowOff>158750</xdr:rowOff>
    </xdr:from>
    <xdr:to>
      <xdr:col>35</xdr:col>
      <xdr:colOff>476251</xdr:colOff>
      <xdr:row>106</xdr:row>
      <xdr:rowOff>15875</xdr:rowOff>
    </xdr:to>
    <xdr:grpSp>
      <xdr:nvGrpSpPr>
        <xdr:cNvPr id="5" name="Agrupar 4">
          <a:extLst>
            <a:ext uri="{FF2B5EF4-FFF2-40B4-BE49-F238E27FC236}">
              <a16:creationId xmlns:a16="http://schemas.microsoft.com/office/drawing/2014/main" id="{00000000-0008-0000-0900-000005000000}"/>
            </a:ext>
          </a:extLst>
        </xdr:cNvPr>
        <xdr:cNvGrpSpPr/>
      </xdr:nvGrpSpPr>
      <xdr:grpSpPr>
        <a:xfrm>
          <a:off x="9681053" y="8142432"/>
          <a:ext cx="13152971" cy="5398943"/>
          <a:chOff x="13739485" y="17240250"/>
          <a:chExt cx="16789590" cy="6381750"/>
        </a:xfrm>
      </xdr:grpSpPr>
      <xdr:pic>
        <xdr:nvPicPr>
          <xdr:cNvPr id="9" name="Picture 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11094"/>
          <a:stretch/>
        </xdr:blipFill>
        <xdr:spPr>
          <a:xfrm>
            <a:off x="13739485" y="17240250"/>
            <a:ext cx="16789590" cy="6381750"/>
          </a:xfrm>
          <a:prstGeom prst="rect">
            <a:avLst/>
          </a:prstGeom>
          <a:solidFill>
            <a:schemeClr val="bg1"/>
          </a:solidFill>
        </xdr:spPr>
      </xdr:pic>
      <xdr:sp macro="" textlink="">
        <xdr:nvSpPr>
          <xdr:cNvPr id="7" name="Object 3" hidden="1">
            <a:extLst>
              <a:ext uri="{63B3BB69-23CF-44E3-9099-C40C66FF867C}">
                <a14:compatExt xmlns:a14="http://schemas.microsoft.com/office/drawing/2010/main" spid="_x0000_s158723"/>
              </a:ext>
              <a:ext uri="{FF2B5EF4-FFF2-40B4-BE49-F238E27FC236}">
                <a16:creationId xmlns:a16="http://schemas.microsoft.com/office/drawing/2014/main" id="{00000000-0008-0000-0900-000007000000}"/>
              </a:ext>
            </a:extLst>
          </xdr:cNvPr>
          <xdr:cNvSpPr/>
        </xdr:nvSpPr>
        <xdr:spPr bwMode="auto">
          <a:xfrm>
            <a:off x="13865226" y="17415729"/>
            <a:ext cx="1585366" cy="38100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8" name="Retângulo 7">
            <a:extLst>
              <a:ext uri="{FF2B5EF4-FFF2-40B4-BE49-F238E27FC236}">
                <a16:creationId xmlns:a16="http://schemas.microsoft.com/office/drawing/2014/main" id="{00000000-0008-0000-0900-000008000000}"/>
              </a:ext>
            </a:extLst>
          </xdr:cNvPr>
          <xdr:cNvSpPr/>
        </xdr:nvSpPr>
        <xdr:spPr>
          <a:xfrm>
            <a:off x="19030200" y="17491709"/>
            <a:ext cx="6798580" cy="775356"/>
          </a:xfrm>
          <a:prstGeom prst="rect">
            <a:avLst/>
          </a:prstGeom>
          <a:noFill/>
        </xdr:spPr>
        <xdr:txBody>
          <a:bodyPr wrap="none" lIns="91440" tIns="45720" rIns="91440" bIns="45720">
            <a:spAutoFit/>
          </a:bodyPr>
          <a:lstStyle/>
          <a:p>
            <a:pPr algn="ctr"/>
            <a:r>
              <a:rPr lang="pt-BR" sz="1800" b="0" cap="none" spc="0" baseline="0">
                <a:ln w="0"/>
                <a:solidFill>
                  <a:srgbClr val="002060"/>
                </a:solidFill>
                <a:effectLst>
                  <a:outerShdw blurRad="38100" dist="19050" dir="2700000" algn="tl" rotWithShape="0">
                    <a:schemeClr val="dk1">
                      <a:alpha val="40000"/>
                    </a:schemeClr>
                  </a:outerShdw>
                </a:effectLst>
                <a:latin typeface="+mn-lt"/>
                <a:ea typeface="+mn-ea"/>
                <a:cs typeface="+mn-cs"/>
              </a:rPr>
              <a:t>CURVA DE AVANÇO</a:t>
            </a:r>
          </a:p>
          <a:p>
            <a:pPr algn="ctr"/>
            <a:r>
              <a:rPr lang="pt-BR" sz="1800" b="0" cap="none" spc="0" baseline="0">
                <a:ln w="0"/>
                <a:solidFill>
                  <a:srgbClr val="002060"/>
                </a:solidFill>
                <a:effectLst>
                  <a:outerShdw blurRad="38100" dist="19050" dir="2700000" algn="tl" rotWithShape="0">
                    <a:schemeClr val="dk1">
                      <a:alpha val="40000"/>
                    </a:schemeClr>
                  </a:outerShdw>
                </a:effectLst>
                <a:latin typeface="+mn-lt"/>
                <a:ea typeface="+mn-ea"/>
                <a:cs typeface="+mn-cs"/>
              </a:rPr>
              <a:t>REVITALIZAÇÃO ENERGETICA CAFOR U-51/U-83/U-17D</a:t>
            </a:r>
          </a:p>
        </xdr:txBody>
      </xdr:sp>
    </xdr:grpSp>
    <xdr:clientData/>
  </xdr:twoCellAnchor>
  <xdr:twoCellAnchor>
    <xdr:from>
      <xdr:col>13</xdr:col>
      <xdr:colOff>54843</xdr:colOff>
      <xdr:row>110</xdr:row>
      <xdr:rowOff>23812</xdr:rowOff>
    </xdr:from>
    <xdr:to>
      <xdr:col>35</xdr:col>
      <xdr:colOff>500062</xdr:colOff>
      <xdr:row>138</xdr:row>
      <xdr:rowOff>95249</xdr:rowOff>
    </xdr:to>
    <xdr:grpSp>
      <xdr:nvGrpSpPr>
        <xdr:cNvPr id="11" name="Agrupar 10">
          <a:extLst>
            <a:ext uri="{FF2B5EF4-FFF2-40B4-BE49-F238E27FC236}">
              <a16:creationId xmlns:a16="http://schemas.microsoft.com/office/drawing/2014/main" id="{00000000-0008-0000-0900-00000B000000}"/>
            </a:ext>
          </a:extLst>
        </xdr:cNvPr>
        <xdr:cNvGrpSpPr/>
      </xdr:nvGrpSpPr>
      <xdr:grpSpPr>
        <a:xfrm>
          <a:off x="9701070" y="14311312"/>
          <a:ext cx="13156765" cy="5405437"/>
          <a:chOff x="7762876" y="46073785"/>
          <a:chExt cx="16818427" cy="6334125"/>
        </a:xfrm>
        <a:noFill/>
      </xdr:grpSpPr>
      <xdr:grpSp>
        <xdr:nvGrpSpPr>
          <xdr:cNvPr id="12" name="Agrupar 11">
            <a:extLst>
              <a:ext uri="{FF2B5EF4-FFF2-40B4-BE49-F238E27FC236}">
                <a16:creationId xmlns:a16="http://schemas.microsoft.com/office/drawing/2014/main" id="{00000000-0008-0000-0900-00000C000000}"/>
              </a:ext>
            </a:extLst>
          </xdr:cNvPr>
          <xdr:cNvGrpSpPr/>
        </xdr:nvGrpSpPr>
        <xdr:grpSpPr>
          <a:xfrm>
            <a:off x="7762876" y="46073785"/>
            <a:ext cx="16818427" cy="6334125"/>
            <a:chOff x="13700126" y="23939499"/>
            <a:chExt cx="16827499" cy="6334125"/>
          </a:xfrm>
          <a:grpFill/>
        </xdr:grpSpPr>
        <xdr:pic>
          <xdr:nvPicPr>
            <xdr:cNvPr id="14" name="Picture 4">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11094"/>
            <a:stretch/>
          </xdr:blipFill>
          <xdr:spPr>
            <a:xfrm>
              <a:off x="13700126" y="23939499"/>
              <a:ext cx="16827499" cy="6334125"/>
            </a:xfrm>
            <a:prstGeom prst="rect">
              <a:avLst/>
            </a:prstGeom>
            <a:grpFill/>
          </xdr:spPr>
        </xdr:pic>
        <xdr:sp macro="" textlink="">
          <xdr:nvSpPr>
            <xdr:cNvPr id="15" name="Object 4" hidden="1">
              <a:extLst>
                <a:ext uri="{63B3BB69-23CF-44E3-9099-C40C66FF867C}">
                  <a14:compatExt xmlns:a14="http://schemas.microsoft.com/office/drawing/2010/main" spid="_x0000_s158724"/>
                </a:ext>
                <a:ext uri="{FF2B5EF4-FFF2-40B4-BE49-F238E27FC236}">
                  <a16:creationId xmlns:a16="http://schemas.microsoft.com/office/drawing/2014/main" id="{00000000-0008-0000-0900-00000F000000}"/>
                </a:ext>
              </a:extLst>
            </xdr:cNvPr>
            <xdr:cNvSpPr/>
          </xdr:nvSpPr>
          <xdr:spPr bwMode="auto">
            <a:xfrm>
              <a:off x="13874750" y="24101425"/>
              <a:ext cx="1393824" cy="38100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16" name="Retângulo 15">
              <a:extLst>
                <a:ext uri="{FF2B5EF4-FFF2-40B4-BE49-F238E27FC236}">
                  <a16:creationId xmlns:a16="http://schemas.microsoft.com/office/drawing/2014/main" id="{00000000-0008-0000-0900-000010000000}"/>
                </a:ext>
              </a:extLst>
            </xdr:cNvPr>
            <xdr:cNvSpPr/>
          </xdr:nvSpPr>
          <xdr:spPr>
            <a:xfrm>
              <a:off x="18956811" y="24383554"/>
              <a:ext cx="6809725" cy="1098870"/>
            </a:xfrm>
            <a:prstGeom prst="rect">
              <a:avLst/>
            </a:prstGeom>
            <a:grp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800" b="0" cap="none" spc="0">
                  <a:ln w="0"/>
                  <a:solidFill>
                    <a:srgbClr val="002060"/>
                  </a:solidFill>
                  <a:effectLst>
                    <a:outerShdw blurRad="38100" dist="19050" dir="2700000" algn="tl" rotWithShape="0">
                      <a:schemeClr val="dk1">
                        <a:alpha val="40000"/>
                      </a:schemeClr>
                    </a:outerShdw>
                  </a:effectLst>
                  <a:latin typeface="+mn-lt"/>
                  <a:ea typeface="+mn-ea"/>
                  <a:cs typeface="+mn-cs"/>
                </a:rPr>
                <a:t>HISTOGRAMA</a:t>
              </a:r>
            </a:p>
            <a:p>
              <a:pPr marL="0" marR="0" lvl="0" indent="0" algn="ctr" defTabSz="914400" eaLnBrk="1" fontAlgn="auto" latinLnBrk="0" hangingPunct="1">
                <a:lnSpc>
                  <a:spcPct val="100000"/>
                </a:lnSpc>
                <a:spcBef>
                  <a:spcPts val="0"/>
                </a:spcBef>
                <a:spcAft>
                  <a:spcPts val="0"/>
                </a:spcAft>
                <a:buClrTx/>
                <a:buSzTx/>
                <a:buFontTx/>
                <a:buNone/>
                <a:tabLst/>
                <a:defRPr/>
              </a:pPr>
              <a:r>
                <a:rPr lang="pt-BR" sz="1800" b="0" cap="none" spc="0">
                  <a:ln w="0"/>
                  <a:solidFill>
                    <a:srgbClr val="002060"/>
                  </a:solidFill>
                  <a:effectLst>
                    <a:outerShdw blurRad="38100" dist="19050" dir="2700000" algn="tl" rotWithShape="0">
                      <a:schemeClr val="dk1">
                        <a:alpha val="40000"/>
                      </a:schemeClr>
                    </a:outerShdw>
                  </a:effectLst>
                  <a:latin typeface="+mn-lt"/>
                  <a:ea typeface="+mn-ea"/>
                  <a:cs typeface="+mn-cs"/>
                </a:rPr>
                <a:t>REVITALIZAÇÃO ENERGETICA CAFOR U-51/U-83/U-17D</a:t>
              </a:r>
            </a:p>
            <a:p>
              <a:pPr algn="ctr"/>
              <a:endParaRPr lang="pt-BR" sz="1800" b="0" cap="none" spc="0" baseline="0">
                <a:ln w="0"/>
                <a:solidFill>
                  <a:srgbClr val="002060"/>
                </a:solidFill>
                <a:effectLst>
                  <a:outerShdw blurRad="38100" dist="19050" dir="2700000" algn="tl" rotWithShape="0">
                    <a:schemeClr val="dk1">
                      <a:alpha val="40000"/>
                    </a:schemeClr>
                  </a:outerShdw>
                </a:effectLst>
                <a:latin typeface="+mn-lt"/>
                <a:ea typeface="+mn-ea"/>
                <a:cs typeface="+mn-cs"/>
              </a:endParaRPr>
            </a:p>
          </xdr:txBody>
        </xdr:sp>
      </xdr:grpSp>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7858125" y="47331174"/>
          <a:ext cx="16637000" cy="484995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oneCellAnchor>
    <xdr:from>
      <xdr:col>179</xdr:col>
      <xdr:colOff>571501</xdr:colOff>
      <xdr:row>48</xdr:row>
      <xdr:rowOff>79375</xdr:rowOff>
    </xdr:from>
    <xdr:ext cx="2317749" cy="460375"/>
    <xdr:sp macro="" textlink="">
      <xdr:nvSpPr>
        <xdr:cNvPr id="17" name="CaixaDeTexto 16">
          <a:extLst>
            <a:ext uri="{FF2B5EF4-FFF2-40B4-BE49-F238E27FC236}">
              <a16:creationId xmlns:a16="http://schemas.microsoft.com/office/drawing/2014/main" id="{00000000-0008-0000-0900-000011000000}"/>
            </a:ext>
          </a:extLst>
        </xdr:cNvPr>
        <xdr:cNvSpPr txBox="1"/>
      </xdr:nvSpPr>
      <xdr:spPr>
        <a:xfrm>
          <a:off x="48539401" y="7880350"/>
          <a:ext cx="2317749"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pt-BR" sz="1400" b="0"/>
        </a:p>
      </xdr:txBody>
    </xdr:sp>
    <xdr:clientData/>
  </xdr:oneCellAnchor>
  <xdr:oneCellAnchor>
    <xdr:from>
      <xdr:col>181</xdr:col>
      <xdr:colOff>1460500</xdr:colOff>
      <xdr:row>48</xdr:row>
      <xdr:rowOff>63500</xdr:rowOff>
    </xdr:from>
    <xdr:ext cx="2857500" cy="476250"/>
    <xdr:sp macro="" textlink="">
      <xdr:nvSpPr>
        <xdr:cNvPr id="18" name="CaixaDeTexto 17">
          <a:extLst>
            <a:ext uri="{FF2B5EF4-FFF2-40B4-BE49-F238E27FC236}">
              <a16:creationId xmlns:a16="http://schemas.microsoft.com/office/drawing/2014/main" id="{00000000-0008-0000-0900-000012000000}"/>
            </a:ext>
          </a:extLst>
        </xdr:cNvPr>
        <xdr:cNvSpPr txBox="1"/>
      </xdr:nvSpPr>
      <xdr:spPr>
        <a:xfrm>
          <a:off x="53428900" y="7864475"/>
          <a:ext cx="2857500"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pt-BR" sz="1400" b="0"/>
        </a:p>
      </xdr:txBody>
    </xdr:sp>
    <xdr:clientData/>
  </xdr:oneCellAnchor>
  <xdr:oneCellAnchor>
    <xdr:from>
      <xdr:col>185</xdr:col>
      <xdr:colOff>254000</xdr:colOff>
      <xdr:row>48</xdr:row>
      <xdr:rowOff>126999</xdr:rowOff>
    </xdr:from>
    <xdr:ext cx="2952750" cy="349251"/>
    <xdr:sp macro="" textlink="">
      <xdr:nvSpPr>
        <xdr:cNvPr id="19" name="CaixaDeTexto 18">
          <a:extLst>
            <a:ext uri="{FF2B5EF4-FFF2-40B4-BE49-F238E27FC236}">
              <a16:creationId xmlns:a16="http://schemas.microsoft.com/office/drawing/2014/main" id="{00000000-0008-0000-0900-000013000000}"/>
            </a:ext>
          </a:extLst>
        </xdr:cNvPr>
        <xdr:cNvSpPr txBox="1"/>
      </xdr:nvSpPr>
      <xdr:spPr>
        <a:xfrm>
          <a:off x="57985025" y="7927974"/>
          <a:ext cx="2952750" cy="349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pt-BR" sz="1400" b="0"/>
        </a:p>
      </xdr:txBody>
    </xdr:sp>
    <xdr:clientData/>
  </xdr:oneCellAnchor>
  <xdr:twoCellAnchor editAs="oneCell">
    <xdr:from>
      <xdr:col>186</xdr:col>
      <xdr:colOff>523875</xdr:colOff>
      <xdr:row>2</xdr:row>
      <xdr:rowOff>222250</xdr:rowOff>
    </xdr:from>
    <xdr:to>
      <xdr:col>187</xdr:col>
      <xdr:colOff>1323590</xdr:colOff>
      <xdr:row>41</xdr:row>
      <xdr:rowOff>368012</xdr:rowOff>
    </xdr:to>
    <xdr:pic>
      <xdr:nvPicPr>
        <xdr:cNvPr id="20" name="Imagem 19">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264550" y="927100"/>
          <a:ext cx="152361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179</xdr:col>
      <xdr:colOff>571501</xdr:colOff>
      <xdr:row>50</xdr:row>
      <xdr:rowOff>79375</xdr:rowOff>
    </xdr:from>
    <xdr:ext cx="2317749" cy="460375"/>
    <xdr:sp macro="" textlink="">
      <xdr:nvSpPr>
        <xdr:cNvPr id="21" name="CaixaDeTexto 20">
          <a:extLst>
            <a:ext uri="{FF2B5EF4-FFF2-40B4-BE49-F238E27FC236}">
              <a16:creationId xmlns:a16="http://schemas.microsoft.com/office/drawing/2014/main" id="{00000000-0008-0000-0900-000015000000}"/>
            </a:ext>
          </a:extLst>
        </xdr:cNvPr>
        <xdr:cNvSpPr txBox="1"/>
      </xdr:nvSpPr>
      <xdr:spPr>
        <a:xfrm>
          <a:off x="48539401" y="8270875"/>
          <a:ext cx="2317749"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pt-BR" sz="1400" b="0"/>
        </a:p>
      </xdr:txBody>
    </xdr:sp>
    <xdr:clientData/>
  </xdr:oneCellAnchor>
  <xdr:oneCellAnchor>
    <xdr:from>
      <xdr:col>181</xdr:col>
      <xdr:colOff>1460500</xdr:colOff>
      <xdr:row>50</xdr:row>
      <xdr:rowOff>63500</xdr:rowOff>
    </xdr:from>
    <xdr:ext cx="2857500" cy="476250"/>
    <xdr:sp macro="" textlink="">
      <xdr:nvSpPr>
        <xdr:cNvPr id="22" name="CaixaDeTexto 21">
          <a:extLst>
            <a:ext uri="{FF2B5EF4-FFF2-40B4-BE49-F238E27FC236}">
              <a16:creationId xmlns:a16="http://schemas.microsoft.com/office/drawing/2014/main" id="{00000000-0008-0000-0900-000016000000}"/>
            </a:ext>
          </a:extLst>
        </xdr:cNvPr>
        <xdr:cNvSpPr txBox="1"/>
      </xdr:nvSpPr>
      <xdr:spPr>
        <a:xfrm>
          <a:off x="53428900" y="8255000"/>
          <a:ext cx="2857500"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pt-BR" sz="1400" b="0"/>
        </a:p>
      </xdr:txBody>
    </xdr:sp>
    <xdr:clientData/>
  </xdr:oneCellAnchor>
  <xdr:oneCellAnchor>
    <xdr:from>
      <xdr:col>185</xdr:col>
      <xdr:colOff>254000</xdr:colOff>
      <xdr:row>50</xdr:row>
      <xdr:rowOff>126999</xdr:rowOff>
    </xdr:from>
    <xdr:ext cx="2952750" cy="349251"/>
    <xdr:sp macro="" textlink="">
      <xdr:nvSpPr>
        <xdr:cNvPr id="23" name="CaixaDeTexto 22">
          <a:extLst>
            <a:ext uri="{FF2B5EF4-FFF2-40B4-BE49-F238E27FC236}">
              <a16:creationId xmlns:a16="http://schemas.microsoft.com/office/drawing/2014/main" id="{00000000-0008-0000-0900-000017000000}"/>
            </a:ext>
          </a:extLst>
        </xdr:cNvPr>
        <xdr:cNvSpPr txBox="1"/>
      </xdr:nvSpPr>
      <xdr:spPr>
        <a:xfrm>
          <a:off x="57985025" y="8318499"/>
          <a:ext cx="2952750" cy="349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pt-BR" sz="1400" b="0"/>
        </a:p>
      </xdr:txBody>
    </xdr:sp>
    <xdr:clientData/>
  </xdr:oneCellAnchor>
  <xdr:twoCellAnchor>
    <xdr:from>
      <xdr:col>181</xdr:col>
      <xdr:colOff>1079500</xdr:colOff>
      <xdr:row>51</xdr:row>
      <xdr:rowOff>301626</xdr:rowOff>
    </xdr:from>
    <xdr:to>
      <xdr:col>184</xdr:col>
      <xdr:colOff>0</xdr:colOff>
      <xdr:row>52</xdr:row>
      <xdr:rowOff>0</xdr:rowOff>
    </xdr:to>
    <xdr:cxnSp macro="">
      <xdr:nvCxnSpPr>
        <xdr:cNvPr id="24" name="Conector reto 23">
          <a:extLst>
            <a:ext uri="{FF2B5EF4-FFF2-40B4-BE49-F238E27FC236}">
              <a16:creationId xmlns:a16="http://schemas.microsoft.com/office/drawing/2014/main" id="{00000000-0008-0000-0900-000018000000}"/>
            </a:ext>
          </a:extLst>
        </xdr:cNvPr>
        <xdr:cNvCxnSpPr/>
      </xdr:nvCxnSpPr>
      <xdr:spPr>
        <a:xfrm>
          <a:off x="53047900" y="8626476"/>
          <a:ext cx="3740150" cy="31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179</xdr:col>
      <xdr:colOff>571501</xdr:colOff>
      <xdr:row>52</xdr:row>
      <xdr:rowOff>79375</xdr:rowOff>
    </xdr:from>
    <xdr:ext cx="2317749" cy="460375"/>
    <xdr:sp macro="" textlink="">
      <xdr:nvSpPr>
        <xdr:cNvPr id="25" name="CaixaDeTexto 24">
          <a:extLst>
            <a:ext uri="{FF2B5EF4-FFF2-40B4-BE49-F238E27FC236}">
              <a16:creationId xmlns:a16="http://schemas.microsoft.com/office/drawing/2014/main" id="{00000000-0008-0000-0900-000019000000}"/>
            </a:ext>
          </a:extLst>
        </xdr:cNvPr>
        <xdr:cNvSpPr txBox="1"/>
      </xdr:nvSpPr>
      <xdr:spPr>
        <a:xfrm>
          <a:off x="48539401" y="8709025"/>
          <a:ext cx="2317749"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0"/>
            <a:t>EMPRESA</a:t>
          </a:r>
        </a:p>
      </xdr:txBody>
    </xdr:sp>
    <xdr:clientData/>
  </xdr:oneCellAnchor>
  <xdr:oneCellAnchor>
    <xdr:from>
      <xdr:col>181</xdr:col>
      <xdr:colOff>1460500</xdr:colOff>
      <xdr:row>52</xdr:row>
      <xdr:rowOff>63500</xdr:rowOff>
    </xdr:from>
    <xdr:ext cx="2857500" cy="476250"/>
    <xdr:sp macro="" textlink="">
      <xdr:nvSpPr>
        <xdr:cNvPr id="26" name="CaixaDeTexto 25">
          <a:extLst>
            <a:ext uri="{FF2B5EF4-FFF2-40B4-BE49-F238E27FC236}">
              <a16:creationId xmlns:a16="http://schemas.microsoft.com/office/drawing/2014/main" id="{00000000-0008-0000-0900-00001A000000}"/>
            </a:ext>
          </a:extLst>
        </xdr:cNvPr>
        <xdr:cNvSpPr txBox="1"/>
      </xdr:nvSpPr>
      <xdr:spPr>
        <a:xfrm>
          <a:off x="53428900" y="8693150"/>
          <a:ext cx="2857500"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0"/>
            <a:t>SOLICITANTE</a:t>
          </a:r>
        </a:p>
      </xdr:txBody>
    </xdr:sp>
    <xdr:clientData/>
  </xdr:oneCellAnchor>
  <xdr:oneCellAnchor>
    <xdr:from>
      <xdr:col>185</xdr:col>
      <xdr:colOff>254000</xdr:colOff>
      <xdr:row>52</xdr:row>
      <xdr:rowOff>126999</xdr:rowOff>
    </xdr:from>
    <xdr:ext cx="2952750" cy="349251"/>
    <xdr:sp macro="" textlink="">
      <xdr:nvSpPr>
        <xdr:cNvPr id="27" name="CaixaDeTexto 26">
          <a:extLst>
            <a:ext uri="{FF2B5EF4-FFF2-40B4-BE49-F238E27FC236}">
              <a16:creationId xmlns:a16="http://schemas.microsoft.com/office/drawing/2014/main" id="{00000000-0008-0000-0900-00001B000000}"/>
            </a:ext>
          </a:extLst>
        </xdr:cNvPr>
        <xdr:cNvSpPr txBox="1"/>
      </xdr:nvSpPr>
      <xdr:spPr>
        <a:xfrm>
          <a:off x="57985025" y="8756649"/>
          <a:ext cx="2952750" cy="349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0"/>
            <a:t>APROVADOR</a:t>
          </a:r>
          <a:r>
            <a:rPr lang="pt-BR" sz="1400" b="1" baseline="0"/>
            <a:t> </a:t>
          </a:r>
          <a:r>
            <a:rPr lang="pt-BR" sz="1400" b="0" baseline="0"/>
            <a:t>BRASKEM</a:t>
          </a:r>
          <a:endParaRPr lang="pt-BR" sz="1400" b="0"/>
        </a:p>
      </xdr:txBody>
    </xdr:sp>
    <xdr:clientData/>
  </xdr:oneCellAnchor>
  <xdr:oneCellAnchor>
    <xdr:from>
      <xdr:col>37</xdr:col>
      <xdr:colOff>15875</xdr:colOff>
      <xdr:row>0</xdr:row>
      <xdr:rowOff>184150</xdr:rowOff>
    </xdr:from>
    <xdr:ext cx="1689614" cy="403225"/>
    <xdr:pic>
      <xdr:nvPicPr>
        <xdr:cNvPr id="28" name="Imagem 27">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99750" y="184150"/>
          <a:ext cx="1689614" cy="403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485775</xdr:colOff>
      <xdr:row>1</xdr:row>
      <xdr:rowOff>9525</xdr:rowOff>
    </xdr:from>
    <xdr:to>
      <xdr:col>1</xdr:col>
      <xdr:colOff>2686050</xdr:colOff>
      <xdr:row>2</xdr:row>
      <xdr:rowOff>161925</xdr:rowOff>
    </xdr:to>
    <xdr:pic>
      <xdr:nvPicPr>
        <xdr:cNvPr id="29" name="Picture 1">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775" y="200025"/>
          <a:ext cx="28098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179</xdr:col>
      <xdr:colOff>219075</xdr:colOff>
      <xdr:row>2</xdr:row>
      <xdr:rowOff>219075</xdr:rowOff>
    </xdr:from>
    <xdr:to>
      <xdr:col>180</xdr:col>
      <xdr:colOff>981075</xdr:colOff>
      <xdr:row>3</xdr:row>
      <xdr:rowOff>180975</xdr:rowOff>
    </xdr:to>
    <xdr:pic>
      <xdr:nvPicPr>
        <xdr:cNvPr id="30" name="Picture 2">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186975" y="923925"/>
          <a:ext cx="165735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123825</xdr:colOff>
      <xdr:row>79</xdr:row>
      <xdr:rowOff>114300</xdr:rowOff>
    </xdr:from>
    <xdr:to>
      <xdr:col>15</xdr:col>
      <xdr:colOff>228600</xdr:colOff>
      <xdr:row>81</xdr:row>
      <xdr:rowOff>38100</xdr:rowOff>
    </xdr:to>
    <xdr:pic>
      <xdr:nvPicPr>
        <xdr:cNvPr id="31" name="Picture 3">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63125" y="14058900"/>
          <a:ext cx="11906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495300</xdr:colOff>
      <xdr:row>111</xdr:row>
      <xdr:rowOff>128589</xdr:rowOff>
    </xdr:from>
    <xdr:to>
      <xdr:col>17</xdr:col>
      <xdr:colOff>547687</xdr:colOff>
      <xdr:row>114</xdr:row>
      <xdr:rowOff>40893</xdr:rowOff>
    </xdr:to>
    <xdr:pic>
      <xdr:nvPicPr>
        <xdr:cNvPr id="32" name="Picture 4">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34600" y="20359689"/>
          <a:ext cx="2319337" cy="483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682536</xdr:colOff>
      <xdr:row>87</xdr:row>
      <xdr:rowOff>164015</xdr:rowOff>
    </xdr:from>
    <xdr:to>
      <xdr:col>12</xdr:col>
      <xdr:colOff>1569265</xdr:colOff>
      <xdr:row>94</xdr:row>
      <xdr:rowOff>17319</xdr:rowOff>
    </xdr:to>
    <xdr:pic>
      <xdr:nvPicPr>
        <xdr:cNvPr id="33" name="Imagem 32">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1211" y="15632615"/>
          <a:ext cx="3734704" cy="1186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428625</xdr:colOff>
      <xdr:row>93</xdr:row>
      <xdr:rowOff>95250</xdr:rowOff>
    </xdr:from>
    <xdr:to>
      <xdr:col>35</xdr:col>
      <xdr:colOff>0</xdr:colOff>
      <xdr:row>97</xdr:row>
      <xdr:rowOff>152400</xdr:rowOff>
    </xdr:to>
    <xdr:sp macro="" textlink="">
      <xdr:nvSpPr>
        <xdr:cNvPr id="34" name="AutoShape 23">
          <a:extLst>
            <a:ext uri="{FF2B5EF4-FFF2-40B4-BE49-F238E27FC236}">
              <a16:creationId xmlns:a16="http://schemas.microsoft.com/office/drawing/2014/main" id="{00000000-0008-0000-0900-000022000000}"/>
            </a:ext>
          </a:extLst>
        </xdr:cNvPr>
        <xdr:cNvSpPr>
          <a:spLocks noChangeAspect="1" noChangeArrowheads="1"/>
        </xdr:cNvSpPr>
      </xdr:nvSpPr>
      <xdr:spPr bwMode="auto">
        <a:xfrm>
          <a:off x="19011900" y="16706850"/>
          <a:ext cx="334327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236681</xdr:colOff>
      <xdr:row>80</xdr:row>
      <xdr:rowOff>89478</xdr:rowOff>
    </xdr:from>
    <xdr:to>
      <xdr:col>35</xdr:col>
      <xdr:colOff>12942</xdr:colOff>
      <xdr:row>82</xdr:row>
      <xdr:rowOff>0</xdr:rowOff>
    </xdr:to>
    <xdr:pic>
      <xdr:nvPicPr>
        <xdr:cNvPr id="35" name="Imagem 34">
          <a:extLst>
            <a:ext uri="{FF2B5EF4-FFF2-40B4-BE49-F238E27FC236}">
              <a16:creationId xmlns:a16="http://schemas.microsoft.com/office/drawing/2014/main" id="{00000000-0008-0000-0900-000023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7176" b="39766"/>
        <a:stretch/>
      </xdr:blipFill>
      <xdr:spPr>
        <a:xfrm>
          <a:off x="20982131" y="14224578"/>
          <a:ext cx="1385986" cy="291522"/>
        </a:xfrm>
        <a:prstGeom prst="rect">
          <a:avLst/>
        </a:prstGeom>
      </xdr:spPr>
    </xdr:pic>
    <xdr:clientData/>
  </xdr:twoCellAnchor>
  <xdr:twoCellAnchor editAs="oneCell">
    <xdr:from>
      <xdr:col>31</xdr:col>
      <xdr:colOff>126280</xdr:colOff>
      <xdr:row>111</xdr:row>
      <xdr:rowOff>95248</xdr:rowOff>
    </xdr:from>
    <xdr:to>
      <xdr:col>34</xdr:col>
      <xdr:colOff>619124</xdr:colOff>
      <xdr:row>113</xdr:row>
      <xdr:rowOff>137820</xdr:rowOff>
    </xdr:to>
    <xdr:pic>
      <xdr:nvPicPr>
        <xdr:cNvPr id="36" name="Imagem 35">
          <a:extLst>
            <a:ext uri="{FF2B5EF4-FFF2-40B4-BE49-F238E27FC236}">
              <a16:creationId xmlns:a16="http://schemas.microsoft.com/office/drawing/2014/main" id="{00000000-0008-0000-0900-00002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7176" b="39766"/>
        <a:stretch/>
      </xdr:blipFill>
      <xdr:spPr>
        <a:xfrm>
          <a:off x="20328805" y="20326348"/>
          <a:ext cx="2007319" cy="423572"/>
        </a:xfrm>
        <a:prstGeom prst="rect">
          <a:avLst/>
        </a:prstGeom>
      </xdr:spPr>
    </xdr:pic>
    <xdr:clientData/>
  </xdr:twoCellAnchor>
  <xdr:twoCellAnchor>
    <xdr:from>
      <xdr:col>12</xdr:col>
      <xdr:colOff>2130137</xdr:colOff>
      <xdr:row>139</xdr:row>
      <xdr:rowOff>86591</xdr:rowOff>
    </xdr:from>
    <xdr:to>
      <xdr:col>35</xdr:col>
      <xdr:colOff>427902</xdr:colOff>
      <xdr:row>167</xdr:row>
      <xdr:rowOff>158028</xdr:rowOff>
    </xdr:to>
    <xdr:grpSp>
      <xdr:nvGrpSpPr>
        <xdr:cNvPr id="40" name="Agrupar 39">
          <a:extLst>
            <a:ext uri="{FF2B5EF4-FFF2-40B4-BE49-F238E27FC236}">
              <a16:creationId xmlns:a16="http://schemas.microsoft.com/office/drawing/2014/main" id="{00000000-0008-0000-0900-000028000000}"/>
            </a:ext>
          </a:extLst>
        </xdr:cNvPr>
        <xdr:cNvGrpSpPr/>
      </xdr:nvGrpSpPr>
      <xdr:grpSpPr>
        <a:xfrm>
          <a:off x="9628910" y="19898591"/>
          <a:ext cx="13156765" cy="5405437"/>
          <a:chOff x="13700126" y="23939499"/>
          <a:chExt cx="16827499" cy="6334125"/>
        </a:xfrm>
        <a:noFill/>
      </xdr:grpSpPr>
      <xdr:pic>
        <xdr:nvPicPr>
          <xdr:cNvPr id="42" name="Picture 4">
            <a:extLst>
              <a:ext uri="{FF2B5EF4-FFF2-40B4-BE49-F238E27FC236}">
                <a16:creationId xmlns:a16="http://schemas.microsoft.com/office/drawing/2014/main" id="{00000000-0008-0000-0900-00002A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11094"/>
          <a:stretch/>
        </xdr:blipFill>
        <xdr:spPr>
          <a:xfrm>
            <a:off x="13700126" y="23939499"/>
            <a:ext cx="16827499" cy="6334125"/>
          </a:xfrm>
          <a:prstGeom prst="rect">
            <a:avLst/>
          </a:prstGeom>
          <a:grpFill/>
        </xdr:spPr>
      </xdr:pic>
      <xdr:sp macro="" textlink="">
        <xdr:nvSpPr>
          <xdr:cNvPr id="43" name="Object 4" hidden="1">
            <a:extLst>
              <a:ext uri="{63B3BB69-23CF-44E3-9099-C40C66FF867C}">
                <a14:compatExt xmlns:a14="http://schemas.microsoft.com/office/drawing/2010/main" spid="_x0000_s158724"/>
              </a:ext>
              <a:ext uri="{FF2B5EF4-FFF2-40B4-BE49-F238E27FC236}">
                <a16:creationId xmlns:a16="http://schemas.microsoft.com/office/drawing/2014/main" id="{00000000-0008-0000-0900-00002B000000}"/>
              </a:ext>
            </a:extLst>
          </xdr:cNvPr>
          <xdr:cNvSpPr/>
        </xdr:nvSpPr>
        <xdr:spPr bwMode="auto">
          <a:xfrm>
            <a:off x="13874750" y="24101425"/>
            <a:ext cx="1393824" cy="381000"/>
          </a:xfrm>
          <a:prstGeom prst="rect">
            <a:avLst/>
          </a:prstGeom>
          <a:noFill/>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138545</xdr:colOff>
      <xdr:row>83</xdr:row>
      <xdr:rowOff>51955</xdr:rowOff>
    </xdr:from>
    <xdr:to>
      <xdr:col>35</xdr:col>
      <xdr:colOff>346363</xdr:colOff>
      <xdr:row>104</xdr:row>
      <xdr:rowOff>103909</xdr:rowOff>
    </xdr:to>
    <xdr:graphicFrame macro="">
      <xdr:nvGraphicFramePr>
        <xdr:cNvPr id="46" name="Gráfico 45">
          <a:extLst>
            <a:ext uri="{FF2B5EF4-FFF2-40B4-BE49-F238E27FC236}">
              <a16:creationId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2130136</xdr:colOff>
      <xdr:row>140</xdr:row>
      <xdr:rowOff>173181</xdr:rowOff>
    </xdr:from>
    <xdr:to>
      <xdr:col>35</xdr:col>
      <xdr:colOff>381000</xdr:colOff>
      <xdr:row>166</xdr:row>
      <xdr:rowOff>138544</xdr:rowOff>
    </xdr:to>
    <xdr:graphicFrame macro="">
      <xdr:nvGraphicFramePr>
        <xdr:cNvPr id="47" name="Gráfico 4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driano/Documents/00_Priner/2018.09.17/2018.11_Novembro/02_2018.11_DHT%20Andaime_2018.11.24_46000098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kuncars\AppData\Local\Microsoft\Windows\Temporary%20Internet%20Files\Content.Outlook\D3WLMVXJ\MOCK_KA2_SP\MOCK_PROPOSAL_KA2_CROSS_SECTORAL\LLP_BEST_PRACTICES_KA2_KA3\KA2_LEARNIT\543305-budg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skba06\rede\Users\altemc01\Documents\01%20MillsSI%20BKM\00_Controle%20Integrado_PROG&amp;RDO&amp;BM_2016.02.FEV.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skba06\rede\Users\altemc01\Documents\01%20MillsSI%20BKM\00_Controle%20Integrado_PROG&amp;RDO&amp;BM_2016.02.FEV.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adriac28/Documents/Priner_UNIB/05_BMs/2018.08_Agosto/02_2018.08_DHT%20Andaime_2018.08.22_46000098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5%20-%20T&#233;cnico%20de%20Planejamento\01%20-%20Or&#231;amento%20Risoterm%20-%20AL\UCS%20-%20AL\03%20-%20Nomes\Luciano%20Gomes\2022\04%20%20&#193;rea%20711%20(%20Remo&#231;&#227;o%20HH%20)\01%20-%20Or&#231;amento\04%20%20&#193;rea%20711%20(%20Remo&#231;&#227;o%20HH%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Risoterm%20Wilian\Desktop\TRABALHANDO\UCS\Pre&#769;via%20ORC.%20Parada%20Manutenc&#807;a&#771;o%20UCS_Rev-03%20-%20REPLANEJAMENT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RISOTERM\DOW\PARADA%20DE%20MANUTEN&#199;&#195;O\PARADA%20GERAL%20-%202020\ADD'ON%20PL%20C\C&#225;lculo%20&#225;rea%20de%20eq.%20Pl-C.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skba06\rede\Users\altemc01\Documents\01%20MillsSI%20BKM\00_Controle%20Integrado_PROG&amp;RDO&amp;BM_2016.06.JUN_medi&#231;&#227;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skba06\rede\Users\altemc01\Documents\01%20MillsSI%20BKM\00_Controle%20Integrado_PROG&amp;RDO&amp;BM_2016.06.JUN_medi&#231;&#227;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ie01002\Fabio%20Alarcon\Documents%20and%20Settings\TRIE01002\Meus%20documentos\F&#225;bio\Planejamento\Medi&#231;&#227;o\01%20Janeiro\Documents%20and%20Settings\REGAP\Meus%20documentos\Medi&#231;&#227;o\PLANEJ\PLANEJAMENTO\FINANCEI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le04002\Meus%20documentos\Documents%20and%20Settings\TRIE01002\Meus%20documentos\F&#225;bio\Clorosoda\Avan&#231;o%20Geral\Mapa%20Resumo\02%20Fevereiro\Resumo%20Geral%202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rie01002\Fabio%20Alarcon\Documents%20and%20Settings\TRIE01002\Meus%20documentos\F&#225;bio\Planejamento\Medi&#231;&#227;o\01%20Janeiro\Documents%20and%20Settings\REGAP\Meus%20documentos\Medi&#231;&#227;o\PLANEJ\PLANEJAMENTO\FINANCEI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docs.live.net/00_Monsertec/1.1_Q1/55_BMs/2020.11/2020.11_DHT_Andaime_4600019864_AFC.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01_CTL.AND.ROT_BM%20ATUAL_2017.06.30_TCZI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00_Controle%20Integrado_PROG&amp;RDO&amp;BM_2016.06.JUN%20%20REV%200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RQUIVOS%20-%20RISOTERM%202022\Planejamento\1-%20CONTRATO%20BRASKEM-AL\1%20%20-%20CONTRATO\PI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Risoterm%20Wilian\Desktop\ACELEN\file:\E:\RISOTERM\DOW\PARADA%20DE%20MANUTEN&#199;&#195;O\PARADA%20GERAL%20-%202020\ADD'ON%20PL%20C\C&#225;lculo%20&#225;rea%20de%20eq.%20Pl-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Planejamento\11%20-%20ACELEN\1%20-%20OR&#199;AMENTOS\02%20-%20PARADA%20U-09\02%20-%20TORRES\OBSOLETOS\file:\E:\RISOTERM\DOW\PARADA%20DE%20MANUTEN&#199;&#195;O\PARADA%20GERAL%20-%202020\ADD'ON%20PL%20C\C&#225;lculo%20&#225;rea%20de%20eq.%20Pl-C.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C:\Users\Risoterm%20Wilian\Downloads\BRASKEM\AS\EXCEL\AS-XXXX-2024%20-%20SE%20PRINCIPAL-%20REV.00.xlsm" TargetMode="External"/><Relationship Id="rId1" Type="http://schemas.openxmlformats.org/officeDocument/2006/relationships/externalLinkPath" Target="file:///C:\Users\Risoterm%20Wilian\Downloads\BRASKEM\AS\EXCEL\AS-XXXX-2024%20-%20SE%20PRINCIPAL-%20REV.00.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C:\Users\Risoterm%20Wilian\Downloads\BRASKEM\AS\EXCEL\AS-XXXX-2024%20-%20GV-245-040%20-%20REV.01.xlsm" TargetMode="External"/><Relationship Id="rId1" Type="http://schemas.openxmlformats.org/officeDocument/2006/relationships/externalLinkPath" Target="file:///C:\Users\Risoterm%20Wilian\Downloads\BRASKEM\AS\EXCEL\AS-XXXX-2024%20-%20GV-245-040%20-%20REV.0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Braskem\06-AS\2023\AS-088-2023%20-PARADA%20DEP%20-%20P-1106%20%20%20-%20(ISOLAMENTO)%20REV.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ale04002\Meus%20documentos\Documents%20and%20Settings\TRIE01002\Meus%20documentos\F&#225;bio\Clorosoda\Avan&#231;o%20Geral\Mapa%20Resumo\02%20Fevereiro\Resumo%20Geral%2027-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Users/altemc01/Documents/01%20MillsSI%20BKM/05_BMs/01.2017_Janeiro/01_Controle%20de%20Andaimes_2017.01%20JAN_ROTINA_.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Planilha%20Evid&#234;nci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Monsertec\Desktop\OLEFINAS%20JOHNNY\07-JULHO\ISOLAMENTO\2020.11_DHT_ISOLAMENTO_4600019864_BMF_REV.01%20JUNHO%20FORNOS.ROTINA.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andro\Downloads\AS%20-%20PARA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98-rog&#233;rio\c\Meus%20documentos\Promon-Concremat\Planilhas\Planejamento\Plan.%20Sem26\CPC\EAP%20C.Plan%20-%20Padr&#227;o%20Alunorte%20-%20Semana%20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98-rog&#233;rio\c\Meus%20documentos\Promon-Concremat\Planilhas\Planejamento\Plan.%20Sem26\CPC\EAP%20C.Plan%20-%20Padr&#227;o%20Alunorte%20-%20Semana%2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cam33\gr_unpo_pc_ba$\BPS\Arvore\UDNN\Cpl\PrjCama&#231;ariCaprolactam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cam33\gr_unpo_pc_ba$\BPS\Arvore\UDNN\Cpl\PrjCama&#231;ariCaprolacta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apghnsp02\fmol\CBES\1600-1699\1675%20Hubbell%20Service%20Center%20Steel\Data\Analysis\Hubbell%20Stl%20Master%20Data%20File%2015Aug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apghnsp02\fmol\CBES\1600-1699\1675%20Hubbell%20Service%20Center%20Steel\Data\Analysis\Hubbell%20Stl%20Master%20Data%20File%2015Aug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EQUIPE"/>
      <sheetName val="RES.1"/>
      <sheetName val="DHT (2)"/>
      <sheetName val="DHT"/>
      <sheetName val="RESUMO"/>
    </sheetNames>
    <sheetDataSet>
      <sheetData sheetId="0">
        <row r="41">
          <cell r="B41" t="str">
            <v>#DIG.</v>
          </cell>
        </row>
        <row r="42">
          <cell r="B42" t="str">
            <v>APOIO</v>
          </cell>
        </row>
        <row r="43">
          <cell r="B43" t="str">
            <v>APOIO A-300</v>
          </cell>
        </row>
        <row r="44">
          <cell r="B44" t="str">
            <v>PAR. A-300</v>
          </cell>
        </row>
        <row r="45">
          <cell r="B45" t="str">
            <v>PAR. A-300_HH</v>
          </cell>
        </row>
        <row r="46">
          <cell r="B46" t="str">
            <v>BA-4102</v>
          </cell>
        </row>
        <row r="47">
          <cell r="B47" t="str">
            <v>BA-4102_HH</v>
          </cell>
        </row>
        <row r="48">
          <cell r="B48" t="str">
            <v>APOIO ADM</v>
          </cell>
        </row>
        <row r="49">
          <cell r="B49" t="str">
            <v>APOIO À CIVIL</v>
          </cell>
        </row>
        <row r="50">
          <cell r="B50" t="str">
            <v>APOIO CIVIL UO-II</v>
          </cell>
        </row>
        <row r="51">
          <cell r="B51" t="str">
            <v>ASE</v>
          </cell>
        </row>
        <row r="52">
          <cell r="B52" t="str">
            <v>BA-1103</v>
          </cell>
        </row>
        <row r="53">
          <cell r="B53" t="str">
            <v>BA-1101</v>
          </cell>
        </row>
        <row r="54">
          <cell r="B54" t="str">
            <v>BA-1101_HH</v>
          </cell>
        </row>
        <row r="55">
          <cell r="B55" t="str">
            <v>CENTRAL CAMAÇARI</v>
          </cell>
        </row>
        <row r="56">
          <cell r="B56" t="str">
            <v>DA-2351 B</v>
          </cell>
        </row>
        <row r="57">
          <cell r="B57" t="str">
            <v>DA-4406</v>
          </cell>
        </row>
        <row r="58">
          <cell r="B58" t="str">
            <v>DA-5208</v>
          </cell>
        </row>
        <row r="59">
          <cell r="B59" t="str">
            <v>DA-5258</v>
          </cell>
        </row>
        <row r="60">
          <cell r="B60" t="str">
            <v>A-2300</v>
          </cell>
        </row>
        <row r="61">
          <cell r="B61" t="str">
            <v>DEP</v>
          </cell>
        </row>
        <row r="62">
          <cell r="B62" t="str">
            <v>DTG</v>
          </cell>
        </row>
        <row r="63">
          <cell r="B63" t="str">
            <v>DTG FORNOS</v>
          </cell>
        </row>
        <row r="64">
          <cell r="B64" t="str">
            <v>DTG REC´s 2017</v>
          </cell>
        </row>
        <row r="65">
          <cell r="B65" t="str">
            <v>DTG REC´s 2018</v>
          </cell>
        </row>
        <row r="66">
          <cell r="B66" t="str">
            <v>DTG TIB</v>
          </cell>
        </row>
        <row r="67">
          <cell r="B67" t="str">
            <v>DTG UA</v>
          </cell>
        </row>
        <row r="68">
          <cell r="B68" t="str">
            <v>DTG UA-III</v>
          </cell>
        </row>
        <row r="69">
          <cell r="B69" t="str">
            <v>DTG UO</v>
          </cell>
        </row>
        <row r="70">
          <cell r="B70" t="str">
            <v>DTP ( FIBRAS )</v>
          </cell>
        </row>
        <row r="71">
          <cell r="B71" t="str">
            <v>EA-4501 A</v>
          </cell>
        </row>
        <row r="72">
          <cell r="B72" t="str">
            <v>EF-1900 B</v>
          </cell>
        </row>
        <row r="73">
          <cell r="B73" t="str">
            <v>EF-1900 I</v>
          </cell>
        </row>
        <row r="74">
          <cell r="B74" t="str">
            <v>EF-1900A</v>
          </cell>
        </row>
        <row r="75">
          <cell r="B75" t="str">
            <v>EF-1900B</v>
          </cell>
        </row>
        <row r="76">
          <cell r="B76" t="str">
            <v>EQUIPE TELHADO</v>
          </cell>
        </row>
        <row r="77">
          <cell r="B77" t="str">
            <v>EXTRA</v>
          </cell>
        </row>
        <row r="78">
          <cell r="B78" t="str">
            <v>FB-952 A</v>
          </cell>
        </row>
        <row r="79">
          <cell r="B79" t="str">
            <v>FB-951 D</v>
          </cell>
        </row>
        <row r="80">
          <cell r="B80" t="str">
            <v>FB-952 A_MM</v>
          </cell>
        </row>
        <row r="81">
          <cell r="B81" t="str">
            <v>FB-952 B</v>
          </cell>
        </row>
        <row r="82">
          <cell r="B82" t="str">
            <v>FB-967</v>
          </cell>
        </row>
        <row r="83">
          <cell r="B83" t="str">
            <v>FB-966</v>
          </cell>
        </row>
        <row r="84">
          <cell r="B84" t="str">
            <v>FB-1002 X</v>
          </cell>
        </row>
        <row r="85">
          <cell r="B85" t="str">
            <v>FB-4061</v>
          </cell>
        </row>
        <row r="86">
          <cell r="B86" t="str">
            <v>FB-4061_HH</v>
          </cell>
        </row>
        <row r="87">
          <cell r="B87" t="str">
            <v>FORNOS</v>
          </cell>
        </row>
        <row r="88">
          <cell r="B88" t="str">
            <v>GPA UA I</v>
          </cell>
        </row>
        <row r="89">
          <cell r="B89" t="str">
            <v>GPA UA II</v>
          </cell>
        </row>
        <row r="90">
          <cell r="B90" t="str">
            <v>GPA UO I</v>
          </cell>
        </row>
        <row r="91">
          <cell r="B91" t="str">
            <v>GPA UO II</v>
          </cell>
        </row>
        <row r="92">
          <cell r="B92" t="str">
            <v>GPA UTE</v>
          </cell>
        </row>
        <row r="93">
          <cell r="B93" t="str">
            <v>GV-5301 D</v>
          </cell>
        </row>
        <row r="94">
          <cell r="B94" t="str">
            <v>GV-5301 H_HH</v>
          </cell>
        </row>
        <row r="95">
          <cell r="B95" t="str">
            <v>GV-5301 D_HH</v>
          </cell>
        </row>
        <row r="96">
          <cell r="B96" t="str">
            <v>GV-5301 E</v>
          </cell>
        </row>
        <row r="97">
          <cell r="B97" t="str">
            <v>GV-5301 E_HH</v>
          </cell>
        </row>
        <row r="98">
          <cell r="B98" t="str">
            <v>GV-5301 H</v>
          </cell>
        </row>
        <row r="99">
          <cell r="B99" t="str">
            <v>INSP. CATÓDICA UO-I</v>
          </cell>
        </row>
        <row r="100">
          <cell r="B100" t="str">
            <v>INS-PARADA</v>
          </cell>
        </row>
        <row r="101">
          <cell r="B101" t="str">
            <v>INSPEÇÃO</v>
          </cell>
        </row>
        <row r="102">
          <cell r="B102" t="str">
            <v>INSPEÇÃO PRÉ-PARADA</v>
          </cell>
        </row>
        <row r="103">
          <cell r="B103" t="str">
            <v>ISOL. A-1000</v>
          </cell>
        </row>
        <row r="104">
          <cell r="B104" t="str">
            <v>LAB. UA-I</v>
          </cell>
        </row>
        <row r="105">
          <cell r="B105" t="str">
            <v>LINHA DE FACILIDADES</v>
          </cell>
        </row>
        <row r="106">
          <cell r="B106" t="str">
            <v>LINHA DE FW</v>
          </cell>
        </row>
        <row r="107">
          <cell r="B107" t="str">
            <v>LINHA DE V-15 EXTERNO</v>
          </cell>
        </row>
        <row r="108">
          <cell r="B108" t="str">
            <v>LINHA DE V-15 INTERNO</v>
          </cell>
        </row>
        <row r="109">
          <cell r="B109" t="str">
            <v>MB-5301G</v>
          </cell>
        </row>
        <row r="110">
          <cell r="B110" t="str">
            <v>NOTAS GM - EA-1142</v>
          </cell>
        </row>
        <row r="111">
          <cell r="B111" t="str">
            <v>NOTAS Z-3</v>
          </cell>
        </row>
        <row r="112">
          <cell r="B112" t="str">
            <v>PAR. UA-II 2018_HH</v>
          </cell>
        </row>
        <row r="113">
          <cell r="B113" t="str">
            <v>PARADA</v>
          </cell>
        </row>
        <row r="114">
          <cell r="B114" t="str">
            <v>PARADA (PJ)</v>
          </cell>
        </row>
        <row r="115">
          <cell r="B115" t="str">
            <v>PARADA UA-II 2018</v>
          </cell>
        </row>
        <row r="116">
          <cell r="B116" t="str">
            <v>PE-3</v>
          </cell>
        </row>
        <row r="117">
          <cell r="B117" t="str">
            <v>PIT STOP</v>
          </cell>
        </row>
        <row r="118">
          <cell r="B118" t="str">
            <v>PIT STOP A-350</v>
          </cell>
        </row>
        <row r="119">
          <cell r="B119" t="str">
            <v>PIT STOP A-5100</v>
          </cell>
        </row>
        <row r="120">
          <cell r="B120" t="str">
            <v>PIT STOP A-5200</v>
          </cell>
        </row>
        <row r="121">
          <cell r="B121" t="str">
            <v>PJ - A-1000</v>
          </cell>
        </row>
        <row r="122">
          <cell r="B122" t="str">
            <v>PJ - EA-4417</v>
          </cell>
        </row>
        <row r="123">
          <cell r="B123" t="str">
            <v>PJ A-1900</v>
          </cell>
        </row>
        <row r="124">
          <cell r="B124" t="str">
            <v>PJ A-300</v>
          </cell>
        </row>
        <row r="125">
          <cell r="B125" t="str">
            <v>PJ-EA-1501 A/B</v>
          </cell>
        </row>
        <row r="126">
          <cell r="B126" t="str">
            <v>PJ-EA-4417 A/B</v>
          </cell>
        </row>
        <row r="127">
          <cell r="B127" t="str">
            <v>PQ B-01</v>
          </cell>
        </row>
        <row r="128">
          <cell r="B128" t="str">
            <v>PQ B-02</v>
          </cell>
        </row>
        <row r="129">
          <cell r="B129" t="str">
            <v>PRÉ-PARADA</v>
          </cell>
        </row>
        <row r="130">
          <cell r="B130" t="str">
            <v>PROJ. A-1000</v>
          </cell>
        </row>
        <row r="131">
          <cell r="B131" t="str">
            <v>PT-10</v>
          </cell>
        </row>
        <row r="132">
          <cell r="B132" t="str">
            <v>REC´s 2017 FW/UA</v>
          </cell>
        </row>
        <row r="133">
          <cell r="B133" t="str">
            <v>REC´s 2017 FW/UO</v>
          </cell>
        </row>
        <row r="134">
          <cell r="B134" t="str">
            <v>REC´s 2017 TIB</v>
          </cell>
        </row>
        <row r="135">
          <cell r="B135" t="str">
            <v>REC´s 2017 UA-I</v>
          </cell>
        </row>
        <row r="136">
          <cell r="B136" t="str">
            <v>REC´s 2017 UA-II</v>
          </cell>
        </row>
        <row r="137">
          <cell r="B137" t="str">
            <v>REC´s 2017 UO</v>
          </cell>
        </row>
        <row r="138">
          <cell r="B138" t="str">
            <v>REC´s 2017 UA</v>
          </cell>
        </row>
        <row r="139">
          <cell r="B139" t="str">
            <v>REC´s 2017 UO-I</v>
          </cell>
        </row>
        <row r="140">
          <cell r="B140" t="str">
            <v>REC´s 2017 UO-II</v>
          </cell>
        </row>
        <row r="141">
          <cell r="B141" t="str">
            <v>REC´s 2017 UTE</v>
          </cell>
        </row>
        <row r="142">
          <cell r="B142" t="str">
            <v>REC´S ESPECIAIS</v>
          </cell>
        </row>
        <row r="143">
          <cell r="B143" t="str">
            <v>REC´s UO</v>
          </cell>
        </row>
        <row r="144">
          <cell r="B144" t="str">
            <v>REC´s UO I</v>
          </cell>
        </row>
        <row r="145">
          <cell r="B145" t="str">
            <v>REC-311335</v>
          </cell>
        </row>
        <row r="146">
          <cell r="B146" t="str">
            <v>REC-313736</v>
          </cell>
        </row>
        <row r="147">
          <cell r="B147" t="str">
            <v>RECs 2017</v>
          </cell>
        </row>
        <row r="148">
          <cell r="B148" t="str">
            <v>RECs UA II (ROT.)</v>
          </cell>
        </row>
        <row r="149">
          <cell r="B149" t="str">
            <v>REFEITÓRIO CENTRAL</v>
          </cell>
        </row>
        <row r="150">
          <cell r="B150" t="str">
            <v>REGENERAÇÃO</v>
          </cell>
        </row>
        <row r="151">
          <cell r="B151" t="str">
            <v>RMA 1</v>
          </cell>
        </row>
        <row r="152">
          <cell r="B152" t="str">
            <v>RMA 5</v>
          </cell>
        </row>
        <row r="153">
          <cell r="B153" t="str">
            <v>RMA 7</v>
          </cell>
        </row>
        <row r="154">
          <cell r="B154" t="str">
            <v>RMA HD</v>
          </cell>
        </row>
        <row r="155">
          <cell r="B155" t="str">
            <v>RMA HDC</v>
          </cell>
        </row>
        <row r="156">
          <cell r="B156" t="str">
            <v>RMA 7D</v>
          </cell>
        </row>
        <row r="157">
          <cell r="B157" t="str">
            <v>RMA 8</v>
          </cell>
        </row>
        <row r="158">
          <cell r="B158" t="str">
            <v>RMA 9</v>
          </cell>
        </row>
        <row r="159">
          <cell r="B159" t="str">
            <v>RMA 9 E</v>
          </cell>
        </row>
        <row r="160">
          <cell r="B160" t="str">
            <v>RMA 9 I</v>
          </cell>
        </row>
        <row r="161">
          <cell r="B161" t="str">
            <v>RMA 9 M</v>
          </cell>
        </row>
        <row r="162">
          <cell r="B162" t="str">
            <v>SF-6</v>
          </cell>
        </row>
        <row r="163">
          <cell r="B163" t="str">
            <v>STEAM TRACE</v>
          </cell>
        </row>
        <row r="164">
          <cell r="B164" t="str">
            <v>TANCAGEM</v>
          </cell>
        </row>
        <row r="165">
          <cell r="B165" t="str">
            <v>TECHBIOS</v>
          </cell>
        </row>
        <row r="166">
          <cell r="B166" t="str">
            <v>TG-5301 B</v>
          </cell>
        </row>
        <row r="167">
          <cell r="B167" t="str">
            <v>TG-5301-D</v>
          </cell>
        </row>
        <row r="168">
          <cell r="B168" t="str">
            <v>TROCADORES UO-I</v>
          </cell>
        </row>
        <row r="169">
          <cell r="B169" t="str">
            <v>TURNO DESLOCADO</v>
          </cell>
        </row>
        <row r="170">
          <cell r="B170" t="str">
            <v>TURNO PARADA</v>
          </cell>
        </row>
        <row r="171">
          <cell r="B171" t="str">
            <v>VAZAMENTOS UO-II</v>
          </cell>
        </row>
        <row r="172">
          <cell r="B172" t="str">
            <v>VENT´S &amp; DRENOS</v>
          </cell>
        </row>
        <row r="173">
          <cell r="B173" t="str">
            <v>FB-1029</v>
          </cell>
        </row>
        <row r="174">
          <cell r="B174" t="str">
            <v>PAR. REGUL. UA-I</v>
          </cell>
        </row>
        <row r="175">
          <cell r="B175" t="str">
            <v>REGENER. A-2300</v>
          </cell>
        </row>
        <row r="176">
          <cell r="B176" t="str">
            <v>PAR. REGUL. UA-I_HH</v>
          </cell>
        </row>
        <row r="177">
          <cell r="B177" t="str">
            <v>BKM ALAGOAS</v>
          </cell>
        </row>
        <row r="178">
          <cell r="B178" t="str">
            <v>DA-5201a04</v>
          </cell>
        </row>
        <row r="179">
          <cell r="B179" t="str">
            <v>INSP. UO-I PAR.2019</v>
          </cell>
        </row>
        <row r="180">
          <cell r="B180" t="str">
            <v>INSP. UTE PAR.2019</v>
          </cell>
        </row>
        <row r="181">
          <cell r="B181" t="str">
            <v>INSP. UA-I PAR.2019</v>
          </cell>
        </row>
        <row r="182">
          <cell r="B182" t="str">
            <v>INSP. TIB PAR.2019</v>
          </cell>
        </row>
        <row r="183">
          <cell r="B183" t="str">
            <v>FB-970</v>
          </cell>
        </row>
        <row r="184">
          <cell r="B184" t="str">
            <v>FB-2051 B</v>
          </cell>
        </row>
        <row r="185">
          <cell r="B185" t="str">
            <v>FB-1006</v>
          </cell>
        </row>
        <row r="186">
          <cell r="B186" t="str">
            <v>FB-1006_HH</v>
          </cell>
        </row>
        <row r="187">
          <cell r="B187" t="str">
            <v>P-5301 C</v>
          </cell>
        </row>
        <row r="188">
          <cell r="B188" t="str">
            <v>P-5302 C</v>
          </cell>
        </row>
        <row r="189">
          <cell r="B189" t="str">
            <v>BA-4110</v>
          </cell>
        </row>
        <row r="190">
          <cell r="B190" t="str">
            <v>BA-4110_HH</v>
          </cell>
        </row>
        <row r="191">
          <cell r="B191" t="str">
            <v>BLACKOUT</v>
          </cell>
        </row>
        <row r="192">
          <cell r="B192" t="str">
            <v>EXTRA INSPEÇÃO</v>
          </cell>
        </row>
        <row r="193">
          <cell r="B193" t="str">
            <v>P-02B&amp;C</v>
          </cell>
        </row>
        <row r="194">
          <cell r="B194" t="str">
            <v>TUB. HID. SUL</v>
          </cell>
        </row>
        <row r="195">
          <cell r="B195" t="str">
            <v>D-5301A1&amp;A2</v>
          </cell>
        </row>
        <row r="196">
          <cell r="B196" t="str">
            <v>VAZAMENTOS UO-I</v>
          </cell>
        </row>
        <row r="197">
          <cell r="B197" t="str">
            <v>GB-5301</v>
          </cell>
        </row>
        <row r="198">
          <cell r="B198" t="str">
            <v>PLANO PINT. UTE</v>
          </cell>
        </row>
        <row r="199">
          <cell r="B199" t="str">
            <v>PLANO PINT. TUB. 9C</v>
          </cell>
        </row>
        <row r="200">
          <cell r="B200" t="str">
            <v>TUB. 9C (CALDEIRARIA)</v>
          </cell>
        </row>
        <row r="201">
          <cell r="B201" t="str">
            <v>TUB. 32C 2017 - DTG</v>
          </cell>
        </row>
        <row r="202">
          <cell r="B202" t="str">
            <v>BA-4101</v>
          </cell>
        </row>
        <row r="203">
          <cell r="B203" t="str">
            <v>BA-4101_HH</v>
          </cell>
        </row>
        <row r="204">
          <cell r="B204" t="str">
            <v>BA-1108</v>
          </cell>
        </row>
        <row r="205">
          <cell r="B205" t="str">
            <v>BA-1108_HH</v>
          </cell>
        </row>
        <row r="206">
          <cell r="B206" t="str">
            <v>BA-4106</v>
          </cell>
        </row>
        <row r="207">
          <cell r="B207" t="str">
            <v>BA-4106_HH</v>
          </cell>
        </row>
        <row r="208">
          <cell r="B208" t="str">
            <v>SSMA</v>
          </cell>
        </row>
        <row r="209">
          <cell r="B209" t="str">
            <v>PJ DEP - BA-4101</v>
          </cell>
        </row>
        <row r="210">
          <cell r="B210" t="str">
            <v>REC´s 2018 TIB</v>
          </cell>
        </row>
        <row r="211">
          <cell r="B211" t="str">
            <v>REC´s 2018 UO</v>
          </cell>
        </row>
        <row r="212">
          <cell r="B212" t="str">
            <v>REC´s 2018 UA</v>
          </cell>
        </row>
        <row r="213">
          <cell r="B213" t="str">
            <v>REC´s 2018 UTE</v>
          </cell>
        </row>
        <row r="214">
          <cell r="B214" t="str">
            <v>MB-5302A</v>
          </cell>
        </row>
        <row r="215">
          <cell r="B215" t="str">
            <v>PJ-0601157 (BA-4101)</v>
          </cell>
        </row>
        <row r="216">
          <cell r="B216" t="str">
            <v>PJ-0601157</v>
          </cell>
        </row>
        <row r="217">
          <cell r="B217" t="str">
            <v>PJ-0601133</v>
          </cell>
        </row>
        <row r="218">
          <cell r="B218" t="str">
            <v>PJ-0601179 (A-2300)</v>
          </cell>
        </row>
        <row r="219">
          <cell r="B219" t="str">
            <v>PJ-0601179 (A-2300)_HH</v>
          </cell>
        </row>
        <row r="220">
          <cell r="B220" t="str">
            <v>PJ-0601179 (A-300)</v>
          </cell>
        </row>
        <row r="221">
          <cell r="B221" t="str">
            <v>PJ-0600663 (SE-21)</v>
          </cell>
        </row>
        <row r="222">
          <cell r="B222" t="str">
            <v>PJ-06001147 (ILHA 6/9)_HH</v>
          </cell>
        </row>
        <row r="223">
          <cell r="B223" t="str">
            <v>PJ-06001147 (ILHA 6/9)</v>
          </cell>
        </row>
        <row r="224">
          <cell r="B224" t="str">
            <v>PJ-0600603 (FB's PTE)</v>
          </cell>
        </row>
        <row r="225">
          <cell r="B225" t="str">
            <v>PJ-0600603 (FB's PTE)_HH</v>
          </cell>
        </row>
        <row r="226">
          <cell r="B226" t="str">
            <v>PJ-0601175 (TEGAL)</v>
          </cell>
        </row>
        <row r="227">
          <cell r="B227" t="str">
            <v>PJ-0601175 (TEGAL)_HH</v>
          </cell>
        </row>
        <row r="228">
          <cell r="B228" t="str">
            <v>PJ-0601035 (TEGAL)</v>
          </cell>
        </row>
        <row r="229">
          <cell r="B229" t="str">
            <v>PJ-0600952 (UTE)</v>
          </cell>
        </row>
        <row r="230">
          <cell r="B230" t="str">
            <v>PJ-0601717 (UTE)</v>
          </cell>
        </row>
        <row r="231">
          <cell r="B231" t="str">
            <v>PJ-0601717 (UTE)_HH</v>
          </cell>
        </row>
        <row r="232">
          <cell r="B232" t="str">
            <v>PJ-0601019 (A-2350)</v>
          </cell>
        </row>
        <row r="233">
          <cell r="B233" t="str">
            <v>PJ-0601019 (A-2350)_HH</v>
          </cell>
        </row>
        <row r="234">
          <cell r="B234" t="str">
            <v>PJ-0601158</v>
          </cell>
        </row>
        <row r="235">
          <cell r="B235" t="str">
            <v>PJ-0600478 (A-2300)</v>
          </cell>
        </row>
        <row r="236">
          <cell r="B236" t="str">
            <v>PJ-0600478 (A-2300)_HH</v>
          </cell>
        </row>
        <row r="237">
          <cell r="B237" t="str">
            <v>PJ-0600603 (FB-973)</v>
          </cell>
        </row>
        <row r="238">
          <cell r="B238" t="str">
            <v>PJ-0600596</v>
          </cell>
        </row>
        <row r="239">
          <cell r="B239" t="str">
            <v>PJ-0600596_HH</v>
          </cell>
        </row>
        <row r="240">
          <cell r="B240" t="str">
            <v>PJ-0601509</v>
          </cell>
        </row>
        <row r="241">
          <cell r="B241" t="str">
            <v>PJ-0601509_HH</v>
          </cell>
        </row>
        <row r="242">
          <cell r="B242" t="str">
            <v>PJ-0601262</v>
          </cell>
        </row>
        <row r="243">
          <cell r="B243" t="str">
            <v>PJ-0601820</v>
          </cell>
        </row>
        <row r="244">
          <cell r="B244" t="str">
            <v>PJ-0601820_HH</v>
          </cell>
        </row>
        <row r="245">
          <cell r="B245" t="str">
            <v>PJ-0601172</v>
          </cell>
        </row>
        <row r="246">
          <cell r="B246" t="str">
            <v>PJ-0601432</v>
          </cell>
        </row>
        <row r="247">
          <cell r="B247" t="str">
            <v>PJ-0601432_HH</v>
          </cell>
        </row>
        <row r="248">
          <cell r="B248" t="str">
            <v>PJ-0601415</v>
          </cell>
        </row>
        <row r="249">
          <cell r="B249" t="str">
            <v>GV-5301 B</v>
          </cell>
        </row>
        <row r="250">
          <cell r="B250" t="str">
            <v>GV-5301 B_HH</v>
          </cell>
        </row>
        <row r="251">
          <cell r="B251" t="str">
            <v>PJ-0600782 (DA-4104)</v>
          </cell>
        </row>
        <row r="252">
          <cell r="B252" t="str">
            <v>DTG A-1000</v>
          </cell>
        </row>
        <row r="253">
          <cell r="B253" t="str">
            <v>DTG A-1000_HH</v>
          </cell>
        </row>
        <row r="254">
          <cell r="B254" t="str">
            <v>A-350</v>
          </cell>
        </row>
        <row r="255">
          <cell r="B255" t="str">
            <v>PLANTÃO</v>
          </cell>
        </row>
        <row r="256">
          <cell r="B256" t="str">
            <v>DA-4103</v>
          </cell>
        </row>
        <row r="257">
          <cell r="B257" t="str">
            <v>CXS CD/OD</v>
          </cell>
        </row>
        <row r="258">
          <cell r="B258" t="str">
            <v>ELÉTRICA</v>
          </cell>
        </row>
        <row r="259">
          <cell r="B259" t="str">
            <v>PAR. A-350</v>
          </cell>
        </row>
        <row r="260">
          <cell r="B260" t="str">
            <v>PAR. A-350_HH</v>
          </cell>
        </row>
        <row r="261">
          <cell r="B261" t="str">
            <v>FB-1009</v>
          </cell>
        </row>
        <row r="262">
          <cell r="B262" t="str">
            <v>FB-973</v>
          </cell>
        </row>
        <row r="263">
          <cell r="B263" t="str">
            <v>FB-1009_HH</v>
          </cell>
        </row>
        <row r="264">
          <cell r="B264" t="str">
            <v>FB-963 A</v>
          </cell>
        </row>
        <row r="265">
          <cell r="B265" t="str">
            <v>FB-963 A_HH</v>
          </cell>
        </row>
        <row r="266">
          <cell r="B266" t="str">
            <v>LINHA FW</v>
          </cell>
        </row>
        <row r="267">
          <cell r="B267" t="str">
            <v>BA-1104 (BARREIRAS)</v>
          </cell>
        </row>
        <row r="268">
          <cell r="B268" t="str">
            <v>BA-4102 (BARREIRAS)</v>
          </cell>
        </row>
        <row r="269">
          <cell r="B269" t="str">
            <v>LINHA DE 20"&amp;60"</v>
          </cell>
        </row>
        <row r="270">
          <cell r="B270" t="str">
            <v>LH DE CI (GV-5301 D)</v>
          </cell>
        </row>
        <row r="271">
          <cell r="B271" t="str">
            <v>UA-III</v>
          </cell>
        </row>
        <row r="272">
          <cell r="B272" t="str">
            <v>ADEQUAÇÃO A-350</v>
          </cell>
        </row>
        <row r="273">
          <cell r="B273" t="str">
            <v>GBM-1940-AX</v>
          </cell>
        </row>
        <row r="274">
          <cell r="B274" t="str">
            <v>PJ_PR-15002_ISOL.</v>
          </cell>
        </row>
        <row r="275">
          <cell r="B275" t="str">
            <v>PJ_A-1000_ISOL.</v>
          </cell>
        </row>
        <row r="276">
          <cell r="B276" t="str">
            <v>FB-1052</v>
          </cell>
        </row>
        <row r="277">
          <cell r="B277" t="str">
            <v>BA-1112 (BARREIRAS)</v>
          </cell>
        </row>
        <row r="278">
          <cell r="B278" t="str">
            <v>BANDEIJAMENTO A-1060</v>
          </cell>
        </row>
        <row r="279">
          <cell r="B279" t="str">
            <v>GBT-1201</v>
          </cell>
        </row>
        <row r="280">
          <cell r="B280" t="str">
            <v>BA-1106_HH</v>
          </cell>
        </row>
        <row r="281">
          <cell r="B281" t="str">
            <v>BA-1106</v>
          </cell>
        </row>
        <row r="282">
          <cell r="B282" t="str">
            <v>GV-5301 C</v>
          </cell>
        </row>
        <row r="283">
          <cell r="B283" t="str">
            <v>GV-5301 A</v>
          </cell>
        </row>
        <row r="284">
          <cell r="B284" t="str">
            <v>GV-5301 A_HH</v>
          </cell>
        </row>
        <row r="285">
          <cell r="B285" t="str">
            <v>GARANTIA</v>
          </cell>
        </row>
        <row r="286">
          <cell r="B286" t="str">
            <v>GI-4101 A</v>
          </cell>
        </row>
        <row r="287">
          <cell r="B287" t="str">
            <v>GI-4101 A_HH</v>
          </cell>
        </row>
        <row r="288">
          <cell r="B288" t="str">
            <v>EF-25201 - TEGAL</v>
          </cell>
        </row>
        <row r="289">
          <cell r="B289" t="str">
            <v>FB-1003 X</v>
          </cell>
        </row>
        <row r="290">
          <cell r="B290" t="str">
            <v>FB-961 D</v>
          </cell>
        </row>
        <row r="291">
          <cell r="B291" t="str">
            <v>TEGAL_DTG</v>
          </cell>
        </row>
        <row r="292">
          <cell r="B292" t="str">
            <v>P-5302 A</v>
          </cell>
        </row>
        <row r="293">
          <cell r="B293" t="str">
            <v>...</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imetable (LLP &amp; Third)"/>
      <sheetName val="2. Staff (LLP)"/>
      <sheetName val="3. Travel &amp; subsistence (LLP)"/>
      <sheetName val="4. Equipment (LLP)"/>
      <sheetName val="5. Subcontracting (LLP)"/>
      <sheetName val="6. Other (LLP)"/>
      <sheetName val="7. Expenditure &amp; revenue (LLP)"/>
      <sheetName val="8. Staff (Third)"/>
      <sheetName val="9. Travel &amp; subsistence (Third)"/>
      <sheetName val="10. Other (Third)"/>
      <sheetName val="11.Expenditure &amp; revenue(Third)"/>
      <sheetName val="12. Consolidated budget "/>
      <sheetName val="13. Ceilings"/>
      <sheetName val="14. Actions"/>
      <sheetName val="GlobalBudget"/>
    </sheetNames>
    <sheetDataSet>
      <sheetData sheetId="0"/>
      <sheetData sheetId="1">
        <row r="9">
          <cell r="A9" t="str">
            <v>P1</v>
          </cell>
        </row>
        <row r="10">
          <cell r="A10" t="str">
            <v>P2</v>
          </cell>
        </row>
        <row r="11">
          <cell r="A11" t="str">
            <v>P3</v>
          </cell>
        </row>
        <row r="12">
          <cell r="A12" t="str">
            <v>P4</v>
          </cell>
        </row>
        <row r="13">
          <cell r="A13" t="str">
            <v>P5</v>
          </cell>
        </row>
        <row r="14">
          <cell r="A14" t="str">
            <v>P6</v>
          </cell>
        </row>
        <row r="15">
          <cell r="A15" t="str">
            <v>P7</v>
          </cell>
        </row>
        <row r="16">
          <cell r="A16" t="str">
            <v>P8</v>
          </cell>
        </row>
        <row r="17">
          <cell r="A17" t="str">
            <v>P9</v>
          </cell>
        </row>
        <row r="18">
          <cell r="A18" t="str">
            <v>P10</v>
          </cell>
        </row>
        <row r="19">
          <cell r="A19" t="str">
            <v>P11</v>
          </cell>
        </row>
        <row r="20">
          <cell r="A20" t="str">
            <v>P12</v>
          </cell>
        </row>
        <row r="21">
          <cell r="A21" t="str">
            <v>P13</v>
          </cell>
        </row>
        <row r="22">
          <cell r="A22" t="str">
            <v>P14</v>
          </cell>
        </row>
        <row r="23">
          <cell r="A23" t="str">
            <v>P15</v>
          </cell>
        </row>
        <row r="24">
          <cell r="A24" t="str">
            <v>P16</v>
          </cell>
        </row>
        <row r="25">
          <cell r="A25" t="str">
            <v>P17</v>
          </cell>
        </row>
        <row r="26">
          <cell r="A26" t="str">
            <v>P18</v>
          </cell>
        </row>
        <row r="27">
          <cell r="A27" t="str">
            <v>P19</v>
          </cell>
        </row>
        <row r="28">
          <cell r="A28" t="str">
            <v>P20</v>
          </cell>
        </row>
        <row r="29">
          <cell r="A29" t="str">
            <v>P21</v>
          </cell>
        </row>
        <row r="30">
          <cell r="A30" t="str">
            <v>P22</v>
          </cell>
        </row>
        <row r="31">
          <cell r="A31" t="str">
            <v>P23</v>
          </cell>
        </row>
        <row r="32">
          <cell r="A32" t="str">
            <v>P24</v>
          </cell>
        </row>
        <row r="33">
          <cell r="A33" t="str">
            <v>P25</v>
          </cell>
        </row>
        <row r="34">
          <cell r="A34" t="str">
            <v>P26</v>
          </cell>
        </row>
        <row r="35">
          <cell r="A35" t="str">
            <v>P27</v>
          </cell>
        </row>
        <row r="36">
          <cell r="A36" t="str">
            <v>P28</v>
          </cell>
        </row>
        <row r="37">
          <cell r="A37" t="str">
            <v>P29</v>
          </cell>
        </row>
        <row r="38">
          <cell r="A38" t="str">
            <v>P30</v>
          </cell>
        </row>
        <row r="39">
          <cell r="A39" t="str">
            <v>P31</v>
          </cell>
        </row>
        <row r="40">
          <cell r="A40" t="str">
            <v>P32</v>
          </cell>
        </row>
        <row r="41">
          <cell r="A41" t="str">
            <v>P33</v>
          </cell>
        </row>
        <row r="42">
          <cell r="A42" t="str">
            <v>P34</v>
          </cell>
        </row>
        <row r="43">
          <cell r="A43" t="str">
            <v>P35</v>
          </cell>
        </row>
        <row r="44">
          <cell r="A44" t="str">
            <v>P36</v>
          </cell>
        </row>
        <row r="45">
          <cell r="A45" t="str">
            <v>P37</v>
          </cell>
        </row>
        <row r="46">
          <cell r="A46" t="str">
            <v>P38</v>
          </cell>
        </row>
        <row r="47">
          <cell r="A47" t="str">
            <v>P39</v>
          </cell>
        </row>
        <row r="48">
          <cell r="A48" t="str">
            <v>P40</v>
          </cell>
        </row>
        <row r="49">
          <cell r="A49" t="str">
            <v>P41</v>
          </cell>
        </row>
        <row r="50">
          <cell r="A50" t="str">
            <v>P42</v>
          </cell>
        </row>
        <row r="51">
          <cell r="A51" t="str">
            <v>P43</v>
          </cell>
        </row>
        <row r="52">
          <cell r="A52" t="str">
            <v>P44</v>
          </cell>
        </row>
        <row r="53">
          <cell r="A53" t="str">
            <v>P45</v>
          </cell>
        </row>
        <row r="54">
          <cell r="A54" t="str">
            <v>P46</v>
          </cell>
        </row>
        <row r="55">
          <cell r="A55" t="str">
            <v>P47</v>
          </cell>
        </row>
        <row r="56">
          <cell r="A56" t="str">
            <v>P48</v>
          </cell>
        </row>
        <row r="57">
          <cell r="A57" t="str">
            <v>P49</v>
          </cell>
        </row>
        <row r="58">
          <cell r="A58" t="str">
            <v>P50</v>
          </cell>
        </row>
        <row r="59">
          <cell r="A59" t="str">
            <v>P51</v>
          </cell>
        </row>
        <row r="60">
          <cell r="A60" t="str">
            <v>P52</v>
          </cell>
        </row>
        <row r="61">
          <cell r="A61" t="str">
            <v>P53</v>
          </cell>
        </row>
        <row r="62">
          <cell r="A62" t="str">
            <v>P54</v>
          </cell>
        </row>
        <row r="63">
          <cell r="A63" t="str">
            <v>P55</v>
          </cell>
        </row>
        <row r="64">
          <cell r="A64" t="str">
            <v>P56</v>
          </cell>
        </row>
        <row r="65">
          <cell r="A65" t="str">
            <v>P57</v>
          </cell>
        </row>
        <row r="66">
          <cell r="A66" t="str">
            <v>P58</v>
          </cell>
        </row>
        <row r="67">
          <cell r="A67" t="str">
            <v>P59</v>
          </cell>
        </row>
        <row r="68">
          <cell r="A68" t="str">
            <v>P60</v>
          </cell>
        </row>
        <row r="69">
          <cell r="A69" t="str">
            <v>P61</v>
          </cell>
        </row>
        <row r="70">
          <cell r="A70" t="str">
            <v>P62</v>
          </cell>
        </row>
        <row r="71">
          <cell r="A71" t="str">
            <v>P63</v>
          </cell>
        </row>
        <row r="72">
          <cell r="A72" t="str">
            <v>P64</v>
          </cell>
        </row>
        <row r="73">
          <cell r="A73" t="str">
            <v>P65</v>
          </cell>
        </row>
        <row r="74">
          <cell r="A74" t="str">
            <v>P66</v>
          </cell>
        </row>
        <row r="75">
          <cell r="A75" t="str">
            <v>P67</v>
          </cell>
        </row>
        <row r="76">
          <cell r="A76" t="str">
            <v>P68</v>
          </cell>
        </row>
        <row r="77">
          <cell r="A77" t="str">
            <v>P69</v>
          </cell>
        </row>
        <row r="78">
          <cell r="A78" t="str">
            <v>P70</v>
          </cell>
        </row>
        <row r="79">
          <cell r="A79" t="str">
            <v>P71</v>
          </cell>
        </row>
        <row r="80">
          <cell r="A80" t="str">
            <v>P72</v>
          </cell>
        </row>
        <row r="81">
          <cell r="A81" t="str">
            <v>P73</v>
          </cell>
        </row>
        <row r="82">
          <cell r="A82" t="str">
            <v>P74</v>
          </cell>
        </row>
        <row r="83">
          <cell r="A83" t="str">
            <v>P75</v>
          </cell>
        </row>
        <row r="84">
          <cell r="A84" t="str">
            <v>P76</v>
          </cell>
        </row>
        <row r="85">
          <cell r="A85" t="str">
            <v>P77</v>
          </cell>
        </row>
        <row r="86">
          <cell r="A86" t="str">
            <v>P78</v>
          </cell>
        </row>
        <row r="87">
          <cell r="A87" t="str">
            <v>P79</v>
          </cell>
        </row>
        <row r="88">
          <cell r="A88" t="str">
            <v>P80</v>
          </cell>
        </row>
        <row r="89">
          <cell r="A89" t="str">
            <v>P81</v>
          </cell>
        </row>
        <row r="90">
          <cell r="A90" t="str">
            <v>P82</v>
          </cell>
        </row>
        <row r="91">
          <cell r="A91" t="str">
            <v>P83</v>
          </cell>
        </row>
        <row r="92">
          <cell r="A92" t="str">
            <v>P84</v>
          </cell>
        </row>
        <row r="93">
          <cell r="A93" t="str">
            <v>P85</v>
          </cell>
        </row>
        <row r="94">
          <cell r="A94" t="str">
            <v>P86</v>
          </cell>
        </row>
        <row r="95">
          <cell r="A95" t="str">
            <v>P87</v>
          </cell>
        </row>
        <row r="96">
          <cell r="A96" t="str">
            <v>P88</v>
          </cell>
        </row>
        <row r="97">
          <cell r="A97" t="str">
            <v>P89</v>
          </cell>
        </row>
        <row r="98">
          <cell r="A98" t="str">
            <v>P90</v>
          </cell>
        </row>
        <row r="99">
          <cell r="A99" t="str">
            <v>P91</v>
          </cell>
        </row>
        <row r="100">
          <cell r="A100" t="str">
            <v>P92</v>
          </cell>
        </row>
        <row r="101">
          <cell r="A101" t="str">
            <v>P93</v>
          </cell>
        </row>
        <row r="102">
          <cell r="A102" t="str">
            <v>P94</v>
          </cell>
        </row>
        <row r="103">
          <cell r="A103" t="str">
            <v>P95</v>
          </cell>
        </row>
        <row r="104">
          <cell r="A104" t="str">
            <v>P96</v>
          </cell>
        </row>
        <row r="105">
          <cell r="A105" t="str">
            <v>P97</v>
          </cell>
        </row>
        <row r="106">
          <cell r="A106" t="str">
            <v>P98</v>
          </cell>
        </row>
        <row r="107">
          <cell r="A107" t="str">
            <v>P99</v>
          </cell>
        </row>
        <row r="108">
          <cell r="A108" t="str">
            <v>P100</v>
          </cell>
        </row>
        <row r="109">
          <cell r="A109" t="str">
            <v>P101</v>
          </cell>
        </row>
        <row r="110">
          <cell r="A110" t="str">
            <v>P102</v>
          </cell>
        </row>
        <row r="111">
          <cell r="A111" t="str">
            <v>P103</v>
          </cell>
        </row>
        <row r="112">
          <cell r="A112" t="str">
            <v>P104</v>
          </cell>
        </row>
        <row r="113">
          <cell r="A113" t="str">
            <v>P105</v>
          </cell>
        </row>
        <row r="114">
          <cell r="A114" t="str">
            <v>P106</v>
          </cell>
        </row>
        <row r="115">
          <cell r="A115" t="str">
            <v>P107</v>
          </cell>
        </row>
        <row r="116">
          <cell r="A116" t="str">
            <v>P108</v>
          </cell>
        </row>
        <row r="117">
          <cell r="A117" t="str">
            <v>P109</v>
          </cell>
        </row>
        <row r="118">
          <cell r="A118" t="str">
            <v>P110</v>
          </cell>
        </row>
        <row r="119">
          <cell r="A119" t="str">
            <v>P111</v>
          </cell>
        </row>
        <row r="120">
          <cell r="A120" t="str">
            <v>P112</v>
          </cell>
        </row>
        <row r="121">
          <cell r="A121" t="str">
            <v>P113</v>
          </cell>
        </row>
        <row r="122">
          <cell r="A122" t="str">
            <v>P114</v>
          </cell>
        </row>
        <row r="123">
          <cell r="A123" t="str">
            <v>P115</v>
          </cell>
        </row>
        <row r="124">
          <cell r="A124" t="str">
            <v>P116</v>
          </cell>
        </row>
        <row r="125">
          <cell r="A125" t="str">
            <v>P117</v>
          </cell>
        </row>
        <row r="126">
          <cell r="A126" t="str">
            <v>P118</v>
          </cell>
        </row>
        <row r="127">
          <cell r="A127" t="str">
            <v>P119</v>
          </cell>
        </row>
        <row r="128">
          <cell r="A128" t="str">
            <v>P120</v>
          </cell>
        </row>
        <row r="129">
          <cell r="A129" t="str">
            <v>P121</v>
          </cell>
        </row>
        <row r="130">
          <cell r="A130" t="str">
            <v>P122</v>
          </cell>
        </row>
        <row r="131">
          <cell r="A131" t="str">
            <v>P123</v>
          </cell>
        </row>
        <row r="132">
          <cell r="A132" t="str">
            <v>P124</v>
          </cell>
        </row>
        <row r="133">
          <cell r="A133" t="str">
            <v>P125</v>
          </cell>
        </row>
        <row r="134">
          <cell r="A134" t="str">
            <v>P126</v>
          </cell>
        </row>
        <row r="135">
          <cell r="A135" t="str">
            <v>P127</v>
          </cell>
        </row>
        <row r="136">
          <cell r="A136" t="str">
            <v>P128</v>
          </cell>
        </row>
        <row r="137">
          <cell r="A137" t="str">
            <v>P129</v>
          </cell>
        </row>
        <row r="138">
          <cell r="A138" t="str">
            <v>P130</v>
          </cell>
        </row>
        <row r="139">
          <cell r="A139" t="str">
            <v>P131</v>
          </cell>
        </row>
        <row r="140">
          <cell r="A140" t="str">
            <v>P132</v>
          </cell>
        </row>
        <row r="141">
          <cell r="A141" t="str">
            <v>P133</v>
          </cell>
        </row>
        <row r="142">
          <cell r="A142" t="str">
            <v>P134</v>
          </cell>
        </row>
        <row r="143">
          <cell r="A143" t="str">
            <v>P135</v>
          </cell>
        </row>
        <row r="144">
          <cell r="A144" t="str">
            <v>P136</v>
          </cell>
        </row>
        <row r="145">
          <cell r="A145" t="str">
            <v>P137</v>
          </cell>
        </row>
        <row r="146">
          <cell r="A146" t="str">
            <v>P138</v>
          </cell>
        </row>
        <row r="147">
          <cell r="A147" t="str">
            <v>P139</v>
          </cell>
        </row>
        <row r="148">
          <cell r="A148" t="str">
            <v>P140</v>
          </cell>
        </row>
        <row r="149">
          <cell r="A149" t="str">
            <v>P141</v>
          </cell>
        </row>
        <row r="150">
          <cell r="A150" t="str">
            <v>P142</v>
          </cell>
        </row>
        <row r="151">
          <cell r="A151" t="str">
            <v>P143</v>
          </cell>
        </row>
        <row r="152">
          <cell r="A152" t="str">
            <v>P144</v>
          </cell>
        </row>
        <row r="153">
          <cell r="A153" t="str">
            <v>P145</v>
          </cell>
        </row>
        <row r="154">
          <cell r="A154" t="str">
            <v>P146</v>
          </cell>
        </row>
        <row r="155">
          <cell r="A155" t="str">
            <v>P147</v>
          </cell>
        </row>
        <row r="156">
          <cell r="A156" t="str">
            <v>P148</v>
          </cell>
        </row>
        <row r="157">
          <cell r="A157" t="str">
            <v>P149</v>
          </cell>
        </row>
        <row r="158">
          <cell r="A158" t="str">
            <v>P150</v>
          </cell>
        </row>
        <row r="159">
          <cell r="A159" t="str">
            <v>P151</v>
          </cell>
        </row>
        <row r="160">
          <cell r="A160" t="str">
            <v>P152</v>
          </cell>
        </row>
        <row r="161">
          <cell r="A161" t="str">
            <v>P153</v>
          </cell>
        </row>
        <row r="162">
          <cell r="A162" t="str">
            <v>P154</v>
          </cell>
        </row>
        <row r="163">
          <cell r="A163" t="str">
            <v>P155</v>
          </cell>
        </row>
        <row r="164">
          <cell r="A164" t="str">
            <v>P156</v>
          </cell>
        </row>
        <row r="165">
          <cell r="A165" t="str">
            <v>P157</v>
          </cell>
        </row>
        <row r="166">
          <cell r="A166" t="str">
            <v>P158</v>
          </cell>
        </row>
        <row r="167">
          <cell r="A167" t="str">
            <v>P159</v>
          </cell>
        </row>
        <row r="168">
          <cell r="A168" t="str">
            <v>P160</v>
          </cell>
        </row>
        <row r="169">
          <cell r="A169" t="str">
            <v>P161</v>
          </cell>
        </row>
        <row r="170">
          <cell r="A170" t="str">
            <v>P162</v>
          </cell>
        </row>
        <row r="171">
          <cell r="A171" t="str">
            <v>P163</v>
          </cell>
        </row>
        <row r="172">
          <cell r="A172" t="str">
            <v>P164</v>
          </cell>
        </row>
        <row r="173">
          <cell r="A173" t="str">
            <v>P165</v>
          </cell>
        </row>
        <row r="174">
          <cell r="A174" t="str">
            <v>P166</v>
          </cell>
        </row>
        <row r="175">
          <cell r="A175" t="str">
            <v>P167</v>
          </cell>
        </row>
        <row r="176">
          <cell r="A176" t="str">
            <v>P168</v>
          </cell>
        </row>
        <row r="177">
          <cell r="A177" t="str">
            <v>P169</v>
          </cell>
        </row>
        <row r="178">
          <cell r="A178" t="str">
            <v>P170</v>
          </cell>
        </row>
        <row r="179">
          <cell r="A179" t="str">
            <v>P171</v>
          </cell>
        </row>
        <row r="180">
          <cell r="A180" t="str">
            <v>P172</v>
          </cell>
        </row>
        <row r="181">
          <cell r="A181" t="str">
            <v>P173</v>
          </cell>
        </row>
        <row r="182">
          <cell r="A182" t="str">
            <v>P174</v>
          </cell>
        </row>
        <row r="183">
          <cell r="A183" t="str">
            <v>P175</v>
          </cell>
        </row>
        <row r="184">
          <cell r="A184" t="str">
            <v>P176</v>
          </cell>
        </row>
        <row r="185">
          <cell r="A185" t="str">
            <v>P177</v>
          </cell>
        </row>
        <row r="186">
          <cell r="A186" t="str">
            <v>P178</v>
          </cell>
        </row>
        <row r="187">
          <cell r="A187" t="str">
            <v>P179</v>
          </cell>
        </row>
        <row r="188">
          <cell r="A188" t="str">
            <v>P180</v>
          </cell>
        </row>
        <row r="189">
          <cell r="A189" t="str">
            <v>P181</v>
          </cell>
        </row>
        <row r="190">
          <cell r="A190" t="str">
            <v>P182</v>
          </cell>
        </row>
        <row r="191">
          <cell r="A191" t="str">
            <v>P183</v>
          </cell>
        </row>
        <row r="192">
          <cell r="A192" t="str">
            <v>P184</v>
          </cell>
        </row>
        <row r="193">
          <cell r="A193" t="str">
            <v>P185</v>
          </cell>
        </row>
        <row r="194">
          <cell r="A194" t="str">
            <v>P186</v>
          </cell>
        </row>
        <row r="195">
          <cell r="A195" t="str">
            <v>P187</v>
          </cell>
        </row>
        <row r="196">
          <cell r="A196" t="str">
            <v>P188</v>
          </cell>
        </row>
        <row r="197">
          <cell r="A197" t="str">
            <v>P189</v>
          </cell>
        </row>
        <row r="198">
          <cell r="A198" t="str">
            <v>P190</v>
          </cell>
        </row>
        <row r="199">
          <cell r="A199" t="str">
            <v>P191</v>
          </cell>
        </row>
        <row r="200">
          <cell r="A200" t="str">
            <v>P192</v>
          </cell>
        </row>
        <row r="201">
          <cell r="A201" t="str">
            <v>P193</v>
          </cell>
        </row>
        <row r="202">
          <cell r="A202" t="str">
            <v>P194</v>
          </cell>
        </row>
        <row r="203">
          <cell r="A203" t="str">
            <v>P195</v>
          </cell>
        </row>
        <row r="204">
          <cell r="A204" t="str">
            <v>P196</v>
          </cell>
        </row>
        <row r="205">
          <cell r="A205" t="str">
            <v>P197</v>
          </cell>
        </row>
        <row r="206">
          <cell r="A206" t="str">
            <v>P198</v>
          </cell>
        </row>
        <row r="207">
          <cell r="A207" t="str">
            <v>P199</v>
          </cell>
        </row>
        <row r="208">
          <cell r="A208" t="str">
            <v>P200</v>
          </cell>
        </row>
      </sheetData>
      <sheetData sheetId="2"/>
      <sheetData sheetId="3"/>
      <sheetData sheetId="4"/>
      <sheetData sheetId="5"/>
      <sheetData sheetId="6">
        <row r="1">
          <cell r="T1">
            <v>1</v>
          </cell>
        </row>
        <row r="2">
          <cell r="T2">
            <v>2</v>
          </cell>
        </row>
        <row r="3">
          <cell r="T3">
            <v>3</v>
          </cell>
        </row>
        <row r="4">
          <cell r="T4">
            <v>4</v>
          </cell>
        </row>
        <row r="5">
          <cell r="T5">
            <v>5</v>
          </cell>
        </row>
        <row r="6">
          <cell r="T6">
            <v>6</v>
          </cell>
        </row>
        <row r="7">
          <cell r="T7">
            <v>7</v>
          </cell>
        </row>
        <row r="8">
          <cell r="T8">
            <v>8</v>
          </cell>
        </row>
        <row r="9">
          <cell r="T9">
            <v>9</v>
          </cell>
        </row>
        <row r="10">
          <cell r="T10">
            <v>10</v>
          </cell>
        </row>
        <row r="11">
          <cell r="T11">
            <v>11</v>
          </cell>
        </row>
        <row r="12">
          <cell r="T12">
            <v>12</v>
          </cell>
        </row>
        <row r="13">
          <cell r="T13">
            <v>13</v>
          </cell>
        </row>
        <row r="14">
          <cell r="T14">
            <v>14</v>
          </cell>
        </row>
        <row r="15">
          <cell r="T15">
            <v>15</v>
          </cell>
        </row>
        <row r="16">
          <cell r="T16">
            <v>16</v>
          </cell>
        </row>
        <row r="17">
          <cell r="T17">
            <v>17</v>
          </cell>
        </row>
        <row r="18">
          <cell r="T18">
            <v>18</v>
          </cell>
        </row>
        <row r="19">
          <cell r="T19">
            <v>19</v>
          </cell>
        </row>
        <row r="20">
          <cell r="T20">
            <v>20</v>
          </cell>
        </row>
        <row r="21">
          <cell r="T21">
            <v>21</v>
          </cell>
        </row>
        <row r="22">
          <cell r="T22">
            <v>22</v>
          </cell>
        </row>
        <row r="23">
          <cell r="T23">
            <v>23</v>
          </cell>
        </row>
        <row r="24">
          <cell r="T24">
            <v>24</v>
          </cell>
        </row>
        <row r="25">
          <cell r="T25">
            <v>25</v>
          </cell>
        </row>
        <row r="26">
          <cell r="T26">
            <v>26</v>
          </cell>
        </row>
        <row r="27">
          <cell r="T27">
            <v>27</v>
          </cell>
        </row>
        <row r="28">
          <cell r="T28">
            <v>28</v>
          </cell>
        </row>
        <row r="29">
          <cell r="T29">
            <v>29</v>
          </cell>
        </row>
        <row r="30">
          <cell r="T30">
            <v>30</v>
          </cell>
        </row>
        <row r="31">
          <cell r="T31">
            <v>31</v>
          </cell>
        </row>
        <row r="32">
          <cell r="T32">
            <v>32</v>
          </cell>
        </row>
        <row r="33">
          <cell r="T33">
            <v>33</v>
          </cell>
        </row>
        <row r="34">
          <cell r="T34">
            <v>34</v>
          </cell>
        </row>
        <row r="35">
          <cell r="T35">
            <v>35</v>
          </cell>
        </row>
        <row r="36">
          <cell r="T36">
            <v>36</v>
          </cell>
        </row>
      </sheetData>
      <sheetData sheetId="7"/>
      <sheetData sheetId="8"/>
      <sheetData sheetId="9"/>
      <sheetData sheetId="10">
        <row r="10">
          <cell r="A10" t="str">
            <v>P1TC</v>
          </cell>
        </row>
        <row r="11">
          <cell r="A11" t="str">
            <v>P2TC</v>
          </cell>
        </row>
        <row r="12">
          <cell r="A12" t="str">
            <v>P3TC</v>
          </cell>
        </row>
        <row r="13">
          <cell r="A13" t="str">
            <v>P4TC</v>
          </cell>
        </row>
        <row r="14">
          <cell r="A14" t="str">
            <v>P5TC</v>
          </cell>
        </row>
        <row r="15">
          <cell r="A15" t="str">
            <v>P6TC</v>
          </cell>
        </row>
        <row r="16">
          <cell r="A16" t="str">
            <v>P7TC</v>
          </cell>
        </row>
        <row r="17">
          <cell r="A17" t="str">
            <v>P8TC</v>
          </cell>
        </row>
        <row r="18">
          <cell r="A18" t="str">
            <v>P9TC</v>
          </cell>
        </row>
        <row r="19">
          <cell r="A19" t="str">
            <v>P10TC</v>
          </cell>
        </row>
        <row r="20">
          <cell r="A20" t="str">
            <v>P11TC</v>
          </cell>
        </row>
        <row r="21">
          <cell r="A21" t="str">
            <v>P12TC</v>
          </cell>
        </row>
        <row r="22">
          <cell r="A22" t="str">
            <v>P13TC</v>
          </cell>
        </row>
        <row r="23">
          <cell r="A23" t="str">
            <v>P14TC</v>
          </cell>
        </row>
        <row r="24">
          <cell r="A24" t="str">
            <v>P15TC</v>
          </cell>
        </row>
        <row r="25">
          <cell r="A25" t="str">
            <v>P16TC</v>
          </cell>
        </row>
        <row r="26">
          <cell r="A26" t="str">
            <v>P17TC</v>
          </cell>
        </row>
        <row r="27">
          <cell r="A27" t="str">
            <v>P18TC</v>
          </cell>
        </row>
        <row r="28">
          <cell r="A28" t="str">
            <v>P19TC</v>
          </cell>
        </row>
        <row r="29">
          <cell r="A29" t="str">
            <v>P20TC</v>
          </cell>
        </row>
        <row r="30">
          <cell r="A30" t="str">
            <v>P21TC</v>
          </cell>
        </row>
        <row r="31">
          <cell r="A31" t="str">
            <v>P22TC</v>
          </cell>
        </row>
      </sheetData>
      <sheetData sheetId="11"/>
      <sheetData sheetId="12">
        <row r="4">
          <cell r="B4" t="str">
            <v>Belgique/Belgie - BE</v>
          </cell>
          <cell r="C4" t="str">
            <v>BE</v>
          </cell>
          <cell r="D4">
            <v>460</v>
          </cell>
          <cell r="E4">
            <v>360</v>
          </cell>
          <cell r="F4">
            <v>240</v>
          </cell>
          <cell r="G4">
            <v>214</v>
          </cell>
          <cell r="H4">
            <v>232</v>
          </cell>
        </row>
        <row r="5">
          <cell r="B5" t="str">
            <v>Bulgaria - BG</v>
          </cell>
          <cell r="C5" t="str">
            <v>BG</v>
          </cell>
          <cell r="D5">
            <v>67</v>
          </cell>
          <cell r="E5">
            <v>60</v>
          </cell>
          <cell r="F5">
            <v>46</v>
          </cell>
          <cell r="G5">
            <v>31</v>
          </cell>
          <cell r="H5">
            <v>145</v>
          </cell>
        </row>
        <row r="6">
          <cell r="B6" t="str">
            <v>Ceska Republika - CZ</v>
          </cell>
          <cell r="C6" t="str">
            <v>CZ</v>
          </cell>
          <cell r="D6">
            <v>134</v>
          </cell>
          <cell r="E6">
            <v>110</v>
          </cell>
          <cell r="F6">
            <v>80</v>
          </cell>
          <cell r="G6">
            <v>58</v>
          </cell>
          <cell r="H6">
            <v>195</v>
          </cell>
        </row>
        <row r="7">
          <cell r="B7" t="str">
            <v>Danmark - DK</v>
          </cell>
          <cell r="C7" t="str">
            <v>DK</v>
          </cell>
          <cell r="D7">
            <v>398</v>
          </cell>
          <cell r="E7">
            <v>340</v>
          </cell>
          <cell r="F7">
            <v>277</v>
          </cell>
          <cell r="G7">
            <v>217</v>
          </cell>
          <cell r="H7">
            <v>311</v>
          </cell>
        </row>
        <row r="8">
          <cell r="B8" t="str">
            <v>Deutschland - DE</v>
          </cell>
          <cell r="C8" t="str">
            <v>DE</v>
          </cell>
          <cell r="D8">
            <v>419</v>
          </cell>
          <cell r="E8">
            <v>310</v>
          </cell>
          <cell r="F8">
            <v>221</v>
          </cell>
          <cell r="G8">
            <v>203</v>
          </cell>
          <cell r="H8">
            <v>220</v>
          </cell>
        </row>
        <row r="9">
          <cell r="B9" t="str">
            <v>Eesti - EE</v>
          </cell>
          <cell r="C9" t="str">
            <v>EE</v>
          </cell>
          <cell r="D9">
            <v>102</v>
          </cell>
          <cell r="E9">
            <v>75</v>
          </cell>
          <cell r="F9">
            <v>59</v>
          </cell>
          <cell r="G9">
            <v>42</v>
          </cell>
          <cell r="H9">
            <v>175</v>
          </cell>
        </row>
        <row r="10">
          <cell r="B10" t="str">
            <v>Ellas - EL</v>
          </cell>
          <cell r="C10" t="str">
            <v>EL</v>
          </cell>
          <cell r="D10">
            <v>279</v>
          </cell>
          <cell r="E10">
            <v>218</v>
          </cell>
          <cell r="F10">
            <v>157</v>
          </cell>
          <cell r="G10">
            <v>122</v>
          </cell>
          <cell r="H10">
            <v>220</v>
          </cell>
        </row>
        <row r="11">
          <cell r="B11" t="str">
            <v>Espana - ES</v>
          </cell>
          <cell r="C11" t="str">
            <v>ES</v>
          </cell>
          <cell r="D11">
            <v>321</v>
          </cell>
          <cell r="E11">
            <v>212</v>
          </cell>
          <cell r="F11">
            <v>163</v>
          </cell>
          <cell r="G11">
            <v>117</v>
          </cell>
          <cell r="H11">
            <v>227</v>
          </cell>
        </row>
        <row r="12">
          <cell r="B12" t="str">
            <v>France - FR</v>
          </cell>
          <cell r="C12" t="str">
            <v>FR</v>
          </cell>
          <cell r="D12">
            <v>435</v>
          </cell>
          <cell r="E12">
            <v>351</v>
          </cell>
          <cell r="F12">
            <v>257</v>
          </cell>
          <cell r="G12">
            <v>193</v>
          </cell>
          <cell r="H12">
            <v>269</v>
          </cell>
        </row>
        <row r="13">
          <cell r="B13" t="str">
            <v>Ireland - IE</v>
          </cell>
          <cell r="C13" t="str">
            <v>IE</v>
          </cell>
          <cell r="D13">
            <v>309</v>
          </cell>
          <cell r="E13">
            <v>328</v>
          </cell>
          <cell r="F13">
            <v>239</v>
          </cell>
          <cell r="G13">
            <v>178</v>
          </cell>
          <cell r="H13">
            <v>253</v>
          </cell>
        </row>
        <row r="14">
          <cell r="B14" t="str">
            <v>Italia - IT</v>
          </cell>
          <cell r="C14" t="str">
            <v>IT</v>
          </cell>
          <cell r="D14">
            <v>454</v>
          </cell>
          <cell r="E14">
            <v>298</v>
          </cell>
          <cell r="F14">
            <v>200</v>
          </cell>
          <cell r="G14">
            <v>174</v>
          </cell>
          <cell r="H14">
            <v>247</v>
          </cell>
        </row>
        <row r="15">
          <cell r="B15" t="str">
            <v>Kypros - CY</v>
          </cell>
          <cell r="C15" t="str">
            <v>CY</v>
          </cell>
          <cell r="D15">
            <v>316</v>
          </cell>
          <cell r="E15">
            <v>235</v>
          </cell>
          <cell r="F15">
            <v>146</v>
          </cell>
          <cell r="G15">
            <v>99</v>
          </cell>
          <cell r="H15">
            <v>194</v>
          </cell>
        </row>
        <row r="16">
          <cell r="B16" t="str">
            <v>Latvija - LV</v>
          </cell>
          <cell r="C16" t="str">
            <v>LV</v>
          </cell>
          <cell r="D16">
            <v>81</v>
          </cell>
          <cell r="E16">
            <v>66</v>
          </cell>
          <cell r="F16">
            <v>52</v>
          </cell>
          <cell r="G16">
            <v>38</v>
          </cell>
          <cell r="H16">
            <v>172</v>
          </cell>
        </row>
        <row r="17">
          <cell r="B17" t="str">
            <v>Lithuania - LT</v>
          </cell>
          <cell r="C17" t="str">
            <v>LT</v>
          </cell>
          <cell r="D17">
            <v>75</v>
          </cell>
          <cell r="E17">
            <v>62</v>
          </cell>
          <cell r="F17">
            <v>47</v>
          </cell>
          <cell r="G17">
            <v>34</v>
          </cell>
          <cell r="H17">
            <v>168</v>
          </cell>
        </row>
        <row r="18">
          <cell r="B18" t="str">
            <v>Luxembourg - LU</v>
          </cell>
          <cell r="C18" t="str">
            <v>LU</v>
          </cell>
          <cell r="D18">
            <v>496</v>
          </cell>
          <cell r="E18">
            <v>349</v>
          </cell>
          <cell r="F18">
            <v>282</v>
          </cell>
          <cell r="G18">
            <v>220</v>
          </cell>
          <cell r="H18">
            <v>232</v>
          </cell>
        </row>
        <row r="19">
          <cell r="B19" t="str">
            <v>Magyarorszag - HU</v>
          </cell>
          <cell r="C19" t="str">
            <v>HU</v>
          </cell>
          <cell r="D19">
            <v>107</v>
          </cell>
          <cell r="E19">
            <v>86</v>
          </cell>
          <cell r="F19">
            <v>65</v>
          </cell>
          <cell r="G19">
            <v>44</v>
          </cell>
          <cell r="H19">
            <v>184</v>
          </cell>
        </row>
        <row r="20">
          <cell r="B20" t="str">
            <v>Malta - MT</v>
          </cell>
          <cell r="C20" t="str">
            <v>MT</v>
          </cell>
          <cell r="D20">
            <v>119</v>
          </cell>
          <cell r="E20">
            <v>99</v>
          </cell>
          <cell r="F20">
            <v>77</v>
          </cell>
          <cell r="G20">
            <v>58</v>
          </cell>
          <cell r="H20">
            <v>191</v>
          </cell>
        </row>
        <row r="21">
          <cell r="B21" t="str">
            <v>Nederland - NL</v>
          </cell>
          <cell r="C21" t="str">
            <v>NL</v>
          </cell>
          <cell r="D21">
            <v>310</v>
          </cell>
          <cell r="E21">
            <v>271</v>
          </cell>
          <cell r="F21">
            <v>215</v>
          </cell>
          <cell r="G21">
            <v>170</v>
          </cell>
          <cell r="H21">
            <v>242</v>
          </cell>
        </row>
        <row r="22">
          <cell r="B22" t="str">
            <v>Oesterreich - AT</v>
          </cell>
          <cell r="C22" t="str">
            <v>AT</v>
          </cell>
          <cell r="D22">
            <v>449</v>
          </cell>
          <cell r="E22">
            <v>302</v>
          </cell>
          <cell r="F22">
            <v>244</v>
          </cell>
          <cell r="G22">
            <v>194</v>
          </cell>
          <cell r="H22">
            <v>246</v>
          </cell>
        </row>
        <row r="23">
          <cell r="B23" t="str">
            <v>Polska - PL</v>
          </cell>
          <cell r="C23" t="str">
            <v>PL</v>
          </cell>
          <cell r="D23">
            <v>109</v>
          </cell>
          <cell r="E23">
            <v>86</v>
          </cell>
          <cell r="F23">
            <v>66</v>
          </cell>
          <cell r="G23">
            <v>49</v>
          </cell>
          <cell r="H23">
            <v>179</v>
          </cell>
        </row>
        <row r="24">
          <cell r="B24" t="str">
            <v>Portugal - PT</v>
          </cell>
          <cell r="C24" t="str">
            <v>PT</v>
          </cell>
          <cell r="D24">
            <v>258</v>
          </cell>
          <cell r="E24">
            <v>181</v>
          </cell>
          <cell r="F24">
            <v>122</v>
          </cell>
          <cell r="G24">
            <v>77</v>
          </cell>
          <cell r="H24">
            <v>197</v>
          </cell>
        </row>
        <row r="25">
          <cell r="B25" t="str">
            <v>Rumania - RO</v>
          </cell>
          <cell r="C25" t="str">
            <v>RO</v>
          </cell>
          <cell r="D25">
            <v>124</v>
          </cell>
          <cell r="E25">
            <v>95</v>
          </cell>
          <cell r="F25">
            <v>74</v>
          </cell>
          <cell r="G25">
            <v>47</v>
          </cell>
          <cell r="H25">
            <v>161</v>
          </cell>
        </row>
        <row r="26">
          <cell r="B26" t="str">
            <v>Slovenija - SI</v>
          </cell>
          <cell r="C26" t="str">
            <v>SI</v>
          </cell>
          <cell r="D26">
            <v>240</v>
          </cell>
          <cell r="E26">
            <v>182</v>
          </cell>
          <cell r="F26">
            <v>146</v>
          </cell>
          <cell r="G26">
            <v>92</v>
          </cell>
          <cell r="H26">
            <v>208</v>
          </cell>
        </row>
        <row r="27">
          <cell r="B27" t="str">
            <v>Slovensko - SK</v>
          </cell>
          <cell r="C27" t="str">
            <v>SK</v>
          </cell>
          <cell r="D27">
            <v>121</v>
          </cell>
          <cell r="E27">
            <v>98</v>
          </cell>
          <cell r="F27">
            <v>86</v>
          </cell>
          <cell r="G27">
            <v>70</v>
          </cell>
          <cell r="H27">
            <v>186</v>
          </cell>
        </row>
        <row r="28">
          <cell r="B28" t="str">
            <v>Suomi - FI</v>
          </cell>
          <cell r="C28" t="str">
            <v>FI</v>
          </cell>
          <cell r="D28">
            <v>368</v>
          </cell>
          <cell r="E28">
            <v>255</v>
          </cell>
          <cell r="F28">
            <v>196</v>
          </cell>
          <cell r="G28">
            <v>163</v>
          </cell>
          <cell r="H28">
            <v>277</v>
          </cell>
        </row>
        <row r="29">
          <cell r="B29" t="str">
            <v>Sverige - SE</v>
          </cell>
          <cell r="C29" t="str">
            <v>SE</v>
          </cell>
          <cell r="D29">
            <v>360</v>
          </cell>
          <cell r="E29">
            <v>303</v>
          </cell>
          <cell r="F29">
            <v>250</v>
          </cell>
          <cell r="G29">
            <v>192</v>
          </cell>
          <cell r="H29">
            <v>275</v>
          </cell>
        </row>
        <row r="30">
          <cell r="B30" t="str">
            <v>United Kingdom - UK</v>
          </cell>
          <cell r="C30" t="str">
            <v>GB</v>
          </cell>
          <cell r="D30">
            <v>355</v>
          </cell>
          <cell r="E30">
            <v>334</v>
          </cell>
          <cell r="F30">
            <v>231</v>
          </cell>
          <cell r="G30">
            <v>158</v>
          </cell>
          <cell r="H30">
            <v>312</v>
          </cell>
        </row>
        <row r="31">
          <cell r="B31" t="str">
            <v>Island - IS</v>
          </cell>
          <cell r="C31" t="str">
            <v>IS</v>
          </cell>
          <cell r="D31">
            <v>368</v>
          </cell>
          <cell r="E31">
            <v>335</v>
          </cell>
          <cell r="F31">
            <v>289</v>
          </cell>
          <cell r="G31">
            <v>186</v>
          </cell>
          <cell r="H31">
            <v>235</v>
          </cell>
        </row>
        <row r="32">
          <cell r="B32" t="str">
            <v>Liechtenstein - LI</v>
          </cell>
          <cell r="C32" t="str">
            <v>LI</v>
          </cell>
          <cell r="D32">
            <v>449</v>
          </cell>
          <cell r="E32">
            <v>302</v>
          </cell>
          <cell r="F32">
            <v>244</v>
          </cell>
          <cell r="G32">
            <v>194</v>
          </cell>
          <cell r="H32">
            <v>340</v>
          </cell>
        </row>
        <row r="33">
          <cell r="B33" t="str">
            <v>Norge - NO</v>
          </cell>
          <cell r="C33" t="str">
            <v>NO</v>
          </cell>
          <cell r="D33">
            <v>440</v>
          </cell>
          <cell r="E33">
            <v>367</v>
          </cell>
          <cell r="F33">
            <v>311</v>
          </cell>
          <cell r="G33">
            <v>239</v>
          </cell>
          <cell r="H33">
            <v>340</v>
          </cell>
        </row>
        <row r="34">
          <cell r="B34" t="str">
            <v>Schweiz / Suisse / Svizzera / Svizra - CH</v>
          </cell>
          <cell r="C34" t="str">
            <v>CH</v>
          </cell>
          <cell r="D34">
            <v>478</v>
          </cell>
          <cell r="E34">
            <v>354</v>
          </cell>
          <cell r="F34">
            <v>252</v>
          </cell>
          <cell r="G34">
            <v>232</v>
          </cell>
          <cell r="H34">
            <v>340</v>
          </cell>
        </row>
        <row r="35">
          <cell r="B35" t="str">
            <v>Hrvatska - HR</v>
          </cell>
          <cell r="C35" t="str">
            <v>HR</v>
          </cell>
          <cell r="D35">
            <v>213</v>
          </cell>
          <cell r="E35">
            <v>192</v>
          </cell>
          <cell r="F35">
            <v>154</v>
          </cell>
          <cell r="G35">
            <v>97</v>
          </cell>
          <cell r="H35">
            <v>214</v>
          </cell>
        </row>
        <row r="36">
          <cell r="B36" t="str">
            <v>Türkiye - TR</v>
          </cell>
          <cell r="C36" t="str">
            <v>TR</v>
          </cell>
          <cell r="D36">
            <v>141</v>
          </cell>
          <cell r="E36">
            <v>90</v>
          </cell>
          <cell r="F36">
            <v>59</v>
          </cell>
          <cell r="G36">
            <v>38</v>
          </cell>
          <cell r="H36">
            <v>190</v>
          </cell>
        </row>
        <row r="37">
          <cell r="B37" t="str">
            <v>Albania - AL</v>
          </cell>
          <cell r="C37" t="str">
            <v>AL</v>
          </cell>
          <cell r="D37">
            <v>31</v>
          </cell>
          <cell r="E37">
            <v>22</v>
          </cell>
          <cell r="F37">
            <v>18</v>
          </cell>
          <cell r="G37">
            <v>14</v>
          </cell>
          <cell r="H37">
            <v>171</v>
          </cell>
        </row>
        <row r="38">
          <cell r="B38" t="str">
            <v>Fyrom - FYR</v>
          </cell>
          <cell r="C38" t="str">
            <v>MK</v>
          </cell>
          <cell r="D38">
            <v>88</v>
          </cell>
          <cell r="E38">
            <v>64</v>
          </cell>
          <cell r="F38">
            <v>41</v>
          </cell>
          <cell r="G38">
            <v>31</v>
          </cell>
          <cell r="H38">
            <v>158</v>
          </cell>
        </row>
        <row r="39">
          <cell r="B39" t="str">
            <v>Serbia - SER</v>
          </cell>
          <cell r="C39" t="str">
            <v>RS</v>
          </cell>
          <cell r="D39">
            <v>96</v>
          </cell>
          <cell r="E39">
            <v>69</v>
          </cell>
          <cell r="F39">
            <v>45</v>
          </cell>
          <cell r="G39">
            <v>33</v>
          </cell>
          <cell r="H39">
            <v>154</v>
          </cell>
        </row>
        <row r="40">
          <cell r="B40" t="str">
            <v>Bosnia Herzegovina</v>
          </cell>
          <cell r="C40" t="str">
            <v>BA</v>
          </cell>
          <cell r="D40">
            <v>93</v>
          </cell>
          <cell r="E40">
            <v>67</v>
          </cell>
          <cell r="F40">
            <v>44</v>
          </cell>
          <cell r="G40">
            <v>32</v>
          </cell>
          <cell r="H40">
            <v>170</v>
          </cell>
        </row>
        <row r="41">
          <cell r="B41" t="str">
            <v>Montenegro</v>
          </cell>
          <cell r="C41" t="str">
            <v>ME</v>
          </cell>
          <cell r="D41">
            <v>94</v>
          </cell>
          <cell r="E41">
            <v>68</v>
          </cell>
          <cell r="F41">
            <v>44</v>
          </cell>
          <cell r="G41">
            <v>32</v>
          </cell>
          <cell r="H41">
            <v>158</v>
          </cell>
        </row>
        <row r="42">
          <cell r="B42" t="str">
            <v>AN Bonaire</v>
          </cell>
          <cell r="C42" t="str">
            <v>AN</v>
          </cell>
          <cell r="D42">
            <v>310</v>
          </cell>
          <cell r="E42">
            <v>271</v>
          </cell>
          <cell r="F42">
            <v>215</v>
          </cell>
          <cell r="G42">
            <v>170</v>
          </cell>
          <cell r="H42">
            <v>242</v>
          </cell>
        </row>
        <row r="43">
          <cell r="B43" t="str">
            <v>AN Curaçao</v>
          </cell>
          <cell r="C43" t="str">
            <v>AN</v>
          </cell>
          <cell r="D43">
            <v>310</v>
          </cell>
          <cell r="E43">
            <v>271</v>
          </cell>
          <cell r="F43">
            <v>215</v>
          </cell>
          <cell r="G43">
            <v>170</v>
          </cell>
          <cell r="H43">
            <v>242</v>
          </cell>
        </row>
        <row r="44">
          <cell r="B44" t="str">
            <v>AN Saba</v>
          </cell>
          <cell r="C44" t="str">
            <v>AN</v>
          </cell>
          <cell r="D44">
            <v>310</v>
          </cell>
          <cell r="E44">
            <v>271</v>
          </cell>
          <cell r="F44">
            <v>215</v>
          </cell>
          <cell r="G44">
            <v>170</v>
          </cell>
          <cell r="H44">
            <v>242</v>
          </cell>
        </row>
        <row r="45">
          <cell r="B45" t="str">
            <v>AN Saint Eustatius</v>
          </cell>
          <cell r="C45" t="str">
            <v>AN</v>
          </cell>
          <cell r="D45">
            <v>310</v>
          </cell>
          <cell r="E45">
            <v>271</v>
          </cell>
          <cell r="F45">
            <v>215</v>
          </cell>
          <cell r="G45">
            <v>170</v>
          </cell>
          <cell r="H45">
            <v>242</v>
          </cell>
        </row>
        <row r="46">
          <cell r="B46" t="str">
            <v>AN Saint Martin</v>
          </cell>
          <cell r="C46" t="str">
            <v>AN</v>
          </cell>
          <cell r="D46">
            <v>310</v>
          </cell>
          <cell r="E46">
            <v>271</v>
          </cell>
          <cell r="F46">
            <v>215</v>
          </cell>
          <cell r="G46">
            <v>170</v>
          </cell>
          <cell r="H46">
            <v>242</v>
          </cell>
        </row>
        <row r="47">
          <cell r="B47" t="str">
            <v xml:space="preserve">Anguilla </v>
          </cell>
          <cell r="C47" t="str">
            <v>AI</v>
          </cell>
          <cell r="D47">
            <v>355</v>
          </cell>
          <cell r="E47">
            <v>334</v>
          </cell>
          <cell r="F47">
            <v>231</v>
          </cell>
          <cell r="G47">
            <v>158</v>
          </cell>
          <cell r="H47">
            <v>312</v>
          </cell>
        </row>
        <row r="48">
          <cell r="B48" t="str">
            <v xml:space="preserve">Aruba </v>
          </cell>
          <cell r="C48" t="str">
            <v>AW</v>
          </cell>
          <cell r="D48">
            <v>310</v>
          </cell>
          <cell r="E48">
            <v>271</v>
          </cell>
          <cell r="F48">
            <v>215</v>
          </cell>
          <cell r="G48">
            <v>170</v>
          </cell>
          <cell r="H48">
            <v>242</v>
          </cell>
        </row>
        <row r="49">
          <cell r="B49" t="str">
            <v xml:space="preserve">British Indian Ocean Territory </v>
          </cell>
          <cell r="C49" t="str">
            <v>IO</v>
          </cell>
          <cell r="D49">
            <v>355</v>
          </cell>
          <cell r="E49">
            <v>334</v>
          </cell>
          <cell r="F49">
            <v>231</v>
          </cell>
          <cell r="G49">
            <v>158</v>
          </cell>
          <cell r="H49">
            <v>312</v>
          </cell>
        </row>
        <row r="50">
          <cell r="B50" t="str">
            <v xml:space="preserve">Cayman Islands </v>
          </cell>
          <cell r="C50" t="str">
            <v>KY</v>
          </cell>
          <cell r="D50">
            <v>355</v>
          </cell>
          <cell r="E50">
            <v>334</v>
          </cell>
          <cell r="F50">
            <v>231</v>
          </cell>
          <cell r="G50">
            <v>158</v>
          </cell>
          <cell r="H50">
            <v>312</v>
          </cell>
        </row>
        <row r="51">
          <cell r="B51" t="str">
            <v>Falkland Islands (Malvinas)</v>
          </cell>
          <cell r="C51" t="str">
            <v>FK</v>
          </cell>
          <cell r="D51">
            <v>355</v>
          </cell>
          <cell r="E51">
            <v>334</v>
          </cell>
          <cell r="F51">
            <v>231</v>
          </cell>
          <cell r="G51">
            <v>158</v>
          </cell>
          <cell r="H51">
            <v>312</v>
          </cell>
        </row>
        <row r="52">
          <cell r="B52" t="str">
            <v>French Polynesia</v>
          </cell>
          <cell r="C52" t="str">
            <v>PF</v>
          </cell>
          <cell r="D52">
            <v>435</v>
          </cell>
          <cell r="E52">
            <v>351</v>
          </cell>
          <cell r="F52">
            <v>257</v>
          </cell>
          <cell r="G52">
            <v>193</v>
          </cell>
          <cell r="H52">
            <v>269</v>
          </cell>
        </row>
        <row r="53">
          <cell r="B53" t="str">
            <v>French Southern and Antartic Territories</v>
          </cell>
          <cell r="C53" t="str">
            <v>TF</v>
          </cell>
          <cell r="D53">
            <v>435</v>
          </cell>
          <cell r="E53">
            <v>351</v>
          </cell>
          <cell r="F53">
            <v>257</v>
          </cell>
          <cell r="G53">
            <v>193</v>
          </cell>
          <cell r="H53">
            <v>269</v>
          </cell>
        </row>
        <row r="54">
          <cell r="B54" t="str">
            <v>Greenland</v>
          </cell>
          <cell r="C54" t="str">
            <v>GL</v>
          </cell>
          <cell r="D54">
            <v>398</v>
          </cell>
          <cell r="E54">
            <v>340</v>
          </cell>
          <cell r="F54">
            <v>277</v>
          </cell>
          <cell r="G54">
            <v>217</v>
          </cell>
          <cell r="H54">
            <v>311</v>
          </cell>
        </row>
        <row r="55">
          <cell r="B55" t="str">
            <v xml:space="preserve">Mayotte </v>
          </cell>
          <cell r="C55" t="str">
            <v>YT</v>
          </cell>
          <cell r="D55">
            <v>435</v>
          </cell>
          <cell r="E55">
            <v>351</v>
          </cell>
          <cell r="F55">
            <v>257</v>
          </cell>
          <cell r="G55">
            <v>193</v>
          </cell>
          <cell r="H55">
            <v>269</v>
          </cell>
        </row>
        <row r="56">
          <cell r="B56" t="str">
            <v xml:space="preserve">Montserrat </v>
          </cell>
          <cell r="C56" t="str">
            <v>MS</v>
          </cell>
          <cell r="D56">
            <v>355</v>
          </cell>
          <cell r="E56">
            <v>334</v>
          </cell>
          <cell r="F56">
            <v>231</v>
          </cell>
          <cell r="G56">
            <v>158</v>
          </cell>
          <cell r="H56">
            <v>312</v>
          </cell>
        </row>
        <row r="57">
          <cell r="B57" t="str">
            <v>New Caledonia and Dependencies</v>
          </cell>
          <cell r="C57" t="str">
            <v>NC</v>
          </cell>
          <cell r="D57">
            <v>435</v>
          </cell>
          <cell r="E57">
            <v>351</v>
          </cell>
          <cell r="F57">
            <v>257</v>
          </cell>
          <cell r="G57">
            <v>193</v>
          </cell>
          <cell r="H57">
            <v>269</v>
          </cell>
        </row>
        <row r="58">
          <cell r="B58" t="str">
            <v>Netherlands Antilles</v>
          </cell>
          <cell r="C58" t="str">
            <v>AN</v>
          </cell>
          <cell r="D58">
            <v>310</v>
          </cell>
          <cell r="E58">
            <v>271</v>
          </cell>
          <cell r="F58">
            <v>215</v>
          </cell>
          <cell r="G58">
            <v>170</v>
          </cell>
          <cell r="H58">
            <v>242</v>
          </cell>
        </row>
        <row r="59">
          <cell r="B59" t="str">
            <v>Pitcairn</v>
          </cell>
          <cell r="C59" t="str">
            <v>PN</v>
          </cell>
          <cell r="D59">
            <v>355</v>
          </cell>
          <cell r="E59">
            <v>334</v>
          </cell>
          <cell r="F59">
            <v>231</v>
          </cell>
          <cell r="G59">
            <v>158</v>
          </cell>
          <cell r="H59">
            <v>312</v>
          </cell>
        </row>
        <row r="60">
          <cell r="B60" t="str">
            <v xml:space="preserve">Saint Helena, Ascension Island, Tristan da Cunha </v>
          </cell>
          <cell r="C60" t="str">
            <v>SH</v>
          </cell>
          <cell r="D60">
            <v>355</v>
          </cell>
          <cell r="E60">
            <v>334</v>
          </cell>
          <cell r="F60">
            <v>231</v>
          </cell>
          <cell r="G60">
            <v>158</v>
          </cell>
          <cell r="H60">
            <v>312</v>
          </cell>
        </row>
        <row r="61">
          <cell r="B61" t="str">
            <v>British Antartic Territories</v>
          </cell>
          <cell r="C61" t="str">
            <v>BAT</v>
          </cell>
          <cell r="D61">
            <v>355</v>
          </cell>
          <cell r="E61">
            <v>334</v>
          </cell>
          <cell r="F61">
            <v>231</v>
          </cell>
          <cell r="G61">
            <v>158</v>
          </cell>
          <cell r="H61">
            <v>312</v>
          </cell>
        </row>
        <row r="62">
          <cell r="B62" t="str">
            <v xml:space="preserve">Saint Pierre And Miquelon </v>
          </cell>
          <cell r="C62" t="str">
            <v>PM</v>
          </cell>
          <cell r="D62">
            <v>435</v>
          </cell>
          <cell r="E62">
            <v>351</v>
          </cell>
          <cell r="F62">
            <v>257</v>
          </cell>
          <cell r="G62">
            <v>193</v>
          </cell>
          <cell r="H62">
            <v>269</v>
          </cell>
        </row>
        <row r="63">
          <cell r="B63" t="str">
            <v>South Georgia And The South Sandwich Islands</v>
          </cell>
          <cell r="C63" t="str">
            <v>GS</v>
          </cell>
          <cell r="D63">
            <v>355</v>
          </cell>
          <cell r="E63">
            <v>334</v>
          </cell>
          <cell r="F63">
            <v>231</v>
          </cell>
          <cell r="G63">
            <v>158</v>
          </cell>
          <cell r="H63">
            <v>312</v>
          </cell>
        </row>
        <row r="64">
          <cell r="B64" t="str">
            <v xml:space="preserve">Turks And Caicos Islands </v>
          </cell>
          <cell r="C64" t="str">
            <v>TC</v>
          </cell>
          <cell r="D64">
            <v>355</v>
          </cell>
          <cell r="E64">
            <v>334</v>
          </cell>
          <cell r="F64">
            <v>231</v>
          </cell>
          <cell r="G64">
            <v>158</v>
          </cell>
          <cell r="H64">
            <v>312</v>
          </cell>
        </row>
        <row r="65">
          <cell r="B65" t="str">
            <v>Virgin Islands, British</v>
          </cell>
          <cell r="C65" t="str">
            <v>VG</v>
          </cell>
          <cell r="D65">
            <v>355</v>
          </cell>
          <cell r="E65">
            <v>334</v>
          </cell>
          <cell r="F65">
            <v>231</v>
          </cell>
          <cell r="G65">
            <v>158</v>
          </cell>
          <cell r="H65">
            <v>312</v>
          </cell>
        </row>
        <row r="66">
          <cell r="B66" t="str">
            <v>Wallis and Futuna Islands</v>
          </cell>
          <cell r="C66" t="str">
            <v>WF</v>
          </cell>
          <cell r="D66">
            <v>435</v>
          </cell>
          <cell r="E66">
            <v>351</v>
          </cell>
          <cell r="F66">
            <v>257</v>
          </cell>
          <cell r="G66">
            <v>193</v>
          </cell>
          <cell r="H66">
            <v>269</v>
          </cell>
        </row>
        <row r="67">
          <cell r="B67" t="str">
            <v>Afghanistan</v>
          </cell>
          <cell r="C67" t="str">
            <v>AF</v>
          </cell>
          <cell r="D67">
            <v>450</v>
          </cell>
          <cell r="E67">
            <v>300</v>
          </cell>
          <cell r="F67">
            <v>250</v>
          </cell>
          <cell r="G67">
            <v>125</v>
          </cell>
          <cell r="H67">
            <v>225</v>
          </cell>
        </row>
        <row r="68">
          <cell r="B68" t="str">
            <v>Algeria</v>
          </cell>
          <cell r="C68" t="str">
            <v>DZ</v>
          </cell>
          <cell r="D68">
            <v>450</v>
          </cell>
          <cell r="E68">
            <v>300</v>
          </cell>
          <cell r="F68">
            <v>250</v>
          </cell>
          <cell r="G68">
            <v>125</v>
          </cell>
          <cell r="H68">
            <v>335</v>
          </cell>
        </row>
        <row r="69">
          <cell r="B69" t="str">
            <v>American Samoa</v>
          </cell>
          <cell r="C69" t="str">
            <v>AS</v>
          </cell>
          <cell r="D69">
            <v>450</v>
          </cell>
          <cell r="E69">
            <v>300</v>
          </cell>
          <cell r="F69">
            <v>250</v>
          </cell>
          <cell r="G69">
            <v>125</v>
          </cell>
          <cell r="H69">
            <v>192</v>
          </cell>
        </row>
        <row r="70">
          <cell r="B70" t="str">
            <v>Angola</v>
          </cell>
          <cell r="C70" t="str">
            <v>AO</v>
          </cell>
          <cell r="D70">
            <v>450</v>
          </cell>
          <cell r="E70">
            <v>300</v>
          </cell>
          <cell r="F70">
            <v>250</v>
          </cell>
          <cell r="G70">
            <v>125</v>
          </cell>
          <cell r="H70">
            <v>387</v>
          </cell>
        </row>
        <row r="71">
          <cell r="B71" t="str">
            <v>Antigua And Barbuda</v>
          </cell>
          <cell r="C71" t="str">
            <v>AG</v>
          </cell>
          <cell r="D71">
            <v>450</v>
          </cell>
          <cell r="E71">
            <v>300</v>
          </cell>
          <cell r="F71">
            <v>250</v>
          </cell>
          <cell r="G71">
            <v>125</v>
          </cell>
          <cell r="H71">
            <v>230</v>
          </cell>
        </row>
        <row r="72">
          <cell r="B72" t="str">
            <v>Argentina</v>
          </cell>
          <cell r="C72" t="str">
            <v>AR</v>
          </cell>
          <cell r="D72">
            <v>450</v>
          </cell>
          <cell r="E72">
            <v>300</v>
          </cell>
          <cell r="F72">
            <v>250</v>
          </cell>
          <cell r="G72">
            <v>125</v>
          </cell>
          <cell r="H72">
            <v>298</v>
          </cell>
        </row>
        <row r="73">
          <cell r="B73" t="str">
            <v>Armenia</v>
          </cell>
          <cell r="C73" t="str">
            <v>AM</v>
          </cell>
          <cell r="D73">
            <v>450</v>
          </cell>
          <cell r="E73">
            <v>300</v>
          </cell>
          <cell r="F73">
            <v>250</v>
          </cell>
          <cell r="G73">
            <v>125</v>
          </cell>
          <cell r="H73">
            <v>128</v>
          </cell>
        </row>
        <row r="74">
          <cell r="B74" t="str">
            <v>Australia</v>
          </cell>
          <cell r="C74" t="str">
            <v>AU</v>
          </cell>
          <cell r="D74">
            <v>450</v>
          </cell>
          <cell r="E74">
            <v>300</v>
          </cell>
          <cell r="F74">
            <v>250</v>
          </cell>
          <cell r="G74">
            <v>125</v>
          </cell>
          <cell r="H74">
            <v>280</v>
          </cell>
        </row>
        <row r="75">
          <cell r="B75" t="str">
            <v>Azerbaijan</v>
          </cell>
          <cell r="C75" t="str">
            <v>AZ</v>
          </cell>
          <cell r="D75">
            <v>450</v>
          </cell>
          <cell r="E75">
            <v>300</v>
          </cell>
          <cell r="F75">
            <v>250</v>
          </cell>
          <cell r="G75">
            <v>125</v>
          </cell>
          <cell r="H75">
            <v>310</v>
          </cell>
        </row>
        <row r="76">
          <cell r="B76" t="str">
            <v>Bahamas</v>
          </cell>
          <cell r="C76" t="str">
            <v>BS</v>
          </cell>
          <cell r="D76">
            <v>450</v>
          </cell>
          <cell r="E76">
            <v>300</v>
          </cell>
          <cell r="F76">
            <v>250</v>
          </cell>
          <cell r="G76">
            <v>125</v>
          </cell>
          <cell r="H76">
            <v>287</v>
          </cell>
        </row>
        <row r="77">
          <cell r="B77" t="str">
            <v>Bahrain</v>
          </cell>
          <cell r="C77" t="str">
            <v>BH</v>
          </cell>
          <cell r="D77">
            <v>450</v>
          </cell>
          <cell r="E77">
            <v>300</v>
          </cell>
          <cell r="F77">
            <v>250</v>
          </cell>
          <cell r="G77">
            <v>125</v>
          </cell>
          <cell r="H77">
            <v>279</v>
          </cell>
        </row>
        <row r="78">
          <cell r="B78" t="str">
            <v>Bangladesh</v>
          </cell>
          <cell r="C78" t="str">
            <v>BD</v>
          </cell>
          <cell r="D78">
            <v>450</v>
          </cell>
          <cell r="E78">
            <v>300</v>
          </cell>
          <cell r="F78">
            <v>250</v>
          </cell>
          <cell r="G78">
            <v>125</v>
          </cell>
          <cell r="H78">
            <v>201</v>
          </cell>
        </row>
        <row r="79">
          <cell r="B79" t="str">
            <v>Barbados</v>
          </cell>
          <cell r="C79" t="str">
            <v>BB</v>
          </cell>
          <cell r="D79">
            <v>450</v>
          </cell>
          <cell r="E79">
            <v>300</v>
          </cell>
          <cell r="F79">
            <v>250</v>
          </cell>
          <cell r="G79">
            <v>125</v>
          </cell>
          <cell r="H79">
            <v>302</v>
          </cell>
        </row>
        <row r="80">
          <cell r="B80" t="str">
            <v>Belarus</v>
          </cell>
          <cell r="C80" t="str">
            <v>BY</v>
          </cell>
          <cell r="D80">
            <v>450</v>
          </cell>
          <cell r="E80">
            <v>300</v>
          </cell>
          <cell r="F80">
            <v>250</v>
          </cell>
          <cell r="G80">
            <v>125</v>
          </cell>
          <cell r="H80">
            <v>205</v>
          </cell>
        </row>
        <row r="81">
          <cell r="B81" t="str">
            <v>Belize</v>
          </cell>
          <cell r="C81" t="str">
            <v>BZ</v>
          </cell>
          <cell r="D81">
            <v>450</v>
          </cell>
          <cell r="E81">
            <v>300</v>
          </cell>
          <cell r="F81">
            <v>250</v>
          </cell>
          <cell r="G81">
            <v>125</v>
          </cell>
          <cell r="H81">
            <v>213</v>
          </cell>
        </row>
        <row r="82">
          <cell r="B82" t="str">
            <v>Benin</v>
          </cell>
          <cell r="C82" t="str">
            <v>BJ</v>
          </cell>
          <cell r="D82">
            <v>450</v>
          </cell>
          <cell r="E82">
            <v>300</v>
          </cell>
          <cell r="F82">
            <v>250</v>
          </cell>
          <cell r="G82">
            <v>125</v>
          </cell>
          <cell r="H82">
            <v>184</v>
          </cell>
        </row>
        <row r="83">
          <cell r="B83" t="str">
            <v>Bhutan</v>
          </cell>
          <cell r="C83" t="str">
            <v>BT</v>
          </cell>
          <cell r="D83">
            <v>450</v>
          </cell>
          <cell r="E83">
            <v>300</v>
          </cell>
          <cell r="F83">
            <v>250</v>
          </cell>
          <cell r="G83">
            <v>125</v>
          </cell>
          <cell r="H83">
            <v>99</v>
          </cell>
        </row>
        <row r="84">
          <cell r="B84" t="str">
            <v>Bolivia, Plurinational State Of</v>
          </cell>
          <cell r="C84" t="str">
            <v>BO</v>
          </cell>
          <cell r="D84">
            <v>450</v>
          </cell>
          <cell r="E84">
            <v>300</v>
          </cell>
          <cell r="F84">
            <v>250</v>
          </cell>
          <cell r="G84">
            <v>125</v>
          </cell>
          <cell r="H84">
            <v>143</v>
          </cell>
        </row>
        <row r="85">
          <cell r="B85" t="str">
            <v>Botswana</v>
          </cell>
          <cell r="C85" t="str">
            <v>BW</v>
          </cell>
          <cell r="D85">
            <v>450</v>
          </cell>
          <cell r="E85">
            <v>300</v>
          </cell>
          <cell r="F85">
            <v>250</v>
          </cell>
          <cell r="G85">
            <v>125</v>
          </cell>
          <cell r="H85">
            <v>196</v>
          </cell>
        </row>
        <row r="86">
          <cell r="B86" t="str">
            <v>Brazil</v>
          </cell>
          <cell r="C86" t="str">
            <v>BR</v>
          </cell>
          <cell r="D86">
            <v>450</v>
          </cell>
          <cell r="E86">
            <v>300</v>
          </cell>
          <cell r="F86">
            <v>250</v>
          </cell>
          <cell r="G86">
            <v>125</v>
          </cell>
          <cell r="H86">
            <v>251</v>
          </cell>
        </row>
        <row r="87">
          <cell r="B87" t="str">
            <v>Brunei Darussalam</v>
          </cell>
          <cell r="C87" t="str">
            <v>BN</v>
          </cell>
          <cell r="D87">
            <v>450</v>
          </cell>
          <cell r="E87">
            <v>300</v>
          </cell>
          <cell r="F87">
            <v>250</v>
          </cell>
          <cell r="G87">
            <v>125</v>
          </cell>
          <cell r="H87">
            <v>177</v>
          </cell>
        </row>
        <row r="88">
          <cell r="B88" t="str">
            <v>Burkina Faso</v>
          </cell>
          <cell r="C88" t="str">
            <v>BF</v>
          </cell>
          <cell r="D88">
            <v>450</v>
          </cell>
          <cell r="E88">
            <v>300</v>
          </cell>
          <cell r="F88">
            <v>250</v>
          </cell>
          <cell r="G88">
            <v>125</v>
          </cell>
          <cell r="H88">
            <v>152</v>
          </cell>
        </row>
        <row r="89">
          <cell r="B89" t="str">
            <v>Burundi</v>
          </cell>
          <cell r="C89" t="str">
            <v>BI</v>
          </cell>
          <cell r="D89">
            <v>450</v>
          </cell>
          <cell r="E89">
            <v>300</v>
          </cell>
          <cell r="F89">
            <v>250</v>
          </cell>
          <cell r="G89">
            <v>125</v>
          </cell>
          <cell r="H89">
            <v>160</v>
          </cell>
        </row>
        <row r="90">
          <cell r="B90" t="str">
            <v>Cambodia</v>
          </cell>
          <cell r="C90" t="str">
            <v>KH</v>
          </cell>
          <cell r="D90">
            <v>450</v>
          </cell>
          <cell r="E90">
            <v>300</v>
          </cell>
          <cell r="F90">
            <v>250</v>
          </cell>
          <cell r="G90">
            <v>125</v>
          </cell>
          <cell r="H90">
            <v>178</v>
          </cell>
        </row>
        <row r="91">
          <cell r="B91" t="str">
            <v>Cameroon</v>
          </cell>
          <cell r="C91" t="str">
            <v>CM</v>
          </cell>
          <cell r="D91">
            <v>450</v>
          </cell>
          <cell r="E91">
            <v>300</v>
          </cell>
          <cell r="F91">
            <v>250</v>
          </cell>
          <cell r="G91">
            <v>125</v>
          </cell>
          <cell r="H91">
            <v>213</v>
          </cell>
        </row>
        <row r="92">
          <cell r="B92" t="str">
            <v>Canada</v>
          </cell>
          <cell r="C92" t="str">
            <v>CA</v>
          </cell>
          <cell r="D92">
            <v>450</v>
          </cell>
          <cell r="E92">
            <v>300</v>
          </cell>
          <cell r="F92">
            <v>250</v>
          </cell>
          <cell r="G92">
            <v>125</v>
          </cell>
          <cell r="H92">
            <v>265</v>
          </cell>
        </row>
        <row r="93">
          <cell r="B93" t="str">
            <v>Cape Verde</v>
          </cell>
          <cell r="C93" t="str">
            <v>CV</v>
          </cell>
          <cell r="D93">
            <v>450</v>
          </cell>
          <cell r="E93">
            <v>300</v>
          </cell>
          <cell r="F93">
            <v>250</v>
          </cell>
          <cell r="G93">
            <v>125</v>
          </cell>
          <cell r="H93">
            <v>194</v>
          </cell>
        </row>
        <row r="94">
          <cell r="B94" t="str">
            <v>Central African Republic</v>
          </cell>
          <cell r="C94" t="str">
            <v>CF</v>
          </cell>
          <cell r="D94">
            <v>450</v>
          </cell>
          <cell r="E94">
            <v>300</v>
          </cell>
          <cell r="F94">
            <v>250</v>
          </cell>
          <cell r="G94">
            <v>125</v>
          </cell>
          <cell r="H94">
            <v>126</v>
          </cell>
        </row>
        <row r="95">
          <cell r="B95" t="str">
            <v>Chad</v>
          </cell>
          <cell r="C95" t="str">
            <v>TD</v>
          </cell>
          <cell r="D95">
            <v>450</v>
          </cell>
          <cell r="E95">
            <v>300</v>
          </cell>
          <cell r="F95">
            <v>250</v>
          </cell>
          <cell r="G95">
            <v>125</v>
          </cell>
          <cell r="H95">
            <v>266</v>
          </cell>
        </row>
        <row r="96">
          <cell r="B96" t="str">
            <v>Chile</v>
          </cell>
          <cell r="C96" t="str">
            <v>CL</v>
          </cell>
          <cell r="D96">
            <v>450</v>
          </cell>
          <cell r="E96">
            <v>300</v>
          </cell>
          <cell r="F96">
            <v>250</v>
          </cell>
          <cell r="G96">
            <v>125</v>
          </cell>
          <cell r="H96">
            <v>191</v>
          </cell>
        </row>
        <row r="97">
          <cell r="B97" t="str">
            <v>China</v>
          </cell>
          <cell r="C97" t="str">
            <v>CN</v>
          </cell>
          <cell r="D97">
            <v>450</v>
          </cell>
          <cell r="E97">
            <v>300</v>
          </cell>
          <cell r="F97">
            <v>250</v>
          </cell>
          <cell r="G97">
            <v>125</v>
          </cell>
          <cell r="H97">
            <v>224</v>
          </cell>
        </row>
        <row r="98">
          <cell r="B98" t="str">
            <v>Colombia</v>
          </cell>
          <cell r="C98" t="str">
            <v>CO</v>
          </cell>
          <cell r="D98">
            <v>450</v>
          </cell>
          <cell r="E98">
            <v>300</v>
          </cell>
          <cell r="F98">
            <v>250</v>
          </cell>
          <cell r="G98">
            <v>125</v>
          </cell>
          <cell r="H98">
            <v>208</v>
          </cell>
        </row>
        <row r="99">
          <cell r="B99" t="str">
            <v>Comoros</v>
          </cell>
          <cell r="C99" t="str">
            <v>KM</v>
          </cell>
          <cell r="D99">
            <v>450</v>
          </cell>
          <cell r="E99">
            <v>300</v>
          </cell>
          <cell r="F99">
            <v>250</v>
          </cell>
          <cell r="G99">
            <v>125</v>
          </cell>
          <cell r="H99">
            <v>192</v>
          </cell>
        </row>
        <row r="100">
          <cell r="B100" t="str">
            <v>Congo</v>
          </cell>
          <cell r="C100" t="str">
            <v>CG</v>
          </cell>
          <cell r="D100">
            <v>450</v>
          </cell>
          <cell r="E100">
            <v>300</v>
          </cell>
          <cell r="F100">
            <v>250</v>
          </cell>
          <cell r="G100">
            <v>125</v>
          </cell>
          <cell r="H100">
            <v>220</v>
          </cell>
        </row>
        <row r="101">
          <cell r="B101" t="str">
            <v>Congo, The Democratic Republic Of The</v>
          </cell>
          <cell r="C101" t="str">
            <v>CD</v>
          </cell>
          <cell r="D101">
            <v>450</v>
          </cell>
          <cell r="E101">
            <v>300</v>
          </cell>
          <cell r="F101">
            <v>250</v>
          </cell>
          <cell r="G101">
            <v>125</v>
          </cell>
          <cell r="H101">
            <v>251</v>
          </cell>
        </row>
        <row r="102">
          <cell r="B102" t="str">
            <v>Cook Islands</v>
          </cell>
          <cell r="C102" t="str">
            <v>CK</v>
          </cell>
          <cell r="D102">
            <v>450</v>
          </cell>
          <cell r="E102">
            <v>300</v>
          </cell>
          <cell r="F102">
            <v>250</v>
          </cell>
          <cell r="G102">
            <v>125</v>
          </cell>
          <cell r="H102">
            <v>222</v>
          </cell>
        </row>
        <row r="103">
          <cell r="B103" t="str">
            <v>Costa Rica</v>
          </cell>
          <cell r="C103" t="str">
            <v>CR</v>
          </cell>
          <cell r="D103">
            <v>450</v>
          </cell>
          <cell r="E103">
            <v>300</v>
          </cell>
          <cell r="F103">
            <v>250</v>
          </cell>
          <cell r="G103">
            <v>125</v>
          </cell>
          <cell r="H103">
            <v>185</v>
          </cell>
        </row>
        <row r="104">
          <cell r="B104" t="str">
            <v>Côte D'ivoire</v>
          </cell>
          <cell r="C104" t="str">
            <v>CI</v>
          </cell>
          <cell r="D104">
            <v>450</v>
          </cell>
          <cell r="E104">
            <v>300</v>
          </cell>
          <cell r="F104">
            <v>250</v>
          </cell>
          <cell r="G104">
            <v>125</v>
          </cell>
          <cell r="H104">
            <v>271</v>
          </cell>
        </row>
        <row r="105">
          <cell r="B105" t="str">
            <v>Cuba</v>
          </cell>
          <cell r="C105" t="str">
            <v>CU</v>
          </cell>
          <cell r="D105">
            <v>450</v>
          </cell>
          <cell r="E105">
            <v>300</v>
          </cell>
          <cell r="F105">
            <v>250</v>
          </cell>
          <cell r="G105">
            <v>125</v>
          </cell>
          <cell r="H105">
            <v>168</v>
          </cell>
        </row>
        <row r="106">
          <cell r="B106" t="str">
            <v>Djibouti</v>
          </cell>
          <cell r="C106" t="str">
            <v>DJ</v>
          </cell>
          <cell r="D106">
            <v>450</v>
          </cell>
          <cell r="E106">
            <v>300</v>
          </cell>
          <cell r="F106">
            <v>250</v>
          </cell>
          <cell r="G106">
            <v>125</v>
          </cell>
          <cell r="H106">
            <v>186</v>
          </cell>
        </row>
        <row r="107">
          <cell r="B107" t="str">
            <v>Dominica</v>
          </cell>
          <cell r="C107" t="str">
            <v>DM</v>
          </cell>
          <cell r="D107">
            <v>450</v>
          </cell>
          <cell r="E107">
            <v>300</v>
          </cell>
          <cell r="F107">
            <v>250</v>
          </cell>
          <cell r="G107">
            <v>125</v>
          </cell>
          <cell r="H107">
            <v>170</v>
          </cell>
        </row>
        <row r="108">
          <cell r="B108" t="str">
            <v>Dominican Republic</v>
          </cell>
          <cell r="C108" t="str">
            <v>DO</v>
          </cell>
          <cell r="D108">
            <v>450</v>
          </cell>
          <cell r="E108">
            <v>300</v>
          </cell>
          <cell r="F108">
            <v>250</v>
          </cell>
          <cell r="G108">
            <v>125</v>
          </cell>
          <cell r="H108">
            <v>189</v>
          </cell>
        </row>
        <row r="109">
          <cell r="B109" t="str">
            <v>Ecuador</v>
          </cell>
          <cell r="C109" t="str">
            <v>EC</v>
          </cell>
          <cell r="D109">
            <v>450</v>
          </cell>
          <cell r="E109">
            <v>300</v>
          </cell>
          <cell r="F109">
            <v>250</v>
          </cell>
          <cell r="G109">
            <v>125</v>
          </cell>
          <cell r="H109">
            <v>159</v>
          </cell>
        </row>
        <row r="110">
          <cell r="B110" t="str">
            <v>Egypt</v>
          </cell>
          <cell r="C110" t="str">
            <v>EG</v>
          </cell>
          <cell r="D110">
            <v>450</v>
          </cell>
          <cell r="E110">
            <v>300</v>
          </cell>
          <cell r="F110">
            <v>250</v>
          </cell>
          <cell r="G110">
            <v>125</v>
          </cell>
          <cell r="H110">
            <v>236</v>
          </cell>
        </row>
        <row r="111">
          <cell r="B111" t="str">
            <v>El Salvador</v>
          </cell>
          <cell r="C111" t="str">
            <v>SV</v>
          </cell>
          <cell r="D111">
            <v>450</v>
          </cell>
          <cell r="E111">
            <v>300</v>
          </cell>
          <cell r="F111">
            <v>250</v>
          </cell>
          <cell r="G111">
            <v>125</v>
          </cell>
          <cell r="H111">
            <v>171</v>
          </cell>
        </row>
        <row r="112">
          <cell r="B112" t="str">
            <v>Equatorial Guinea</v>
          </cell>
          <cell r="C112" t="str">
            <v>GQ</v>
          </cell>
          <cell r="D112">
            <v>450</v>
          </cell>
          <cell r="E112">
            <v>300</v>
          </cell>
          <cell r="F112">
            <v>250</v>
          </cell>
          <cell r="G112">
            <v>125</v>
          </cell>
          <cell r="H112">
            <v>337</v>
          </cell>
        </row>
        <row r="113">
          <cell r="B113" t="str">
            <v>Eritrea</v>
          </cell>
          <cell r="C113" t="str">
            <v>ER</v>
          </cell>
          <cell r="D113">
            <v>450</v>
          </cell>
          <cell r="E113">
            <v>300</v>
          </cell>
          <cell r="F113">
            <v>250</v>
          </cell>
          <cell r="G113">
            <v>125</v>
          </cell>
          <cell r="H113">
            <v>159</v>
          </cell>
        </row>
        <row r="114">
          <cell r="B114" t="str">
            <v>Ethiopia</v>
          </cell>
          <cell r="C114" t="str">
            <v>ET</v>
          </cell>
          <cell r="D114">
            <v>450</v>
          </cell>
          <cell r="E114">
            <v>300</v>
          </cell>
          <cell r="F114">
            <v>250</v>
          </cell>
          <cell r="G114">
            <v>125</v>
          </cell>
          <cell r="H114">
            <v>263</v>
          </cell>
        </row>
        <row r="115">
          <cell r="B115" t="str">
            <v>Fiji</v>
          </cell>
          <cell r="C115" t="str">
            <v>FJ</v>
          </cell>
          <cell r="D115">
            <v>450</v>
          </cell>
          <cell r="E115">
            <v>300</v>
          </cell>
          <cell r="F115">
            <v>250</v>
          </cell>
          <cell r="G115">
            <v>125</v>
          </cell>
          <cell r="H115">
            <v>156</v>
          </cell>
        </row>
        <row r="116">
          <cell r="B116" t="str">
            <v>Gabon</v>
          </cell>
          <cell r="C116" t="str">
            <v>GA</v>
          </cell>
          <cell r="D116">
            <v>450</v>
          </cell>
          <cell r="E116">
            <v>300</v>
          </cell>
          <cell r="F116">
            <v>250</v>
          </cell>
          <cell r="G116">
            <v>125</v>
          </cell>
          <cell r="H116">
            <v>203</v>
          </cell>
        </row>
        <row r="117">
          <cell r="B117" t="str">
            <v>Gambia</v>
          </cell>
          <cell r="C117" t="str">
            <v>GM</v>
          </cell>
          <cell r="D117">
            <v>450</v>
          </cell>
          <cell r="E117">
            <v>300</v>
          </cell>
          <cell r="F117">
            <v>250</v>
          </cell>
          <cell r="G117">
            <v>125</v>
          </cell>
          <cell r="H117">
            <v>162</v>
          </cell>
        </row>
        <row r="118">
          <cell r="B118" t="str">
            <v>Georgia</v>
          </cell>
          <cell r="C118" t="str">
            <v>GE</v>
          </cell>
          <cell r="D118">
            <v>450</v>
          </cell>
          <cell r="E118">
            <v>300</v>
          </cell>
          <cell r="F118">
            <v>250</v>
          </cell>
          <cell r="G118">
            <v>125</v>
          </cell>
          <cell r="H118">
            <v>229</v>
          </cell>
        </row>
        <row r="119">
          <cell r="B119" t="str">
            <v>Ghana</v>
          </cell>
          <cell r="C119" t="str">
            <v>GH</v>
          </cell>
          <cell r="D119">
            <v>450</v>
          </cell>
          <cell r="E119">
            <v>300</v>
          </cell>
          <cell r="F119">
            <v>250</v>
          </cell>
          <cell r="G119">
            <v>125</v>
          </cell>
          <cell r="H119">
            <v>286</v>
          </cell>
        </row>
        <row r="120">
          <cell r="B120" t="str">
            <v>Grenada</v>
          </cell>
          <cell r="C120" t="str">
            <v>GD</v>
          </cell>
          <cell r="D120">
            <v>450</v>
          </cell>
          <cell r="E120">
            <v>300</v>
          </cell>
          <cell r="F120">
            <v>250</v>
          </cell>
          <cell r="G120">
            <v>125</v>
          </cell>
          <cell r="H120">
            <v>245</v>
          </cell>
        </row>
        <row r="121">
          <cell r="B121" t="str">
            <v>Guam</v>
          </cell>
          <cell r="C121" t="str">
            <v>GU</v>
          </cell>
          <cell r="D121">
            <v>450</v>
          </cell>
          <cell r="E121">
            <v>300</v>
          </cell>
          <cell r="F121">
            <v>250</v>
          </cell>
          <cell r="G121">
            <v>125</v>
          </cell>
          <cell r="H121">
            <v>254</v>
          </cell>
        </row>
        <row r="122">
          <cell r="B122" t="str">
            <v>Guatemala</v>
          </cell>
          <cell r="C122" t="str">
            <v>GT</v>
          </cell>
          <cell r="D122">
            <v>450</v>
          </cell>
          <cell r="E122">
            <v>300</v>
          </cell>
          <cell r="F122">
            <v>250</v>
          </cell>
          <cell r="G122">
            <v>125</v>
          </cell>
          <cell r="H122">
            <v>201</v>
          </cell>
        </row>
        <row r="123">
          <cell r="B123" t="str">
            <v>Guinea</v>
          </cell>
          <cell r="C123" t="str">
            <v>GN</v>
          </cell>
          <cell r="D123">
            <v>450</v>
          </cell>
          <cell r="E123">
            <v>300</v>
          </cell>
          <cell r="F123">
            <v>250</v>
          </cell>
          <cell r="G123">
            <v>125</v>
          </cell>
          <cell r="H123">
            <v>226</v>
          </cell>
        </row>
        <row r="124">
          <cell r="B124" t="str">
            <v>Guinea-Bissau</v>
          </cell>
          <cell r="C124" t="str">
            <v>GW</v>
          </cell>
          <cell r="D124">
            <v>450</v>
          </cell>
          <cell r="E124">
            <v>300</v>
          </cell>
          <cell r="F124">
            <v>250</v>
          </cell>
          <cell r="G124">
            <v>125</v>
          </cell>
          <cell r="H124">
            <v>191</v>
          </cell>
        </row>
        <row r="125">
          <cell r="B125" t="str">
            <v>Guyana</v>
          </cell>
          <cell r="C125" t="str">
            <v>GY</v>
          </cell>
          <cell r="D125">
            <v>450</v>
          </cell>
          <cell r="E125">
            <v>300</v>
          </cell>
          <cell r="F125">
            <v>250</v>
          </cell>
          <cell r="G125">
            <v>125</v>
          </cell>
          <cell r="H125">
            <v>173</v>
          </cell>
        </row>
        <row r="126">
          <cell r="B126" t="str">
            <v>Haiti</v>
          </cell>
          <cell r="C126" t="str">
            <v>HT</v>
          </cell>
          <cell r="D126">
            <v>450</v>
          </cell>
          <cell r="E126">
            <v>300</v>
          </cell>
          <cell r="F126">
            <v>250</v>
          </cell>
          <cell r="G126">
            <v>125</v>
          </cell>
          <cell r="H126">
            <v>222</v>
          </cell>
        </row>
        <row r="127">
          <cell r="B127" t="str">
            <v>Honduras</v>
          </cell>
          <cell r="C127" t="str">
            <v>HN</v>
          </cell>
          <cell r="D127">
            <v>450</v>
          </cell>
          <cell r="E127">
            <v>300</v>
          </cell>
          <cell r="F127">
            <v>250</v>
          </cell>
          <cell r="G127">
            <v>125</v>
          </cell>
          <cell r="H127">
            <v>168</v>
          </cell>
        </row>
        <row r="128">
          <cell r="B128" t="str">
            <v>Hong Kong</v>
          </cell>
          <cell r="C128" t="str">
            <v>HK</v>
          </cell>
          <cell r="D128">
            <v>450</v>
          </cell>
          <cell r="E128">
            <v>300</v>
          </cell>
          <cell r="F128">
            <v>250</v>
          </cell>
          <cell r="G128">
            <v>125</v>
          </cell>
          <cell r="H128">
            <v>316</v>
          </cell>
        </row>
        <row r="129">
          <cell r="B129" t="str">
            <v>India</v>
          </cell>
          <cell r="C129" t="str">
            <v>IN</v>
          </cell>
          <cell r="D129">
            <v>450</v>
          </cell>
          <cell r="E129">
            <v>300</v>
          </cell>
          <cell r="F129">
            <v>250</v>
          </cell>
          <cell r="G129">
            <v>125</v>
          </cell>
          <cell r="H129">
            <v>244</v>
          </cell>
        </row>
        <row r="130">
          <cell r="B130" t="str">
            <v>Indonesia</v>
          </cell>
          <cell r="C130" t="str">
            <v>ID</v>
          </cell>
          <cell r="D130">
            <v>450</v>
          </cell>
          <cell r="E130">
            <v>300</v>
          </cell>
          <cell r="F130">
            <v>250</v>
          </cell>
          <cell r="G130">
            <v>125</v>
          </cell>
          <cell r="H130">
            <v>190</v>
          </cell>
        </row>
        <row r="131">
          <cell r="B131" t="str">
            <v>Iran, Islamic Republic Of</v>
          </cell>
          <cell r="C131" t="str">
            <v>IR</v>
          </cell>
          <cell r="D131">
            <v>450</v>
          </cell>
          <cell r="E131">
            <v>300</v>
          </cell>
          <cell r="F131">
            <v>250</v>
          </cell>
          <cell r="G131">
            <v>125</v>
          </cell>
          <cell r="H131">
            <v>214</v>
          </cell>
        </row>
        <row r="132">
          <cell r="B132" t="str">
            <v>Iraq</v>
          </cell>
          <cell r="C132" t="str">
            <v>IQ</v>
          </cell>
          <cell r="D132">
            <v>450</v>
          </cell>
          <cell r="E132">
            <v>300</v>
          </cell>
          <cell r="F132">
            <v>250</v>
          </cell>
          <cell r="G132">
            <v>125</v>
          </cell>
          <cell r="H132">
            <v>288</v>
          </cell>
        </row>
        <row r="133">
          <cell r="B133" t="str">
            <v>Israel</v>
          </cell>
          <cell r="C133" t="str">
            <v>IL</v>
          </cell>
          <cell r="D133">
            <v>450</v>
          </cell>
          <cell r="E133">
            <v>300</v>
          </cell>
          <cell r="F133">
            <v>250</v>
          </cell>
          <cell r="G133">
            <v>125</v>
          </cell>
          <cell r="H133">
            <v>327</v>
          </cell>
        </row>
        <row r="134">
          <cell r="B134" t="str">
            <v>Jamaica</v>
          </cell>
          <cell r="C134" t="str">
            <v>JM</v>
          </cell>
          <cell r="D134">
            <v>450</v>
          </cell>
          <cell r="E134">
            <v>300</v>
          </cell>
          <cell r="F134">
            <v>250</v>
          </cell>
          <cell r="G134">
            <v>125</v>
          </cell>
          <cell r="H134">
            <v>213</v>
          </cell>
        </row>
        <row r="135">
          <cell r="B135" t="str">
            <v>Japan</v>
          </cell>
          <cell r="C135" t="str">
            <v>JP</v>
          </cell>
          <cell r="D135">
            <v>450</v>
          </cell>
          <cell r="E135">
            <v>300</v>
          </cell>
          <cell r="F135">
            <v>250</v>
          </cell>
          <cell r="G135">
            <v>125</v>
          </cell>
          <cell r="H135">
            <v>332</v>
          </cell>
        </row>
        <row r="136">
          <cell r="B136" t="str">
            <v>Jordan</v>
          </cell>
          <cell r="C136" t="str">
            <v>JO</v>
          </cell>
          <cell r="D136">
            <v>450</v>
          </cell>
          <cell r="E136">
            <v>300</v>
          </cell>
          <cell r="F136">
            <v>250</v>
          </cell>
          <cell r="G136">
            <v>125</v>
          </cell>
          <cell r="H136">
            <v>210</v>
          </cell>
        </row>
        <row r="137">
          <cell r="B137" t="str">
            <v>Kazakhstan</v>
          </cell>
          <cell r="C137" t="str">
            <v>KZ</v>
          </cell>
          <cell r="D137">
            <v>450</v>
          </cell>
          <cell r="E137">
            <v>300</v>
          </cell>
          <cell r="F137">
            <v>250</v>
          </cell>
          <cell r="G137">
            <v>125</v>
          </cell>
          <cell r="H137">
            <v>310</v>
          </cell>
        </row>
        <row r="138">
          <cell r="B138" t="str">
            <v>Kenya</v>
          </cell>
          <cell r="C138" t="str">
            <v>KE</v>
          </cell>
          <cell r="D138">
            <v>450</v>
          </cell>
          <cell r="E138">
            <v>300</v>
          </cell>
          <cell r="F138">
            <v>250</v>
          </cell>
          <cell r="G138">
            <v>125</v>
          </cell>
          <cell r="H138">
            <v>282</v>
          </cell>
        </row>
        <row r="139">
          <cell r="B139" t="str">
            <v>Kiribati</v>
          </cell>
          <cell r="C139" t="str">
            <v>KI</v>
          </cell>
          <cell r="D139">
            <v>450</v>
          </cell>
          <cell r="E139">
            <v>300</v>
          </cell>
          <cell r="F139">
            <v>250</v>
          </cell>
          <cell r="G139">
            <v>125</v>
          </cell>
          <cell r="H139">
            <v>235</v>
          </cell>
        </row>
        <row r="140">
          <cell r="B140" t="str">
            <v>Korea, Democratic People's Republic Of</v>
          </cell>
          <cell r="C140" t="str">
            <v>KP</v>
          </cell>
          <cell r="D140">
            <v>450</v>
          </cell>
          <cell r="E140">
            <v>300</v>
          </cell>
          <cell r="F140">
            <v>250</v>
          </cell>
          <cell r="G140">
            <v>125</v>
          </cell>
          <cell r="H140">
            <v>143</v>
          </cell>
        </row>
        <row r="141">
          <cell r="B141" t="str">
            <v>Korea, Republic Of</v>
          </cell>
          <cell r="C141" t="str">
            <v>KR</v>
          </cell>
          <cell r="D141">
            <v>450</v>
          </cell>
          <cell r="E141">
            <v>300</v>
          </cell>
          <cell r="F141">
            <v>250</v>
          </cell>
          <cell r="G141">
            <v>125</v>
          </cell>
          <cell r="H141">
            <v>297</v>
          </cell>
        </row>
        <row r="142">
          <cell r="B142" t="str">
            <v>Kuwait</v>
          </cell>
          <cell r="C142" t="str">
            <v>KW</v>
          </cell>
          <cell r="D142">
            <v>450</v>
          </cell>
          <cell r="E142">
            <v>300</v>
          </cell>
          <cell r="F142">
            <v>250</v>
          </cell>
          <cell r="G142">
            <v>125</v>
          </cell>
          <cell r="H142">
            <v>293</v>
          </cell>
        </row>
        <row r="143">
          <cell r="B143" t="str">
            <v>Kyrgyzstan</v>
          </cell>
          <cell r="C143" t="str">
            <v>KG</v>
          </cell>
          <cell r="D143">
            <v>450</v>
          </cell>
          <cell r="E143">
            <v>300</v>
          </cell>
          <cell r="F143">
            <v>250</v>
          </cell>
          <cell r="G143">
            <v>125</v>
          </cell>
          <cell r="H143">
            <v>381</v>
          </cell>
        </row>
        <row r="144">
          <cell r="B144" t="str">
            <v>Laos People's Democratic Republic</v>
          </cell>
          <cell r="C144" t="str">
            <v>LA</v>
          </cell>
          <cell r="D144">
            <v>450</v>
          </cell>
          <cell r="E144">
            <v>300</v>
          </cell>
          <cell r="F144">
            <v>250</v>
          </cell>
          <cell r="G144">
            <v>125</v>
          </cell>
          <cell r="H144">
            <v>157</v>
          </cell>
        </row>
        <row r="145">
          <cell r="B145" t="str">
            <v>Lebanon</v>
          </cell>
          <cell r="C145" t="str">
            <v>LB</v>
          </cell>
          <cell r="D145">
            <v>450</v>
          </cell>
          <cell r="E145">
            <v>300</v>
          </cell>
          <cell r="F145">
            <v>250</v>
          </cell>
          <cell r="G145">
            <v>125</v>
          </cell>
          <cell r="H145">
            <v>232</v>
          </cell>
        </row>
        <row r="146">
          <cell r="B146" t="str">
            <v>Lesotho</v>
          </cell>
          <cell r="C146" t="str">
            <v>LS</v>
          </cell>
          <cell r="D146">
            <v>450</v>
          </cell>
          <cell r="E146">
            <v>300</v>
          </cell>
          <cell r="F146">
            <v>250</v>
          </cell>
          <cell r="G146">
            <v>125</v>
          </cell>
          <cell r="H146">
            <v>126</v>
          </cell>
        </row>
        <row r="147">
          <cell r="B147" t="str">
            <v>Liberia</v>
          </cell>
          <cell r="C147" t="str">
            <v>LR</v>
          </cell>
          <cell r="D147">
            <v>450</v>
          </cell>
          <cell r="E147">
            <v>300</v>
          </cell>
          <cell r="F147">
            <v>250</v>
          </cell>
          <cell r="G147">
            <v>125</v>
          </cell>
          <cell r="H147">
            <v>196</v>
          </cell>
        </row>
        <row r="148">
          <cell r="B148" t="str">
            <v>Libyan Arab Jamahiriya</v>
          </cell>
          <cell r="C148" t="str">
            <v>LY</v>
          </cell>
          <cell r="D148">
            <v>450</v>
          </cell>
          <cell r="E148">
            <v>300</v>
          </cell>
          <cell r="F148">
            <v>250</v>
          </cell>
          <cell r="G148">
            <v>125</v>
          </cell>
          <cell r="H148">
            <v>169</v>
          </cell>
        </row>
        <row r="149">
          <cell r="B149" t="str">
            <v>Macao</v>
          </cell>
          <cell r="C149" t="str">
            <v>MO</v>
          </cell>
          <cell r="D149">
            <v>450</v>
          </cell>
          <cell r="E149">
            <v>300</v>
          </cell>
          <cell r="F149">
            <v>250</v>
          </cell>
          <cell r="G149">
            <v>125</v>
          </cell>
          <cell r="H149">
            <v>196</v>
          </cell>
        </row>
        <row r="150">
          <cell r="B150" t="str">
            <v>Madagascar</v>
          </cell>
          <cell r="C150" t="str">
            <v>MG</v>
          </cell>
          <cell r="D150">
            <v>450</v>
          </cell>
          <cell r="E150">
            <v>300</v>
          </cell>
          <cell r="F150">
            <v>250</v>
          </cell>
          <cell r="G150">
            <v>125</v>
          </cell>
          <cell r="H150">
            <v>196</v>
          </cell>
        </row>
        <row r="151">
          <cell r="B151" t="str">
            <v>Malawi</v>
          </cell>
          <cell r="C151" t="str">
            <v>MW</v>
          </cell>
          <cell r="D151">
            <v>450</v>
          </cell>
          <cell r="E151">
            <v>300</v>
          </cell>
          <cell r="F151">
            <v>250</v>
          </cell>
          <cell r="G151">
            <v>125</v>
          </cell>
          <cell r="H151">
            <v>209</v>
          </cell>
        </row>
        <row r="152">
          <cell r="B152" t="str">
            <v>Malaysia</v>
          </cell>
          <cell r="C152" t="str">
            <v>MY</v>
          </cell>
          <cell r="D152">
            <v>450</v>
          </cell>
          <cell r="E152">
            <v>300</v>
          </cell>
          <cell r="F152">
            <v>250</v>
          </cell>
          <cell r="G152">
            <v>125</v>
          </cell>
          <cell r="H152">
            <v>181</v>
          </cell>
        </row>
        <row r="153">
          <cell r="B153" t="str">
            <v>Maldives</v>
          </cell>
          <cell r="C153" t="str">
            <v>MV</v>
          </cell>
          <cell r="D153">
            <v>450</v>
          </cell>
          <cell r="E153">
            <v>300</v>
          </cell>
          <cell r="F153">
            <v>250</v>
          </cell>
          <cell r="G153">
            <v>125</v>
          </cell>
          <cell r="H153">
            <v>207</v>
          </cell>
        </row>
        <row r="154">
          <cell r="B154" t="str">
            <v>Mali</v>
          </cell>
          <cell r="C154" t="str">
            <v>ML</v>
          </cell>
          <cell r="D154">
            <v>450</v>
          </cell>
          <cell r="E154">
            <v>300</v>
          </cell>
          <cell r="F154">
            <v>250</v>
          </cell>
          <cell r="G154">
            <v>125</v>
          </cell>
          <cell r="H154">
            <v>228</v>
          </cell>
        </row>
        <row r="155">
          <cell r="B155" t="str">
            <v>Marshall Islands</v>
          </cell>
          <cell r="C155" t="str">
            <v>MH</v>
          </cell>
          <cell r="D155">
            <v>450</v>
          </cell>
          <cell r="E155">
            <v>300</v>
          </cell>
          <cell r="F155">
            <v>250</v>
          </cell>
          <cell r="G155">
            <v>125</v>
          </cell>
          <cell r="H155">
            <v>163</v>
          </cell>
        </row>
        <row r="156">
          <cell r="B156" t="str">
            <v>Mauritania</v>
          </cell>
          <cell r="C156" t="str">
            <v>MR</v>
          </cell>
          <cell r="D156">
            <v>450</v>
          </cell>
          <cell r="E156">
            <v>300</v>
          </cell>
          <cell r="F156">
            <v>250</v>
          </cell>
          <cell r="G156">
            <v>125</v>
          </cell>
          <cell r="H156">
            <v>137</v>
          </cell>
        </row>
        <row r="157">
          <cell r="B157" t="str">
            <v>Mauritius</v>
          </cell>
          <cell r="C157" t="str">
            <v>MU</v>
          </cell>
          <cell r="D157">
            <v>450</v>
          </cell>
          <cell r="E157">
            <v>300</v>
          </cell>
          <cell r="F157">
            <v>250</v>
          </cell>
          <cell r="G157">
            <v>125</v>
          </cell>
          <cell r="H157">
            <v>209</v>
          </cell>
        </row>
        <row r="158">
          <cell r="B158" t="str">
            <v>Mexico</v>
          </cell>
          <cell r="C158" t="str">
            <v>MX</v>
          </cell>
          <cell r="D158">
            <v>450</v>
          </cell>
          <cell r="E158">
            <v>300</v>
          </cell>
          <cell r="F158">
            <v>250</v>
          </cell>
          <cell r="G158">
            <v>125</v>
          </cell>
          <cell r="H158">
            <v>249</v>
          </cell>
        </row>
        <row r="159">
          <cell r="B159" t="str">
            <v>Micronesia, Federated States Of</v>
          </cell>
          <cell r="C159" t="str">
            <v>FM</v>
          </cell>
          <cell r="D159">
            <v>450</v>
          </cell>
          <cell r="E159">
            <v>300</v>
          </cell>
          <cell r="F159">
            <v>250</v>
          </cell>
          <cell r="G159">
            <v>125</v>
          </cell>
          <cell r="H159">
            <v>143</v>
          </cell>
        </row>
        <row r="160">
          <cell r="B160" t="str">
            <v>Moldova, Republic Of</v>
          </cell>
          <cell r="C160" t="str">
            <v>MD</v>
          </cell>
          <cell r="D160">
            <v>450</v>
          </cell>
          <cell r="E160">
            <v>300</v>
          </cell>
          <cell r="F160">
            <v>250</v>
          </cell>
          <cell r="G160">
            <v>125</v>
          </cell>
          <cell r="H160">
            <v>182</v>
          </cell>
        </row>
        <row r="161">
          <cell r="B161" t="str">
            <v>Monaco</v>
          </cell>
          <cell r="C161" t="str">
            <v>MC</v>
          </cell>
          <cell r="D161">
            <v>450</v>
          </cell>
          <cell r="E161">
            <v>300</v>
          </cell>
          <cell r="F161">
            <v>250</v>
          </cell>
          <cell r="G161">
            <v>125</v>
          </cell>
          <cell r="H161">
            <v>268</v>
          </cell>
        </row>
        <row r="162">
          <cell r="B162" t="str">
            <v>Mongolia</v>
          </cell>
          <cell r="C162" t="str">
            <v>MN</v>
          </cell>
          <cell r="D162">
            <v>450</v>
          </cell>
          <cell r="E162">
            <v>300</v>
          </cell>
          <cell r="F162">
            <v>250</v>
          </cell>
          <cell r="G162">
            <v>125</v>
          </cell>
          <cell r="H162">
            <v>164</v>
          </cell>
        </row>
        <row r="163">
          <cell r="B163" t="str">
            <v>Morocco</v>
          </cell>
          <cell r="C163" t="str">
            <v>MA</v>
          </cell>
          <cell r="D163">
            <v>450</v>
          </cell>
          <cell r="E163">
            <v>300</v>
          </cell>
          <cell r="F163">
            <v>250</v>
          </cell>
          <cell r="G163">
            <v>125</v>
          </cell>
          <cell r="H163">
            <v>180</v>
          </cell>
        </row>
        <row r="164">
          <cell r="B164" t="str">
            <v>Mozambique</v>
          </cell>
          <cell r="C164" t="str">
            <v>MZ</v>
          </cell>
          <cell r="D164">
            <v>450</v>
          </cell>
          <cell r="E164">
            <v>300</v>
          </cell>
          <cell r="F164">
            <v>250</v>
          </cell>
          <cell r="G164">
            <v>125</v>
          </cell>
          <cell r="H164">
            <v>197</v>
          </cell>
        </row>
        <row r="165">
          <cell r="B165" t="str">
            <v>Myanmar</v>
          </cell>
          <cell r="C165" t="str">
            <v>MM</v>
          </cell>
          <cell r="D165">
            <v>450</v>
          </cell>
          <cell r="E165">
            <v>300</v>
          </cell>
          <cell r="F165">
            <v>250</v>
          </cell>
          <cell r="G165">
            <v>125</v>
          </cell>
          <cell r="H165">
            <v>158</v>
          </cell>
        </row>
        <row r="166">
          <cell r="B166" t="str">
            <v>Namibia</v>
          </cell>
          <cell r="C166" t="str">
            <v>NA</v>
          </cell>
          <cell r="D166">
            <v>450</v>
          </cell>
          <cell r="E166">
            <v>300</v>
          </cell>
          <cell r="F166">
            <v>250</v>
          </cell>
          <cell r="G166">
            <v>125</v>
          </cell>
          <cell r="H166">
            <v>127</v>
          </cell>
        </row>
        <row r="167">
          <cell r="B167" t="str">
            <v>Nauru</v>
          </cell>
          <cell r="C167" t="str">
            <v>NR</v>
          </cell>
          <cell r="D167">
            <v>450</v>
          </cell>
          <cell r="E167">
            <v>300</v>
          </cell>
          <cell r="F167">
            <v>250</v>
          </cell>
          <cell r="G167">
            <v>125</v>
          </cell>
          <cell r="H167">
            <v>144</v>
          </cell>
        </row>
        <row r="168">
          <cell r="B168" t="str">
            <v>Nepal</v>
          </cell>
          <cell r="C168" t="str">
            <v>NP</v>
          </cell>
          <cell r="D168">
            <v>450</v>
          </cell>
          <cell r="E168">
            <v>300</v>
          </cell>
          <cell r="F168">
            <v>250</v>
          </cell>
          <cell r="G168">
            <v>125</v>
          </cell>
          <cell r="H168">
            <v>122</v>
          </cell>
        </row>
        <row r="169">
          <cell r="B169" t="str">
            <v>New Zealand</v>
          </cell>
          <cell r="C169" t="str">
            <v>NZ</v>
          </cell>
          <cell r="D169">
            <v>450</v>
          </cell>
          <cell r="E169">
            <v>300</v>
          </cell>
          <cell r="F169">
            <v>250</v>
          </cell>
          <cell r="G169">
            <v>125</v>
          </cell>
          <cell r="H169">
            <v>283</v>
          </cell>
        </row>
        <row r="170">
          <cell r="B170" t="str">
            <v>Nicaragua</v>
          </cell>
          <cell r="C170" t="str">
            <v>NI</v>
          </cell>
          <cell r="D170">
            <v>450</v>
          </cell>
          <cell r="E170">
            <v>300</v>
          </cell>
          <cell r="F170">
            <v>250</v>
          </cell>
          <cell r="G170">
            <v>125</v>
          </cell>
          <cell r="H170">
            <v>136</v>
          </cell>
        </row>
        <row r="171">
          <cell r="B171" t="str">
            <v>Niger</v>
          </cell>
          <cell r="C171" t="str">
            <v>NE</v>
          </cell>
          <cell r="D171">
            <v>450</v>
          </cell>
          <cell r="E171">
            <v>300</v>
          </cell>
          <cell r="F171">
            <v>250</v>
          </cell>
          <cell r="G171">
            <v>125</v>
          </cell>
          <cell r="H171">
            <v>180</v>
          </cell>
        </row>
        <row r="172">
          <cell r="B172" t="str">
            <v>Nigeria</v>
          </cell>
          <cell r="C172" t="str">
            <v>NG</v>
          </cell>
          <cell r="D172">
            <v>450</v>
          </cell>
          <cell r="E172">
            <v>300</v>
          </cell>
          <cell r="F172">
            <v>250</v>
          </cell>
          <cell r="G172">
            <v>125</v>
          </cell>
          <cell r="H172">
            <v>219</v>
          </cell>
        </row>
        <row r="173">
          <cell r="B173" t="str">
            <v>Niue</v>
          </cell>
          <cell r="C173" t="str">
            <v>NU</v>
          </cell>
          <cell r="D173">
            <v>450</v>
          </cell>
          <cell r="E173">
            <v>300</v>
          </cell>
          <cell r="F173">
            <v>250</v>
          </cell>
          <cell r="G173">
            <v>125</v>
          </cell>
          <cell r="H173">
            <v>128</v>
          </cell>
        </row>
        <row r="174">
          <cell r="B174" t="str">
            <v>Oman</v>
          </cell>
          <cell r="C174" t="str">
            <v>OM</v>
          </cell>
          <cell r="D174">
            <v>450</v>
          </cell>
          <cell r="E174">
            <v>300</v>
          </cell>
          <cell r="F174">
            <v>250</v>
          </cell>
          <cell r="G174">
            <v>125</v>
          </cell>
          <cell r="H174">
            <v>287</v>
          </cell>
        </row>
        <row r="175">
          <cell r="B175" t="str">
            <v>Pakistan</v>
          </cell>
          <cell r="C175" t="str">
            <v>PK</v>
          </cell>
          <cell r="D175">
            <v>450</v>
          </cell>
          <cell r="E175">
            <v>300</v>
          </cell>
          <cell r="F175">
            <v>250</v>
          </cell>
          <cell r="G175">
            <v>125</v>
          </cell>
          <cell r="H175">
            <v>167</v>
          </cell>
        </row>
        <row r="176">
          <cell r="B176" t="str">
            <v>Palau</v>
          </cell>
          <cell r="C176" t="str">
            <v>PW</v>
          </cell>
          <cell r="D176">
            <v>450</v>
          </cell>
          <cell r="E176">
            <v>300</v>
          </cell>
          <cell r="F176">
            <v>250</v>
          </cell>
          <cell r="G176">
            <v>125</v>
          </cell>
          <cell r="H176">
            <v>158</v>
          </cell>
        </row>
        <row r="177">
          <cell r="B177" t="str">
            <v>Panama</v>
          </cell>
          <cell r="C177" t="str">
            <v>PA</v>
          </cell>
          <cell r="D177">
            <v>450</v>
          </cell>
          <cell r="E177">
            <v>300</v>
          </cell>
          <cell r="F177">
            <v>250</v>
          </cell>
          <cell r="G177">
            <v>125</v>
          </cell>
          <cell r="H177">
            <v>193</v>
          </cell>
        </row>
        <row r="178">
          <cell r="B178" t="str">
            <v>Papua New Guinea</v>
          </cell>
          <cell r="C178" t="str">
            <v>PG</v>
          </cell>
          <cell r="D178">
            <v>450</v>
          </cell>
          <cell r="E178">
            <v>300</v>
          </cell>
          <cell r="F178">
            <v>250</v>
          </cell>
          <cell r="G178">
            <v>125</v>
          </cell>
          <cell r="H178">
            <v>427</v>
          </cell>
        </row>
        <row r="179">
          <cell r="B179" t="str">
            <v>Paraguay</v>
          </cell>
          <cell r="C179" t="str">
            <v>PY</v>
          </cell>
          <cell r="D179">
            <v>450</v>
          </cell>
          <cell r="E179">
            <v>300</v>
          </cell>
          <cell r="F179">
            <v>250</v>
          </cell>
          <cell r="G179">
            <v>125</v>
          </cell>
          <cell r="H179">
            <v>188</v>
          </cell>
        </row>
        <row r="180">
          <cell r="B180" t="str">
            <v>Peru</v>
          </cell>
          <cell r="C180" t="str">
            <v>PE</v>
          </cell>
          <cell r="D180">
            <v>450</v>
          </cell>
          <cell r="E180">
            <v>300</v>
          </cell>
          <cell r="F180">
            <v>250</v>
          </cell>
          <cell r="G180">
            <v>125</v>
          </cell>
          <cell r="H180">
            <v>178</v>
          </cell>
        </row>
        <row r="181">
          <cell r="B181" t="str">
            <v>Philippines</v>
          </cell>
          <cell r="C181" t="str">
            <v>PH</v>
          </cell>
          <cell r="D181">
            <v>450</v>
          </cell>
          <cell r="E181">
            <v>300</v>
          </cell>
          <cell r="F181">
            <v>250</v>
          </cell>
          <cell r="G181">
            <v>125</v>
          </cell>
          <cell r="H181">
            <v>188</v>
          </cell>
        </row>
        <row r="182">
          <cell r="B182" t="str">
            <v>Puerto Rico</v>
          </cell>
          <cell r="C182" t="str">
            <v>PR</v>
          </cell>
          <cell r="D182">
            <v>450</v>
          </cell>
          <cell r="E182">
            <v>300</v>
          </cell>
          <cell r="F182">
            <v>250</v>
          </cell>
          <cell r="G182">
            <v>125</v>
          </cell>
          <cell r="H182">
            <v>245</v>
          </cell>
        </row>
        <row r="183">
          <cell r="B183" t="str">
            <v>Qatar</v>
          </cell>
          <cell r="C183" t="str">
            <v>QA</v>
          </cell>
          <cell r="D183">
            <v>450</v>
          </cell>
          <cell r="E183">
            <v>300</v>
          </cell>
          <cell r="F183">
            <v>250</v>
          </cell>
          <cell r="G183">
            <v>125</v>
          </cell>
          <cell r="H183">
            <v>321</v>
          </cell>
        </row>
        <row r="184">
          <cell r="B184" t="str">
            <v>Russian Federation</v>
          </cell>
          <cell r="C184" t="str">
            <v>RU</v>
          </cell>
          <cell r="D184">
            <v>450</v>
          </cell>
          <cell r="E184">
            <v>300</v>
          </cell>
          <cell r="F184">
            <v>250</v>
          </cell>
          <cell r="G184">
            <v>125</v>
          </cell>
          <cell r="H184">
            <v>435</v>
          </cell>
        </row>
        <row r="185">
          <cell r="B185" t="str">
            <v>Rwanda</v>
          </cell>
          <cell r="C185" t="str">
            <v>RW</v>
          </cell>
          <cell r="D185">
            <v>450</v>
          </cell>
          <cell r="E185">
            <v>300</v>
          </cell>
          <cell r="F185">
            <v>250</v>
          </cell>
          <cell r="G185">
            <v>125</v>
          </cell>
          <cell r="H185">
            <v>248</v>
          </cell>
        </row>
        <row r="186">
          <cell r="B186" t="str">
            <v>Saint Kitts And Nevis</v>
          </cell>
          <cell r="C186" t="str">
            <v>KN</v>
          </cell>
          <cell r="D186">
            <v>450</v>
          </cell>
          <cell r="E186">
            <v>300</v>
          </cell>
          <cell r="F186">
            <v>250</v>
          </cell>
          <cell r="G186">
            <v>125</v>
          </cell>
          <cell r="H186">
            <v>206</v>
          </cell>
        </row>
        <row r="187">
          <cell r="B187" t="str">
            <v>Saint Lucia</v>
          </cell>
          <cell r="C187" t="str">
            <v>LC</v>
          </cell>
          <cell r="D187">
            <v>450</v>
          </cell>
          <cell r="E187">
            <v>300</v>
          </cell>
          <cell r="F187">
            <v>250</v>
          </cell>
          <cell r="G187">
            <v>125</v>
          </cell>
          <cell r="H187">
            <v>226</v>
          </cell>
        </row>
        <row r="188">
          <cell r="B188" t="str">
            <v>Saint Vincent And The Grenadines</v>
          </cell>
          <cell r="C188" t="str">
            <v>VC</v>
          </cell>
          <cell r="D188">
            <v>450</v>
          </cell>
          <cell r="E188">
            <v>300</v>
          </cell>
          <cell r="F188">
            <v>250</v>
          </cell>
          <cell r="G188">
            <v>125</v>
          </cell>
          <cell r="H188">
            <v>226</v>
          </cell>
        </row>
        <row r="189">
          <cell r="B189" t="str">
            <v>Samoa</v>
          </cell>
          <cell r="C189" t="str">
            <v>WS</v>
          </cell>
          <cell r="D189">
            <v>450</v>
          </cell>
          <cell r="E189">
            <v>300</v>
          </cell>
          <cell r="F189">
            <v>250</v>
          </cell>
          <cell r="G189">
            <v>125</v>
          </cell>
          <cell r="H189">
            <v>138</v>
          </cell>
        </row>
        <row r="190">
          <cell r="B190" t="str">
            <v>Sao Tome And Principe</v>
          </cell>
          <cell r="C190" t="str">
            <v>ST</v>
          </cell>
          <cell r="D190">
            <v>450</v>
          </cell>
          <cell r="E190">
            <v>300</v>
          </cell>
          <cell r="F190">
            <v>250</v>
          </cell>
          <cell r="G190">
            <v>125</v>
          </cell>
          <cell r="H190">
            <v>272</v>
          </cell>
        </row>
        <row r="191">
          <cell r="B191" t="str">
            <v>Saudi Arabia</v>
          </cell>
          <cell r="C191" t="str">
            <v>SA</v>
          </cell>
          <cell r="D191">
            <v>450</v>
          </cell>
          <cell r="E191">
            <v>300</v>
          </cell>
          <cell r="F191">
            <v>250</v>
          </cell>
          <cell r="G191">
            <v>125</v>
          </cell>
          <cell r="H191">
            <v>335</v>
          </cell>
        </row>
        <row r="192">
          <cell r="B192" t="str">
            <v>Senegal</v>
          </cell>
          <cell r="C192" t="str">
            <v>SN</v>
          </cell>
          <cell r="D192">
            <v>450</v>
          </cell>
          <cell r="E192">
            <v>300</v>
          </cell>
          <cell r="F192">
            <v>250</v>
          </cell>
          <cell r="G192">
            <v>125</v>
          </cell>
          <cell r="H192">
            <v>225</v>
          </cell>
        </row>
        <row r="193">
          <cell r="B193" t="str">
            <v>Seychelles</v>
          </cell>
          <cell r="C193" t="str">
            <v>SC</v>
          </cell>
          <cell r="D193">
            <v>450</v>
          </cell>
          <cell r="E193">
            <v>300</v>
          </cell>
          <cell r="F193">
            <v>250</v>
          </cell>
          <cell r="G193">
            <v>125</v>
          </cell>
          <cell r="H193">
            <v>261</v>
          </cell>
        </row>
        <row r="194">
          <cell r="B194" t="str">
            <v>Sierra Leone</v>
          </cell>
          <cell r="C194" t="str">
            <v>SL</v>
          </cell>
          <cell r="D194">
            <v>450</v>
          </cell>
          <cell r="E194">
            <v>300</v>
          </cell>
          <cell r="F194">
            <v>250</v>
          </cell>
          <cell r="G194">
            <v>125</v>
          </cell>
          <cell r="H194">
            <v>225</v>
          </cell>
        </row>
        <row r="195">
          <cell r="B195" t="str">
            <v>Singapore</v>
          </cell>
          <cell r="C195" t="str">
            <v>SG</v>
          </cell>
          <cell r="D195">
            <v>450</v>
          </cell>
          <cell r="E195">
            <v>300</v>
          </cell>
          <cell r="F195">
            <v>250</v>
          </cell>
          <cell r="G195">
            <v>125</v>
          </cell>
          <cell r="H195">
            <v>340</v>
          </cell>
        </row>
        <row r="196">
          <cell r="B196" t="str">
            <v>Solomon Islands</v>
          </cell>
          <cell r="C196" t="str">
            <v>SB</v>
          </cell>
          <cell r="D196">
            <v>450</v>
          </cell>
          <cell r="E196">
            <v>300</v>
          </cell>
          <cell r="F196">
            <v>250</v>
          </cell>
          <cell r="G196">
            <v>125</v>
          </cell>
          <cell r="H196">
            <v>151</v>
          </cell>
        </row>
        <row r="197">
          <cell r="B197" t="str">
            <v>Somalia</v>
          </cell>
          <cell r="C197" t="str">
            <v>SO</v>
          </cell>
          <cell r="D197">
            <v>450</v>
          </cell>
          <cell r="E197">
            <v>300</v>
          </cell>
          <cell r="F197">
            <v>250</v>
          </cell>
          <cell r="G197">
            <v>125</v>
          </cell>
          <cell r="H197">
            <v>118</v>
          </cell>
        </row>
        <row r="198">
          <cell r="B198" t="str">
            <v>South Africa</v>
          </cell>
          <cell r="C198" t="str">
            <v>ZA</v>
          </cell>
          <cell r="D198">
            <v>450</v>
          </cell>
          <cell r="E198">
            <v>300</v>
          </cell>
          <cell r="F198">
            <v>250</v>
          </cell>
          <cell r="G198">
            <v>125</v>
          </cell>
          <cell r="H198">
            <v>210</v>
          </cell>
        </row>
        <row r="199">
          <cell r="B199" t="str">
            <v>Sri Lanka</v>
          </cell>
          <cell r="C199" t="str">
            <v>LK</v>
          </cell>
          <cell r="D199">
            <v>450</v>
          </cell>
          <cell r="E199">
            <v>300</v>
          </cell>
          <cell r="F199">
            <v>250</v>
          </cell>
          <cell r="G199">
            <v>125</v>
          </cell>
          <cell r="H199">
            <v>158</v>
          </cell>
        </row>
        <row r="200">
          <cell r="B200" t="str">
            <v>Sudan</v>
          </cell>
          <cell r="C200" t="str">
            <v>SD</v>
          </cell>
          <cell r="D200">
            <v>450</v>
          </cell>
          <cell r="E200">
            <v>300</v>
          </cell>
          <cell r="F200">
            <v>250</v>
          </cell>
          <cell r="G200">
            <v>125</v>
          </cell>
          <cell r="H200">
            <v>214</v>
          </cell>
        </row>
        <row r="201">
          <cell r="B201" t="str">
            <v>Suriname</v>
          </cell>
          <cell r="C201" t="str">
            <v>SR</v>
          </cell>
          <cell r="D201">
            <v>450</v>
          </cell>
          <cell r="E201">
            <v>300</v>
          </cell>
          <cell r="F201">
            <v>250</v>
          </cell>
          <cell r="G201">
            <v>125</v>
          </cell>
          <cell r="H201">
            <v>158</v>
          </cell>
        </row>
        <row r="202">
          <cell r="B202" t="str">
            <v>Swaziland</v>
          </cell>
          <cell r="C202" t="str">
            <v>SZ</v>
          </cell>
          <cell r="D202">
            <v>450</v>
          </cell>
          <cell r="E202">
            <v>300</v>
          </cell>
          <cell r="F202">
            <v>250</v>
          </cell>
          <cell r="G202">
            <v>125</v>
          </cell>
          <cell r="H202">
            <v>175</v>
          </cell>
        </row>
        <row r="203">
          <cell r="B203" t="str">
            <v>Syrian Arab Republic</v>
          </cell>
          <cell r="C203" t="str">
            <v>SY</v>
          </cell>
          <cell r="D203">
            <v>450</v>
          </cell>
          <cell r="E203">
            <v>300</v>
          </cell>
          <cell r="F203">
            <v>250</v>
          </cell>
          <cell r="G203">
            <v>125</v>
          </cell>
          <cell r="H203">
            <v>271</v>
          </cell>
        </row>
        <row r="204">
          <cell r="B204" t="str">
            <v>Tajikistan</v>
          </cell>
          <cell r="C204" t="str">
            <v>TJ</v>
          </cell>
          <cell r="D204">
            <v>450</v>
          </cell>
          <cell r="E204">
            <v>300</v>
          </cell>
          <cell r="F204">
            <v>250</v>
          </cell>
          <cell r="G204">
            <v>125</v>
          </cell>
          <cell r="H204">
            <v>145</v>
          </cell>
        </row>
        <row r="205">
          <cell r="B205" t="str">
            <v>Tanzania, United Republic Of</v>
          </cell>
          <cell r="C205" t="str">
            <v>TZ</v>
          </cell>
          <cell r="D205">
            <v>450</v>
          </cell>
          <cell r="E205">
            <v>300</v>
          </cell>
          <cell r="F205">
            <v>250</v>
          </cell>
          <cell r="G205">
            <v>125</v>
          </cell>
          <cell r="H205">
            <v>229</v>
          </cell>
        </row>
        <row r="206">
          <cell r="B206" t="str">
            <v>Thailand</v>
          </cell>
          <cell r="C206" t="str">
            <v>TH</v>
          </cell>
          <cell r="D206">
            <v>450</v>
          </cell>
          <cell r="E206">
            <v>300</v>
          </cell>
          <cell r="F206">
            <v>250</v>
          </cell>
          <cell r="G206">
            <v>125</v>
          </cell>
          <cell r="H206">
            <v>176</v>
          </cell>
        </row>
        <row r="207">
          <cell r="B207" t="str">
            <v>Timor-Leste</v>
          </cell>
          <cell r="C207" t="str">
            <v>TL</v>
          </cell>
          <cell r="D207">
            <v>450</v>
          </cell>
          <cell r="E207">
            <v>300</v>
          </cell>
          <cell r="F207">
            <v>250</v>
          </cell>
          <cell r="G207">
            <v>125</v>
          </cell>
          <cell r="H207">
            <v>148</v>
          </cell>
        </row>
        <row r="208">
          <cell r="B208" t="str">
            <v>Togo</v>
          </cell>
          <cell r="C208" t="str">
            <v>TG</v>
          </cell>
          <cell r="D208">
            <v>450</v>
          </cell>
          <cell r="E208">
            <v>300</v>
          </cell>
          <cell r="F208">
            <v>250</v>
          </cell>
          <cell r="G208">
            <v>125</v>
          </cell>
          <cell r="H208">
            <v>176</v>
          </cell>
        </row>
        <row r="209">
          <cell r="B209" t="str">
            <v>Tokelau</v>
          </cell>
          <cell r="C209" t="str">
            <v>TK</v>
          </cell>
          <cell r="D209">
            <v>450</v>
          </cell>
          <cell r="E209">
            <v>300</v>
          </cell>
          <cell r="F209">
            <v>250</v>
          </cell>
          <cell r="G209">
            <v>125</v>
          </cell>
          <cell r="H209">
            <v>59</v>
          </cell>
        </row>
        <row r="210">
          <cell r="B210" t="str">
            <v>Tonga</v>
          </cell>
          <cell r="C210" t="str">
            <v>TO</v>
          </cell>
          <cell r="D210">
            <v>450</v>
          </cell>
          <cell r="E210">
            <v>300</v>
          </cell>
          <cell r="F210">
            <v>250</v>
          </cell>
          <cell r="G210">
            <v>125</v>
          </cell>
          <cell r="H210">
            <v>243</v>
          </cell>
        </row>
        <row r="211">
          <cell r="B211" t="str">
            <v>Trinidad And Tobago</v>
          </cell>
          <cell r="C211" t="str">
            <v>TT</v>
          </cell>
          <cell r="D211">
            <v>450</v>
          </cell>
          <cell r="E211">
            <v>300</v>
          </cell>
          <cell r="F211">
            <v>250</v>
          </cell>
          <cell r="G211">
            <v>125</v>
          </cell>
          <cell r="H211">
            <v>263</v>
          </cell>
        </row>
        <row r="212">
          <cell r="B212" t="str">
            <v>Tunisia</v>
          </cell>
          <cell r="C212" t="str">
            <v>TN</v>
          </cell>
          <cell r="D212">
            <v>450</v>
          </cell>
          <cell r="E212">
            <v>300</v>
          </cell>
          <cell r="F212">
            <v>250</v>
          </cell>
          <cell r="G212">
            <v>125</v>
          </cell>
          <cell r="H212">
            <v>172</v>
          </cell>
        </row>
        <row r="213">
          <cell r="B213" t="str">
            <v>Turkmenistan</v>
          </cell>
          <cell r="C213" t="str">
            <v>TM</v>
          </cell>
          <cell r="D213">
            <v>450</v>
          </cell>
          <cell r="E213">
            <v>300</v>
          </cell>
          <cell r="F213">
            <v>250</v>
          </cell>
          <cell r="G213">
            <v>125</v>
          </cell>
          <cell r="H213">
            <v>157</v>
          </cell>
        </row>
        <row r="214">
          <cell r="B214" t="str">
            <v>Tuvalu</v>
          </cell>
          <cell r="C214" t="str">
            <v>TV</v>
          </cell>
          <cell r="D214">
            <v>450</v>
          </cell>
          <cell r="E214">
            <v>300</v>
          </cell>
          <cell r="F214">
            <v>250</v>
          </cell>
          <cell r="G214">
            <v>125</v>
          </cell>
          <cell r="H214">
            <v>94</v>
          </cell>
        </row>
        <row r="215">
          <cell r="B215" t="str">
            <v>Uganda</v>
          </cell>
          <cell r="C215" t="str">
            <v>UG</v>
          </cell>
          <cell r="D215">
            <v>450</v>
          </cell>
          <cell r="E215">
            <v>300</v>
          </cell>
          <cell r="F215">
            <v>250</v>
          </cell>
          <cell r="G215">
            <v>125</v>
          </cell>
          <cell r="H215">
            <v>212</v>
          </cell>
        </row>
        <row r="216">
          <cell r="B216" t="str">
            <v>Ukraine</v>
          </cell>
          <cell r="C216" t="str">
            <v>UA</v>
          </cell>
          <cell r="D216">
            <v>450</v>
          </cell>
          <cell r="E216">
            <v>300</v>
          </cell>
          <cell r="F216">
            <v>250</v>
          </cell>
          <cell r="G216">
            <v>125</v>
          </cell>
          <cell r="H216">
            <v>334</v>
          </cell>
        </row>
        <row r="217">
          <cell r="B217" t="str">
            <v>United Arab Emirates</v>
          </cell>
          <cell r="C217" t="str">
            <v>AE</v>
          </cell>
          <cell r="D217">
            <v>450</v>
          </cell>
          <cell r="E217">
            <v>300</v>
          </cell>
          <cell r="F217">
            <v>250</v>
          </cell>
          <cell r="G217">
            <v>125</v>
          </cell>
          <cell r="H217">
            <v>275</v>
          </cell>
        </row>
        <row r="218">
          <cell r="B218" t="str">
            <v>United States of America</v>
          </cell>
          <cell r="C218" t="str">
            <v>US</v>
          </cell>
          <cell r="D218">
            <v>450</v>
          </cell>
          <cell r="E218">
            <v>300</v>
          </cell>
          <cell r="F218">
            <v>250</v>
          </cell>
          <cell r="G218">
            <v>125</v>
          </cell>
          <cell r="H218">
            <v>292</v>
          </cell>
        </row>
        <row r="219">
          <cell r="B219" t="str">
            <v>Uruguay</v>
          </cell>
          <cell r="C219" t="str">
            <v>UY</v>
          </cell>
          <cell r="D219">
            <v>450</v>
          </cell>
          <cell r="E219">
            <v>300</v>
          </cell>
          <cell r="F219">
            <v>250</v>
          </cell>
          <cell r="G219">
            <v>125</v>
          </cell>
          <cell r="H219">
            <v>222</v>
          </cell>
        </row>
        <row r="220">
          <cell r="B220" t="str">
            <v>Uzbekistan</v>
          </cell>
          <cell r="C220" t="str">
            <v>UZ</v>
          </cell>
          <cell r="D220">
            <v>450</v>
          </cell>
          <cell r="E220">
            <v>300</v>
          </cell>
          <cell r="F220">
            <v>250</v>
          </cell>
          <cell r="G220">
            <v>125</v>
          </cell>
          <cell r="H220">
            <v>209</v>
          </cell>
        </row>
        <row r="221">
          <cell r="B221" t="str">
            <v>Vanuatu</v>
          </cell>
          <cell r="C221" t="str">
            <v>VU</v>
          </cell>
          <cell r="D221">
            <v>450</v>
          </cell>
          <cell r="E221">
            <v>300</v>
          </cell>
          <cell r="F221">
            <v>250</v>
          </cell>
          <cell r="G221">
            <v>125</v>
          </cell>
          <cell r="H221">
            <v>211</v>
          </cell>
        </row>
        <row r="222">
          <cell r="B222" t="str">
            <v>Venezuela, Bolivarian Republic Of</v>
          </cell>
          <cell r="C222" t="str">
            <v>VE</v>
          </cell>
          <cell r="D222">
            <v>450</v>
          </cell>
          <cell r="E222">
            <v>300</v>
          </cell>
          <cell r="F222">
            <v>250</v>
          </cell>
          <cell r="G222">
            <v>125</v>
          </cell>
          <cell r="H222">
            <v>337</v>
          </cell>
        </row>
        <row r="223">
          <cell r="B223" t="str">
            <v>Viet Nam</v>
          </cell>
          <cell r="C223" t="str">
            <v>VN</v>
          </cell>
          <cell r="D223">
            <v>450</v>
          </cell>
          <cell r="E223">
            <v>300</v>
          </cell>
          <cell r="F223">
            <v>250</v>
          </cell>
          <cell r="G223">
            <v>125</v>
          </cell>
          <cell r="H223">
            <v>132</v>
          </cell>
        </row>
        <row r="224">
          <cell r="B224" t="str">
            <v>Virgin Islands, U.S.</v>
          </cell>
          <cell r="C224" t="str">
            <v>VI</v>
          </cell>
          <cell r="D224">
            <v>450</v>
          </cell>
          <cell r="E224">
            <v>300</v>
          </cell>
          <cell r="F224">
            <v>250</v>
          </cell>
          <cell r="G224">
            <v>125</v>
          </cell>
          <cell r="H224">
            <v>261</v>
          </cell>
        </row>
        <row r="225">
          <cell r="B225" t="str">
            <v>West Bank and Gaza Strip</v>
          </cell>
          <cell r="C225" t="str">
            <v>PS</v>
          </cell>
          <cell r="D225">
            <v>450</v>
          </cell>
          <cell r="E225">
            <v>300</v>
          </cell>
          <cell r="F225">
            <v>250</v>
          </cell>
          <cell r="G225">
            <v>125</v>
          </cell>
          <cell r="H225">
            <v>139</v>
          </cell>
        </row>
        <row r="226">
          <cell r="B226" t="str">
            <v>Yemen</v>
          </cell>
          <cell r="C226" t="str">
            <v>YE</v>
          </cell>
          <cell r="D226">
            <v>450</v>
          </cell>
          <cell r="E226">
            <v>300</v>
          </cell>
          <cell r="F226">
            <v>250</v>
          </cell>
          <cell r="G226">
            <v>125</v>
          </cell>
          <cell r="H226">
            <v>164</v>
          </cell>
        </row>
        <row r="227">
          <cell r="B227" t="str">
            <v>Zambia</v>
          </cell>
          <cell r="C227" t="str">
            <v>ZM</v>
          </cell>
          <cell r="D227">
            <v>450</v>
          </cell>
          <cell r="E227">
            <v>300</v>
          </cell>
          <cell r="F227">
            <v>250</v>
          </cell>
          <cell r="G227">
            <v>125</v>
          </cell>
          <cell r="H227">
            <v>230</v>
          </cell>
        </row>
        <row r="228">
          <cell r="B228" t="str">
            <v>Zimbabwe</v>
          </cell>
          <cell r="C228" t="str">
            <v>ZM</v>
          </cell>
          <cell r="D228">
            <v>450</v>
          </cell>
          <cell r="E228">
            <v>300</v>
          </cell>
          <cell r="F228">
            <v>250</v>
          </cell>
          <cell r="G228">
            <v>125</v>
          </cell>
          <cell r="H228">
            <v>141</v>
          </cell>
        </row>
        <row r="229">
          <cell r="B229" t="str">
            <v>Other</v>
          </cell>
          <cell r="C229" t="str">
            <v>OT</v>
          </cell>
          <cell r="D229">
            <v>450</v>
          </cell>
          <cell r="E229">
            <v>300</v>
          </cell>
          <cell r="F229">
            <v>250</v>
          </cell>
          <cell r="G229">
            <v>125</v>
          </cell>
          <cell r="H229">
            <v>200</v>
          </cell>
        </row>
      </sheetData>
      <sheetData sheetId="13">
        <row r="6">
          <cell r="A6" t="str">
            <v xml:space="preserve">Comenius Multilateral Projects </v>
          </cell>
        </row>
        <row r="7">
          <cell r="A7" t="str">
            <v xml:space="preserve">Comenius Multilateral Networks </v>
          </cell>
        </row>
        <row r="8">
          <cell r="A8" t="str">
            <v>Comenius Accompanying Measures</v>
          </cell>
        </row>
        <row r="9">
          <cell r="A9" t="str">
            <v>Erasmus Multilateral Projects (minimum duration 24 months)</v>
          </cell>
        </row>
        <row r="10">
          <cell r="A10" t="str">
            <v>Erasmus Multilateral Projects - Knowledge Alliances  (only 24 months, duration is fixed)</v>
          </cell>
        </row>
        <row r="11">
          <cell r="A11" t="str">
            <v xml:space="preserve">Erasmus Multilateral Networks </v>
          </cell>
        </row>
        <row r="12">
          <cell r="A12" t="str">
            <v>Erasmus Accompanying Measures</v>
          </cell>
        </row>
        <row r="13">
          <cell r="A13" t="str">
            <v xml:space="preserve">Leonardo da Vinci Multilateral Projects for Development of Innovation </v>
          </cell>
        </row>
        <row r="14">
          <cell r="A14" t="str">
            <v xml:space="preserve">Leonardo da Vinci Multilateral Networks </v>
          </cell>
        </row>
        <row r="15">
          <cell r="A15" t="str">
            <v>Leonardo da Vinci Accompanying Measures</v>
          </cell>
        </row>
        <row r="16">
          <cell r="A16" t="str">
            <v xml:space="preserve">Grundtvig Multilateral Projects </v>
          </cell>
        </row>
        <row r="17">
          <cell r="A17" t="str">
            <v xml:space="preserve">Grundtvig Multilateral Networks </v>
          </cell>
        </row>
        <row r="18">
          <cell r="A18" t="str">
            <v>Grundtvig Accompanying Measures</v>
          </cell>
        </row>
        <row r="19">
          <cell r="A19" t="str">
            <v xml:space="preserve">Key Activity 1 Roma Multilateral projects </v>
          </cell>
        </row>
        <row r="20">
          <cell r="A20" t="str">
            <v xml:space="preserve">Key Activity 1 Roma Networks </v>
          </cell>
        </row>
        <row r="21">
          <cell r="A21" t="str">
            <v xml:space="preserve">Key Activity 1 Multilateral Networks </v>
          </cell>
        </row>
        <row r="22">
          <cell r="A22" t="str">
            <v>Key Activity 2 Multilateral Projects</v>
          </cell>
        </row>
        <row r="23">
          <cell r="A23" t="str">
            <v>Key Activity 2 Multilateral Networks</v>
          </cell>
        </row>
        <row r="24">
          <cell r="A24" t="str">
            <v>Key Activity 2 Accompanying Measures</v>
          </cell>
        </row>
        <row r="25">
          <cell r="A25" t="str">
            <v>Key Activity 3 Multilateral Projects</v>
          </cell>
        </row>
        <row r="26">
          <cell r="A26" t="str">
            <v xml:space="preserve">Key Activity 3 Multilateral Networks </v>
          </cell>
        </row>
        <row r="27">
          <cell r="A27" t="str">
            <v>Key Activity 4 Multilateral Projects</v>
          </cell>
        </row>
      </sheetData>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OMsRECEBIDAS"/>
      <sheetName val=" OMsAPROVADAS"/>
      <sheetName val="DADOS_PROG"/>
      <sheetName val="PROG PT"/>
      <sheetName val="OM REC"/>
      <sheetName val="PROG ATZDA"/>
      <sheetName val="DADOS_RDO"/>
      <sheetName val="CONF.HH"/>
      <sheetName val="prod"/>
      <sheetName val="esp"/>
      <sheetName val="FAT.SEMANAL"/>
      <sheetName val="RES.SEMANAL"/>
      <sheetName val="RES. RDO_NOVO"/>
      <sheetName val="FAT.ATIV."/>
      <sheetName val="FAT.ATIV. (2)"/>
      <sheetName val="PROV."/>
      <sheetName val="RES.PROV."/>
      <sheetName val="HISTOGRAMA"/>
      <sheetName val="EXT.HH"/>
      <sheetName val="RES.OMs"/>
      <sheetName val="EMR"/>
      <sheetName val="EMR2"/>
      <sheetName val="MARIANA"/>
      <sheetName val="AFC"/>
      <sheetName val="APRV OMs"/>
      <sheetName val="CONF BM"/>
      <sheetName val="FL ROSTO"/>
      <sheetName val="$MÉDIO"/>
      <sheetName val="oms bm12"/>
      <sheetName val="P LUCAS"/>
      <sheetName val="P PLAN FAT"/>
    </sheetNames>
    <sheetDataSet>
      <sheetData sheetId="0">
        <row r="5">
          <cell r="B5" t="str">
            <v>Montador Andaime</v>
          </cell>
        </row>
        <row r="6">
          <cell r="B6" t="str">
            <v>Pintor Industrial</v>
          </cell>
        </row>
        <row r="7">
          <cell r="B7" t="str">
            <v>Pintor Letrista</v>
          </cell>
        </row>
        <row r="8">
          <cell r="B8" t="str">
            <v>Isolador</v>
          </cell>
        </row>
        <row r="9">
          <cell r="B9" t="str">
            <v>Funileiro</v>
          </cell>
        </row>
        <row r="10">
          <cell r="B10" t="str">
            <v>Pedreiro</v>
          </cell>
        </row>
        <row r="11">
          <cell r="B11" t="str">
            <v>Carpinteiro</v>
          </cell>
        </row>
        <row r="12">
          <cell r="B12" t="str">
            <v>Supervisor de Qualidade</v>
          </cell>
        </row>
        <row r="13">
          <cell r="B13" t="str">
            <v>Inspetor de Qualidade</v>
          </cell>
        </row>
        <row r="14">
          <cell r="B14" t="str">
            <v>Encarregado</v>
          </cell>
        </row>
        <row r="15">
          <cell r="B15" t="str">
            <v>Técnico de Planejamento</v>
          </cell>
        </row>
        <row r="16">
          <cell r="B16" t="str">
            <v>Técnico de Segurança</v>
          </cell>
        </row>
        <row r="17">
          <cell r="B17" t="str">
            <v>Montador Andaime - H.E.</v>
          </cell>
        </row>
        <row r="18">
          <cell r="B18" t="str">
            <v>Pintor Industrial - H.E.</v>
          </cell>
        </row>
        <row r="19">
          <cell r="B19" t="str">
            <v>Pintor Letrista - H.E.</v>
          </cell>
        </row>
        <row r="20">
          <cell r="B20" t="str">
            <v>Isolador - H.E.</v>
          </cell>
        </row>
        <row r="21">
          <cell r="B21" t="str">
            <v>Funileiro - H.E.</v>
          </cell>
        </row>
        <row r="22">
          <cell r="B22" t="str">
            <v>Pedreiro - H.E.</v>
          </cell>
        </row>
        <row r="23">
          <cell r="B23" t="str">
            <v>Carpinteiro - H.E.</v>
          </cell>
        </row>
        <row r="24">
          <cell r="B24" t="str">
            <v>Supervisor de Qualidade - H.E.</v>
          </cell>
        </row>
        <row r="25">
          <cell r="B25" t="str">
            <v>Encarregado - H.E.</v>
          </cell>
        </row>
        <row r="26">
          <cell r="B26" t="str">
            <v>Técnico de Planejamento - H.E.</v>
          </cell>
        </row>
        <row r="27">
          <cell r="B27" t="str">
            <v>Técnico de Segurança - H.E.</v>
          </cell>
        </row>
        <row r="28">
          <cell r="B28" t="str">
            <v>Montador Andaime - A. N.</v>
          </cell>
        </row>
        <row r="29">
          <cell r="B29" t="str">
            <v>Pintor Industrial - A. N.</v>
          </cell>
        </row>
        <row r="30">
          <cell r="B30" t="str">
            <v>Pintor Letrista - A. N.</v>
          </cell>
        </row>
        <row r="31">
          <cell r="B31" t="str">
            <v>Isolador - A. N.</v>
          </cell>
        </row>
        <row r="32">
          <cell r="B32" t="str">
            <v>Funileiro - A. N.</v>
          </cell>
        </row>
        <row r="33">
          <cell r="B33" t="str">
            <v>Pedreiro - A. N.</v>
          </cell>
        </row>
        <row r="34">
          <cell r="B34" t="str">
            <v>Carpinteiro - A. N.</v>
          </cell>
        </row>
        <row r="35">
          <cell r="B35" t="str">
            <v>Supervisor de Qualidade - A. N.</v>
          </cell>
        </row>
        <row r="36">
          <cell r="B36" t="str">
            <v>Encarregado - A. N.</v>
          </cell>
        </row>
        <row r="37">
          <cell r="B37" t="str">
            <v>Técnico de Planejamento - A. N.</v>
          </cell>
        </row>
        <row r="38">
          <cell r="B38" t="str">
            <v>Técnico de Segurança - A. N.</v>
          </cell>
        </row>
        <row r="40">
          <cell r="B40" t="str">
            <v>FUNÇÃO</v>
          </cell>
        </row>
        <row r="42">
          <cell r="B42" t="str">
            <v>EQUIPE_ANDAIME</v>
          </cell>
        </row>
        <row r="43">
          <cell r="B43" t="str">
            <v>EQUIPE_CIVIL</v>
          </cell>
        </row>
        <row r="44">
          <cell r="B44" t="str">
            <v>EQUIPE_ISOLAMENTO</v>
          </cell>
        </row>
        <row r="45">
          <cell r="B45" t="str">
            <v>EQUIPE_PINTURA</v>
          </cell>
        </row>
        <row r="46">
          <cell r="B46"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Plan1"/>
      <sheetName val="EQUIPE"/>
      <sheetName val="RES.1"/>
      <sheetName val="DHT (2)"/>
      <sheetName val="DHT"/>
      <sheetName val="RESUMO"/>
    </sheetNames>
    <sheetDataSet>
      <sheetData sheetId="0">
        <row r="38">
          <cell r="B38" t="str">
            <v>#DIG.</v>
          </cell>
        </row>
        <row r="39">
          <cell r="B39" t="str">
            <v>APOIO</v>
          </cell>
        </row>
        <row r="40">
          <cell r="B40" t="str">
            <v>APOIO A-300</v>
          </cell>
        </row>
        <row r="41">
          <cell r="B41" t="str">
            <v>PAR. A-300</v>
          </cell>
        </row>
        <row r="42">
          <cell r="B42" t="str">
            <v>PAR. A-300_HH</v>
          </cell>
        </row>
        <row r="43">
          <cell r="B43" t="str">
            <v>BA-4102</v>
          </cell>
        </row>
        <row r="44">
          <cell r="B44" t="str">
            <v>BA-4102_HH</v>
          </cell>
        </row>
        <row r="45">
          <cell r="B45" t="str">
            <v>APOIO ADM</v>
          </cell>
        </row>
        <row r="46">
          <cell r="B46" t="str">
            <v>APOIO À CIVIL</v>
          </cell>
        </row>
        <row r="47">
          <cell r="B47" t="str">
            <v>APOIO CIVIL UO-II</v>
          </cell>
        </row>
        <row r="48">
          <cell r="B48" t="str">
            <v>ASE</v>
          </cell>
        </row>
        <row r="49">
          <cell r="B49" t="str">
            <v>BA-1103</v>
          </cell>
        </row>
        <row r="50">
          <cell r="B50" t="str">
            <v>BA-1101</v>
          </cell>
        </row>
        <row r="51">
          <cell r="B51" t="str">
            <v>BA-1101_HH</v>
          </cell>
        </row>
        <row r="52">
          <cell r="B52" t="str">
            <v>CENTRAL CAMAÇARI</v>
          </cell>
        </row>
        <row r="53">
          <cell r="B53" t="str">
            <v>DA-2351 B</v>
          </cell>
        </row>
        <row r="54">
          <cell r="B54" t="str">
            <v>DA-4406</v>
          </cell>
        </row>
        <row r="55">
          <cell r="B55" t="str">
            <v>DA-5208</v>
          </cell>
        </row>
        <row r="56">
          <cell r="B56" t="str">
            <v>DA-5258</v>
          </cell>
        </row>
        <row r="57">
          <cell r="B57" t="str">
            <v>A-2300</v>
          </cell>
        </row>
        <row r="58">
          <cell r="B58" t="str">
            <v>DEP</v>
          </cell>
        </row>
        <row r="59">
          <cell r="B59" t="str">
            <v>DTG</v>
          </cell>
        </row>
        <row r="60">
          <cell r="B60" t="str">
            <v>DTG FORNOS</v>
          </cell>
        </row>
        <row r="61">
          <cell r="B61" t="str">
            <v>DTG REC´s 2017</v>
          </cell>
        </row>
        <row r="62">
          <cell r="B62" t="str">
            <v>DTG REC´s 2018</v>
          </cell>
        </row>
        <row r="63">
          <cell r="B63" t="str">
            <v>DTG TIB</v>
          </cell>
        </row>
        <row r="64">
          <cell r="B64" t="str">
            <v>DTG UA</v>
          </cell>
        </row>
        <row r="65">
          <cell r="B65" t="str">
            <v>DTG UA-III</v>
          </cell>
        </row>
        <row r="66">
          <cell r="B66" t="str">
            <v>DTG UO</v>
          </cell>
        </row>
        <row r="67">
          <cell r="B67" t="str">
            <v>DTP ( FIBRAS )</v>
          </cell>
        </row>
        <row r="68">
          <cell r="B68" t="str">
            <v>EA-4501 A</v>
          </cell>
        </row>
        <row r="69">
          <cell r="B69" t="str">
            <v>EF-1900 B</v>
          </cell>
        </row>
        <row r="70">
          <cell r="B70" t="str">
            <v>EF-1900 I</v>
          </cell>
        </row>
        <row r="71">
          <cell r="B71" t="str">
            <v>EF-1900A</v>
          </cell>
        </row>
        <row r="72">
          <cell r="B72" t="str">
            <v>EF-1900B</v>
          </cell>
        </row>
        <row r="73">
          <cell r="B73" t="str">
            <v>EQUIPE TELHADO</v>
          </cell>
        </row>
        <row r="74">
          <cell r="B74" t="str">
            <v>EXTRA</v>
          </cell>
        </row>
        <row r="75">
          <cell r="B75" t="str">
            <v>FB-952 A</v>
          </cell>
        </row>
        <row r="76">
          <cell r="B76" t="str">
            <v>FB-952 A_MM</v>
          </cell>
        </row>
        <row r="77">
          <cell r="B77" t="str">
            <v>FB-952 B</v>
          </cell>
        </row>
        <row r="78">
          <cell r="B78" t="str">
            <v>FB-967</v>
          </cell>
        </row>
        <row r="79">
          <cell r="B79" t="str">
            <v>FB-966</v>
          </cell>
        </row>
        <row r="80">
          <cell r="B80" t="str">
            <v>FB-1002 X</v>
          </cell>
        </row>
        <row r="81">
          <cell r="B81" t="str">
            <v>FB-4061</v>
          </cell>
        </row>
        <row r="82">
          <cell r="B82" t="str">
            <v>FORNOS</v>
          </cell>
        </row>
        <row r="83">
          <cell r="B83" t="str">
            <v>GPA UA I</v>
          </cell>
        </row>
        <row r="84">
          <cell r="B84" t="str">
            <v>GPA UA II</v>
          </cell>
        </row>
        <row r="85">
          <cell r="B85" t="str">
            <v>GPA UO I</v>
          </cell>
        </row>
        <row r="86">
          <cell r="B86" t="str">
            <v>GPA UO II</v>
          </cell>
        </row>
        <row r="87">
          <cell r="B87" t="str">
            <v>GPA UTE</v>
          </cell>
        </row>
        <row r="88">
          <cell r="B88" t="str">
            <v>GV-5301 D</v>
          </cell>
        </row>
        <row r="89">
          <cell r="B89" t="str">
            <v>GV-5301 H_HH</v>
          </cell>
        </row>
        <row r="90">
          <cell r="B90" t="str">
            <v>GV-5301 D_HH</v>
          </cell>
        </row>
        <row r="91">
          <cell r="B91" t="str">
            <v>GV-5301 E</v>
          </cell>
        </row>
        <row r="92">
          <cell r="B92" t="str">
            <v>GV-5301 E_HH</v>
          </cell>
        </row>
        <row r="93">
          <cell r="B93" t="str">
            <v>GV-5301 H</v>
          </cell>
        </row>
        <row r="94">
          <cell r="B94" t="str">
            <v>INSP. CATÓDICA UO-I</v>
          </cell>
        </row>
        <row r="95">
          <cell r="B95" t="str">
            <v>INS-PARADA</v>
          </cell>
        </row>
        <row r="96">
          <cell r="B96" t="str">
            <v>INSPEÇÃO</v>
          </cell>
        </row>
        <row r="97">
          <cell r="B97" t="str">
            <v>INSPEÇÃO PRÉ-PARADA</v>
          </cell>
        </row>
        <row r="98">
          <cell r="B98" t="str">
            <v>ISOL. A-1000</v>
          </cell>
        </row>
        <row r="99">
          <cell r="B99" t="str">
            <v>LAB. UA-I</v>
          </cell>
        </row>
        <row r="100">
          <cell r="B100" t="str">
            <v>LINHA DE FACILIDADES</v>
          </cell>
        </row>
        <row r="101">
          <cell r="B101" t="str">
            <v>LINHA DE FW</v>
          </cell>
        </row>
        <row r="102">
          <cell r="B102" t="str">
            <v>LINHA DE V-15 EXTERNO</v>
          </cell>
        </row>
        <row r="103">
          <cell r="B103" t="str">
            <v>LINHA DE V-15 INTERNO</v>
          </cell>
        </row>
        <row r="104">
          <cell r="B104" t="str">
            <v>MB-5301G</v>
          </cell>
        </row>
        <row r="105">
          <cell r="B105" t="str">
            <v>NOTAS GM - EA-1142</v>
          </cell>
        </row>
        <row r="106">
          <cell r="B106" t="str">
            <v>NOTAS Z-3</v>
          </cell>
        </row>
        <row r="107">
          <cell r="B107" t="str">
            <v>PAR. UA-II 2018_HH</v>
          </cell>
        </row>
        <row r="108">
          <cell r="B108" t="str">
            <v>PARADA</v>
          </cell>
        </row>
        <row r="109">
          <cell r="B109" t="str">
            <v>PARADA (PJ)</v>
          </cell>
        </row>
        <row r="110">
          <cell r="B110" t="str">
            <v>PARADA UA-II 2018</v>
          </cell>
        </row>
        <row r="111">
          <cell r="B111" t="str">
            <v>PE-3</v>
          </cell>
        </row>
        <row r="112">
          <cell r="B112" t="str">
            <v>PIT STOP</v>
          </cell>
        </row>
        <row r="113">
          <cell r="B113" t="str">
            <v>PIT STOP A-350</v>
          </cell>
        </row>
        <row r="114">
          <cell r="B114" t="str">
            <v>PIT STOP A-5100</v>
          </cell>
        </row>
        <row r="115">
          <cell r="B115" t="str">
            <v>PIT STOP A-5200</v>
          </cell>
        </row>
        <row r="116">
          <cell r="B116" t="str">
            <v>PJ - A-1000</v>
          </cell>
        </row>
        <row r="117">
          <cell r="B117" t="str">
            <v>PJ - EA-4417</v>
          </cell>
        </row>
        <row r="118">
          <cell r="B118" t="str">
            <v>PJ A-1900</v>
          </cell>
        </row>
        <row r="119">
          <cell r="B119" t="str">
            <v>PJ A-300</v>
          </cell>
        </row>
        <row r="120">
          <cell r="B120" t="str">
            <v>PJ-EA-1501 A/B</v>
          </cell>
        </row>
        <row r="121">
          <cell r="B121" t="str">
            <v>PJ-EA-4417 A/B</v>
          </cell>
        </row>
        <row r="122">
          <cell r="B122" t="str">
            <v>PQ B-01</v>
          </cell>
        </row>
        <row r="123">
          <cell r="B123" t="str">
            <v>PQ B-02</v>
          </cell>
        </row>
        <row r="124">
          <cell r="B124" t="str">
            <v>PRÉ-PARADA</v>
          </cell>
        </row>
        <row r="125">
          <cell r="B125" t="str">
            <v>PROJ. A-1000</v>
          </cell>
        </row>
        <row r="126">
          <cell r="B126" t="str">
            <v>PT-10</v>
          </cell>
        </row>
        <row r="127">
          <cell r="B127" t="str">
            <v>REC´s 2017 FW/UA</v>
          </cell>
        </row>
        <row r="128">
          <cell r="B128" t="str">
            <v>REC´s 2017 FW/UO</v>
          </cell>
        </row>
        <row r="129">
          <cell r="B129" t="str">
            <v>REC´s 2017 TIB</v>
          </cell>
        </row>
        <row r="130">
          <cell r="B130" t="str">
            <v>REC´s 2017 UA-I</v>
          </cell>
        </row>
        <row r="131">
          <cell r="B131" t="str">
            <v>REC´s 2017 UA-II</v>
          </cell>
        </row>
        <row r="132">
          <cell r="B132" t="str">
            <v>REC´s 2017 UO</v>
          </cell>
        </row>
        <row r="133">
          <cell r="B133" t="str">
            <v>REC´s 2017 UA</v>
          </cell>
        </row>
        <row r="134">
          <cell r="B134" t="str">
            <v>REC´s 2017 UO-I</v>
          </cell>
        </row>
        <row r="135">
          <cell r="B135" t="str">
            <v>REC´s 2017 UO-II</v>
          </cell>
        </row>
        <row r="136">
          <cell r="B136" t="str">
            <v>REC´s 2017 UTE</v>
          </cell>
        </row>
        <row r="137">
          <cell r="B137" t="str">
            <v>REC´S ESPECIAIS</v>
          </cell>
        </row>
        <row r="138">
          <cell r="B138" t="str">
            <v>REC´s UO</v>
          </cell>
        </row>
        <row r="139">
          <cell r="B139" t="str">
            <v>REC´s UO I</v>
          </cell>
        </row>
        <row r="140">
          <cell r="B140" t="str">
            <v>REC-311335</v>
          </cell>
        </row>
        <row r="141">
          <cell r="B141" t="str">
            <v>REC-313736</v>
          </cell>
        </row>
        <row r="142">
          <cell r="B142" t="str">
            <v>RECs 2017</v>
          </cell>
        </row>
        <row r="143">
          <cell r="B143" t="str">
            <v>RECs UA II (ROT.)</v>
          </cell>
        </row>
        <row r="144">
          <cell r="B144" t="str">
            <v>REFEITÓRIO CENTRAL</v>
          </cell>
        </row>
        <row r="145">
          <cell r="B145" t="str">
            <v>REGENERAÇÃO</v>
          </cell>
        </row>
        <row r="146">
          <cell r="B146" t="str">
            <v>RMA 1</v>
          </cell>
        </row>
        <row r="147">
          <cell r="B147" t="str">
            <v>RMA 5</v>
          </cell>
        </row>
        <row r="148">
          <cell r="B148" t="str">
            <v>RMA 7</v>
          </cell>
        </row>
        <row r="149">
          <cell r="B149" t="str">
            <v>RMA HD</v>
          </cell>
        </row>
        <row r="150">
          <cell r="B150" t="str">
            <v>RMA HDC</v>
          </cell>
        </row>
        <row r="151">
          <cell r="B151" t="str">
            <v>RMA 7D</v>
          </cell>
        </row>
        <row r="152">
          <cell r="B152" t="str">
            <v>RMA 8</v>
          </cell>
        </row>
        <row r="153">
          <cell r="B153" t="str">
            <v>RMA 9</v>
          </cell>
        </row>
        <row r="154">
          <cell r="B154" t="str">
            <v>RMA 9 E</v>
          </cell>
        </row>
        <row r="155">
          <cell r="B155" t="str">
            <v>RMA 9 I</v>
          </cell>
        </row>
        <row r="156">
          <cell r="B156" t="str">
            <v>RMA 9 M</v>
          </cell>
        </row>
        <row r="157">
          <cell r="B157" t="str">
            <v>SF-6</v>
          </cell>
        </row>
        <row r="158">
          <cell r="B158" t="str">
            <v>STEAM TRACE</v>
          </cell>
        </row>
        <row r="159">
          <cell r="B159" t="str">
            <v>TANCAGEM</v>
          </cell>
        </row>
        <row r="160">
          <cell r="B160" t="str">
            <v>TECHBIOS</v>
          </cell>
        </row>
        <row r="161">
          <cell r="B161" t="str">
            <v>TG-5301 B</v>
          </cell>
        </row>
        <row r="162">
          <cell r="B162" t="str">
            <v>TG-5301-D</v>
          </cell>
        </row>
        <row r="163">
          <cell r="B163" t="str">
            <v>TROCADORES UO-I</v>
          </cell>
        </row>
        <row r="164">
          <cell r="B164" t="str">
            <v>TURNO DESLOCADO</v>
          </cell>
        </row>
        <row r="165">
          <cell r="B165" t="str">
            <v>TURNO PARADA</v>
          </cell>
        </row>
        <row r="166">
          <cell r="B166" t="str">
            <v>VAZAMENTOS UO-II</v>
          </cell>
        </row>
        <row r="167">
          <cell r="B167" t="str">
            <v>VENT´S &amp; DRENOS</v>
          </cell>
        </row>
        <row r="168">
          <cell r="B168" t="str">
            <v>FB-1029</v>
          </cell>
        </row>
        <row r="169">
          <cell r="B169" t="str">
            <v>PAR. REGUL. UA-I</v>
          </cell>
        </row>
        <row r="170">
          <cell r="B170" t="str">
            <v>REGENER. A-2300</v>
          </cell>
        </row>
        <row r="171">
          <cell r="B171" t="str">
            <v>PAR. REGUL. UA-I_HH</v>
          </cell>
        </row>
        <row r="172">
          <cell r="B172" t="str">
            <v>BKM ALAGOAS</v>
          </cell>
        </row>
        <row r="173">
          <cell r="B173" t="str">
            <v>DA-5201a04</v>
          </cell>
        </row>
        <row r="174">
          <cell r="B174" t="str">
            <v>INSP. UO-I PAR.2019</v>
          </cell>
        </row>
        <row r="175">
          <cell r="B175" t="str">
            <v>INSP. UTE PAR.2019</v>
          </cell>
        </row>
        <row r="176">
          <cell r="B176" t="str">
            <v>P-5301 C</v>
          </cell>
        </row>
        <row r="177">
          <cell r="B177" t="str">
            <v>P-5302 C</v>
          </cell>
        </row>
        <row r="178">
          <cell r="B178" t="str">
            <v>BA-4110</v>
          </cell>
        </row>
        <row r="179">
          <cell r="B179" t="str">
            <v>BA-4110_HH</v>
          </cell>
        </row>
        <row r="180">
          <cell r="B180" t="str">
            <v>BLACKOUT</v>
          </cell>
        </row>
        <row r="181">
          <cell r="B181" t="str">
            <v>EXTRA INSPEÇÃO</v>
          </cell>
        </row>
        <row r="182">
          <cell r="B182" t="str">
            <v>P-02B&amp;C</v>
          </cell>
        </row>
        <row r="183">
          <cell r="B183" t="str">
            <v>TUB. HID. SUL</v>
          </cell>
        </row>
        <row r="184">
          <cell r="B184" t="str">
            <v>D-5301A1&amp;A2</v>
          </cell>
        </row>
        <row r="185">
          <cell r="B185" t="str">
            <v>VAZAMENTOS UO-I</v>
          </cell>
        </row>
        <row r="186">
          <cell r="B186" t="str">
            <v>GB-5301</v>
          </cell>
        </row>
        <row r="187">
          <cell r="B187" t="str">
            <v>PLANO PINT. UTE</v>
          </cell>
        </row>
        <row r="188">
          <cell r="B188" t="str">
            <v>PLANO PINT. TUB. 9C</v>
          </cell>
        </row>
        <row r="189">
          <cell r="B189" t="str">
            <v>TUB. 9C (CALDEIRARIA)</v>
          </cell>
        </row>
        <row r="190">
          <cell r="B190" t="str">
            <v>TUB. 32C 2017 - DTG</v>
          </cell>
        </row>
        <row r="191">
          <cell r="B191" t="str">
            <v>BA-4101</v>
          </cell>
        </row>
        <row r="192">
          <cell r="B192" t="str">
            <v>BA-4101_HH</v>
          </cell>
        </row>
        <row r="193">
          <cell r="B193" t="str">
            <v>BA-1108</v>
          </cell>
        </row>
        <row r="194">
          <cell r="B194" t="str">
            <v>BA-1108_HH</v>
          </cell>
        </row>
        <row r="195">
          <cell r="B195" t="str">
            <v>BA-4106</v>
          </cell>
        </row>
        <row r="196">
          <cell r="B196" t="str">
            <v>BA-4106_HH</v>
          </cell>
        </row>
        <row r="197">
          <cell r="B197" t="str">
            <v>SSMA</v>
          </cell>
        </row>
        <row r="198">
          <cell r="B198" t="str">
            <v>PJ DEP - BA-4101</v>
          </cell>
        </row>
        <row r="199">
          <cell r="B199" t="str">
            <v>REC´s 2018 TIB</v>
          </cell>
        </row>
        <row r="200">
          <cell r="B200" t="str">
            <v>REC´s 2018 UO</v>
          </cell>
        </row>
        <row r="201">
          <cell r="B201" t="str">
            <v>REC´s 2018 UA</v>
          </cell>
        </row>
        <row r="202">
          <cell r="B202" t="str">
            <v>REC´s 2018 UTE</v>
          </cell>
        </row>
        <row r="203">
          <cell r="B203" t="str">
            <v>MB-5302A</v>
          </cell>
        </row>
        <row r="204">
          <cell r="B204" t="str">
            <v>PJ-0601157 (BA-4101)</v>
          </cell>
        </row>
        <row r="205">
          <cell r="B205" t="str">
            <v>PJ-0601179 (A-2300)</v>
          </cell>
        </row>
        <row r="206">
          <cell r="B206" t="str">
            <v>PJ-0601179 (A-2300)_HH</v>
          </cell>
        </row>
        <row r="207">
          <cell r="B207" t="str">
            <v>PJ-0601179 (A-300)</v>
          </cell>
        </row>
        <row r="208">
          <cell r="B208" t="str">
            <v>PJ-0600663 (SE-21)</v>
          </cell>
        </row>
        <row r="209">
          <cell r="B209" t="str">
            <v>PJ-06001147 (ILHA 6/9)_HH</v>
          </cell>
        </row>
        <row r="210">
          <cell r="B210" t="str">
            <v>PJ-06001147 (ILHA 6/9)</v>
          </cell>
        </row>
        <row r="211">
          <cell r="B211" t="str">
            <v>PJ-0600603 (FB's PTE)</v>
          </cell>
        </row>
        <row r="212">
          <cell r="B212" t="str">
            <v>PJ-0600603 (FB's PTE)_HH</v>
          </cell>
        </row>
        <row r="213">
          <cell r="B213" t="str">
            <v>PJ-0601175 (TEGAL)</v>
          </cell>
        </row>
        <row r="214">
          <cell r="B214" t="str">
            <v>PJ-0601035 (TEGAL)</v>
          </cell>
        </row>
        <row r="215">
          <cell r="B215" t="str">
            <v>PJ-0600952 (UTE)</v>
          </cell>
        </row>
        <row r="216">
          <cell r="B216" t="str">
            <v>PJ-0601717 (UTE)</v>
          </cell>
        </row>
        <row r="217">
          <cell r="B217" t="str">
            <v>PJ-0601717 (UTE)_HH</v>
          </cell>
        </row>
        <row r="218">
          <cell r="B218" t="str">
            <v>PJ-0601019 (A-2350)</v>
          </cell>
        </row>
        <row r="219">
          <cell r="B219" t="str">
            <v>PJ-0601158 (A-1900)</v>
          </cell>
        </row>
        <row r="220">
          <cell r="B220" t="str">
            <v>PJ-0600478 (A-2300)</v>
          </cell>
        </row>
        <row r="221">
          <cell r="B221" t="str">
            <v>GV-5301 B</v>
          </cell>
        </row>
        <row r="222">
          <cell r="B222" t="str">
            <v>GV-5301 B_HH</v>
          </cell>
        </row>
        <row r="223">
          <cell r="B223" t="str">
            <v>PJ-0600782 (DA-4104)</v>
          </cell>
        </row>
        <row r="224">
          <cell r="B224" t="str">
            <v>DTG A-1000</v>
          </cell>
        </row>
        <row r="225">
          <cell r="B225" t="str">
            <v>DTG A-1000_HH</v>
          </cell>
        </row>
        <row r="226">
          <cell r="B226" t="str">
            <v>A-350</v>
          </cell>
        </row>
        <row r="227">
          <cell r="B227" t="str">
            <v>PLANTÃO</v>
          </cell>
        </row>
        <row r="228">
          <cell r="B228" t="str">
            <v>DA-4103</v>
          </cell>
        </row>
        <row r="229">
          <cell r="B229" t="str">
            <v>CXS CD/OD</v>
          </cell>
        </row>
        <row r="230">
          <cell r="B230" t="str">
            <v>ELÉTRICA</v>
          </cell>
        </row>
        <row r="231">
          <cell r="B231" t="str">
            <v>PAR. A-350</v>
          </cell>
        </row>
        <row r="232">
          <cell r="B232" t="str">
            <v>FB-1009</v>
          </cell>
        </row>
        <row r="233">
          <cell r="B233" t="str">
            <v>FB-963 A</v>
          </cell>
        </row>
        <row r="234">
          <cell r="B234" t="str">
            <v>LINHA FW</v>
          </cell>
        </row>
        <row r="235">
          <cell r="B235" t="str">
            <v>BA-1104 (BARREIRAS)</v>
          </cell>
        </row>
        <row r="236">
          <cell r="B236" t="str">
            <v>LINHA DE 20"&amp;60"</v>
          </cell>
        </row>
        <row r="237">
          <cell r="B237" t="str">
            <v>UA-III</v>
          </cell>
        </row>
        <row r="238">
          <cell r="B238" t="str">
            <v>ADEQUAÇÃO A-350</v>
          </cell>
        </row>
        <row r="239">
          <cell r="B239" t="str">
            <v>GBM-1940-AX</v>
          </cell>
        </row>
        <row r="240">
          <cell r="B240" t="str">
            <v>PJ_PR-15002_ISOL.</v>
          </cell>
        </row>
        <row r="241">
          <cell r="B241" t="str">
            <v>PJ_A-1000_ISOL.</v>
          </cell>
        </row>
        <row r="242">
          <cell r="B242" t="str">
            <v>...</v>
          </cell>
        </row>
        <row r="300">
          <cell r="B300" t="str">
            <v>MM</v>
          </cell>
        </row>
        <row r="301">
          <cell r="B301" t="str">
            <v>HH</v>
          </cell>
        </row>
        <row r="302">
          <cell r="B302" t="str">
            <v>...</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LINE_HIST.HH_CURVA_real"/>
      <sheetName val="RESUMO_CAPA"/>
      <sheetName val="CAPA GERAL"/>
      <sheetName val="TIMELINE_HIST. PU"/>
      <sheetName val="ORC. TUB"/>
      <sheetName val="ORC. EQUIP"/>
      <sheetName val="LISTA"/>
      <sheetName val="TABELA PID"/>
      <sheetName val="CALC"/>
      <sheetName val="comun (2)"/>
      <sheetName val="comun(1)"/>
      <sheetName val="DELINEAMENTO 2 -3"/>
      <sheetName val="REL DE EMBARQUE"/>
      <sheetName val="LIST VER."/>
      <sheetName val="Plan2"/>
      <sheetName val="FOTOS"/>
    </sheetNames>
    <sheetDataSet>
      <sheetData sheetId="0"/>
      <sheetData sheetId="1"/>
      <sheetData sheetId="2"/>
      <sheetData sheetId="3"/>
      <sheetData sheetId="4"/>
      <sheetData sheetId="5"/>
      <sheetData sheetId="6"/>
      <sheetData sheetId="7">
        <row r="5">
          <cell r="A5" t="str">
            <v>1/2 X 25</v>
          </cell>
        </row>
        <row r="6">
          <cell r="A6" t="str">
            <v>1/2 X 38</v>
          </cell>
        </row>
        <row r="7">
          <cell r="A7" t="str">
            <v>1/2 X 50</v>
          </cell>
        </row>
        <row r="8">
          <cell r="A8" t="str">
            <v>1/2 X 63</v>
          </cell>
        </row>
        <row r="9">
          <cell r="A9" t="str">
            <v>1/2 X 75</v>
          </cell>
        </row>
        <row r="10">
          <cell r="A10" t="str">
            <v>1/2 X 83</v>
          </cell>
        </row>
        <row r="11">
          <cell r="A11" t="str">
            <v>1/2 X 100</v>
          </cell>
        </row>
        <row r="12">
          <cell r="A12" t="str">
            <v>1/2 X 115</v>
          </cell>
        </row>
        <row r="13">
          <cell r="A13" t="str">
            <v>1/2 X 125</v>
          </cell>
        </row>
        <row r="14">
          <cell r="A14" t="str">
            <v>3/4 X 25</v>
          </cell>
        </row>
        <row r="15">
          <cell r="A15" t="str">
            <v>3/4 X 38</v>
          </cell>
        </row>
        <row r="16">
          <cell r="A16" t="str">
            <v>3/4 X 50</v>
          </cell>
        </row>
        <row r="17">
          <cell r="A17" t="str">
            <v>3/4 X 63</v>
          </cell>
        </row>
        <row r="18">
          <cell r="A18" t="str">
            <v>3/4 X 75</v>
          </cell>
        </row>
        <row r="19">
          <cell r="A19" t="str">
            <v>3/4 X 83</v>
          </cell>
        </row>
        <row r="20">
          <cell r="A20" t="str">
            <v>3/4 X 100</v>
          </cell>
        </row>
        <row r="21">
          <cell r="A21" t="str">
            <v>3/4 X 115</v>
          </cell>
        </row>
        <row r="22">
          <cell r="A22" t="str">
            <v>3/4 X 125</v>
          </cell>
        </row>
        <row r="23">
          <cell r="A23" t="str">
            <v>1 X 25</v>
          </cell>
        </row>
        <row r="24">
          <cell r="A24" t="str">
            <v>1 X 38</v>
          </cell>
        </row>
        <row r="25">
          <cell r="A25" t="str">
            <v>1 X 50</v>
          </cell>
        </row>
        <row r="26">
          <cell r="A26" t="str">
            <v>1 X 63</v>
          </cell>
        </row>
        <row r="27">
          <cell r="A27" t="str">
            <v>1 X 75</v>
          </cell>
        </row>
        <row r="28">
          <cell r="A28" t="str">
            <v>1 X 83</v>
          </cell>
        </row>
        <row r="29">
          <cell r="A29" t="str">
            <v>1 X 100</v>
          </cell>
        </row>
        <row r="30">
          <cell r="A30" t="str">
            <v>1 X 115</v>
          </cell>
        </row>
        <row r="31">
          <cell r="A31" t="str">
            <v>1 X 125</v>
          </cell>
        </row>
        <row r="32">
          <cell r="A32" t="str">
            <v>1 1/2 X 25</v>
          </cell>
        </row>
        <row r="33">
          <cell r="A33" t="str">
            <v>1 1/2 X 38</v>
          </cell>
        </row>
        <row r="34">
          <cell r="A34" t="str">
            <v>1 1/2 X 50</v>
          </cell>
        </row>
        <row r="35">
          <cell r="A35" t="str">
            <v>1 1/2 X 63</v>
          </cell>
        </row>
        <row r="36">
          <cell r="A36" t="str">
            <v>1 1/2 X 75</v>
          </cell>
        </row>
        <row r="37">
          <cell r="A37" t="str">
            <v>1 1/2 X 83</v>
          </cell>
        </row>
        <row r="38">
          <cell r="A38" t="str">
            <v>1 1/2 X 100</v>
          </cell>
        </row>
        <row r="39">
          <cell r="A39" t="str">
            <v>1 1/2 X 115</v>
          </cell>
        </row>
        <row r="40">
          <cell r="A40" t="str">
            <v>1 1/2X 125</v>
          </cell>
        </row>
        <row r="41">
          <cell r="A41" t="str">
            <v>2 X 25</v>
          </cell>
        </row>
        <row r="42">
          <cell r="A42" t="str">
            <v>2 X 38</v>
          </cell>
        </row>
        <row r="43">
          <cell r="A43" t="str">
            <v>2 X 50</v>
          </cell>
        </row>
        <row r="44">
          <cell r="A44" t="str">
            <v>2 X 63</v>
          </cell>
        </row>
        <row r="45">
          <cell r="A45" t="str">
            <v>2 X 75</v>
          </cell>
        </row>
        <row r="46">
          <cell r="A46" t="str">
            <v>2 X 83</v>
          </cell>
        </row>
        <row r="47">
          <cell r="A47" t="str">
            <v>2 X 100</v>
          </cell>
        </row>
        <row r="48">
          <cell r="A48" t="str">
            <v>2 X 115</v>
          </cell>
        </row>
        <row r="49">
          <cell r="A49" t="str">
            <v>2X 125</v>
          </cell>
        </row>
        <row r="50">
          <cell r="A50" t="str">
            <v>2 1/2 X 25</v>
          </cell>
        </row>
        <row r="51">
          <cell r="A51" t="str">
            <v>2 1/2 X 38</v>
          </cell>
        </row>
        <row r="52">
          <cell r="A52" t="str">
            <v>2 1/2 X 50</v>
          </cell>
        </row>
        <row r="53">
          <cell r="A53" t="str">
            <v>2 1/2 X 63</v>
          </cell>
        </row>
        <row r="54">
          <cell r="A54" t="str">
            <v>2 1/2 X 75</v>
          </cell>
        </row>
        <row r="55">
          <cell r="A55" t="str">
            <v>2 1/2 X 83</v>
          </cell>
        </row>
        <row r="56">
          <cell r="A56" t="str">
            <v>2 1/2X 100</v>
          </cell>
        </row>
        <row r="57">
          <cell r="A57" t="str">
            <v>2 1/2 X 115</v>
          </cell>
        </row>
        <row r="58">
          <cell r="A58" t="str">
            <v>2 1/2 X 125</v>
          </cell>
        </row>
        <row r="59">
          <cell r="A59" t="str">
            <v>3 X 25</v>
          </cell>
        </row>
        <row r="60">
          <cell r="A60" t="str">
            <v>3 X 38</v>
          </cell>
        </row>
        <row r="61">
          <cell r="A61" t="str">
            <v>3 X 50</v>
          </cell>
        </row>
        <row r="62">
          <cell r="A62" t="str">
            <v>3 X 63</v>
          </cell>
        </row>
        <row r="63">
          <cell r="A63" t="str">
            <v>3 X 75</v>
          </cell>
        </row>
        <row r="64">
          <cell r="A64" t="str">
            <v>3 X 83</v>
          </cell>
        </row>
        <row r="65">
          <cell r="A65" t="str">
            <v>3 X 100</v>
          </cell>
        </row>
        <row r="66">
          <cell r="A66" t="str">
            <v>3 X 115</v>
          </cell>
        </row>
        <row r="67">
          <cell r="A67" t="str">
            <v>3 X 125</v>
          </cell>
        </row>
        <row r="68">
          <cell r="A68" t="str">
            <v>4 X 25</v>
          </cell>
        </row>
        <row r="69">
          <cell r="A69" t="str">
            <v>4 X 38</v>
          </cell>
        </row>
        <row r="70">
          <cell r="A70" t="str">
            <v>4 X 50</v>
          </cell>
        </row>
        <row r="71">
          <cell r="A71" t="str">
            <v>4 X 63</v>
          </cell>
        </row>
        <row r="72">
          <cell r="A72" t="str">
            <v>4 X 75</v>
          </cell>
        </row>
        <row r="73">
          <cell r="A73" t="str">
            <v>4 X 83</v>
          </cell>
        </row>
        <row r="74">
          <cell r="A74" t="str">
            <v>4 X 100</v>
          </cell>
        </row>
        <row r="75">
          <cell r="A75" t="str">
            <v>4 X 115</v>
          </cell>
        </row>
        <row r="76">
          <cell r="A76" t="str">
            <v>4 X 125</v>
          </cell>
        </row>
        <row r="77">
          <cell r="A77" t="str">
            <v>6 X 25</v>
          </cell>
        </row>
        <row r="78">
          <cell r="A78" t="str">
            <v>6 X 38</v>
          </cell>
        </row>
        <row r="79">
          <cell r="A79" t="str">
            <v>6 X 50</v>
          </cell>
        </row>
        <row r="80">
          <cell r="A80" t="str">
            <v>6 X 63</v>
          </cell>
        </row>
        <row r="81">
          <cell r="A81" t="str">
            <v>6 X 75</v>
          </cell>
        </row>
        <row r="82">
          <cell r="A82" t="str">
            <v>6 X 83</v>
          </cell>
        </row>
        <row r="83">
          <cell r="A83" t="str">
            <v>6 X 100</v>
          </cell>
        </row>
        <row r="84">
          <cell r="A84" t="str">
            <v>6 X 115</v>
          </cell>
        </row>
        <row r="85">
          <cell r="A85" t="str">
            <v>6 X 125</v>
          </cell>
        </row>
        <row r="86">
          <cell r="A86" t="str">
            <v>8 X 25</v>
          </cell>
        </row>
        <row r="87">
          <cell r="A87" t="str">
            <v>8 X 38</v>
          </cell>
        </row>
        <row r="88">
          <cell r="A88" t="str">
            <v>8 X 50</v>
          </cell>
        </row>
        <row r="89">
          <cell r="A89" t="str">
            <v>8 X 63</v>
          </cell>
        </row>
        <row r="90">
          <cell r="A90" t="str">
            <v>8 X 75</v>
          </cell>
        </row>
        <row r="91">
          <cell r="A91" t="str">
            <v>8 X 83</v>
          </cell>
        </row>
        <row r="92">
          <cell r="A92" t="str">
            <v>8 X 100</v>
          </cell>
        </row>
        <row r="93">
          <cell r="A93" t="str">
            <v>8 X 115</v>
          </cell>
        </row>
        <row r="94">
          <cell r="A94" t="str">
            <v>8 X 125</v>
          </cell>
        </row>
        <row r="95">
          <cell r="A95" t="str">
            <v>10 X 25</v>
          </cell>
        </row>
        <row r="96">
          <cell r="A96" t="str">
            <v>10 X 38</v>
          </cell>
        </row>
        <row r="97">
          <cell r="A97" t="str">
            <v>10 X 50</v>
          </cell>
        </row>
        <row r="98">
          <cell r="A98" t="str">
            <v>10 X 63</v>
          </cell>
        </row>
        <row r="99">
          <cell r="A99" t="str">
            <v>10 X 75</v>
          </cell>
        </row>
        <row r="100">
          <cell r="A100" t="str">
            <v>10 X 83</v>
          </cell>
        </row>
        <row r="101">
          <cell r="A101" t="str">
            <v>10 X 100</v>
          </cell>
        </row>
        <row r="102">
          <cell r="A102" t="str">
            <v>10 X 115</v>
          </cell>
        </row>
        <row r="103">
          <cell r="A103" t="str">
            <v>10 X 125</v>
          </cell>
        </row>
        <row r="104">
          <cell r="A104" t="str">
            <v>12 X 25</v>
          </cell>
        </row>
        <row r="105">
          <cell r="A105" t="str">
            <v>12 X 38</v>
          </cell>
        </row>
        <row r="106">
          <cell r="A106" t="str">
            <v>12 X 50</v>
          </cell>
        </row>
        <row r="107">
          <cell r="A107" t="str">
            <v>12 X 63</v>
          </cell>
        </row>
        <row r="108">
          <cell r="A108" t="str">
            <v>12 X 75</v>
          </cell>
        </row>
        <row r="109">
          <cell r="A109" t="str">
            <v>12 X 83</v>
          </cell>
        </row>
        <row r="110">
          <cell r="A110" t="str">
            <v>12 X 100</v>
          </cell>
        </row>
        <row r="111">
          <cell r="A111" t="str">
            <v>12 X 115</v>
          </cell>
        </row>
        <row r="112">
          <cell r="A112" t="str">
            <v>12 X 125</v>
          </cell>
        </row>
        <row r="113">
          <cell r="A113" t="str">
            <v>14 X 25</v>
          </cell>
        </row>
        <row r="114">
          <cell r="A114" t="str">
            <v>14 X 38</v>
          </cell>
        </row>
        <row r="115">
          <cell r="A115" t="str">
            <v>14 X 50</v>
          </cell>
        </row>
        <row r="116">
          <cell r="A116" t="str">
            <v>14 X 63</v>
          </cell>
        </row>
        <row r="117">
          <cell r="A117" t="str">
            <v>14 X 75</v>
          </cell>
        </row>
        <row r="118">
          <cell r="A118" t="str">
            <v>14 X 83</v>
          </cell>
        </row>
        <row r="119">
          <cell r="A119" t="str">
            <v>14 X 100</v>
          </cell>
        </row>
        <row r="120">
          <cell r="A120" t="str">
            <v>14 X 115</v>
          </cell>
        </row>
        <row r="121">
          <cell r="A121" t="str">
            <v>14 X 125</v>
          </cell>
        </row>
        <row r="122">
          <cell r="A122" t="str">
            <v>16 X 25</v>
          </cell>
        </row>
        <row r="123">
          <cell r="A123" t="str">
            <v>16 X 38</v>
          </cell>
        </row>
        <row r="124">
          <cell r="A124" t="str">
            <v>16 X 50</v>
          </cell>
        </row>
        <row r="125">
          <cell r="A125" t="str">
            <v>16 X 63</v>
          </cell>
        </row>
        <row r="126">
          <cell r="A126" t="str">
            <v>16 X 75</v>
          </cell>
        </row>
        <row r="127">
          <cell r="A127" t="str">
            <v>16 X 83</v>
          </cell>
        </row>
        <row r="128">
          <cell r="A128" t="str">
            <v>16 X 100</v>
          </cell>
        </row>
        <row r="129">
          <cell r="A129" t="str">
            <v>16 X 115</v>
          </cell>
        </row>
        <row r="130">
          <cell r="A130" t="str">
            <v>16 X 125</v>
          </cell>
        </row>
        <row r="131">
          <cell r="A131" t="str">
            <v>18 X 25</v>
          </cell>
        </row>
        <row r="132">
          <cell r="A132" t="str">
            <v>18 X 38</v>
          </cell>
        </row>
        <row r="133">
          <cell r="A133" t="str">
            <v>18 X 50</v>
          </cell>
        </row>
        <row r="134">
          <cell r="A134" t="str">
            <v>18 X 63</v>
          </cell>
        </row>
        <row r="135">
          <cell r="A135" t="str">
            <v>18 X 75</v>
          </cell>
        </row>
        <row r="136">
          <cell r="A136" t="str">
            <v>18 X 83</v>
          </cell>
        </row>
        <row r="137">
          <cell r="A137" t="str">
            <v>18 X 100</v>
          </cell>
        </row>
        <row r="138">
          <cell r="A138" t="str">
            <v>18 X 115</v>
          </cell>
        </row>
        <row r="139">
          <cell r="A139" t="str">
            <v>18 X 125</v>
          </cell>
        </row>
        <row r="140">
          <cell r="A140" t="str">
            <v>20 X 25</v>
          </cell>
        </row>
        <row r="141">
          <cell r="A141" t="str">
            <v>20 X 38</v>
          </cell>
        </row>
        <row r="142">
          <cell r="A142" t="str">
            <v>20 X 50</v>
          </cell>
        </row>
        <row r="143">
          <cell r="A143" t="str">
            <v>20 X 63</v>
          </cell>
        </row>
        <row r="144">
          <cell r="A144" t="str">
            <v>20 X 75</v>
          </cell>
        </row>
        <row r="145">
          <cell r="A145" t="str">
            <v>20 X 83</v>
          </cell>
        </row>
        <row r="146">
          <cell r="A146" t="str">
            <v>20 X 100</v>
          </cell>
        </row>
        <row r="147">
          <cell r="A147" t="str">
            <v>20 X 115</v>
          </cell>
        </row>
        <row r="148">
          <cell r="A148" t="str">
            <v>20 X 125</v>
          </cell>
        </row>
        <row r="149">
          <cell r="A149" t="str">
            <v>22 X 25</v>
          </cell>
        </row>
        <row r="150">
          <cell r="A150" t="str">
            <v>22 X 38</v>
          </cell>
        </row>
        <row r="151">
          <cell r="A151" t="str">
            <v>22 X 50</v>
          </cell>
        </row>
        <row r="152">
          <cell r="A152" t="str">
            <v>22 X 63</v>
          </cell>
        </row>
        <row r="153">
          <cell r="A153" t="str">
            <v>22 X 75</v>
          </cell>
        </row>
        <row r="154">
          <cell r="A154" t="str">
            <v>22 X 83</v>
          </cell>
        </row>
        <row r="155">
          <cell r="A155" t="str">
            <v>22 X 100</v>
          </cell>
        </row>
        <row r="156">
          <cell r="A156" t="str">
            <v>22 X 115</v>
          </cell>
        </row>
        <row r="157">
          <cell r="A157" t="str">
            <v>22 X 125</v>
          </cell>
        </row>
        <row r="158">
          <cell r="A158" t="str">
            <v>24 X 25</v>
          </cell>
        </row>
        <row r="159">
          <cell r="A159" t="str">
            <v>24 X 38</v>
          </cell>
        </row>
        <row r="160">
          <cell r="A160" t="str">
            <v>24 X 50</v>
          </cell>
        </row>
        <row r="161">
          <cell r="A161" t="str">
            <v>24 X 63</v>
          </cell>
        </row>
        <row r="162">
          <cell r="A162" t="str">
            <v>24 X 75</v>
          </cell>
        </row>
        <row r="163">
          <cell r="A163" t="str">
            <v>24 X 83</v>
          </cell>
        </row>
        <row r="164">
          <cell r="A164" t="str">
            <v>24 X 100</v>
          </cell>
        </row>
        <row r="165">
          <cell r="A165" t="str">
            <v>24 X 115</v>
          </cell>
        </row>
        <row r="166">
          <cell r="A166" t="str">
            <v>24 X 125</v>
          </cell>
        </row>
        <row r="167">
          <cell r="A167" t="str">
            <v>26 X 25</v>
          </cell>
        </row>
        <row r="168">
          <cell r="A168" t="str">
            <v>26 X 38</v>
          </cell>
        </row>
        <row r="169">
          <cell r="A169" t="str">
            <v>26 X 50</v>
          </cell>
        </row>
        <row r="170">
          <cell r="A170" t="str">
            <v>26 X 63</v>
          </cell>
        </row>
        <row r="171">
          <cell r="A171" t="str">
            <v>26 X 75</v>
          </cell>
        </row>
        <row r="172">
          <cell r="A172" t="str">
            <v>26 X 83</v>
          </cell>
        </row>
        <row r="173">
          <cell r="A173" t="str">
            <v>26 X 100</v>
          </cell>
        </row>
        <row r="174">
          <cell r="A174" t="str">
            <v>26 X 115</v>
          </cell>
        </row>
        <row r="175">
          <cell r="A175" t="str">
            <v>26 X 125</v>
          </cell>
        </row>
        <row r="176">
          <cell r="A176" t="str">
            <v>28 X 25</v>
          </cell>
        </row>
        <row r="177">
          <cell r="A177" t="str">
            <v>28 X 38</v>
          </cell>
        </row>
        <row r="178">
          <cell r="A178" t="str">
            <v>28 X 50</v>
          </cell>
        </row>
        <row r="179">
          <cell r="A179" t="str">
            <v>28 X 63</v>
          </cell>
        </row>
        <row r="180">
          <cell r="A180" t="str">
            <v>28 X 75</v>
          </cell>
        </row>
        <row r="181">
          <cell r="A181" t="str">
            <v>28 X 83</v>
          </cell>
        </row>
        <row r="182">
          <cell r="A182" t="str">
            <v>28 X 100</v>
          </cell>
        </row>
        <row r="183">
          <cell r="A183" t="str">
            <v>28 X 115</v>
          </cell>
        </row>
        <row r="184">
          <cell r="A184" t="str">
            <v>28 X 125</v>
          </cell>
        </row>
        <row r="185">
          <cell r="A185" t="str">
            <v>30 X 25</v>
          </cell>
        </row>
        <row r="186">
          <cell r="A186" t="str">
            <v>30 X 38</v>
          </cell>
        </row>
        <row r="187">
          <cell r="A187" t="str">
            <v>30 X 50</v>
          </cell>
        </row>
        <row r="188">
          <cell r="A188" t="str">
            <v>30 X 63</v>
          </cell>
        </row>
        <row r="189">
          <cell r="A189" t="str">
            <v>30 X 75</v>
          </cell>
        </row>
        <row r="190">
          <cell r="A190" t="str">
            <v>30 X 83</v>
          </cell>
        </row>
        <row r="191">
          <cell r="A191" t="str">
            <v>30 X 100</v>
          </cell>
        </row>
        <row r="192">
          <cell r="A192" t="str">
            <v>30 X 115</v>
          </cell>
        </row>
        <row r="193">
          <cell r="A193" t="str">
            <v>30 X 125</v>
          </cell>
        </row>
        <row r="194">
          <cell r="A194" t="str">
            <v>32 X 25</v>
          </cell>
        </row>
        <row r="195">
          <cell r="A195" t="str">
            <v>32 X 38</v>
          </cell>
        </row>
        <row r="196">
          <cell r="A196" t="str">
            <v>32 X 50</v>
          </cell>
        </row>
        <row r="197">
          <cell r="A197" t="str">
            <v>32 X 63</v>
          </cell>
        </row>
        <row r="198">
          <cell r="A198" t="str">
            <v>32 X 75</v>
          </cell>
        </row>
        <row r="199">
          <cell r="A199" t="str">
            <v>32 X 83</v>
          </cell>
        </row>
        <row r="200">
          <cell r="A200" t="str">
            <v>32 X 100</v>
          </cell>
        </row>
        <row r="201">
          <cell r="A201" t="str">
            <v>32 X 115</v>
          </cell>
        </row>
        <row r="202">
          <cell r="A202" t="str">
            <v>32 X 125</v>
          </cell>
        </row>
        <row r="203">
          <cell r="A203" t="str">
            <v>34 X 25</v>
          </cell>
        </row>
        <row r="204">
          <cell r="A204" t="str">
            <v>34 X 38</v>
          </cell>
        </row>
        <row r="205">
          <cell r="A205" t="str">
            <v>34 X 50</v>
          </cell>
        </row>
        <row r="206">
          <cell r="A206" t="str">
            <v>34 X 63</v>
          </cell>
        </row>
        <row r="207">
          <cell r="A207" t="str">
            <v>34 X 75</v>
          </cell>
        </row>
        <row r="208">
          <cell r="A208" t="str">
            <v>34 X 83</v>
          </cell>
        </row>
        <row r="209">
          <cell r="A209" t="str">
            <v>34 X 100</v>
          </cell>
        </row>
        <row r="210">
          <cell r="A210" t="str">
            <v>34 X 115</v>
          </cell>
        </row>
        <row r="211">
          <cell r="A211" t="str">
            <v>34 X 125</v>
          </cell>
        </row>
        <row r="212">
          <cell r="A212" t="str">
            <v>36 X 25</v>
          </cell>
        </row>
        <row r="213">
          <cell r="A213" t="str">
            <v>36 X 38</v>
          </cell>
        </row>
        <row r="214">
          <cell r="A214" t="str">
            <v>36 X 50</v>
          </cell>
        </row>
        <row r="215">
          <cell r="A215" t="str">
            <v>36 X 63</v>
          </cell>
        </row>
        <row r="216">
          <cell r="A216" t="str">
            <v>36 X 75</v>
          </cell>
        </row>
        <row r="217">
          <cell r="A217" t="str">
            <v>36 X 83</v>
          </cell>
        </row>
        <row r="218">
          <cell r="A218" t="str">
            <v>36 X 100</v>
          </cell>
        </row>
        <row r="219">
          <cell r="A219" t="str">
            <v>36 X 115</v>
          </cell>
        </row>
        <row r="220">
          <cell r="A220" t="str">
            <v>36 X 125</v>
          </cell>
        </row>
        <row r="221">
          <cell r="A221" t="str">
            <v>38 X 25</v>
          </cell>
        </row>
        <row r="222">
          <cell r="A222" t="str">
            <v>38 X 38</v>
          </cell>
        </row>
        <row r="223">
          <cell r="A223" t="str">
            <v>38 X 50</v>
          </cell>
        </row>
        <row r="224">
          <cell r="A224" t="str">
            <v>38 X 63</v>
          </cell>
        </row>
        <row r="225">
          <cell r="A225" t="str">
            <v>38 X 75</v>
          </cell>
        </row>
        <row r="226">
          <cell r="A226" t="str">
            <v>38 X 83</v>
          </cell>
        </row>
        <row r="227">
          <cell r="A227" t="str">
            <v>38 X 100</v>
          </cell>
        </row>
        <row r="228">
          <cell r="A228" t="str">
            <v>38 X 115</v>
          </cell>
        </row>
        <row r="229">
          <cell r="A229" t="str">
            <v>38 X 125</v>
          </cell>
        </row>
        <row r="230">
          <cell r="A230" t="str">
            <v>40 X 25</v>
          </cell>
        </row>
        <row r="231">
          <cell r="A231" t="str">
            <v>40 X 38</v>
          </cell>
        </row>
        <row r="232">
          <cell r="A232" t="str">
            <v>40 X 50</v>
          </cell>
        </row>
        <row r="233">
          <cell r="A233" t="str">
            <v>40 X 63</v>
          </cell>
        </row>
        <row r="234">
          <cell r="A234" t="str">
            <v>40 X 75</v>
          </cell>
        </row>
        <row r="235">
          <cell r="A235" t="str">
            <v>40 X 83</v>
          </cell>
        </row>
        <row r="236">
          <cell r="A236" t="str">
            <v>40 X 100</v>
          </cell>
        </row>
        <row r="237">
          <cell r="A237" t="str">
            <v>40 X 115</v>
          </cell>
        </row>
        <row r="238">
          <cell r="A238" t="str">
            <v>40 X 125</v>
          </cell>
        </row>
        <row r="239">
          <cell r="A239" t="str">
            <v>42 X 25</v>
          </cell>
        </row>
        <row r="240">
          <cell r="A240" t="str">
            <v>42 X 38</v>
          </cell>
        </row>
        <row r="241">
          <cell r="A241" t="str">
            <v>42 X 50</v>
          </cell>
        </row>
        <row r="242">
          <cell r="A242" t="str">
            <v>42 X 63</v>
          </cell>
        </row>
        <row r="243">
          <cell r="A243" t="str">
            <v>42 X 75</v>
          </cell>
        </row>
        <row r="244">
          <cell r="A244" t="str">
            <v>42 X 83</v>
          </cell>
        </row>
        <row r="245">
          <cell r="A245" t="str">
            <v>42 X 100</v>
          </cell>
        </row>
        <row r="246">
          <cell r="A246" t="str">
            <v>42 X 115</v>
          </cell>
        </row>
        <row r="247">
          <cell r="A247" t="str">
            <v>42 X 125</v>
          </cell>
        </row>
      </sheetData>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EXCLUSÃO"/>
      <sheetName val="AVANÇO FAT"/>
      <sheetName val="ESCOPO UNIFICADO"/>
      <sheetName val="Planilha1"/>
      <sheetName val="ESCOPO UNIFICADO (SEM  EXCL 02)"/>
      <sheetName val="TIMELINE_HIST.HH_CURVA_PROPOS"/>
      <sheetName val="TIMELINE_HIST.HH_CURVA_real "/>
      <sheetName val="análise prazos cry-py"/>
      <sheetName val="ESCOPO UNIFICADO (EXCLUSÃO 01)"/>
      <sheetName val=" MAT TUB  (SEM A EXCL 02)"/>
      <sheetName val="TUB 03"/>
      <sheetName val=" MAT TUB "/>
      <sheetName val="MAT EQ"/>
      <sheetName val="TIMELINE_HIST. PU"/>
      <sheetName val="análise prazos PU"/>
      <sheetName val="CRONOGRAMA SEM ORC"/>
      <sheetName val="LISTA"/>
      <sheetName val="TABELA PID"/>
      <sheetName val="CALC"/>
      <sheetName val="comun (2)"/>
      <sheetName val="comun(1)"/>
      <sheetName val="DELINEAMENTO 2 -3"/>
      <sheetName val="REL DE EMBARQUE"/>
      <sheetName val="LIST VER."/>
      <sheetName val="Plan2"/>
      <sheetName val="FO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A5" t="str">
            <v>1/2 X 25</v>
          </cell>
        </row>
        <row r="6">
          <cell r="A6" t="str">
            <v>1/2 X 38</v>
          </cell>
        </row>
        <row r="7">
          <cell r="A7" t="str">
            <v>1/2 X 50</v>
          </cell>
        </row>
        <row r="8">
          <cell r="A8" t="str">
            <v>1/2 X 63</v>
          </cell>
        </row>
        <row r="9">
          <cell r="A9" t="str">
            <v>1/2 X 75</v>
          </cell>
        </row>
        <row r="10">
          <cell r="A10" t="str">
            <v>1/2 X 83</v>
          </cell>
        </row>
        <row r="11">
          <cell r="A11" t="str">
            <v>1/2 X 100</v>
          </cell>
        </row>
        <row r="12">
          <cell r="A12" t="str">
            <v>1/2 X 115</v>
          </cell>
        </row>
        <row r="13">
          <cell r="A13" t="str">
            <v>1/2 X 125</v>
          </cell>
        </row>
        <row r="14">
          <cell r="A14" t="str">
            <v>3/4 X 25</v>
          </cell>
        </row>
        <row r="15">
          <cell r="A15" t="str">
            <v>3/4 X 38</v>
          </cell>
        </row>
        <row r="16">
          <cell r="A16" t="str">
            <v>3/4 X 50</v>
          </cell>
        </row>
        <row r="17">
          <cell r="A17" t="str">
            <v>3/4 X 63</v>
          </cell>
        </row>
        <row r="18">
          <cell r="A18" t="str">
            <v>3/4 X 75</v>
          </cell>
        </row>
        <row r="19">
          <cell r="A19" t="str">
            <v>3/4 X 83</v>
          </cell>
        </row>
        <row r="20">
          <cell r="A20" t="str">
            <v>3/4 X 100</v>
          </cell>
        </row>
        <row r="21">
          <cell r="A21" t="str">
            <v>3/4 X 115</v>
          </cell>
        </row>
        <row r="22">
          <cell r="A22" t="str">
            <v>3/4 X 125</v>
          </cell>
        </row>
        <row r="23">
          <cell r="A23" t="str">
            <v>1 X 25</v>
          </cell>
        </row>
        <row r="24">
          <cell r="A24" t="str">
            <v>1 X 38</v>
          </cell>
        </row>
        <row r="25">
          <cell r="A25" t="str">
            <v>1 X 50</v>
          </cell>
        </row>
        <row r="26">
          <cell r="A26" t="str">
            <v>1 X 63</v>
          </cell>
        </row>
        <row r="27">
          <cell r="A27" t="str">
            <v>1 X 75</v>
          </cell>
        </row>
        <row r="28">
          <cell r="A28" t="str">
            <v>1 X 83</v>
          </cell>
        </row>
        <row r="29">
          <cell r="A29" t="str">
            <v>1 X 100</v>
          </cell>
        </row>
        <row r="30">
          <cell r="A30" t="str">
            <v>1 X 115</v>
          </cell>
        </row>
        <row r="31">
          <cell r="A31" t="str">
            <v>1 X 125</v>
          </cell>
        </row>
        <row r="32">
          <cell r="A32" t="str">
            <v>1 1/2 X 25</v>
          </cell>
        </row>
        <row r="33">
          <cell r="A33" t="str">
            <v>1 1/2 X 38</v>
          </cell>
        </row>
        <row r="34">
          <cell r="A34" t="str">
            <v>1 1/2 X 50</v>
          </cell>
        </row>
        <row r="35">
          <cell r="A35" t="str">
            <v>1 1/2 X 63</v>
          </cell>
        </row>
        <row r="36">
          <cell r="A36" t="str">
            <v>1 1/2 X 75</v>
          </cell>
        </row>
        <row r="37">
          <cell r="A37" t="str">
            <v>1 1/2 X 83</v>
          </cell>
        </row>
        <row r="38">
          <cell r="A38" t="str">
            <v>1 1/2 X 100</v>
          </cell>
        </row>
        <row r="39">
          <cell r="A39" t="str">
            <v>1 1/2 X 115</v>
          </cell>
        </row>
        <row r="40">
          <cell r="A40" t="str">
            <v>1 1/2X 125</v>
          </cell>
        </row>
        <row r="41">
          <cell r="A41" t="str">
            <v>2 X 25</v>
          </cell>
        </row>
        <row r="42">
          <cell r="A42" t="str">
            <v>2 X 38</v>
          </cell>
        </row>
        <row r="43">
          <cell r="A43" t="str">
            <v>2 X 50</v>
          </cell>
        </row>
        <row r="44">
          <cell r="A44" t="str">
            <v>2 X 63</v>
          </cell>
        </row>
        <row r="45">
          <cell r="A45" t="str">
            <v>2 X 75</v>
          </cell>
        </row>
        <row r="46">
          <cell r="A46" t="str">
            <v>2 X 83</v>
          </cell>
        </row>
        <row r="47">
          <cell r="A47" t="str">
            <v>2 X 100</v>
          </cell>
        </row>
        <row r="48">
          <cell r="A48" t="str">
            <v>2 X 115</v>
          </cell>
        </row>
        <row r="49">
          <cell r="A49" t="str">
            <v>2X 125</v>
          </cell>
        </row>
        <row r="50">
          <cell r="A50" t="str">
            <v>2 1/2 X 25</v>
          </cell>
        </row>
        <row r="51">
          <cell r="A51" t="str">
            <v>2 1/2 X 38</v>
          </cell>
        </row>
        <row r="52">
          <cell r="A52" t="str">
            <v>2 1/2 X 50</v>
          </cell>
        </row>
        <row r="53">
          <cell r="A53" t="str">
            <v>2 1/2 X 63</v>
          </cell>
        </row>
        <row r="54">
          <cell r="A54" t="str">
            <v>2 1/2 X 75</v>
          </cell>
        </row>
        <row r="55">
          <cell r="A55" t="str">
            <v>2 1/2 X 83</v>
          </cell>
        </row>
        <row r="56">
          <cell r="A56" t="str">
            <v>2 1/2X 100</v>
          </cell>
        </row>
        <row r="57">
          <cell r="A57" t="str">
            <v>2 1/2 X 115</v>
          </cell>
        </row>
        <row r="58">
          <cell r="A58" t="str">
            <v>2 1/2 X 125</v>
          </cell>
        </row>
        <row r="59">
          <cell r="A59" t="str">
            <v>3 X 25</v>
          </cell>
        </row>
        <row r="60">
          <cell r="A60" t="str">
            <v>3 X 38</v>
          </cell>
        </row>
        <row r="61">
          <cell r="A61" t="str">
            <v>3 X 50</v>
          </cell>
        </row>
        <row r="62">
          <cell r="A62" t="str">
            <v>3 X 63</v>
          </cell>
        </row>
        <row r="63">
          <cell r="A63" t="str">
            <v>3 X 75</v>
          </cell>
        </row>
        <row r="64">
          <cell r="A64" t="str">
            <v>3 X 83</v>
          </cell>
        </row>
        <row r="65">
          <cell r="A65" t="str">
            <v>3 X 100</v>
          </cell>
        </row>
        <row r="66">
          <cell r="A66" t="str">
            <v>3 X 115</v>
          </cell>
        </row>
        <row r="67">
          <cell r="A67" t="str">
            <v>3 X 125</v>
          </cell>
        </row>
        <row r="68">
          <cell r="A68" t="str">
            <v>4 X 25</v>
          </cell>
        </row>
        <row r="69">
          <cell r="A69" t="str">
            <v>4 X 38</v>
          </cell>
        </row>
        <row r="70">
          <cell r="A70" t="str">
            <v>4 X 50</v>
          </cell>
        </row>
        <row r="71">
          <cell r="A71" t="str">
            <v>4 X 63</v>
          </cell>
        </row>
        <row r="72">
          <cell r="A72" t="str">
            <v>4 X 75</v>
          </cell>
        </row>
        <row r="73">
          <cell r="A73" t="str">
            <v>4 X 83</v>
          </cell>
        </row>
        <row r="74">
          <cell r="A74" t="str">
            <v>4 X 100</v>
          </cell>
        </row>
        <row r="75">
          <cell r="A75" t="str">
            <v>4 X 115</v>
          </cell>
        </row>
        <row r="76">
          <cell r="A76" t="str">
            <v>4 X 125</v>
          </cell>
        </row>
        <row r="77">
          <cell r="A77" t="str">
            <v>6 X 25</v>
          </cell>
        </row>
        <row r="78">
          <cell r="A78" t="str">
            <v>6 X 38</v>
          </cell>
        </row>
        <row r="79">
          <cell r="A79" t="str">
            <v>6 X 50</v>
          </cell>
        </row>
        <row r="80">
          <cell r="A80" t="str">
            <v>6 X 63</v>
          </cell>
        </row>
        <row r="81">
          <cell r="A81" t="str">
            <v>6 X 75</v>
          </cell>
        </row>
        <row r="82">
          <cell r="A82" t="str">
            <v>6 X 83</v>
          </cell>
        </row>
        <row r="83">
          <cell r="A83" t="str">
            <v>6 X 100</v>
          </cell>
        </row>
        <row r="84">
          <cell r="A84" t="str">
            <v>6 X 115</v>
          </cell>
        </row>
        <row r="85">
          <cell r="A85" t="str">
            <v>6 X 125</v>
          </cell>
        </row>
        <row r="86">
          <cell r="A86" t="str">
            <v>8 X 25</v>
          </cell>
        </row>
        <row r="87">
          <cell r="A87" t="str">
            <v>8 X 38</v>
          </cell>
        </row>
        <row r="88">
          <cell r="A88" t="str">
            <v>8 X 50</v>
          </cell>
        </row>
        <row r="89">
          <cell r="A89" t="str">
            <v>8 X 63</v>
          </cell>
        </row>
        <row r="90">
          <cell r="A90" t="str">
            <v>8 X 75</v>
          </cell>
        </row>
        <row r="91">
          <cell r="A91" t="str">
            <v>8 X 83</v>
          </cell>
        </row>
        <row r="92">
          <cell r="A92" t="str">
            <v>8 X 100</v>
          </cell>
        </row>
        <row r="93">
          <cell r="A93" t="str">
            <v>8 X 115</v>
          </cell>
        </row>
        <row r="94">
          <cell r="A94" t="str">
            <v>8 X 125</v>
          </cell>
        </row>
        <row r="95">
          <cell r="A95" t="str">
            <v>10 X 25</v>
          </cell>
        </row>
        <row r="96">
          <cell r="A96" t="str">
            <v>10 X 38</v>
          </cell>
        </row>
        <row r="97">
          <cell r="A97" t="str">
            <v>10 X 50</v>
          </cell>
        </row>
        <row r="98">
          <cell r="A98" t="str">
            <v>10 X 63</v>
          </cell>
        </row>
        <row r="99">
          <cell r="A99" t="str">
            <v>10 X 75</v>
          </cell>
        </row>
        <row r="100">
          <cell r="A100" t="str">
            <v>10 X 83</v>
          </cell>
        </row>
        <row r="101">
          <cell r="A101" t="str">
            <v>10 X 100</v>
          </cell>
        </row>
        <row r="102">
          <cell r="A102" t="str">
            <v>10 X 115</v>
          </cell>
        </row>
        <row r="103">
          <cell r="A103" t="str">
            <v>10 X 125</v>
          </cell>
        </row>
        <row r="104">
          <cell r="A104" t="str">
            <v>12 X 25</v>
          </cell>
        </row>
        <row r="105">
          <cell r="A105" t="str">
            <v>12 X 38</v>
          </cell>
        </row>
        <row r="106">
          <cell r="A106" t="str">
            <v>12 X 50</v>
          </cell>
        </row>
        <row r="107">
          <cell r="A107" t="str">
            <v>12 X 63</v>
          </cell>
        </row>
        <row r="108">
          <cell r="A108" t="str">
            <v>12 X 75</v>
          </cell>
        </row>
        <row r="109">
          <cell r="A109" t="str">
            <v>12 X 83</v>
          </cell>
        </row>
        <row r="110">
          <cell r="A110" t="str">
            <v>12 X 100</v>
          </cell>
        </row>
        <row r="111">
          <cell r="A111" t="str">
            <v>12 X 115</v>
          </cell>
        </row>
        <row r="112">
          <cell r="A112" t="str">
            <v>12 X 125</v>
          </cell>
        </row>
        <row r="113">
          <cell r="A113" t="str">
            <v>14 X 25</v>
          </cell>
        </row>
        <row r="114">
          <cell r="A114" t="str">
            <v>14 X 38</v>
          </cell>
        </row>
        <row r="115">
          <cell r="A115" t="str">
            <v>14 X 50</v>
          </cell>
        </row>
        <row r="116">
          <cell r="A116" t="str">
            <v>14 X 63</v>
          </cell>
        </row>
        <row r="117">
          <cell r="A117" t="str">
            <v>14 X 75</v>
          </cell>
        </row>
        <row r="118">
          <cell r="A118" t="str">
            <v>14 X 83</v>
          </cell>
        </row>
        <row r="119">
          <cell r="A119" t="str">
            <v>14 X 100</v>
          </cell>
        </row>
        <row r="120">
          <cell r="A120" t="str">
            <v>14 X 115</v>
          </cell>
        </row>
        <row r="121">
          <cell r="A121" t="str">
            <v>14 X 125</v>
          </cell>
        </row>
        <row r="122">
          <cell r="A122" t="str">
            <v>16 X 25</v>
          </cell>
        </row>
        <row r="123">
          <cell r="A123" t="str">
            <v>16 X 38</v>
          </cell>
        </row>
        <row r="124">
          <cell r="A124" t="str">
            <v>16 X 50</v>
          </cell>
        </row>
        <row r="125">
          <cell r="A125" t="str">
            <v>16 X 63</v>
          </cell>
        </row>
        <row r="126">
          <cell r="A126" t="str">
            <v>16 X 75</v>
          </cell>
        </row>
        <row r="127">
          <cell r="A127" t="str">
            <v>16 X 83</v>
          </cell>
        </row>
        <row r="128">
          <cell r="A128" t="str">
            <v>16 X 100</v>
          </cell>
        </row>
        <row r="129">
          <cell r="A129" t="str">
            <v>16 X 115</v>
          </cell>
        </row>
        <row r="130">
          <cell r="A130" t="str">
            <v>16 X 125</v>
          </cell>
        </row>
        <row r="131">
          <cell r="A131" t="str">
            <v>18 X 25</v>
          </cell>
        </row>
        <row r="132">
          <cell r="A132" t="str">
            <v>18 X 38</v>
          </cell>
        </row>
        <row r="133">
          <cell r="A133" t="str">
            <v>18 X 50</v>
          </cell>
        </row>
        <row r="134">
          <cell r="A134" t="str">
            <v>18 X 63</v>
          </cell>
        </row>
        <row r="135">
          <cell r="A135" t="str">
            <v>18 X 75</v>
          </cell>
        </row>
        <row r="136">
          <cell r="A136" t="str">
            <v>18 X 83</v>
          </cell>
        </row>
        <row r="137">
          <cell r="A137" t="str">
            <v>18 X 100</v>
          </cell>
        </row>
        <row r="138">
          <cell r="A138" t="str">
            <v>18 X 115</v>
          </cell>
        </row>
        <row r="139">
          <cell r="A139" t="str">
            <v>18 X 125</v>
          </cell>
        </row>
        <row r="140">
          <cell r="A140" t="str">
            <v>20 X 25</v>
          </cell>
        </row>
        <row r="141">
          <cell r="A141" t="str">
            <v>20 X 38</v>
          </cell>
        </row>
        <row r="142">
          <cell r="A142" t="str">
            <v>20 X 50</v>
          </cell>
        </row>
        <row r="143">
          <cell r="A143" t="str">
            <v>20 X 63</v>
          </cell>
        </row>
        <row r="144">
          <cell r="A144" t="str">
            <v>20 X 75</v>
          </cell>
        </row>
        <row r="145">
          <cell r="A145" t="str">
            <v>20 X 83</v>
          </cell>
        </row>
        <row r="146">
          <cell r="A146" t="str">
            <v>20 X 100</v>
          </cell>
        </row>
        <row r="147">
          <cell r="A147" t="str">
            <v>20 X 115</v>
          </cell>
        </row>
        <row r="148">
          <cell r="A148" t="str">
            <v>20 X 125</v>
          </cell>
        </row>
        <row r="149">
          <cell r="A149" t="str">
            <v>22 X 25</v>
          </cell>
        </row>
        <row r="150">
          <cell r="A150" t="str">
            <v>22 X 38</v>
          </cell>
        </row>
        <row r="151">
          <cell r="A151" t="str">
            <v>22 X 50</v>
          </cell>
        </row>
        <row r="152">
          <cell r="A152" t="str">
            <v>22 X 63</v>
          </cell>
        </row>
        <row r="153">
          <cell r="A153" t="str">
            <v>22 X 75</v>
          </cell>
        </row>
        <row r="154">
          <cell r="A154" t="str">
            <v>22 X 83</v>
          </cell>
        </row>
        <row r="155">
          <cell r="A155" t="str">
            <v>22 X 100</v>
          </cell>
        </row>
        <row r="156">
          <cell r="A156" t="str">
            <v>22 X 115</v>
          </cell>
        </row>
        <row r="157">
          <cell r="A157" t="str">
            <v>22 X 125</v>
          </cell>
        </row>
        <row r="158">
          <cell r="A158" t="str">
            <v>24 X 25</v>
          </cell>
        </row>
        <row r="159">
          <cell r="A159" t="str">
            <v>24 X 38</v>
          </cell>
        </row>
        <row r="160">
          <cell r="A160" t="str">
            <v>24 X 50</v>
          </cell>
        </row>
        <row r="161">
          <cell r="A161" t="str">
            <v>24 X 63</v>
          </cell>
        </row>
        <row r="162">
          <cell r="A162" t="str">
            <v>24 X 75</v>
          </cell>
        </row>
        <row r="163">
          <cell r="A163" t="str">
            <v>24 X 83</v>
          </cell>
        </row>
        <row r="164">
          <cell r="A164" t="str">
            <v>24 X 100</v>
          </cell>
        </row>
        <row r="165">
          <cell r="A165" t="str">
            <v>24 X 115</v>
          </cell>
        </row>
        <row r="166">
          <cell r="A166" t="str">
            <v>24 X 125</v>
          </cell>
        </row>
        <row r="167">
          <cell r="A167" t="str">
            <v>26 X 25</v>
          </cell>
        </row>
        <row r="168">
          <cell r="A168" t="str">
            <v>26 X 38</v>
          </cell>
        </row>
        <row r="169">
          <cell r="A169" t="str">
            <v>26 X 50</v>
          </cell>
        </row>
        <row r="170">
          <cell r="A170" t="str">
            <v>26 X 63</v>
          </cell>
        </row>
        <row r="171">
          <cell r="A171" t="str">
            <v>26 X 75</v>
          </cell>
        </row>
        <row r="172">
          <cell r="A172" t="str">
            <v>26 X 83</v>
          </cell>
        </row>
        <row r="173">
          <cell r="A173" t="str">
            <v>26 X 100</v>
          </cell>
        </row>
        <row r="174">
          <cell r="A174" t="str">
            <v>26 X 115</v>
          </cell>
        </row>
        <row r="175">
          <cell r="A175" t="str">
            <v>26 X 125</v>
          </cell>
        </row>
        <row r="176">
          <cell r="A176" t="str">
            <v>28 X 25</v>
          </cell>
        </row>
        <row r="177">
          <cell r="A177" t="str">
            <v>28 X 38</v>
          </cell>
        </row>
        <row r="178">
          <cell r="A178" t="str">
            <v>28 X 50</v>
          </cell>
        </row>
        <row r="179">
          <cell r="A179" t="str">
            <v>28 X 63</v>
          </cell>
        </row>
        <row r="180">
          <cell r="A180" t="str">
            <v>28 X 75</v>
          </cell>
        </row>
        <row r="181">
          <cell r="A181" t="str">
            <v>28 X 83</v>
          </cell>
        </row>
        <row r="182">
          <cell r="A182" t="str">
            <v>28 X 100</v>
          </cell>
        </row>
        <row r="183">
          <cell r="A183" t="str">
            <v>28 X 115</v>
          </cell>
        </row>
        <row r="184">
          <cell r="A184" t="str">
            <v>28 X 125</v>
          </cell>
        </row>
        <row r="185">
          <cell r="A185" t="str">
            <v>30 X 25</v>
          </cell>
        </row>
        <row r="186">
          <cell r="A186" t="str">
            <v>30 X 38</v>
          </cell>
        </row>
        <row r="187">
          <cell r="A187" t="str">
            <v>30 X 50</v>
          </cell>
        </row>
        <row r="188">
          <cell r="A188" t="str">
            <v>30 X 63</v>
          </cell>
        </row>
        <row r="189">
          <cell r="A189" t="str">
            <v>30 X 75</v>
          </cell>
        </row>
        <row r="190">
          <cell r="A190" t="str">
            <v>30 X 83</v>
          </cell>
        </row>
        <row r="191">
          <cell r="A191" t="str">
            <v>30 X 100</v>
          </cell>
        </row>
        <row r="192">
          <cell r="A192" t="str">
            <v>30 X 115</v>
          </cell>
        </row>
        <row r="193">
          <cell r="A193" t="str">
            <v>30 X 125</v>
          </cell>
        </row>
        <row r="194">
          <cell r="A194" t="str">
            <v>32 X 25</v>
          </cell>
        </row>
        <row r="195">
          <cell r="A195" t="str">
            <v>32 X 38</v>
          </cell>
        </row>
        <row r="196">
          <cell r="A196" t="str">
            <v>32 X 50</v>
          </cell>
        </row>
        <row r="197">
          <cell r="A197" t="str">
            <v>32 X 63</v>
          </cell>
        </row>
        <row r="198">
          <cell r="A198" t="str">
            <v>32 X 75</v>
          </cell>
        </row>
        <row r="199">
          <cell r="A199" t="str">
            <v>32 X 83</v>
          </cell>
        </row>
        <row r="200">
          <cell r="A200" t="str">
            <v>32 X 100</v>
          </cell>
        </row>
        <row r="201">
          <cell r="A201" t="str">
            <v>32 X 115</v>
          </cell>
        </row>
        <row r="202">
          <cell r="A202" t="str">
            <v>32 X 125</v>
          </cell>
        </row>
        <row r="203">
          <cell r="A203" t="str">
            <v>34 X 25</v>
          </cell>
        </row>
        <row r="204">
          <cell r="A204" t="str">
            <v>34 X 38</v>
          </cell>
        </row>
        <row r="205">
          <cell r="A205" t="str">
            <v>34 X 50</v>
          </cell>
        </row>
        <row r="206">
          <cell r="A206" t="str">
            <v>34 X 63</v>
          </cell>
        </row>
        <row r="207">
          <cell r="A207" t="str">
            <v>34 X 75</v>
          </cell>
        </row>
        <row r="208">
          <cell r="A208" t="str">
            <v>34 X 83</v>
          </cell>
        </row>
        <row r="209">
          <cell r="A209" t="str">
            <v>34 X 100</v>
          </cell>
        </row>
        <row r="210">
          <cell r="A210" t="str">
            <v>34 X 115</v>
          </cell>
        </row>
        <row r="211">
          <cell r="A211" t="str">
            <v>34 X 125</v>
          </cell>
        </row>
        <row r="212">
          <cell r="A212" t="str">
            <v>36 X 25</v>
          </cell>
        </row>
        <row r="213">
          <cell r="A213" t="str">
            <v>36 X 38</v>
          </cell>
        </row>
        <row r="214">
          <cell r="A214" t="str">
            <v>36 X 50</v>
          </cell>
        </row>
        <row r="215">
          <cell r="A215" t="str">
            <v>36 X 63</v>
          </cell>
        </row>
        <row r="216">
          <cell r="A216" t="str">
            <v>36 X 75</v>
          </cell>
        </row>
        <row r="217">
          <cell r="A217" t="str">
            <v>36 X 83</v>
          </cell>
        </row>
        <row r="218">
          <cell r="A218" t="str">
            <v>36 X 100</v>
          </cell>
        </row>
        <row r="219">
          <cell r="A219" t="str">
            <v>36 X 115</v>
          </cell>
        </row>
        <row r="220">
          <cell r="A220" t="str">
            <v>36 X 125</v>
          </cell>
        </row>
        <row r="221">
          <cell r="A221" t="str">
            <v>38 X 25</v>
          </cell>
        </row>
        <row r="222">
          <cell r="A222" t="str">
            <v>38 X 38</v>
          </cell>
        </row>
        <row r="223">
          <cell r="A223" t="str">
            <v>38 X 50</v>
          </cell>
        </row>
        <row r="224">
          <cell r="A224" t="str">
            <v>38 X 63</v>
          </cell>
        </row>
        <row r="225">
          <cell r="A225" t="str">
            <v>38 X 75</v>
          </cell>
        </row>
        <row r="226">
          <cell r="A226" t="str">
            <v>38 X 83</v>
          </cell>
        </row>
        <row r="227">
          <cell r="A227" t="str">
            <v>38 X 100</v>
          </cell>
        </row>
        <row r="228">
          <cell r="A228" t="str">
            <v>38 X 115</v>
          </cell>
        </row>
        <row r="229">
          <cell r="A229" t="str">
            <v>38 X 125</v>
          </cell>
        </row>
        <row r="230">
          <cell r="A230" t="str">
            <v>40 X 25</v>
          </cell>
        </row>
        <row r="231">
          <cell r="A231" t="str">
            <v>40 X 38</v>
          </cell>
        </row>
        <row r="232">
          <cell r="A232" t="str">
            <v>40 X 50</v>
          </cell>
        </row>
        <row r="233">
          <cell r="A233" t="str">
            <v>40 X 63</v>
          </cell>
        </row>
        <row r="234">
          <cell r="A234" t="str">
            <v>40 X 75</v>
          </cell>
        </row>
        <row r="235">
          <cell r="A235" t="str">
            <v>40 X 83</v>
          </cell>
        </row>
        <row r="236">
          <cell r="A236" t="str">
            <v>40 X 100</v>
          </cell>
        </row>
        <row r="237">
          <cell r="A237" t="str">
            <v>40 X 115</v>
          </cell>
        </row>
        <row r="238">
          <cell r="A238" t="str">
            <v>40 X 125</v>
          </cell>
        </row>
        <row r="239">
          <cell r="A239" t="str">
            <v>42 X 25</v>
          </cell>
        </row>
        <row r="240">
          <cell r="A240" t="str">
            <v>42 X 38</v>
          </cell>
        </row>
        <row r="241">
          <cell r="A241" t="str">
            <v>42 X 50</v>
          </cell>
        </row>
        <row r="242">
          <cell r="A242" t="str">
            <v>42 X 63</v>
          </cell>
        </row>
        <row r="243">
          <cell r="A243" t="str">
            <v>42 X 75</v>
          </cell>
        </row>
        <row r="244">
          <cell r="A244" t="str">
            <v>42 X 83</v>
          </cell>
        </row>
        <row r="245">
          <cell r="A245" t="str">
            <v>42 X 100</v>
          </cell>
        </row>
        <row r="246">
          <cell r="A246" t="str">
            <v>42 X 115</v>
          </cell>
        </row>
        <row r="247">
          <cell r="A247" t="str">
            <v>42 X 125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PID"/>
      <sheetName val="CD-315C"/>
      <sheetName val="CD-402"/>
      <sheetName val="CE-202"/>
      <sheetName val="CE-300"/>
      <sheetName val="CE-351"/>
      <sheetName val="CE-402"/>
      <sheetName val="CD-217 "/>
      <sheetName val="CD-265"/>
      <sheetName val="CEV-404 "/>
      <sheetName val="CEV-401"/>
      <sheetName val="CD-303 "/>
      <sheetName val="CVL-401A"/>
    </sheetNames>
    <sheetDataSet>
      <sheetData sheetId="0" refreshError="1">
        <row r="4">
          <cell r="A4">
            <v>0</v>
          </cell>
          <cell r="B4">
            <v>0</v>
          </cell>
        </row>
        <row r="5">
          <cell r="A5" t="str">
            <v>1/2 X 25</v>
          </cell>
          <cell r="B5">
            <v>0.26</v>
          </cell>
        </row>
        <row r="6">
          <cell r="A6" t="str">
            <v>1/2 X 38</v>
          </cell>
          <cell r="B6">
            <v>0.33</v>
          </cell>
        </row>
        <row r="7">
          <cell r="A7" t="str">
            <v>1/2 X 50</v>
          </cell>
          <cell r="B7">
            <v>0.41</v>
          </cell>
        </row>
        <row r="8">
          <cell r="A8" t="str">
            <v>1/2 X 63</v>
          </cell>
          <cell r="B8">
            <v>0.49</v>
          </cell>
        </row>
        <row r="9">
          <cell r="A9" t="str">
            <v>1/2 X 75</v>
          </cell>
          <cell r="B9">
            <v>0.56999999999999995</v>
          </cell>
        </row>
        <row r="10">
          <cell r="A10" t="str">
            <v>1/2 X 83</v>
          </cell>
          <cell r="B10">
            <v>0.65</v>
          </cell>
        </row>
        <row r="11">
          <cell r="A11" t="str">
            <v>1/2 X 100</v>
          </cell>
          <cell r="B11">
            <v>0.73</v>
          </cell>
        </row>
        <row r="12">
          <cell r="A12" t="str">
            <v>1/2 X 115</v>
          </cell>
          <cell r="B12">
            <v>0.81</v>
          </cell>
        </row>
        <row r="13">
          <cell r="A13" t="str">
            <v>1/2 X 125</v>
          </cell>
          <cell r="B13">
            <v>0.88</v>
          </cell>
        </row>
        <row r="14">
          <cell r="A14" t="str">
            <v>3/4 X 25</v>
          </cell>
          <cell r="B14">
            <v>0.27</v>
          </cell>
        </row>
        <row r="15">
          <cell r="A15" t="str">
            <v>3/4 X 38</v>
          </cell>
          <cell r="B15">
            <v>0.35</v>
          </cell>
        </row>
        <row r="16">
          <cell r="A16" t="str">
            <v>3/4 X 50</v>
          </cell>
          <cell r="B16">
            <v>0.43</v>
          </cell>
        </row>
        <row r="17">
          <cell r="A17" t="str">
            <v>3/4 X 63</v>
          </cell>
          <cell r="B17">
            <v>0.51</v>
          </cell>
        </row>
        <row r="18">
          <cell r="A18" t="str">
            <v>3/4 X 75</v>
          </cell>
          <cell r="B18">
            <v>0.59</v>
          </cell>
        </row>
        <row r="19">
          <cell r="A19" t="str">
            <v>3/4 X 83</v>
          </cell>
          <cell r="B19">
            <v>0.66</v>
          </cell>
        </row>
        <row r="20">
          <cell r="A20" t="str">
            <v>3/4 X 100</v>
          </cell>
          <cell r="B20">
            <v>0.74</v>
          </cell>
        </row>
        <row r="21">
          <cell r="A21" t="str">
            <v>3/4 X 115</v>
          </cell>
          <cell r="B21">
            <v>0.82</v>
          </cell>
        </row>
        <row r="22">
          <cell r="A22" t="str">
            <v>3/4 X 125</v>
          </cell>
          <cell r="B22">
            <v>0.9</v>
          </cell>
        </row>
        <row r="23">
          <cell r="A23" t="str">
            <v>1 X 25</v>
          </cell>
          <cell r="B23">
            <v>0.28999999999999998</v>
          </cell>
        </row>
        <row r="24">
          <cell r="A24" t="str">
            <v>1 X 38</v>
          </cell>
          <cell r="B24">
            <v>0.37</v>
          </cell>
        </row>
        <row r="25">
          <cell r="A25" t="str">
            <v>1 X 50</v>
          </cell>
          <cell r="B25">
            <v>0.45</v>
          </cell>
        </row>
        <row r="26">
          <cell r="A26" t="str">
            <v>1 X 63</v>
          </cell>
          <cell r="B26">
            <v>0.53</v>
          </cell>
        </row>
        <row r="27">
          <cell r="A27" t="str">
            <v>1 X 75</v>
          </cell>
          <cell r="B27">
            <v>0.61</v>
          </cell>
        </row>
        <row r="28">
          <cell r="A28" t="str">
            <v>1 X 83</v>
          </cell>
          <cell r="B28">
            <v>0.69</v>
          </cell>
        </row>
        <row r="29">
          <cell r="A29" t="str">
            <v>1 X 100</v>
          </cell>
          <cell r="B29">
            <v>0.76</v>
          </cell>
        </row>
        <row r="30">
          <cell r="A30" t="str">
            <v>1 X 115</v>
          </cell>
          <cell r="B30">
            <v>0.84</v>
          </cell>
        </row>
        <row r="31">
          <cell r="A31" t="str">
            <v>1 X 125</v>
          </cell>
          <cell r="B31">
            <v>0.92</v>
          </cell>
        </row>
        <row r="32">
          <cell r="A32" t="str">
            <v>1 1/2 X 25</v>
          </cell>
          <cell r="B32">
            <v>0.34</v>
          </cell>
        </row>
        <row r="33">
          <cell r="A33" t="str">
            <v>1 1/2 X 38</v>
          </cell>
          <cell r="B33">
            <v>0.42</v>
          </cell>
        </row>
        <row r="34">
          <cell r="A34" t="str">
            <v>1 1/2 X 50</v>
          </cell>
          <cell r="B34">
            <v>0.5</v>
          </cell>
        </row>
        <row r="35">
          <cell r="A35" t="str">
            <v>1 1/2 X 63</v>
          </cell>
          <cell r="B35">
            <v>0.57999999999999996</v>
          </cell>
        </row>
        <row r="36">
          <cell r="A36" t="str">
            <v>1 1/2 X 75</v>
          </cell>
          <cell r="B36">
            <v>0.65</v>
          </cell>
        </row>
        <row r="37">
          <cell r="A37" t="str">
            <v>1 1/2 X 83</v>
          </cell>
          <cell r="B37">
            <v>0.73</v>
          </cell>
        </row>
        <row r="38">
          <cell r="A38" t="str">
            <v>1 1/2 X 100</v>
          </cell>
          <cell r="B38">
            <v>0.81</v>
          </cell>
        </row>
        <row r="39">
          <cell r="A39" t="str">
            <v>1 1/2 X 115</v>
          </cell>
          <cell r="B39">
            <v>0.89</v>
          </cell>
        </row>
        <row r="40">
          <cell r="A40" t="str">
            <v>1 1/2X 125</v>
          </cell>
          <cell r="B40">
            <v>0.97</v>
          </cell>
        </row>
        <row r="41">
          <cell r="A41" t="str">
            <v>2 X 25</v>
          </cell>
          <cell r="B41">
            <v>0.38</v>
          </cell>
        </row>
        <row r="42">
          <cell r="A42" t="str">
            <v>2 X 38</v>
          </cell>
          <cell r="B42">
            <v>0.46</v>
          </cell>
        </row>
        <row r="43">
          <cell r="A43" t="str">
            <v>2 X 50</v>
          </cell>
          <cell r="B43">
            <v>0.54</v>
          </cell>
        </row>
        <row r="44">
          <cell r="A44" t="str">
            <v>2 X 63</v>
          </cell>
          <cell r="B44">
            <v>0.61</v>
          </cell>
        </row>
        <row r="45">
          <cell r="A45" t="str">
            <v>2 X 75</v>
          </cell>
          <cell r="B45">
            <v>0.69</v>
          </cell>
        </row>
        <row r="46">
          <cell r="A46" t="str">
            <v>2 X 83</v>
          </cell>
          <cell r="B46">
            <v>0.77</v>
          </cell>
        </row>
        <row r="47">
          <cell r="A47" t="str">
            <v>2 X 100</v>
          </cell>
          <cell r="B47">
            <v>0.85</v>
          </cell>
        </row>
        <row r="48">
          <cell r="A48" t="str">
            <v>2 X 115</v>
          </cell>
          <cell r="B48">
            <v>0.93</v>
          </cell>
        </row>
        <row r="49">
          <cell r="A49" t="str">
            <v>2X 125</v>
          </cell>
          <cell r="B49">
            <v>1.01</v>
          </cell>
        </row>
        <row r="50">
          <cell r="A50" t="str">
            <v>2 1/2 X 25</v>
          </cell>
          <cell r="B50">
            <v>0.42</v>
          </cell>
        </row>
        <row r="51">
          <cell r="A51" t="str">
            <v>2 1/2 X 38</v>
          </cell>
          <cell r="B51">
            <v>0.5</v>
          </cell>
        </row>
        <row r="52">
          <cell r="A52" t="str">
            <v>2 1/2 X 50</v>
          </cell>
          <cell r="B52">
            <v>0.56999999999999995</v>
          </cell>
        </row>
        <row r="53">
          <cell r="A53" t="str">
            <v>2 1/2 X 63</v>
          </cell>
          <cell r="B53">
            <v>0.65</v>
          </cell>
        </row>
        <row r="54">
          <cell r="A54" t="str">
            <v>2 1/2 X 75</v>
          </cell>
          <cell r="B54">
            <v>0.73</v>
          </cell>
        </row>
        <row r="55">
          <cell r="A55" t="str">
            <v>2 1/2 X 83</v>
          </cell>
          <cell r="B55">
            <v>0.81</v>
          </cell>
        </row>
        <row r="56">
          <cell r="A56" t="str">
            <v>2 1/2X 100</v>
          </cell>
          <cell r="B56">
            <v>0.89</v>
          </cell>
        </row>
        <row r="57">
          <cell r="A57" t="str">
            <v>2 1/2 X 115</v>
          </cell>
          <cell r="B57">
            <v>0.97</v>
          </cell>
        </row>
        <row r="58">
          <cell r="A58" t="str">
            <v>2 1/2 X 125</v>
          </cell>
          <cell r="B58">
            <v>1.05</v>
          </cell>
        </row>
        <row r="59">
          <cell r="A59" t="str">
            <v>3 X 25</v>
          </cell>
          <cell r="B59">
            <v>0.47</v>
          </cell>
        </row>
        <row r="60">
          <cell r="A60" t="str">
            <v>3 X 38</v>
          </cell>
          <cell r="B60">
            <v>0.55000000000000004</v>
          </cell>
        </row>
        <row r="61">
          <cell r="A61" t="str">
            <v>3 X 50</v>
          </cell>
          <cell r="B61">
            <v>0.62</v>
          </cell>
        </row>
        <row r="62">
          <cell r="A62" t="str">
            <v>3 X 63</v>
          </cell>
          <cell r="B62">
            <v>0.7</v>
          </cell>
        </row>
        <row r="63">
          <cell r="A63" t="str">
            <v>3 X 75</v>
          </cell>
          <cell r="B63">
            <v>0.78</v>
          </cell>
        </row>
        <row r="64">
          <cell r="A64" t="str">
            <v>3 X 83</v>
          </cell>
          <cell r="B64">
            <v>0.86</v>
          </cell>
        </row>
        <row r="65">
          <cell r="A65" t="str">
            <v>3 X 100</v>
          </cell>
          <cell r="B65">
            <v>0.94</v>
          </cell>
        </row>
        <row r="66">
          <cell r="A66" t="str">
            <v>3 X 115</v>
          </cell>
          <cell r="B66">
            <v>1.02</v>
          </cell>
        </row>
        <row r="67">
          <cell r="A67" t="str">
            <v>3 X 125</v>
          </cell>
          <cell r="B67">
            <v>1.1000000000000001</v>
          </cell>
        </row>
        <row r="68">
          <cell r="A68" t="str">
            <v>4 X 25</v>
          </cell>
          <cell r="B68">
            <v>0.55000000000000004</v>
          </cell>
        </row>
        <row r="69">
          <cell r="A69" t="str">
            <v>4 X 38</v>
          </cell>
          <cell r="B69">
            <v>0.63</v>
          </cell>
        </row>
        <row r="70">
          <cell r="A70" t="str">
            <v>4 X 50</v>
          </cell>
          <cell r="B70">
            <v>0.71</v>
          </cell>
        </row>
        <row r="71">
          <cell r="A71" t="str">
            <v>4 X 63</v>
          </cell>
          <cell r="B71">
            <v>0.79</v>
          </cell>
        </row>
        <row r="72">
          <cell r="A72" t="str">
            <v>4 X 75</v>
          </cell>
          <cell r="B72">
            <v>0.87</v>
          </cell>
        </row>
        <row r="73">
          <cell r="A73" t="str">
            <v>4 X 83</v>
          </cell>
          <cell r="B73">
            <v>0.95</v>
          </cell>
        </row>
        <row r="74">
          <cell r="A74" t="str">
            <v>4 X 100</v>
          </cell>
          <cell r="B74">
            <v>1.03</v>
          </cell>
        </row>
        <row r="75">
          <cell r="A75" t="str">
            <v>4 X 115</v>
          </cell>
          <cell r="B75">
            <v>1.1000000000000001</v>
          </cell>
        </row>
        <row r="76">
          <cell r="A76" t="str">
            <v>4 X 125</v>
          </cell>
          <cell r="B76">
            <v>1.18</v>
          </cell>
        </row>
        <row r="77">
          <cell r="A77" t="str">
            <v>6 X 25</v>
          </cell>
          <cell r="B77">
            <v>0.55000000000000004</v>
          </cell>
        </row>
        <row r="78">
          <cell r="A78" t="str">
            <v>6 X 38</v>
          </cell>
          <cell r="B78">
            <v>0.72</v>
          </cell>
        </row>
        <row r="79">
          <cell r="A79" t="str">
            <v>6 X 50</v>
          </cell>
          <cell r="B79">
            <v>0.8</v>
          </cell>
        </row>
        <row r="80">
          <cell r="A80" t="str">
            <v>6 X 63</v>
          </cell>
          <cell r="B80">
            <v>0.87</v>
          </cell>
        </row>
        <row r="81">
          <cell r="A81" t="str">
            <v>6 X 75</v>
          </cell>
          <cell r="B81">
            <v>0.95</v>
          </cell>
        </row>
        <row r="82">
          <cell r="A82" t="str">
            <v>6 X 83</v>
          </cell>
          <cell r="B82">
            <v>1.03</v>
          </cell>
        </row>
        <row r="83">
          <cell r="A83" t="str">
            <v>6 X 100</v>
          </cell>
          <cell r="B83">
            <v>1.1100000000000001</v>
          </cell>
        </row>
        <row r="84">
          <cell r="A84" t="str">
            <v>6 X 115</v>
          </cell>
          <cell r="B84">
            <v>1.19</v>
          </cell>
        </row>
        <row r="85">
          <cell r="A85" t="str">
            <v>6 X 125</v>
          </cell>
          <cell r="B85">
            <v>1.27</v>
          </cell>
        </row>
        <row r="86">
          <cell r="A86" t="str">
            <v>8 X 25</v>
          </cell>
          <cell r="B86">
            <v>0.88</v>
          </cell>
        </row>
        <row r="87">
          <cell r="A87" t="str">
            <v>8 X 38</v>
          </cell>
          <cell r="B87">
            <v>0.96</v>
          </cell>
        </row>
        <row r="88">
          <cell r="A88" t="str">
            <v>8 X 50</v>
          </cell>
          <cell r="B88">
            <v>1.03</v>
          </cell>
        </row>
        <row r="89">
          <cell r="A89" t="str">
            <v>8 X 63</v>
          </cell>
          <cell r="B89">
            <v>1.1100000000000001</v>
          </cell>
        </row>
        <row r="90">
          <cell r="A90" t="str">
            <v>8 X 75</v>
          </cell>
          <cell r="B90">
            <v>1.19</v>
          </cell>
        </row>
        <row r="91">
          <cell r="A91" t="str">
            <v>8 X 83</v>
          </cell>
          <cell r="B91">
            <v>1.27</v>
          </cell>
        </row>
        <row r="92">
          <cell r="A92" t="str">
            <v>8 X 100</v>
          </cell>
          <cell r="B92">
            <v>1.35</v>
          </cell>
        </row>
        <row r="93">
          <cell r="A93" t="str">
            <v>8 X 115</v>
          </cell>
          <cell r="B93">
            <v>1.43</v>
          </cell>
        </row>
        <row r="94">
          <cell r="A94" t="str">
            <v>8 X 125</v>
          </cell>
          <cell r="B94">
            <v>1.51</v>
          </cell>
        </row>
        <row r="95">
          <cell r="A95" t="str">
            <v>10 X 25</v>
          </cell>
          <cell r="B95">
            <v>1.05</v>
          </cell>
        </row>
        <row r="96">
          <cell r="A96" t="str">
            <v>10 X 38</v>
          </cell>
          <cell r="B96">
            <v>1.1299999999999999</v>
          </cell>
        </row>
        <row r="97">
          <cell r="A97" t="str">
            <v>10 X 50</v>
          </cell>
          <cell r="B97">
            <v>1.2</v>
          </cell>
        </row>
        <row r="98">
          <cell r="A98" t="str">
            <v>10 X 63</v>
          </cell>
          <cell r="B98">
            <v>1.28</v>
          </cell>
        </row>
        <row r="99">
          <cell r="A99" t="str">
            <v>10 X 75</v>
          </cell>
          <cell r="B99">
            <v>1.36</v>
          </cell>
        </row>
        <row r="100">
          <cell r="A100" t="str">
            <v>10 X 83</v>
          </cell>
          <cell r="B100">
            <v>1.44</v>
          </cell>
        </row>
        <row r="101">
          <cell r="A101" t="str">
            <v>10 X 100</v>
          </cell>
          <cell r="B101">
            <v>1.52</v>
          </cell>
        </row>
        <row r="102">
          <cell r="A102" t="str">
            <v>10 X 115</v>
          </cell>
          <cell r="B102">
            <v>1.6</v>
          </cell>
        </row>
        <row r="103">
          <cell r="A103" t="str">
            <v>10 X 125</v>
          </cell>
          <cell r="B103">
            <v>1.67</v>
          </cell>
        </row>
        <row r="104">
          <cell r="A104" t="str">
            <v>12 X 25</v>
          </cell>
          <cell r="B104">
            <v>1.21</v>
          </cell>
        </row>
        <row r="105">
          <cell r="A105" t="str">
            <v>12 X 38</v>
          </cell>
          <cell r="B105">
            <v>1.28</v>
          </cell>
        </row>
        <row r="106">
          <cell r="A106" t="str">
            <v>12 X 50</v>
          </cell>
          <cell r="B106">
            <v>1.36</v>
          </cell>
        </row>
        <row r="107">
          <cell r="A107" t="str">
            <v>12 X 63</v>
          </cell>
          <cell r="B107">
            <v>1.44</v>
          </cell>
        </row>
        <row r="108">
          <cell r="A108" t="str">
            <v>12 X 75</v>
          </cell>
          <cell r="B108">
            <v>1.52</v>
          </cell>
        </row>
        <row r="109">
          <cell r="A109" t="str">
            <v>12 X 83</v>
          </cell>
          <cell r="B109">
            <v>1.6</v>
          </cell>
        </row>
        <row r="110">
          <cell r="A110" t="str">
            <v>12 X 100</v>
          </cell>
          <cell r="B110">
            <v>1.68</v>
          </cell>
        </row>
        <row r="111">
          <cell r="A111" t="str">
            <v>12 X 115</v>
          </cell>
          <cell r="B111">
            <v>1.76</v>
          </cell>
        </row>
        <row r="112">
          <cell r="A112" t="str">
            <v>12 X 125</v>
          </cell>
          <cell r="B112">
            <v>1.83</v>
          </cell>
        </row>
        <row r="113">
          <cell r="A113" t="str">
            <v>14 X 25</v>
          </cell>
          <cell r="B113">
            <v>1.31</v>
          </cell>
        </row>
        <row r="114">
          <cell r="A114" t="str">
            <v>14 X 38</v>
          </cell>
          <cell r="B114">
            <v>1.38</v>
          </cell>
        </row>
        <row r="115">
          <cell r="A115" t="str">
            <v>14 X 50</v>
          </cell>
          <cell r="B115">
            <v>1.46</v>
          </cell>
        </row>
        <row r="116">
          <cell r="A116" t="str">
            <v>14 X 63</v>
          </cell>
          <cell r="B116">
            <v>1.54</v>
          </cell>
        </row>
        <row r="117">
          <cell r="A117" t="str">
            <v>14 X 75</v>
          </cell>
          <cell r="B117">
            <v>1.62</v>
          </cell>
        </row>
        <row r="118">
          <cell r="A118" t="str">
            <v>14 X 83</v>
          </cell>
          <cell r="B118">
            <v>1.7</v>
          </cell>
        </row>
        <row r="119">
          <cell r="A119" t="str">
            <v>14 X 100</v>
          </cell>
          <cell r="B119">
            <v>1.78</v>
          </cell>
        </row>
        <row r="120">
          <cell r="A120" t="str">
            <v>14 X 115</v>
          </cell>
          <cell r="B120">
            <v>1.86</v>
          </cell>
        </row>
        <row r="121">
          <cell r="A121" t="str">
            <v>14 X 125</v>
          </cell>
          <cell r="B121">
            <v>1.93</v>
          </cell>
        </row>
        <row r="122">
          <cell r="A122" t="str">
            <v>16 X 25</v>
          </cell>
          <cell r="B122">
            <v>1.47</v>
          </cell>
        </row>
        <row r="123">
          <cell r="A123" t="str">
            <v>16 X 38</v>
          </cell>
          <cell r="B123">
            <v>1.54</v>
          </cell>
        </row>
        <row r="124">
          <cell r="A124" t="str">
            <v>16 X 50</v>
          </cell>
          <cell r="B124">
            <v>1.62</v>
          </cell>
        </row>
        <row r="125">
          <cell r="A125" t="str">
            <v>16 X 63</v>
          </cell>
          <cell r="B125">
            <v>1.7</v>
          </cell>
        </row>
        <row r="126">
          <cell r="A126" t="str">
            <v>16 X 75</v>
          </cell>
          <cell r="B126">
            <v>1.78</v>
          </cell>
        </row>
        <row r="127">
          <cell r="A127" t="str">
            <v>16 X 83</v>
          </cell>
          <cell r="B127">
            <v>1.86</v>
          </cell>
        </row>
        <row r="128">
          <cell r="A128" t="str">
            <v>16 X 100</v>
          </cell>
          <cell r="B128">
            <v>1.94</v>
          </cell>
        </row>
        <row r="129">
          <cell r="A129" t="str">
            <v>16 X 115</v>
          </cell>
          <cell r="B129">
            <v>2.02</v>
          </cell>
        </row>
        <row r="130">
          <cell r="A130" t="str">
            <v>16 X 125</v>
          </cell>
          <cell r="B130">
            <v>2.09</v>
          </cell>
        </row>
        <row r="131">
          <cell r="A131" t="str">
            <v>18 X 25</v>
          </cell>
          <cell r="B131">
            <v>1.62</v>
          </cell>
        </row>
        <row r="132">
          <cell r="A132" t="str">
            <v>18 X 38</v>
          </cell>
          <cell r="B132">
            <v>1.7</v>
          </cell>
        </row>
        <row r="133">
          <cell r="A133" t="str">
            <v>18 X 50</v>
          </cell>
          <cell r="B133">
            <v>1.78</v>
          </cell>
        </row>
        <row r="134">
          <cell r="A134" t="str">
            <v>18 X 63</v>
          </cell>
          <cell r="B134">
            <v>1.8</v>
          </cell>
        </row>
        <row r="135">
          <cell r="A135" t="str">
            <v>18 X 75</v>
          </cell>
          <cell r="B135">
            <v>1.94</v>
          </cell>
        </row>
        <row r="136">
          <cell r="A136" t="str">
            <v>18 X 83</v>
          </cell>
          <cell r="B136">
            <v>2.02</v>
          </cell>
        </row>
        <row r="137">
          <cell r="A137" t="str">
            <v>18 X 100</v>
          </cell>
          <cell r="B137">
            <v>2.1</v>
          </cell>
        </row>
        <row r="138">
          <cell r="A138" t="str">
            <v>18 X 115</v>
          </cell>
          <cell r="B138">
            <v>2.17</v>
          </cell>
        </row>
        <row r="139">
          <cell r="A139" t="str">
            <v>18 X 125</v>
          </cell>
          <cell r="B139">
            <v>2.25</v>
          </cell>
        </row>
        <row r="140">
          <cell r="A140" t="str">
            <v>20 X 25</v>
          </cell>
          <cell r="B140">
            <v>1.78</v>
          </cell>
        </row>
        <row r="141">
          <cell r="A141" t="str">
            <v>20 X 38</v>
          </cell>
          <cell r="B141">
            <v>1.86</v>
          </cell>
        </row>
        <row r="142">
          <cell r="A142" t="str">
            <v>20 X 50</v>
          </cell>
          <cell r="B142">
            <v>1.94</v>
          </cell>
        </row>
        <row r="143">
          <cell r="A143" t="str">
            <v>20 X 63</v>
          </cell>
          <cell r="B143">
            <v>2.02</v>
          </cell>
        </row>
        <row r="144">
          <cell r="A144" t="str">
            <v>20 X 75</v>
          </cell>
          <cell r="B144">
            <v>2.1</v>
          </cell>
        </row>
        <row r="145">
          <cell r="A145" t="str">
            <v>20 X 83</v>
          </cell>
          <cell r="B145">
            <v>2.1800000000000002</v>
          </cell>
        </row>
        <row r="146">
          <cell r="A146" t="str">
            <v>20 X 100</v>
          </cell>
          <cell r="B146">
            <v>2.2599999999999998</v>
          </cell>
        </row>
        <row r="147">
          <cell r="A147" t="str">
            <v>20 X 115</v>
          </cell>
          <cell r="B147">
            <v>2.33</v>
          </cell>
        </row>
        <row r="148">
          <cell r="A148" t="str">
            <v>20 X 125</v>
          </cell>
          <cell r="B148">
            <v>2.41</v>
          </cell>
        </row>
        <row r="149">
          <cell r="A149" t="str">
            <v>22 X 25</v>
          </cell>
          <cell r="B149">
            <v>1.94</v>
          </cell>
        </row>
        <row r="150">
          <cell r="A150" t="str">
            <v>22 X 38</v>
          </cell>
          <cell r="B150">
            <v>2.02</v>
          </cell>
        </row>
        <row r="151">
          <cell r="A151" t="str">
            <v>22 X 50</v>
          </cell>
          <cell r="B151">
            <v>2.1</v>
          </cell>
        </row>
        <row r="152">
          <cell r="A152" t="str">
            <v>22 X 63</v>
          </cell>
          <cell r="B152">
            <v>2.1800000000000002</v>
          </cell>
        </row>
        <row r="153">
          <cell r="A153" t="str">
            <v>22 X 75</v>
          </cell>
          <cell r="B153">
            <v>2.2599999999999998</v>
          </cell>
        </row>
        <row r="154">
          <cell r="A154" t="str">
            <v>22 X 83</v>
          </cell>
          <cell r="B154">
            <v>2.34</v>
          </cell>
        </row>
        <row r="155">
          <cell r="A155" t="str">
            <v>22 X 100</v>
          </cell>
          <cell r="B155">
            <v>2.42</v>
          </cell>
        </row>
        <row r="156">
          <cell r="A156" t="str">
            <v>22 X 115</v>
          </cell>
          <cell r="B156">
            <v>2.4900000000000002</v>
          </cell>
        </row>
        <row r="157">
          <cell r="A157" t="str">
            <v>22 X 125</v>
          </cell>
          <cell r="B157">
            <v>2.57</v>
          </cell>
        </row>
        <row r="158">
          <cell r="A158" t="str">
            <v>24 X 25</v>
          </cell>
          <cell r="B158">
            <v>2.1</v>
          </cell>
        </row>
        <row r="159">
          <cell r="A159" t="str">
            <v>24 X 38</v>
          </cell>
          <cell r="B159">
            <v>2.1800000000000002</v>
          </cell>
        </row>
        <row r="160">
          <cell r="A160" t="str">
            <v>24 X 50</v>
          </cell>
          <cell r="B160">
            <v>2.2599999999999998</v>
          </cell>
        </row>
        <row r="161">
          <cell r="A161" t="str">
            <v>24 X 63</v>
          </cell>
          <cell r="B161">
            <v>2.34</v>
          </cell>
        </row>
        <row r="162">
          <cell r="A162" t="str">
            <v>24 X 75</v>
          </cell>
          <cell r="B162">
            <v>2.42</v>
          </cell>
        </row>
        <row r="163">
          <cell r="A163" t="str">
            <v>24 X 83</v>
          </cell>
          <cell r="B163">
            <v>2.5</v>
          </cell>
        </row>
        <row r="164">
          <cell r="A164" t="str">
            <v>24 X 100</v>
          </cell>
          <cell r="B164">
            <v>2.58</v>
          </cell>
        </row>
        <row r="165">
          <cell r="A165" t="str">
            <v>24 X 115</v>
          </cell>
          <cell r="B165">
            <v>2.65</v>
          </cell>
        </row>
        <row r="166">
          <cell r="A166" t="str">
            <v>24 X 125</v>
          </cell>
          <cell r="B166">
            <v>2.73</v>
          </cell>
        </row>
        <row r="167">
          <cell r="A167" t="str">
            <v>26 X 25</v>
          </cell>
          <cell r="B167">
            <v>2.2599999999999998</v>
          </cell>
        </row>
        <row r="168">
          <cell r="A168" t="str">
            <v>26 X 38</v>
          </cell>
          <cell r="B168">
            <v>2.34</v>
          </cell>
        </row>
        <row r="169">
          <cell r="A169" t="str">
            <v>26 X 50</v>
          </cell>
          <cell r="B169">
            <v>2.42</v>
          </cell>
        </row>
        <row r="170">
          <cell r="A170" t="str">
            <v>26 X 63</v>
          </cell>
          <cell r="B170">
            <v>2.5</v>
          </cell>
        </row>
        <row r="171">
          <cell r="A171" t="str">
            <v>26 X 75</v>
          </cell>
          <cell r="B171">
            <v>2.58</v>
          </cell>
        </row>
        <row r="172">
          <cell r="A172" t="str">
            <v>26 X 83</v>
          </cell>
          <cell r="B172">
            <v>2.65</v>
          </cell>
        </row>
        <row r="173">
          <cell r="A173" t="str">
            <v>26 X 100</v>
          </cell>
          <cell r="B173">
            <v>2.73</v>
          </cell>
        </row>
        <row r="174">
          <cell r="A174" t="str">
            <v>26 X 115</v>
          </cell>
          <cell r="B174">
            <v>2.81</v>
          </cell>
        </row>
        <row r="175">
          <cell r="A175" t="str">
            <v>26 X 125</v>
          </cell>
          <cell r="B175">
            <v>2.89</v>
          </cell>
        </row>
        <row r="176">
          <cell r="A176" t="str">
            <v>28 X 25</v>
          </cell>
          <cell r="B176">
            <v>2.42</v>
          </cell>
        </row>
        <row r="177">
          <cell r="A177" t="str">
            <v>28 X 38</v>
          </cell>
          <cell r="B177">
            <v>2.5</v>
          </cell>
        </row>
        <row r="178">
          <cell r="A178" t="str">
            <v>28 X 50</v>
          </cell>
          <cell r="B178">
            <v>2.58</v>
          </cell>
        </row>
        <row r="179">
          <cell r="A179" t="str">
            <v>28 X 63</v>
          </cell>
          <cell r="B179">
            <v>2.66</v>
          </cell>
        </row>
        <row r="180">
          <cell r="A180" t="str">
            <v>28 X 75</v>
          </cell>
          <cell r="B180">
            <v>2.74</v>
          </cell>
        </row>
        <row r="181">
          <cell r="A181" t="str">
            <v>28 X 83</v>
          </cell>
          <cell r="B181">
            <v>2.81</v>
          </cell>
        </row>
        <row r="182">
          <cell r="A182" t="str">
            <v>28 X 100</v>
          </cell>
          <cell r="B182">
            <v>2.89</v>
          </cell>
        </row>
        <row r="183">
          <cell r="A183" t="str">
            <v>28 X 115</v>
          </cell>
          <cell r="B183">
            <v>2.97</v>
          </cell>
        </row>
        <row r="184">
          <cell r="A184" t="str">
            <v>28 X 125</v>
          </cell>
          <cell r="B184">
            <v>3.05</v>
          </cell>
        </row>
        <row r="185">
          <cell r="A185" t="str">
            <v>30 X 25</v>
          </cell>
          <cell r="B185">
            <v>2.58</v>
          </cell>
        </row>
        <row r="186">
          <cell r="A186" t="str">
            <v>30 X 38</v>
          </cell>
          <cell r="B186">
            <v>2.66</v>
          </cell>
        </row>
        <row r="187">
          <cell r="A187" t="str">
            <v>30 X 50</v>
          </cell>
          <cell r="B187">
            <v>2.74</v>
          </cell>
        </row>
        <row r="188">
          <cell r="A188" t="str">
            <v>30 X 63</v>
          </cell>
          <cell r="B188">
            <v>2.82</v>
          </cell>
        </row>
        <row r="189">
          <cell r="A189" t="str">
            <v>30 X 75</v>
          </cell>
          <cell r="B189">
            <v>2.9</v>
          </cell>
        </row>
        <row r="190">
          <cell r="A190" t="str">
            <v>30 X 83</v>
          </cell>
          <cell r="B190">
            <v>2.98</v>
          </cell>
        </row>
        <row r="191">
          <cell r="A191" t="str">
            <v>30 X 100</v>
          </cell>
          <cell r="B191">
            <v>3.05</v>
          </cell>
        </row>
        <row r="192">
          <cell r="A192" t="str">
            <v>30 X 115</v>
          </cell>
          <cell r="B192">
            <v>3.13</v>
          </cell>
        </row>
        <row r="193">
          <cell r="A193" t="str">
            <v>30 X 125</v>
          </cell>
          <cell r="B193">
            <v>3.21</v>
          </cell>
        </row>
        <row r="194">
          <cell r="A194" t="str">
            <v>32 X 25</v>
          </cell>
          <cell r="B194">
            <v>2.74</v>
          </cell>
        </row>
        <row r="195">
          <cell r="A195" t="str">
            <v>32 X 38</v>
          </cell>
          <cell r="B195">
            <v>2.82</v>
          </cell>
        </row>
        <row r="196">
          <cell r="A196" t="str">
            <v>32 X 50</v>
          </cell>
          <cell r="B196">
            <v>2.9</v>
          </cell>
        </row>
        <row r="197">
          <cell r="A197" t="str">
            <v>32 X 63</v>
          </cell>
          <cell r="B197">
            <v>2.98</v>
          </cell>
        </row>
        <row r="198">
          <cell r="A198" t="str">
            <v>32 X 75</v>
          </cell>
          <cell r="B198">
            <v>3.06</v>
          </cell>
        </row>
        <row r="199">
          <cell r="A199" t="str">
            <v>32 X 83</v>
          </cell>
          <cell r="B199">
            <v>3.14</v>
          </cell>
        </row>
        <row r="200">
          <cell r="A200" t="str">
            <v>32 X 100</v>
          </cell>
          <cell r="B200">
            <v>3.21</v>
          </cell>
        </row>
        <row r="201">
          <cell r="A201" t="str">
            <v>32 X 115</v>
          </cell>
          <cell r="B201">
            <v>3.29</v>
          </cell>
        </row>
        <row r="202">
          <cell r="A202" t="str">
            <v>32 X 125</v>
          </cell>
          <cell r="B202">
            <v>3.37</v>
          </cell>
        </row>
        <row r="203">
          <cell r="A203" t="str">
            <v>34 X 25</v>
          </cell>
          <cell r="B203">
            <v>2.9</v>
          </cell>
        </row>
        <row r="204">
          <cell r="A204" t="str">
            <v>34 X 38</v>
          </cell>
          <cell r="B204">
            <v>2.98</v>
          </cell>
        </row>
        <row r="205">
          <cell r="A205" t="str">
            <v>34 X 50</v>
          </cell>
          <cell r="B205">
            <v>3.06</v>
          </cell>
        </row>
        <row r="206">
          <cell r="A206" t="str">
            <v>34 X 63</v>
          </cell>
          <cell r="B206">
            <v>3.14</v>
          </cell>
        </row>
        <row r="207">
          <cell r="A207" t="str">
            <v>34 X 75</v>
          </cell>
          <cell r="B207">
            <v>3.22</v>
          </cell>
        </row>
        <row r="208">
          <cell r="A208" t="str">
            <v>34 X 83</v>
          </cell>
          <cell r="B208">
            <v>3.3</v>
          </cell>
        </row>
        <row r="209">
          <cell r="A209" t="str">
            <v>34 X 100</v>
          </cell>
          <cell r="B209">
            <v>3.37</v>
          </cell>
        </row>
        <row r="210">
          <cell r="A210" t="str">
            <v>34 X 115</v>
          </cell>
          <cell r="B210">
            <v>3.45</v>
          </cell>
        </row>
        <row r="211">
          <cell r="A211" t="str">
            <v>34 X 125</v>
          </cell>
          <cell r="B211">
            <v>3.53</v>
          </cell>
        </row>
        <row r="212">
          <cell r="A212" t="str">
            <v>36 X 25</v>
          </cell>
          <cell r="B212">
            <v>2.9</v>
          </cell>
        </row>
        <row r="213">
          <cell r="A213" t="str">
            <v>36 X 38</v>
          </cell>
          <cell r="B213">
            <v>2.98</v>
          </cell>
        </row>
        <row r="214">
          <cell r="A214" t="str">
            <v>36 X 50</v>
          </cell>
          <cell r="B214">
            <v>3.06</v>
          </cell>
        </row>
        <row r="215">
          <cell r="A215" t="str">
            <v>36 X 63</v>
          </cell>
          <cell r="B215">
            <v>3.14</v>
          </cell>
        </row>
        <row r="216">
          <cell r="A216" t="str">
            <v>36 X 75</v>
          </cell>
          <cell r="B216">
            <v>3.22</v>
          </cell>
        </row>
        <row r="217">
          <cell r="A217" t="str">
            <v>36 X 83</v>
          </cell>
          <cell r="B217">
            <v>3.3</v>
          </cell>
        </row>
        <row r="218">
          <cell r="A218" t="str">
            <v>36 X 100</v>
          </cell>
          <cell r="B218">
            <v>3.37</v>
          </cell>
        </row>
        <row r="219">
          <cell r="A219" t="str">
            <v>36 X 115</v>
          </cell>
          <cell r="B219">
            <v>3.45</v>
          </cell>
        </row>
        <row r="220">
          <cell r="A220" t="str">
            <v>36 X 125</v>
          </cell>
          <cell r="B220">
            <v>3.53</v>
          </cell>
        </row>
        <row r="221">
          <cell r="A221" t="str">
            <v>38 X 25</v>
          </cell>
          <cell r="B221">
            <v>3.22</v>
          </cell>
        </row>
        <row r="222">
          <cell r="A222" t="str">
            <v>38 X 38</v>
          </cell>
          <cell r="B222">
            <v>3.3</v>
          </cell>
        </row>
        <row r="223">
          <cell r="A223" t="str">
            <v>38 X 50</v>
          </cell>
          <cell r="B223">
            <v>3.38</v>
          </cell>
        </row>
        <row r="224">
          <cell r="A224" t="str">
            <v>38 X 63</v>
          </cell>
          <cell r="B224">
            <v>3.46</v>
          </cell>
        </row>
        <row r="225">
          <cell r="A225" t="str">
            <v>38 X 75</v>
          </cell>
          <cell r="B225">
            <v>3.53</v>
          </cell>
        </row>
        <row r="226">
          <cell r="A226" t="str">
            <v>38 X 83</v>
          </cell>
          <cell r="B226">
            <v>3.61</v>
          </cell>
        </row>
        <row r="227">
          <cell r="A227" t="str">
            <v>38 X 100</v>
          </cell>
          <cell r="B227">
            <v>3.69</v>
          </cell>
        </row>
        <row r="228">
          <cell r="A228" t="str">
            <v>38 X 115</v>
          </cell>
          <cell r="B228">
            <v>3.77</v>
          </cell>
        </row>
        <row r="229">
          <cell r="A229" t="str">
            <v>38 X 125</v>
          </cell>
          <cell r="B229">
            <v>3.85</v>
          </cell>
        </row>
        <row r="230">
          <cell r="A230" t="str">
            <v>40 X 25</v>
          </cell>
          <cell r="B230">
            <v>3.38</v>
          </cell>
        </row>
        <row r="231">
          <cell r="A231" t="str">
            <v>40 X 38</v>
          </cell>
          <cell r="B231">
            <v>3.46</v>
          </cell>
        </row>
        <row r="232">
          <cell r="A232" t="str">
            <v>40 X 50</v>
          </cell>
          <cell r="B232">
            <v>3.54</v>
          </cell>
        </row>
        <row r="233">
          <cell r="A233" t="str">
            <v>40 X 63</v>
          </cell>
          <cell r="B233">
            <v>3.62</v>
          </cell>
        </row>
        <row r="234">
          <cell r="A234" t="str">
            <v>40 X 75</v>
          </cell>
          <cell r="B234">
            <v>3.69</v>
          </cell>
        </row>
        <row r="235">
          <cell r="A235" t="str">
            <v>40 X 83</v>
          </cell>
          <cell r="B235">
            <v>3.77</v>
          </cell>
        </row>
        <row r="236">
          <cell r="A236" t="str">
            <v>40 X 100</v>
          </cell>
          <cell r="B236">
            <v>3.85</v>
          </cell>
        </row>
        <row r="237">
          <cell r="A237" t="str">
            <v>40 X 115</v>
          </cell>
          <cell r="B237">
            <v>3.93</v>
          </cell>
        </row>
        <row r="238">
          <cell r="A238" t="str">
            <v>40 X 125</v>
          </cell>
          <cell r="B238">
            <v>4.01</v>
          </cell>
        </row>
        <row r="239">
          <cell r="A239" t="str">
            <v>42 X 25</v>
          </cell>
          <cell r="B239">
            <v>3.54</v>
          </cell>
        </row>
        <row r="240">
          <cell r="A240" t="str">
            <v>42 X 38</v>
          </cell>
          <cell r="B240">
            <v>3.62</v>
          </cell>
        </row>
        <row r="241">
          <cell r="A241" t="str">
            <v>42 X 50</v>
          </cell>
          <cell r="B241">
            <v>3.7</v>
          </cell>
        </row>
        <row r="242">
          <cell r="A242" t="str">
            <v>42 X 63</v>
          </cell>
          <cell r="B242">
            <v>3.78</v>
          </cell>
        </row>
        <row r="243">
          <cell r="A243" t="str">
            <v>42 X 75</v>
          </cell>
          <cell r="B243">
            <v>3.85</v>
          </cell>
        </row>
        <row r="244">
          <cell r="A244" t="str">
            <v>42 X 83</v>
          </cell>
          <cell r="B244">
            <v>3.93</v>
          </cell>
        </row>
        <row r="245">
          <cell r="A245" t="str">
            <v>42 X 100</v>
          </cell>
          <cell r="B245">
            <v>4.01</v>
          </cell>
        </row>
        <row r="246">
          <cell r="A246" t="str">
            <v>42 X 115</v>
          </cell>
          <cell r="B246">
            <v>4.09</v>
          </cell>
        </row>
        <row r="247">
          <cell r="A247" t="str">
            <v>42 X 125</v>
          </cell>
          <cell r="B247">
            <v>4.17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OM's"/>
      <sheetName val="OMsRECEBIDAS"/>
      <sheetName val=" OMsAPROVADAS"/>
      <sheetName val="DADOS_PROG"/>
      <sheetName val="PROG PT"/>
      <sheetName val="OM REC"/>
      <sheetName val="PROG ATZDA"/>
      <sheetName val="DADOS_RDO"/>
      <sheetName val="CONF.HH"/>
      <sheetName val="CONF.HH (2)"/>
      <sheetName val="RDO_NOVO"/>
      <sheetName val="APRV OMs"/>
      <sheetName val="APRV OMs (2)"/>
      <sheetName val="HH"/>
      <sheetName val="FAT.SEMANAL"/>
      <sheetName val="FAT.SEMANAL (2)"/>
      <sheetName val="RES.SEMANAL"/>
      <sheetName val="eneas"/>
      <sheetName val="RDO_ANT"/>
      <sheetName val="FAT.ATIV."/>
      <sheetName val="FAT.ATIV. (2)"/>
      <sheetName val="PROV."/>
      <sheetName val="RES.PROV."/>
      <sheetName val="HISTOGRAMA"/>
      <sheetName val="EXT.HH"/>
      <sheetName val="EXT.HH (2)"/>
      <sheetName val="RES.OMs"/>
      <sheetName val="EMR"/>
      <sheetName val="EMR2"/>
      <sheetName val="MARIANA"/>
      <sheetName val="AFC"/>
      <sheetName val="CONF BM"/>
      <sheetName val="FL ROSTO"/>
      <sheetName val="$MÉDIO"/>
      <sheetName val="oms bm12"/>
      <sheetName val="P LUCAS"/>
      <sheetName val="P PLAN FAT"/>
      <sheetName val="Plan1"/>
    </sheetNames>
    <sheetDataSet>
      <sheetData sheetId="0">
        <row r="5">
          <cell r="B5" t="str">
            <v>Montador Andaime</v>
          </cell>
        </row>
        <row r="6">
          <cell r="B6" t="str">
            <v>Pintor Industrial</v>
          </cell>
        </row>
        <row r="7">
          <cell r="B7" t="str">
            <v>Pintor Letrista</v>
          </cell>
        </row>
        <row r="8">
          <cell r="B8" t="str">
            <v>Isolador</v>
          </cell>
        </row>
        <row r="9">
          <cell r="B9" t="str">
            <v>Funileiro</v>
          </cell>
        </row>
        <row r="10">
          <cell r="B10" t="str">
            <v>Pedreiro</v>
          </cell>
        </row>
        <row r="11">
          <cell r="B11" t="str">
            <v>Carpinteiro</v>
          </cell>
        </row>
        <row r="12">
          <cell r="B12" t="str">
            <v>Supervisor de Qualidade</v>
          </cell>
        </row>
        <row r="13">
          <cell r="B13" t="str">
            <v>Inspetor de Qualidade</v>
          </cell>
        </row>
        <row r="14">
          <cell r="B14" t="str">
            <v>Encarregado</v>
          </cell>
        </row>
        <row r="15">
          <cell r="B15" t="str">
            <v>Técnico de Planejamento</v>
          </cell>
        </row>
        <row r="16">
          <cell r="B16" t="str">
            <v>Técnico de Segurança</v>
          </cell>
        </row>
        <row r="17">
          <cell r="B17" t="str">
            <v>Montador Andaime - H.E.</v>
          </cell>
        </row>
        <row r="18">
          <cell r="B18" t="str">
            <v>Pintor Industrial - H.E.</v>
          </cell>
        </row>
        <row r="19">
          <cell r="B19" t="str">
            <v>Pintor Letrista - H.E.</v>
          </cell>
        </row>
        <row r="20">
          <cell r="B20" t="str">
            <v>Isolador - H.E.</v>
          </cell>
        </row>
        <row r="21">
          <cell r="B21" t="str">
            <v>Funileiro - H.E.</v>
          </cell>
        </row>
        <row r="22">
          <cell r="B22" t="str">
            <v>Pedreiro - H.E.</v>
          </cell>
        </row>
        <row r="23">
          <cell r="B23" t="str">
            <v>Carpinteiro - H.E.</v>
          </cell>
        </row>
        <row r="24">
          <cell r="B24" t="str">
            <v>Supervisor - H.E.</v>
          </cell>
        </row>
        <row r="25">
          <cell r="B25" t="str">
            <v>Encarregado - H.E.</v>
          </cell>
        </row>
        <row r="26">
          <cell r="B26" t="str">
            <v>Líder - H.E.</v>
          </cell>
        </row>
        <row r="27">
          <cell r="B27" t="str">
            <v>Técnico de Planejamento - H.E.</v>
          </cell>
        </row>
        <row r="28">
          <cell r="B28" t="str">
            <v>Técnico de Segurança - H.E.</v>
          </cell>
        </row>
        <row r="29">
          <cell r="B29" t="str">
            <v>Montador Andaime - A. N.</v>
          </cell>
        </row>
        <row r="30">
          <cell r="B30" t="str">
            <v>Pintor Industrial - A. N.</v>
          </cell>
        </row>
        <row r="31">
          <cell r="B31" t="str">
            <v>Pintor Letrista - A. N.</v>
          </cell>
        </row>
        <row r="32">
          <cell r="B32" t="str">
            <v>Isolador - A. N.</v>
          </cell>
        </row>
        <row r="33">
          <cell r="B33" t="str">
            <v>Funileiro - A. N.</v>
          </cell>
        </row>
        <row r="34">
          <cell r="B34" t="str">
            <v>Pedreiro - A. N.</v>
          </cell>
        </row>
        <row r="35">
          <cell r="B35" t="str">
            <v>Carpinteiro - A. N.</v>
          </cell>
        </row>
        <row r="36">
          <cell r="B36" t="str">
            <v>Supervisor de Qualidade - A. N.</v>
          </cell>
        </row>
        <row r="37">
          <cell r="B37" t="str">
            <v>Encarregado - A. N.</v>
          </cell>
        </row>
        <row r="38">
          <cell r="B38" t="str">
            <v>Técnico de Planejamento - A. N.</v>
          </cell>
        </row>
        <row r="39">
          <cell r="B39" t="str">
            <v>Técnico de Segurança - A. N.</v>
          </cell>
        </row>
        <row r="41">
          <cell r="B41" t="str">
            <v>Despesas</v>
          </cell>
        </row>
        <row r="42">
          <cell r="B42" t="str">
            <v>Ajudante</v>
          </cell>
        </row>
        <row r="43">
          <cell r="B43" t="str">
            <v>Ajudante - H.E.</v>
          </cell>
        </row>
        <row r="44">
          <cell r="B44" t="str">
            <v>MOBILIZAÇÃO - 8 DIAS</v>
          </cell>
        </row>
        <row r="45">
          <cell r="B45" t="str">
            <v>FUNÇÃO</v>
          </cell>
        </row>
        <row r="47">
          <cell r="B47" t="str">
            <v>EQUIPE_ANDAIME</v>
          </cell>
        </row>
        <row r="48">
          <cell r="B48" t="str">
            <v>EQUIPE_CIVIL</v>
          </cell>
        </row>
        <row r="49">
          <cell r="B49" t="str">
            <v>EQUIPE_ISOLAMENTO</v>
          </cell>
        </row>
        <row r="50">
          <cell r="B50" t="str">
            <v>EQUIPE_PINTURA</v>
          </cell>
        </row>
        <row r="51">
          <cell r="B51"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V"/>
      <sheetName val="Planejad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urvaSAF"/>
      <sheetName val="Prod"/>
      <sheetName val="CurvaSAF Eq"/>
      <sheetName val="Fatores"/>
      <sheetName val="Fatores (2)"/>
      <sheetName val="Resumo Geral 27-02"/>
      <sheetName val="CurvaSAF_Eq"/>
      <sheetName val="Fatores_(2)"/>
      <sheetName val="Resumo_Geral_27-02"/>
    </sheetNames>
    <sheetDataSet>
      <sheetData sheetId="0">
        <row r="7">
          <cell r="B7" t="str">
            <v>TOTAL</v>
          </cell>
          <cell r="C7">
            <v>8170.8178395315645</v>
          </cell>
          <cell r="D7">
            <v>0.7793370103929409</v>
          </cell>
          <cell r="E7">
            <v>6367.8207475258378</v>
          </cell>
          <cell r="F7">
            <v>4108.7021376235307</v>
          </cell>
          <cell r="G7">
            <v>0.83852526067975797</v>
          </cell>
          <cell r="H7">
            <v>3445.2505310062497</v>
          </cell>
        </row>
        <row r="8">
          <cell r="D8" t="str">
            <v>HOJE:</v>
          </cell>
          <cell r="E8">
            <v>56.125049999999646</v>
          </cell>
          <cell r="H8">
            <v>19.928791499999534</v>
          </cell>
          <cell r="J8">
            <v>131.15002500000173</v>
          </cell>
        </row>
        <row r="10">
          <cell r="B10" t="str">
            <v>PARADA 714</v>
          </cell>
          <cell r="C10" t="str">
            <v>M² EQUIV CONTRATO</v>
          </cell>
          <cell r="D10" t="str">
            <v>% EXECUTADO</v>
          </cell>
          <cell r="E10" t="str">
            <v>M² EQUIV EXECUTADO</v>
          </cell>
          <cell r="F10" t="str">
            <v>M² REAL CONTRATO</v>
          </cell>
          <cell r="G10" t="str">
            <v>% REALIZADO</v>
          </cell>
          <cell r="H10" t="str">
            <v>M² REAL EXECUTADO</v>
          </cell>
          <cell r="I10" t="str">
            <v>PESO</v>
          </cell>
        </row>
        <row r="11">
          <cell r="B11" t="str">
            <v>TUBULAÇÃO</v>
          </cell>
          <cell r="C11">
            <v>121.69358561612594</v>
          </cell>
          <cell r="D11">
            <v>0.86936674736928765</v>
          </cell>
          <cell r="E11">
            <v>105.79635670279734</v>
          </cell>
          <cell r="F11">
            <v>22.988766648604923</v>
          </cell>
          <cell r="G11">
            <v>0.83127989506935296</v>
          </cell>
          <cell r="H11">
            <v>19.11009952742614</v>
          </cell>
          <cell r="I11">
            <v>5.5477665601769359E-2</v>
          </cell>
        </row>
        <row r="12">
          <cell r="B12" t="str">
            <v>EQUIPAMENTO</v>
          </cell>
          <cell r="C12">
            <v>738.79</v>
          </cell>
          <cell r="D12">
            <v>0.65493713530890607</v>
          </cell>
          <cell r="E12">
            <v>483.86100619486672</v>
          </cell>
          <cell r="F12">
            <v>391.39</v>
          </cell>
          <cell r="G12">
            <v>0.66649549043153888</v>
          </cell>
          <cell r="H12">
            <v>260.85966999999999</v>
          </cell>
          <cell r="I12">
            <v>0.94452233439823052</v>
          </cell>
        </row>
        <row r="13">
          <cell r="B13" t="str">
            <v>TOTAL</v>
          </cell>
          <cell r="C13">
            <v>860.48358561612588</v>
          </cell>
          <cell r="D13">
            <v>0.68526276707004918</v>
          </cell>
          <cell r="E13">
            <v>589.65736289766403</v>
          </cell>
          <cell r="F13">
            <v>414.37876664860494</v>
          </cell>
          <cell r="G13">
            <v>0.67563734452842217</v>
          </cell>
          <cell r="H13">
            <v>279.96976952742614</v>
          </cell>
        </row>
        <row r="14">
          <cell r="D14" t="str">
            <v>HOJE:</v>
          </cell>
          <cell r="E14">
            <v>0</v>
          </cell>
          <cell r="H14">
            <v>0</v>
          </cell>
          <cell r="J14">
            <v>0</v>
          </cell>
        </row>
        <row r="16">
          <cell r="B16" t="str">
            <v>GERAL</v>
          </cell>
          <cell r="C16" t="str">
            <v>M² EQUIV CONTRATO</v>
          </cell>
          <cell r="D16" t="str">
            <v>% EXECUTADO</v>
          </cell>
          <cell r="E16" t="str">
            <v>M² EQUIV EXECUTADO</v>
          </cell>
          <cell r="F16" t="str">
            <v>M² REAL CONTRATO</v>
          </cell>
          <cell r="G16" t="str">
            <v>% REALIZADO</v>
          </cell>
          <cell r="H16" t="str">
            <v>M² REAL EXECUTADO</v>
          </cell>
          <cell r="I16" t="str">
            <v>PESO</v>
          </cell>
        </row>
        <row r="17">
          <cell r="B17" t="str">
            <v>TUBULAÇÃO</v>
          </cell>
          <cell r="C17">
            <v>5579.1544251476907</v>
          </cell>
          <cell r="D17">
            <v>0.72953353753438888</v>
          </cell>
          <cell r="E17">
            <v>4070.1802642286348</v>
          </cell>
          <cell r="F17">
            <v>2373.4309042721366</v>
          </cell>
          <cell r="G17">
            <v>0.78534450157305102</v>
          </cell>
          <cell r="H17">
            <v>1863.960910533677</v>
          </cell>
          <cell r="I17">
            <v>0.52473766322207194</v>
          </cell>
        </row>
        <row r="18">
          <cell r="B18" t="str">
            <v>EQUIPAMENTO</v>
          </cell>
          <cell r="C18">
            <v>3452.1470000000004</v>
          </cell>
          <cell r="D18">
            <v>0.83637743299890377</v>
          </cell>
          <cell r="E18">
            <v>2887.2978461948669</v>
          </cell>
          <cell r="F18">
            <v>2149.6499999999992</v>
          </cell>
          <cell r="G18">
            <v>0.86584299304537937</v>
          </cell>
          <cell r="H18">
            <v>1861.259389999999</v>
          </cell>
          <cell r="I18">
            <v>0.47526233677792806</v>
          </cell>
        </row>
        <row r="19">
          <cell r="B19" t="str">
            <v>TOTAL</v>
          </cell>
          <cell r="C19">
            <v>9031.3014251476907</v>
          </cell>
          <cell r="D19">
            <v>0.7703738124663162</v>
          </cell>
          <cell r="E19">
            <v>6957.4781104235017</v>
          </cell>
          <cell r="F19">
            <v>4523.0809042721357</v>
          </cell>
          <cell r="G19">
            <v>0.82360240273728791</v>
          </cell>
          <cell r="H19">
            <v>3725.220300533676</v>
          </cell>
        </row>
        <row r="20">
          <cell r="D20" t="str">
            <v>HOJE:</v>
          </cell>
          <cell r="E20">
            <v>56.125049999999646</v>
          </cell>
          <cell r="H20">
            <v>19.928791499999534</v>
          </cell>
        </row>
        <row r="21">
          <cell r="B21" t="str">
            <v>Avanço Financeiro de Hoje:</v>
          </cell>
          <cell r="C21">
            <v>10049.998531499878</v>
          </cell>
          <cell r="H21" t="str">
            <v>Efetivo:</v>
          </cell>
          <cell r="I21">
            <v>12</v>
          </cell>
          <cell r="J21" t="str">
            <v>H.E</v>
          </cell>
          <cell r="K21" t="str">
            <v>Paralizações</v>
          </cell>
          <cell r="L21" t="str">
            <v>HH Total</v>
          </cell>
        </row>
        <row r="22">
          <cell r="H22" t="str">
            <v>Prod. (HH / m2):</v>
          </cell>
          <cell r="I22">
            <v>5.2988662157463224</v>
          </cell>
          <cell r="L22">
            <v>105.60000000000001</v>
          </cell>
        </row>
        <row r="23">
          <cell r="B23" t="str">
            <v>AVANÇO FINANCEIRO</v>
          </cell>
          <cell r="C23" t="str">
            <v xml:space="preserve">SODA </v>
          </cell>
          <cell r="D23" t="str">
            <v>CLORO</v>
          </cell>
          <cell r="E23" t="str">
            <v>DCE</v>
          </cell>
          <cell r="F23" t="str">
            <v>PARADAS</v>
          </cell>
          <cell r="G23" t="str">
            <v>TOTAL</v>
          </cell>
        </row>
        <row r="24">
          <cell r="B24" t="str">
            <v>POSSÍVEL</v>
          </cell>
          <cell r="C24">
            <v>933221.08001961047</v>
          </cell>
          <cell r="D24">
            <v>303529.01</v>
          </cell>
          <cell r="E24">
            <v>165576.41400000002</v>
          </cell>
          <cell r="F24">
            <v>141845.74559238966</v>
          </cell>
          <cell r="G24">
            <v>1544172.2496120003</v>
          </cell>
        </row>
        <row r="25">
          <cell r="B25" t="str">
            <v>PREVISTO</v>
          </cell>
          <cell r="C25">
            <v>670813.22</v>
          </cell>
          <cell r="D25">
            <v>296961.63</v>
          </cell>
          <cell r="E25">
            <v>131081.35</v>
          </cell>
          <cell r="F25">
            <v>68000</v>
          </cell>
          <cell r="G25">
            <v>1166856.2</v>
          </cell>
          <cell r="H25" t="str">
            <v xml:space="preserve"> R$ na semana</v>
          </cell>
          <cell r="I25" t="str">
            <v>R$ no mês</v>
          </cell>
        </row>
        <row r="26">
          <cell r="B26" t="str">
            <v>REALIZADO</v>
          </cell>
          <cell r="C26">
            <v>805562.71583080105</v>
          </cell>
          <cell r="D26">
            <v>154433.82444999999</v>
          </cell>
          <cell r="E26">
            <v>109650.97378499998</v>
          </cell>
          <cell r="F26">
            <v>114132.1906245649</v>
          </cell>
          <cell r="G26">
            <v>1183779.7046903658</v>
          </cell>
          <cell r="H26">
            <v>22093.990936300019</v>
          </cell>
          <cell r="I26">
            <v>108261.48794036568</v>
          </cell>
        </row>
        <row r="27">
          <cell r="B27" t="str">
            <v>FALTANTE</v>
          </cell>
          <cell r="C27">
            <v>-134749.49583080108</v>
          </cell>
          <cell r="D27">
            <v>142527.80555000002</v>
          </cell>
          <cell r="E27">
            <v>21430.376215000026</v>
          </cell>
          <cell r="F27">
            <v>-46132.190624564901</v>
          </cell>
          <cell r="G27">
            <v>-16923.504690365939</v>
          </cell>
        </row>
        <row r="28">
          <cell r="B28" t="str">
            <v>REALIZADO (%)</v>
          </cell>
          <cell r="C28">
            <v>1.2008748364124384</v>
          </cell>
          <cell r="D28">
            <v>0.52004639269389785</v>
          </cell>
          <cell r="E28">
            <v>0.83651086737358116</v>
          </cell>
          <cell r="F28">
            <v>1.6784145680083074</v>
          </cell>
          <cell r="G28">
            <v>1.0145035049651927</v>
          </cell>
        </row>
        <row r="67">
          <cell r="C67" t="str">
            <v xml:space="preserve">SODA </v>
          </cell>
          <cell r="D67" t="str">
            <v>CLORO</v>
          </cell>
          <cell r="E67" t="str">
            <v>DCE</v>
          </cell>
          <cell r="F67" t="str">
            <v>PARADA</v>
          </cell>
        </row>
        <row r="68">
          <cell r="B68" t="str">
            <v>Levantamento</v>
          </cell>
          <cell r="C68">
            <v>933221.08001961047</v>
          </cell>
          <cell r="D68">
            <v>303529.01</v>
          </cell>
          <cell r="E68">
            <v>165576.41400000002</v>
          </cell>
          <cell r="F68">
            <v>141845.74559238966</v>
          </cell>
        </row>
        <row r="70">
          <cell r="C70" t="str">
            <v xml:space="preserve">SODA </v>
          </cell>
          <cell r="D70" t="str">
            <v>CLORO</v>
          </cell>
          <cell r="E70" t="str">
            <v>DCE</v>
          </cell>
          <cell r="F70" t="str">
            <v>PARADA</v>
          </cell>
        </row>
        <row r="71">
          <cell r="B71" t="str">
            <v>Realizado</v>
          </cell>
          <cell r="C71">
            <v>805562.71583080105</v>
          </cell>
          <cell r="D71">
            <v>154433.82444999999</v>
          </cell>
          <cell r="E71">
            <v>109650.97378499998</v>
          </cell>
          <cell r="F71">
            <v>114132.1906245649</v>
          </cell>
        </row>
      </sheetData>
      <sheetData sheetId="1"/>
      <sheetData sheetId="2"/>
      <sheetData sheetId="3"/>
      <sheetData sheetId="4"/>
      <sheetData sheetId="5"/>
      <sheetData sheetId="6" refreshError="1"/>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PV"/>
      <sheetName val="Resultado"/>
      <sheetName val="Planejado"/>
      <sheetName val="f.caixa"/>
      <sheetName val="back-log"/>
      <sheetName val="mes"/>
      <sheetName val="Custo Real"/>
      <sheetName val="inventario"/>
      <sheetName val="Inv. pendente"/>
      <sheetName val="Produção"/>
      <sheetName val="Avaliação"/>
      <sheetName val="******"/>
      <sheetName val="f_caixa"/>
      <sheetName val="Custo_Real"/>
      <sheetName val="Inv__pendente"/>
    </sheetNames>
    <sheetDataSet>
      <sheetData sheetId="0"/>
      <sheetData sheetId="1">
        <row r="42">
          <cell r="J42" t="e">
            <v>#DIV/0!</v>
          </cell>
        </row>
      </sheetData>
      <sheetData sheetId="2" refreshError="1"/>
      <sheetData sheetId="3">
        <row r="40">
          <cell r="C40">
            <v>0</v>
          </cell>
        </row>
      </sheetData>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DADOS"/>
      <sheetName val="DHT"/>
      <sheetName val="DHT (2)"/>
      <sheetName val="DHT_CIVIL"/>
      <sheetName val="TRANSP."/>
      <sheetName val="RATEIO-RMAHD"/>
      <sheetName val="RES.G"/>
      <sheetName val="RES.G (2)"/>
      <sheetName val="RES.1"/>
      <sheetName val="MODELO VALORES"/>
      <sheetName val="ADN_HE"/>
    </sheetNames>
    <sheetDataSet>
      <sheetData sheetId="0">
        <row r="107">
          <cell r="B107" t="str">
            <v>VAN(AP.&amp;RET.)</v>
          </cell>
        </row>
        <row r="108">
          <cell r="B108" t="str">
            <v>VAN(RET.)</v>
          </cell>
        </row>
        <row r="109">
          <cell r="B109" t="str">
            <v>TAXI(AP.&amp;RET.)</v>
          </cell>
        </row>
        <row r="110">
          <cell r="B110" t="str">
            <v>TAXI(RET.)</v>
          </cell>
        </row>
        <row r="111">
          <cell r="B111" t="str">
            <v>N/A</v>
          </cell>
        </row>
        <row r="112">
          <cell r="B11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sheetName val="FONTE"/>
      <sheetName val="EQUIPE"/>
      <sheetName val="CUBO"/>
      <sheetName val="DADOS"/>
      <sheetName val="EQUIPES"/>
      <sheetName val="MOV.AND."/>
      <sheetName val="MAPA"/>
      <sheetName val="SCM"/>
    </sheetNames>
    <sheetDataSet>
      <sheetData sheetId="0" refreshError="1"/>
      <sheetData sheetId="1">
        <row r="87">
          <cell r="B87" t="str">
            <v>IESE</v>
          </cell>
        </row>
        <row r="88">
          <cell r="B88" t="str">
            <v>SAO II</v>
          </cell>
        </row>
        <row r="89">
          <cell r="B89" t="str">
            <v>UA I</v>
          </cell>
        </row>
        <row r="90">
          <cell r="B90" t="str">
            <v>UA II</v>
          </cell>
        </row>
        <row r="91">
          <cell r="B91" t="str">
            <v>UO I</v>
          </cell>
        </row>
        <row r="92">
          <cell r="B92" t="str">
            <v>UO II</v>
          </cell>
        </row>
        <row r="93">
          <cell r="B93" t="str">
            <v>...</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OMsRECEBIDAS"/>
      <sheetName val=" OMsAPROVADAS"/>
      <sheetName val="DADOS_PROG"/>
      <sheetName val="PROG PT"/>
      <sheetName val="OM REC"/>
      <sheetName val="PROG ATZDA"/>
      <sheetName val="DADOS_RDO"/>
      <sheetName val="CONF.HH"/>
      <sheetName val="FAT.SEMANAL"/>
      <sheetName val="RDO_NOVO"/>
      <sheetName val="APRV OMs"/>
      <sheetName val="CORREÇÃO"/>
      <sheetName val="HH"/>
      <sheetName val="FAT.ATIV."/>
      <sheetName val="HISTOGRAMA"/>
      <sheetName val="EXT.HH"/>
      <sheetName val="PLAN.BASE"/>
      <sheetName val="CONF BM"/>
    </sheetNames>
    <sheetDataSet>
      <sheetData sheetId="0">
        <row r="5">
          <cell r="B5" t="str">
            <v>Montador Andaime</v>
          </cell>
        </row>
        <row r="6">
          <cell r="B6" t="str">
            <v>Pintor Industrial</v>
          </cell>
        </row>
        <row r="7">
          <cell r="B7" t="str">
            <v>Pintor Letrista</v>
          </cell>
        </row>
        <row r="8">
          <cell r="B8" t="str">
            <v>Isolador</v>
          </cell>
        </row>
        <row r="9">
          <cell r="B9" t="str">
            <v>Funileiro</v>
          </cell>
        </row>
        <row r="10">
          <cell r="B10" t="str">
            <v>Pedreiro</v>
          </cell>
        </row>
        <row r="11">
          <cell r="B11" t="str">
            <v>Carpinteiro</v>
          </cell>
        </row>
        <row r="12">
          <cell r="B12" t="str">
            <v>Supervisor de Qualidade</v>
          </cell>
        </row>
        <row r="13">
          <cell r="B13" t="str">
            <v>Inspetor de Qualidade</v>
          </cell>
        </row>
        <row r="14">
          <cell r="B14" t="str">
            <v>Encarregado</v>
          </cell>
        </row>
        <row r="15">
          <cell r="B15" t="str">
            <v>Técnico de Planejamento</v>
          </cell>
        </row>
        <row r="16">
          <cell r="B16" t="str">
            <v>Técnico de Segurança</v>
          </cell>
        </row>
        <row r="17">
          <cell r="B17" t="str">
            <v>Montador Andaime - H.E.</v>
          </cell>
        </row>
        <row r="18">
          <cell r="B18" t="str">
            <v>Pintor Industrial - H.E.</v>
          </cell>
        </row>
        <row r="19">
          <cell r="B19" t="str">
            <v>Pintor Letrista - H.E.</v>
          </cell>
        </row>
        <row r="20">
          <cell r="B20" t="str">
            <v>Isolador - H.E.</v>
          </cell>
        </row>
        <row r="21">
          <cell r="B21" t="str">
            <v>Funileiro - H.E.</v>
          </cell>
        </row>
        <row r="22">
          <cell r="B22" t="str">
            <v>Pedreiro - H.E.</v>
          </cell>
        </row>
        <row r="23">
          <cell r="B23" t="str">
            <v>Carpinteiro - H.E.</v>
          </cell>
        </row>
        <row r="24">
          <cell r="B24" t="str">
            <v>Supervisor - H.E.</v>
          </cell>
        </row>
        <row r="25">
          <cell r="B25" t="str">
            <v>Encarregado - H.E.</v>
          </cell>
        </row>
        <row r="26">
          <cell r="B26" t="str">
            <v>Técnico de Planejamento - H.E.</v>
          </cell>
        </row>
        <row r="27">
          <cell r="B27" t="str">
            <v>Técnico de Segurança - H.E.</v>
          </cell>
        </row>
        <row r="28">
          <cell r="B28" t="str">
            <v>Montador Andaime - A. N.</v>
          </cell>
        </row>
        <row r="29">
          <cell r="B29" t="str">
            <v>Pintor Industrial - A. N.</v>
          </cell>
        </row>
        <row r="30">
          <cell r="B30" t="str">
            <v>Pintor Letrista - A. N.</v>
          </cell>
        </row>
        <row r="31">
          <cell r="B31" t="str">
            <v>Isolador - A. N.</v>
          </cell>
        </row>
        <row r="32">
          <cell r="B32" t="str">
            <v>Funileiro - A. N.</v>
          </cell>
        </row>
        <row r="33">
          <cell r="B33" t="str">
            <v>Pedreiro - A. N.</v>
          </cell>
        </row>
        <row r="34">
          <cell r="B34" t="str">
            <v>Carpinteiro - A. N.</v>
          </cell>
        </row>
        <row r="35">
          <cell r="B35" t="str">
            <v>Supervisor de Qualidade - A. N.</v>
          </cell>
        </row>
        <row r="36">
          <cell r="B36" t="str">
            <v>Encarregado - A. N.</v>
          </cell>
        </row>
        <row r="37">
          <cell r="B37" t="str">
            <v>Técnico de Planejamento - A. N.</v>
          </cell>
        </row>
        <row r="38">
          <cell r="B38" t="str">
            <v>Técnico de Segurança - A. N.</v>
          </cell>
        </row>
        <row r="40">
          <cell r="B40" t="str">
            <v>Despesas</v>
          </cell>
        </row>
        <row r="41">
          <cell r="B41" t="str">
            <v>Ajudante</v>
          </cell>
        </row>
        <row r="42">
          <cell r="B42" t="str">
            <v>Ajudante - H.E.</v>
          </cell>
        </row>
        <row r="43">
          <cell r="B43" t="str">
            <v>MOBILIZAÇÃO - 8 DIAS</v>
          </cell>
        </row>
        <row r="44">
          <cell r="B44" t="str">
            <v>FUNÇÃO</v>
          </cell>
        </row>
        <row r="46">
          <cell r="B46" t="str">
            <v>EQUIPE_ANDAIME</v>
          </cell>
        </row>
        <row r="47">
          <cell r="B47" t="str">
            <v>EQUIPE_CIVIL</v>
          </cell>
        </row>
        <row r="48">
          <cell r="B48" t="str">
            <v>EQUIPE_ISOLAMENTO</v>
          </cell>
        </row>
        <row r="49">
          <cell r="B49" t="str">
            <v>EQUIPE_PINTURA</v>
          </cell>
        </row>
        <row r="50">
          <cell r="B50" t="str">
            <v>TOTAL</v>
          </cell>
        </row>
      </sheetData>
      <sheetData sheetId="1" refreshError="1"/>
      <sheetData sheetId="2" refreshError="1"/>
      <sheetData sheetId="3">
        <row r="8">
          <cell r="E8">
            <v>973338223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PID"/>
      <sheetName val="CALC"/>
    </sheetNames>
    <sheetDataSet>
      <sheetData sheetId="0">
        <row r="4">
          <cell r="A4">
            <v>0</v>
          </cell>
          <cell r="B4">
            <v>0</v>
          </cell>
        </row>
        <row r="5">
          <cell r="A5" t="str">
            <v>1/2 X 25</v>
          </cell>
          <cell r="B5">
            <v>0.26</v>
          </cell>
        </row>
        <row r="6">
          <cell r="A6" t="str">
            <v>1/2 X 38</v>
          </cell>
          <cell r="B6">
            <v>0.33</v>
          </cell>
        </row>
        <row r="7">
          <cell r="A7" t="str">
            <v>1/2 X 50</v>
          </cell>
          <cell r="B7">
            <v>0.41</v>
          </cell>
        </row>
        <row r="8">
          <cell r="A8" t="str">
            <v>1/2 X 63</v>
          </cell>
          <cell r="B8">
            <v>0.49</v>
          </cell>
        </row>
        <row r="9">
          <cell r="A9" t="str">
            <v>1/2 X 75</v>
          </cell>
          <cell r="B9">
            <v>0.56999999999999995</v>
          </cell>
        </row>
        <row r="10">
          <cell r="A10" t="str">
            <v>1/2 X 83</v>
          </cell>
          <cell r="B10">
            <v>0.65</v>
          </cell>
        </row>
        <row r="11">
          <cell r="A11" t="str">
            <v>1/2 X 100</v>
          </cell>
          <cell r="B11">
            <v>0.73</v>
          </cell>
        </row>
        <row r="12">
          <cell r="A12" t="str">
            <v>1/2 X 115</v>
          </cell>
          <cell r="B12">
            <v>0.81</v>
          </cell>
        </row>
        <row r="13">
          <cell r="A13" t="str">
            <v>1/2 X 125</v>
          </cell>
          <cell r="B13">
            <v>0.88</v>
          </cell>
        </row>
        <row r="14">
          <cell r="A14" t="str">
            <v>3/4 X 25</v>
          </cell>
          <cell r="B14">
            <v>0.27</v>
          </cell>
        </row>
        <row r="15">
          <cell r="A15" t="str">
            <v>3/4 X 38</v>
          </cell>
          <cell r="B15">
            <v>0.35</v>
          </cell>
        </row>
        <row r="16">
          <cell r="A16" t="str">
            <v>3/4 X 50</v>
          </cell>
          <cell r="B16">
            <v>0.43</v>
          </cell>
        </row>
        <row r="17">
          <cell r="A17" t="str">
            <v>3/4 X 63</v>
          </cell>
          <cell r="B17">
            <v>0.51</v>
          </cell>
        </row>
        <row r="18">
          <cell r="A18" t="str">
            <v>3/4 X 75</v>
          </cell>
          <cell r="B18">
            <v>0.59</v>
          </cell>
        </row>
        <row r="19">
          <cell r="A19" t="str">
            <v>3/4 X 83</v>
          </cell>
          <cell r="B19">
            <v>0.66</v>
          </cell>
        </row>
        <row r="20">
          <cell r="A20" t="str">
            <v>3/4 X 100</v>
          </cell>
          <cell r="B20">
            <v>0.74</v>
          </cell>
        </row>
        <row r="21">
          <cell r="A21" t="str">
            <v>3/4 X 115</v>
          </cell>
          <cell r="B21">
            <v>0.82</v>
          </cell>
        </row>
        <row r="22">
          <cell r="A22" t="str">
            <v>3/4 X 125</v>
          </cell>
          <cell r="B22">
            <v>0.9</v>
          </cell>
        </row>
        <row r="23">
          <cell r="A23" t="str">
            <v>1 X 25</v>
          </cell>
          <cell r="B23">
            <v>0.28999999999999998</v>
          </cell>
        </row>
        <row r="24">
          <cell r="A24" t="str">
            <v>1 X 38</v>
          </cell>
          <cell r="B24">
            <v>0.37</v>
          </cell>
        </row>
        <row r="25">
          <cell r="A25" t="str">
            <v>1 X 50</v>
          </cell>
          <cell r="B25">
            <v>0.45</v>
          </cell>
        </row>
        <row r="26">
          <cell r="A26" t="str">
            <v>1 X 63</v>
          </cell>
          <cell r="B26">
            <v>0.53</v>
          </cell>
        </row>
        <row r="27">
          <cell r="A27" t="str">
            <v>1 X 75</v>
          </cell>
          <cell r="B27">
            <v>0.61</v>
          </cell>
        </row>
        <row r="28">
          <cell r="A28" t="str">
            <v>1 X 83</v>
          </cell>
          <cell r="B28">
            <v>0.69</v>
          </cell>
        </row>
        <row r="29">
          <cell r="A29" t="str">
            <v>1 X 100</v>
          </cell>
          <cell r="B29">
            <v>0.76</v>
          </cell>
        </row>
        <row r="30">
          <cell r="A30" t="str">
            <v>1 X 115</v>
          </cell>
          <cell r="B30">
            <v>0.84</v>
          </cell>
        </row>
        <row r="31">
          <cell r="A31" t="str">
            <v>1 X 125</v>
          </cell>
          <cell r="B31">
            <v>0.92</v>
          </cell>
        </row>
        <row r="32">
          <cell r="A32" t="str">
            <v>1 1/2 X 25</v>
          </cell>
          <cell r="B32">
            <v>0.34</v>
          </cell>
        </row>
        <row r="33">
          <cell r="A33" t="str">
            <v>1 1/2 X 38</v>
          </cell>
          <cell r="B33">
            <v>0.42</v>
          </cell>
        </row>
        <row r="34">
          <cell r="A34" t="str">
            <v>1 1/2 X 50</v>
          </cell>
          <cell r="B34">
            <v>0.5</v>
          </cell>
        </row>
        <row r="35">
          <cell r="A35" t="str">
            <v>1 1/2 X 63</v>
          </cell>
          <cell r="B35">
            <v>0.57999999999999996</v>
          </cell>
        </row>
        <row r="36">
          <cell r="A36" t="str">
            <v>1 1/2 X 75</v>
          </cell>
          <cell r="B36">
            <v>0.65</v>
          </cell>
        </row>
        <row r="37">
          <cell r="A37" t="str">
            <v>1 1/2 X 83</v>
          </cell>
          <cell r="B37">
            <v>0.73</v>
          </cell>
        </row>
        <row r="38">
          <cell r="A38" t="str">
            <v>1 1/2 X 100</v>
          </cell>
          <cell r="B38">
            <v>0.81</v>
          </cell>
        </row>
        <row r="39">
          <cell r="A39" t="str">
            <v>1 1/2 X 115</v>
          </cell>
          <cell r="B39">
            <v>0.89</v>
          </cell>
        </row>
        <row r="40">
          <cell r="A40" t="str">
            <v>1 1/2X 125</v>
          </cell>
          <cell r="B40">
            <v>0.97</v>
          </cell>
        </row>
        <row r="41">
          <cell r="A41" t="str">
            <v>2 X 25</v>
          </cell>
          <cell r="B41">
            <v>0.38</v>
          </cell>
        </row>
        <row r="42">
          <cell r="A42" t="str">
            <v>2 X 38</v>
          </cell>
          <cell r="B42">
            <v>0.46</v>
          </cell>
        </row>
        <row r="43">
          <cell r="A43" t="str">
            <v>2 X 50</v>
          </cell>
          <cell r="B43">
            <v>0.54</v>
          </cell>
        </row>
        <row r="44">
          <cell r="A44" t="str">
            <v>2 X 63</v>
          </cell>
          <cell r="B44">
            <v>0.61</v>
          </cell>
        </row>
        <row r="45">
          <cell r="A45" t="str">
            <v>2 X 75</v>
          </cell>
          <cell r="B45">
            <v>0.69</v>
          </cell>
        </row>
        <row r="46">
          <cell r="A46" t="str">
            <v>2 X 83</v>
          </cell>
          <cell r="B46">
            <v>0.77</v>
          </cell>
        </row>
        <row r="47">
          <cell r="A47" t="str">
            <v>2 X 100</v>
          </cell>
          <cell r="B47">
            <v>0.85</v>
          </cell>
        </row>
        <row r="48">
          <cell r="A48" t="str">
            <v>2 X 115</v>
          </cell>
          <cell r="B48">
            <v>0.93</v>
          </cell>
        </row>
        <row r="49">
          <cell r="A49" t="str">
            <v>2X 125</v>
          </cell>
          <cell r="B49">
            <v>1.01</v>
          </cell>
        </row>
        <row r="50">
          <cell r="A50" t="str">
            <v>2 1/2 X 25</v>
          </cell>
          <cell r="B50">
            <v>0.42</v>
          </cell>
        </row>
        <row r="51">
          <cell r="A51" t="str">
            <v>2 1/2 X 38</v>
          </cell>
          <cell r="B51">
            <v>0.5</v>
          </cell>
        </row>
        <row r="52">
          <cell r="A52" t="str">
            <v>2 1/2 X 50</v>
          </cell>
          <cell r="B52">
            <v>0.56999999999999995</v>
          </cell>
        </row>
        <row r="53">
          <cell r="A53" t="str">
            <v>2 1/2 X 63</v>
          </cell>
          <cell r="B53">
            <v>0.65</v>
          </cell>
        </row>
        <row r="54">
          <cell r="A54" t="str">
            <v>2 1/2 X 75</v>
          </cell>
          <cell r="B54">
            <v>0.73</v>
          </cell>
        </row>
        <row r="55">
          <cell r="A55" t="str">
            <v>2 1/2 X 83</v>
          </cell>
          <cell r="B55">
            <v>0.81</v>
          </cell>
        </row>
        <row r="56">
          <cell r="A56" t="str">
            <v>2 1/2X 100</v>
          </cell>
          <cell r="B56">
            <v>0.89</v>
          </cell>
        </row>
        <row r="57">
          <cell r="A57" t="str">
            <v>2 1/2 X 115</v>
          </cell>
          <cell r="B57">
            <v>0.97</v>
          </cell>
        </row>
        <row r="58">
          <cell r="A58" t="str">
            <v>2 1/2 X 125</v>
          </cell>
          <cell r="B58">
            <v>1.05</v>
          </cell>
        </row>
        <row r="59">
          <cell r="A59" t="str">
            <v>3 X 25</v>
          </cell>
          <cell r="B59">
            <v>0.47</v>
          </cell>
        </row>
        <row r="60">
          <cell r="A60" t="str">
            <v>3 X 38</v>
          </cell>
          <cell r="B60">
            <v>0.55000000000000004</v>
          </cell>
        </row>
        <row r="61">
          <cell r="A61" t="str">
            <v>3 X 50</v>
          </cell>
          <cell r="B61">
            <v>0.62</v>
          </cell>
        </row>
        <row r="62">
          <cell r="A62" t="str">
            <v>3 X 63</v>
          </cell>
          <cell r="B62">
            <v>0.7</v>
          </cell>
        </row>
        <row r="63">
          <cell r="A63" t="str">
            <v>3 X 75</v>
          </cell>
          <cell r="B63">
            <v>0.78</v>
          </cell>
        </row>
        <row r="64">
          <cell r="A64" t="str">
            <v>3 X 83</v>
          </cell>
          <cell r="B64">
            <v>0.86</v>
          </cell>
        </row>
        <row r="65">
          <cell r="A65" t="str">
            <v>3 X 100</v>
          </cell>
          <cell r="B65">
            <v>0.94</v>
          </cell>
        </row>
        <row r="66">
          <cell r="A66" t="str">
            <v>3 X 115</v>
          </cell>
          <cell r="B66">
            <v>1.02</v>
          </cell>
        </row>
        <row r="67">
          <cell r="A67" t="str">
            <v>3 X 125</v>
          </cell>
          <cell r="B67">
            <v>1.1000000000000001</v>
          </cell>
        </row>
        <row r="68">
          <cell r="A68" t="str">
            <v>4 X 25</v>
          </cell>
          <cell r="B68">
            <v>0.55000000000000004</v>
          </cell>
        </row>
        <row r="69">
          <cell r="A69" t="str">
            <v>4 X 38</v>
          </cell>
          <cell r="B69">
            <v>0.63</v>
          </cell>
        </row>
        <row r="70">
          <cell r="A70" t="str">
            <v>4 X 50</v>
          </cell>
          <cell r="B70">
            <v>0.71</v>
          </cell>
        </row>
        <row r="71">
          <cell r="A71" t="str">
            <v>4 X 63</v>
          </cell>
          <cell r="B71">
            <v>0.79</v>
          </cell>
        </row>
        <row r="72">
          <cell r="A72" t="str">
            <v>4 X 75</v>
          </cell>
          <cell r="B72">
            <v>0.87</v>
          </cell>
        </row>
        <row r="73">
          <cell r="A73" t="str">
            <v>4 X 83</v>
          </cell>
          <cell r="B73">
            <v>0.95</v>
          </cell>
        </row>
        <row r="74">
          <cell r="A74" t="str">
            <v>4 X 100</v>
          </cell>
          <cell r="B74">
            <v>1.03</v>
          </cell>
        </row>
        <row r="75">
          <cell r="A75" t="str">
            <v>4 X 115</v>
          </cell>
          <cell r="B75">
            <v>1.1000000000000001</v>
          </cell>
        </row>
        <row r="76">
          <cell r="A76" t="str">
            <v>4 X 125</v>
          </cell>
          <cell r="B76">
            <v>1.18</v>
          </cell>
        </row>
        <row r="77">
          <cell r="A77" t="str">
            <v>6 X 25</v>
          </cell>
          <cell r="B77">
            <v>0.55000000000000004</v>
          </cell>
        </row>
        <row r="78">
          <cell r="A78" t="str">
            <v>6 X 38</v>
          </cell>
          <cell r="B78">
            <v>0.72</v>
          </cell>
        </row>
        <row r="79">
          <cell r="A79" t="str">
            <v>6 X 50</v>
          </cell>
          <cell r="B79">
            <v>0.8</v>
          </cell>
        </row>
        <row r="80">
          <cell r="A80" t="str">
            <v>6 X 63</v>
          </cell>
          <cell r="B80">
            <v>0.87</v>
          </cell>
        </row>
        <row r="81">
          <cell r="A81" t="str">
            <v>6 X 75</v>
          </cell>
          <cell r="B81">
            <v>0.95</v>
          </cell>
        </row>
        <row r="82">
          <cell r="A82" t="str">
            <v>6 X 83</v>
          </cell>
          <cell r="B82">
            <v>1.03</v>
          </cell>
        </row>
        <row r="83">
          <cell r="A83" t="str">
            <v>6 X 100</v>
          </cell>
          <cell r="B83">
            <v>1.1100000000000001</v>
          </cell>
        </row>
        <row r="84">
          <cell r="A84" t="str">
            <v>6 X 115</v>
          </cell>
          <cell r="B84">
            <v>1.19</v>
          </cell>
        </row>
        <row r="85">
          <cell r="A85" t="str">
            <v>6 X 125</v>
          </cell>
          <cell r="B85">
            <v>1.27</v>
          </cell>
        </row>
        <row r="86">
          <cell r="A86" t="str">
            <v>8 X 25</v>
          </cell>
          <cell r="B86">
            <v>0.88</v>
          </cell>
        </row>
        <row r="87">
          <cell r="A87" t="str">
            <v>8 X 38</v>
          </cell>
          <cell r="B87">
            <v>0.96</v>
          </cell>
        </row>
        <row r="88">
          <cell r="A88" t="str">
            <v>8 X 50</v>
          </cell>
          <cell r="B88">
            <v>1.03</v>
          </cell>
        </row>
        <row r="89">
          <cell r="A89" t="str">
            <v>8 X 63</v>
          </cell>
          <cell r="B89">
            <v>1.1100000000000001</v>
          </cell>
        </row>
        <row r="90">
          <cell r="A90" t="str">
            <v>8 X 75</v>
          </cell>
          <cell r="B90">
            <v>1.19</v>
          </cell>
        </row>
        <row r="91">
          <cell r="A91" t="str">
            <v>8 X 83</v>
          </cell>
          <cell r="B91">
            <v>1.27</v>
          </cell>
        </row>
        <row r="92">
          <cell r="A92" t="str">
            <v>8 X 100</v>
          </cell>
          <cell r="B92">
            <v>1.35</v>
          </cell>
        </row>
        <row r="93">
          <cell r="A93" t="str">
            <v>8 X 115</v>
          </cell>
          <cell r="B93">
            <v>1.43</v>
          </cell>
        </row>
        <row r="94">
          <cell r="A94" t="str">
            <v>8 X 125</v>
          </cell>
          <cell r="B94">
            <v>1.51</v>
          </cell>
        </row>
        <row r="95">
          <cell r="A95" t="str">
            <v>10 X 25</v>
          </cell>
          <cell r="B95">
            <v>1.05</v>
          </cell>
        </row>
        <row r="96">
          <cell r="A96" t="str">
            <v>10 X 38</v>
          </cell>
          <cell r="B96">
            <v>1.1299999999999999</v>
          </cell>
        </row>
        <row r="97">
          <cell r="A97" t="str">
            <v>10 X 50</v>
          </cell>
          <cell r="B97">
            <v>1.2</v>
          </cell>
        </row>
        <row r="98">
          <cell r="A98" t="str">
            <v>10 X 63</v>
          </cell>
          <cell r="B98">
            <v>1.28</v>
          </cell>
        </row>
        <row r="99">
          <cell r="A99" t="str">
            <v>10 X 75</v>
          </cell>
          <cell r="B99">
            <v>1.36</v>
          </cell>
        </row>
        <row r="100">
          <cell r="A100" t="str">
            <v>10 X 83</v>
          </cell>
          <cell r="B100">
            <v>1.44</v>
          </cell>
        </row>
        <row r="101">
          <cell r="A101" t="str">
            <v>10 X 100</v>
          </cell>
          <cell r="B101">
            <v>1.52</v>
          </cell>
        </row>
        <row r="102">
          <cell r="A102" t="str">
            <v>10 X 115</v>
          </cell>
          <cell r="B102">
            <v>1.6</v>
          </cell>
        </row>
        <row r="103">
          <cell r="A103" t="str">
            <v>10 X 125</v>
          </cell>
          <cell r="B103">
            <v>1.67</v>
          </cell>
        </row>
        <row r="104">
          <cell r="A104" t="str">
            <v>12 X 25</v>
          </cell>
          <cell r="B104">
            <v>1.21</v>
          </cell>
        </row>
        <row r="105">
          <cell r="A105" t="str">
            <v>12 X 38</v>
          </cell>
          <cell r="B105">
            <v>1.28</v>
          </cell>
        </row>
        <row r="106">
          <cell r="A106" t="str">
            <v>12 X 50</v>
          </cell>
          <cell r="B106">
            <v>1.36</v>
          </cell>
        </row>
        <row r="107">
          <cell r="A107" t="str">
            <v>12 X 63</v>
          </cell>
          <cell r="B107">
            <v>1.44</v>
          </cell>
        </row>
        <row r="108">
          <cell r="A108" t="str">
            <v>12 X 75</v>
          </cell>
          <cell r="B108">
            <v>1.52</v>
          </cell>
        </row>
        <row r="109">
          <cell r="A109" t="str">
            <v>12 X 83</v>
          </cell>
          <cell r="B109">
            <v>1.6</v>
          </cell>
        </row>
        <row r="110">
          <cell r="A110" t="str">
            <v>12 X 100</v>
          </cell>
          <cell r="B110">
            <v>1.68</v>
          </cell>
        </row>
        <row r="111">
          <cell r="A111" t="str">
            <v>12 X 115</v>
          </cell>
          <cell r="B111">
            <v>1.76</v>
          </cell>
        </row>
        <row r="112">
          <cell r="A112" t="str">
            <v>12 X 125</v>
          </cell>
          <cell r="B112">
            <v>1.83</v>
          </cell>
        </row>
        <row r="113">
          <cell r="A113" t="str">
            <v>14 X 25</v>
          </cell>
          <cell r="B113">
            <v>1.31</v>
          </cell>
        </row>
        <row r="114">
          <cell r="A114" t="str">
            <v>14 X 38</v>
          </cell>
          <cell r="B114">
            <v>1.38</v>
          </cell>
        </row>
        <row r="115">
          <cell r="A115" t="str">
            <v>14 X 50</v>
          </cell>
          <cell r="B115">
            <v>1.46</v>
          </cell>
        </row>
        <row r="116">
          <cell r="A116" t="str">
            <v>14 X 63</v>
          </cell>
          <cell r="B116">
            <v>1.54</v>
          </cell>
        </row>
        <row r="117">
          <cell r="A117" t="str">
            <v>14 X 75</v>
          </cell>
          <cell r="B117">
            <v>1.62</v>
          </cell>
        </row>
        <row r="118">
          <cell r="A118" t="str">
            <v>14 X 83</v>
          </cell>
          <cell r="B118">
            <v>1.7</v>
          </cell>
        </row>
        <row r="119">
          <cell r="A119" t="str">
            <v>14 X 100</v>
          </cell>
          <cell r="B119">
            <v>1.78</v>
          </cell>
        </row>
        <row r="120">
          <cell r="A120" t="str">
            <v>14 X 115</v>
          </cell>
          <cell r="B120">
            <v>1.86</v>
          </cell>
        </row>
        <row r="121">
          <cell r="A121" t="str">
            <v>14 X 125</v>
          </cell>
          <cell r="B121">
            <v>1.93</v>
          </cell>
        </row>
        <row r="122">
          <cell r="A122" t="str">
            <v>16 X 25</v>
          </cell>
          <cell r="B122">
            <v>1.47</v>
          </cell>
        </row>
        <row r="123">
          <cell r="A123" t="str">
            <v>16 X 38</v>
          </cell>
          <cell r="B123">
            <v>1.54</v>
          </cell>
        </row>
        <row r="124">
          <cell r="A124" t="str">
            <v>16 X 50</v>
          </cell>
          <cell r="B124">
            <v>1.62</v>
          </cell>
        </row>
        <row r="125">
          <cell r="A125" t="str">
            <v>16 X 63</v>
          </cell>
          <cell r="B125">
            <v>1.7</v>
          </cell>
        </row>
        <row r="126">
          <cell r="A126" t="str">
            <v>16 X 75</v>
          </cell>
          <cell r="B126">
            <v>1.78</v>
          </cell>
        </row>
        <row r="127">
          <cell r="A127" t="str">
            <v>16 X 83</v>
          </cell>
          <cell r="B127">
            <v>1.86</v>
          </cell>
        </row>
        <row r="128">
          <cell r="A128" t="str">
            <v>16 X 100</v>
          </cell>
          <cell r="B128">
            <v>1.94</v>
          </cell>
        </row>
        <row r="129">
          <cell r="A129" t="str">
            <v>16 X 115</v>
          </cell>
          <cell r="B129">
            <v>2.02</v>
          </cell>
        </row>
        <row r="130">
          <cell r="A130" t="str">
            <v>16 X 125</v>
          </cell>
          <cell r="B130">
            <v>2.09</v>
          </cell>
        </row>
        <row r="131">
          <cell r="A131" t="str">
            <v>18 X 25</v>
          </cell>
          <cell r="B131">
            <v>1.62</v>
          </cell>
        </row>
        <row r="132">
          <cell r="A132" t="str">
            <v>18 X 38</v>
          </cell>
          <cell r="B132">
            <v>1.7</v>
          </cell>
        </row>
        <row r="133">
          <cell r="A133" t="str">
            <v>18 X 50</v>
          </cell>
          <cell r="B133">
            <v>1.78</v>
          </cell>
        </row>
        <row r="134">
          <cell r="A134" t="str">
            <v>18 X 63</v>
          </cell>
          <cell r="B134">
            <v>1.8</v>
          </cell>
        </row>
        <row r="135">
          <cell r="A135" t="str">
            <v>18 X 75</v>
          </cell>
          <cell r="B135">
            <v>1.94</v>
          </cell>
        </row>
        <row r="136">
          <cell r="A136" t="str">
            <v>18 X 83</v>
          </cell>
          <cell r="B136">
            <v>2.02</v>
          </cell>
        </row>
        <row r="137">
          <cell r="A137" t="str">
            <v>18 X 100</v>
          </cell>
          <cell r="B137">
            <v>2.1</v>
          </cell>
        </row>
        <row r="138">
          <cell r="A138" t="str">
            <v>18 X 115</v>
          </cell>
          <cell r="B138">
            <v>2.17</v>
          </cell>
        </row>
        <row r="139">
          <cell r="A139" t="str">
            <v>18 X 125</v>
          </cell>
          <cell r="B139">
            <v>2.25</v>
          </cell>
        </row>
        <row r="140">
          <cell r="A140" t="str">
            <v>20 X 25</v>
          </cell>
          <cell r="B140">
            <v>1.78</v>
          </cell>
        </row>
        <row r="141">
          <cell r="A141" t="str">
            <v>20 X 38</v>
          </cell>
          <cell r="B141">
            <v>1.86</v>
          </cell>
        </row>
        <row r="142">
          <cell r="A142" t="str">
            <v>20 X 50</v>
          </cell>
          <cell r="B142">
            <v>1.94</v>
          </cell>
        </row>
        <row r="143">
          <cell r="A143" t="str">
            <v>20 X 63</v>
          </cell>
          <cell r="B143">
            <v>2.02</v>
          </cell>
        </row>
        <row r="144">
          <cell r="A144" t="str">
            <v>20 X 75</v>
          </cell>
          <cell r="B144">
            <v>2.1</v>
          </cell>
        </row>
        <row r="145">
          <cell r="A145" t="str">
            <v>20 X 83</v>
          </cell>
          <cell r="B145">
            <v>2.1800000000000002</v>
          </cell>
        </row>
        <row r="146">
          <cell r="A146" t="str">
            <v>20 X 100</v>
          </cell>
          <cell r="B146">
            <v>2.2599999999999998</v>
          </cell>
        </row>
        <row r="147">
          <cell r="A147" t="str">
            <v>20 X 115</v>
          </cell>
          <cell r="B147">
            <v>2.33</v>
          </cell>
        </row>
        <row r="148">
          <cell r="A148" t="str">
            <v>20 X 125</v>
          </cell>
          <cell r="B148">
            <v>2.41</v>
          </cell>
        </row>
        <row r="149">
          <cell r="A149" t="str">
            <v>22 X 25</v>
          </cell>
          <cell r="B149">
            <v>1.94</v>
          </cell>
        </row>
        <row r="150">
          <cell r="A150" t="str">
            <v>22 X 38</v>
          </cell>
          <cell r="B150">
            <v>2.02</v>
          </cell>
        </row>
        <row r="151">
          <cell r="A151" t="str">
            <v>22 X 50</v>
          </cell>
          <cell r="B151">
            <v>2.1</v>
          </cell>
        </row>
        <row r="152">
          <cell r="A152" t="str">
            <v>22 X 63</v>
          </cell>
          <cell r="B152">
            <v>2.1800000000000002</v>
          </cell>
        </row>
        <row r="153">
          <cell r="A153" t="str">
            <v>22 X 75</v>
          </cell>
          <cell r="B153">
            <v>2.2599999999999998</v>
          </cell>
        </row>
        <row r="154">
          <cell r="A154" t="str">
            <v>22 X 83</v>
          </cell>
          <cell r="B154">
            <v>2.34</v>
          </cell>
        </row>
        <row r="155">
          <cell r="A155" t="str">
            <v>22 X 100</v>
          </cell>
          <cell r="B155">
            <v>2.42</v>
          </cell>
        </row>
        <row r="156">
          <cell r="A156" t="str">
            <v>22 X 115</v>
          </cell>
          <cell r="B156">
            <v>2.4900000000000002</v>
          </cell>
        </row>
        <row r="157">
          <cell r="A157" t="str">
            <v>22 X 125</v>
          </cell>
          <cell r="B157">
            <v>2.57</v>
          </cell>
        </row>
        <row r="158">
          <cell r="A158" t="str">
            <v>24 X 25</v>
          </cell>
          <cell r="B158">
            <v>2.1</v>
          </cell>
        </row>
        <row r="159">
          <cell r="A159" t="str">
            <v>24 X 38</v>
          </cell>
          <cell r="B159">
            <v>2.1800000000000002</v>
          </cell>
        </row>
        <row r="160">
          <cell r="A160" t="str">
            <v>24 X 50</v>
          </cell>
          <cell r="B160">
            <v>2.2599999999999998</v>
          </cell>
        </row>
        <row r="161">
          <cell r="A161" t="str">
            <v>24 X 63</v>
          </cell>
          <cell r="B161">
            <v>2.34</v>
          </cell>
        </row>
        <row r="162">
          <cell r="A162" t="str">
            <v>24 X 75</v>
          </cell>
          <cell r="B162">
            <v>2.42</v>
          </cell>
        </row>
        <row r="163">
          <cell r="A163" t="str">
            <v>24 X 83</v>
          </cell>
          <cell r="B163">
            <v>2.5</v>
          </cell>
        </row>
        <row r="164">
          <cell r="A164" t="str">
            <v>24 X 100</v>
          </cell>
          <cell r="B164">
            <v>2.58</v>
          </cell>
        </row>
        <row r="165">
          <cell r="A165" t="str">
            <v>24 X 115</v>
          </cell>
          <cell r="B165">
            <v>2.65</v>
          </cell>
        </row>
        <row r="166">
          <cell r="A166" t="str">
            <v>24 X 125</v>
          </cell>
          <cell r="B166">
            <v>2.73</v>
          </cell>
        </row>
        <row r="167">
          <cell r="A167" t="str">
            <v>26 X 25</v>
          </cell>
          <cell r="B167">
            <v>2.2599999999999998</v>
          </cell>
        </row>
        <row r="168">
          <cell r="A168" t="str">
            <v>26 X 38</v>
          </cell>
          <cell r="B168">
            <v>2.34</v>
          </cell>
        </row>
        <row r="169">
          <cell r="A169" t="str">
            <v>26 X 50</v>
          </cell>
          <cell r="B169">
            <v>2.42</v>
          </cell>
        </row>
        <row r="170">
          <cell r="A170" t="str">
            <v>26 X 63</v>
          </cell>
          <cell r="B170">
            <v>2.5</v>
          </cell>
        </row>
        <row r="171">
          <cell r="A171" t="str">
            <v>26 X 75</v>
          </cell>
          <cell r="B171">
            <v>2.58</v>
          </cell>
        </row>
        <row r="172">
          <cell r="A172" t="str">
            <v>26 X 83</v>
          </cell>
          <cell r="B172">
            <v>2.65</v>
          </cell>
        </row>
        <row r="173">
          <cell r="A173" t="str">
            <v>26 X 100</v>
          </cell>
          <cell r="B173">
            <v>2.73</v>
          </cell>
        </row>
        <row r="174">
          <cell r="A174" t="str">
            <v>26 X 115</v>
          </cell>
          <cell r="B174">
            <v>2.81</v>
          </cell>
        </row>
        <row r="175">
          <cell r="A175" t="str">
            <v>26 X 125</v>
          </cell>
          <cell r="B175">
            <v>2.89</v>
          </cell>
        </row>
        <row r="176">
          <cell r="A176" t="str">
            <v>28 X 25</v>
          </cell>
          <cell r="B176">
            <v>2.42</v>
          </cell>
        </row>
        <row r="177">
          <cell r="A177" t="str">
            <v>28 X 38</v>
          </cell>
          <cell r="B177">
            <v>2.5</v>
          </cell>
        </row>
        <row r="178">
          <cell r="A178" t="str">
            <v>28 X 50</v>
          </cell>
          <cell r="B178">
            <v>2.58</v>
          </cell>
        </row>
        <row r="179">
          <cell r="A179" t="str">
            <v>28 X 63</v>
          </cell>
          <cell r="B179">
            <v>2.66</v>
          </cell>
        </row>
        <row r="180">
          <cell r="A180" t="str">
            <v>28 X 75</v>
          </cell>
          <cell r="B180">
            <v>2.74</v>
          </cell>
        </row>
        <row r="181">
          <cell r="A181" t="str">
            <v>28 X 83</v>
          </cell>
          <cell r="B181">
            <v>2.81</v>
          </cell>
        </row>
        <row r="182">
          <cell r="A182" t="str">
            <v>28 X 100</v>
          </cell>
          <cell r="B182">
            <v>2.89</v>
          </cell>
        </row>
        <row r="183">
          <cell r="A183" t="str">
            <v>28 X 115</v>
          </cell>
          <cell r="B183">
            <v>2.97</v>
          </cell>
        </row>
        <row r="184">
          <cell r="A184" t="str">
            <v>28 X 125</v>
          </cell>
          <cell r="B184">
            <v>3.05</v>
          </cell>
        </row>
        <row r="185">
          <cell r="A185" t="str">
            <v>30 X 25</v>
          </cell>
          <cell r="B185">
            <v>2.58</v>
          </cell>
        </row>
        <row r="186">
          <cell r="A186" t="str">
            <v>30 X 38</v>
          </cell>
          <cell r="B186">
            <v>2.66</v>
          </cell>
        </row>
        <row r="187">
          <cell r="A187" t="str">
            <v>30 X 50</v>
          </cell>
          <cell r="B187">
            <v>2.74</v>
          </cell>
        </row>
        <row r="188">
          <cell r="A188" t="str">
            <v>30 X 63</v>
          </cell>
          <cell r="B188">
            <v>2.82</v>
          </cell>
        </row>
        <row r="189">
          <cell r="A189" t="str">
            <v>30 X 75</v>
          </cell>
          <cell r="B189">
            <v>2.9</v>
          </cell>
        </row>
        <row r="190">
          <cell r="A190" t="str">
            <v>30 X 83</v>
          </cell>
          <cell r="B190">
            <v>2.98</v>
          </cell>
        </row>
        <row r="191">
          <cell r="A191" t="str">
            <v>30 X 100</v>
          </cell>
          <cell r="B191">
            <v>3.05</v>
          </cell>
        </row>
        <row r="192">
          <cell r="A192" t="str">
            <v>30 X 115</v>
          </cell>
          <cell r="B192">
            <v>3.13</v>
          </cell>
        </row>
        <row r="193">
          <cell r="A193" t="str">
            <v>30 X 125</v>
          </cell>
          <cell r="B193">
            <v>3.21</v>
          </cell>
        </row>
        <row r="194">
          <cell r="A194" t="str">
            <v>32 X 25</v>
          </cell>
          <cell r="B194">
            <v>2.74</v>
          </cell>
        </row>
        <row r="195">
          <cell r="A195" t="str">
            <v>32 X 38</v>
          </cell>
          <cell r="B195">
            <v>2.82</v>
          </cell>
        </row>
        <row r="196">
          <cell r="A196" t="str">
            <v>32 X 50</v>
          </cell>
          <cell r="B196">
            <v>2.9</v>
          </cell>
        </row>
        <row r="197">
          <cell r="A197" t="str">
            <v>32 X 63</v>
          </cell>
          <cell r="B197">
            <v>2.98</v>
          </cell>
        </row>
        <row r="198">
          <cell r="A198" t="str">
            <v>32 X 75</v>
          </cell>
          <cell r="B198">
            <v>3.06</v>
          </cell>
        </row>
        <row r="199">
          <cell r="A199" t="str">
            <v>32 X 83</v>
          </cell>
          <cell r="B199">
            <v>3.14</v>
          </cell>
        </row>
        <row r="200">
          <cell r="A200" t="str">
            <v>32 X 100</v>
          </cell>
          <cell r="B200">
            <v>3.21</v>
          </cell>
        </row>
        <row r="201">
          <cell r="A201" t="str">
            <v>32 X 115</v>
          </cell>
          <cell r="B201">
            <v>3.29</v>
          </cell>
        </row>
        <row r="202">
          <cell r="A202" t="str">
            <v>32 X 125</v>
          </cell>
          <cell r="B202">
            <v>3.37</v>
          </cell>
        </row>
        <row r="203">
          <cell r="A203" t="str">
            <v>34 X 25</v>
          </cell>
          <cell r="B203">
            <v>2.9</v>
          </cell>
        </row>
        <row r="204">
          <cell r="A204" t="str">
            <v>34 X 38</v>
          </cell>
          <cell r="B204">
            <v>2.98</v>
          </cell>
        </row>
        <row r="205">
          <cell r="A205" t="str">
            <v>34 X 50</v>
          </cell>
          <cell r="B205">
            <v>3.06</v>
          </cell>
        </row>
        <row r="206">
          <cell r="A206" t="str">
            <v>34 X 63</v>
          </cell>
          <cell r="B206">
            <v>3.14</v>
          </cell>
        </row>
        <row r="207">
          <cell r="A207" t="str">
            <v>34 X 75</v>
          </cell>
          <cell r="B207">
            <v>3.22</v>
          </cell>
        </row>
        <row r="208">
          <cell r="A208" t="str">
            <v>34 X 83</v>
          </cell>
          <cell r="B208">
            <v>3.3</v>
          </cell>
        </row>
        <row r="209">
          <cell r="A209" t="str">
            <v>34 X 100</v>
          </cell>
          <cell r="B209">
            <v>3.37</v>
          </cell>
        </row>
        <row r="210">
          <cell r="A210" t="str">
            <v>34 X 115</v>
          </cell>
          <cell r="B210">
            <v>3.45</v>
          </cell>
        </row>
        <row r="211">
          <cell r="A211" t="str">
            <v>34 X 125</v>
          </cell>
          <cell r="B211">
            <v>3.53</v>
          </cell>
        </row>
        <row r="212">
          <cell r="A212" t="str">
            <v>36 X 25</v>
          </cell>
          <cell r="B212">
            <v>2.9</v>
          </cell>
        </row>
        <row r="213">
          <cell r="A213" t="str">
            <v>36 X 38</v>
          </cell>
          <cell r="B213">
            <v>2.98</v>
          </cell>
        </row>
        <row r="214">
          <cell r="A214" t="str">
            <v>36 X 50</v>
          </cell>
          <cell r="B214">
            <v>3.06</v>
          </cell>
        </row>
        <row r="215">
          <cell r="A215" t="str">
            <v>36 X 63</v>
          </cell>
          <cell r="B215">
            <v>3.14</v>
          </cell>
        </row>
        <row r="216">
          <cell r="A216" t="str">
            <v>36 X 75</v>
          </cell>
          <cell r="B216">
            <v>3.22</v>
          </cell>
        </row>
        <row r="217">
          <cell r="A217" t="str">
            <v>36 X 83</v>
          </cell>
          <cell r="B217">
            <v>3.3</v>
          </cell>
        </row>
        <row r="218">
          <cell r="A218" t="str">
            <v>36 X 100</v>
          </cell>
          <cell r="B218">
            <v>3.37</v>
          </cell>
        </row>
        <row r="219">
          <cell r="A219" t="str">
            <v>36 X 115</v>
          </cell>
          <cell r="B219">
            <v>3.45</v>
          </cell>
        </row>
        <row r="220">
          <cell r="A220" t="str">
            <v>36 X 125</v>
          </cell>
          <cell r="B220">
            <v>3.53</v>
          </cell>
        </row>
        <row r="221">
          <cell r="A221" t="str">
            <v>38 X 25</v>
          </cell>
          <cell r="B221">
            <v>3.22</v>
          </cell>
        </row>
        <row r="222">
          <cell r="A222" t="str">
            <v>38 X 38</v>
          </cell>
          <cell r="B222">
            <v>3.3</v>
          </cell>
        </row>
        <row r="223">
          <cell r="A223" t="str">
            <v>38 X 50</v>
          </cell>
          <cell r="B223">
            <v>3.38</v>
          </cell>
        </row>
        <row r="224">
          <cell r="A224" t="str">
            <v>38 X 63</v>
          </cell>
          <cell r="B224">
            <v>3.46</v>
          </cell>
        </row>
        <row r="225">
          <cell r="A225" t="str">
            <v>38 X 75</v>
          </cell>
          <cell r="B225">
            <v>3.53</v>
          </cell>
        </row>
        <row r="226">
          <cell r="A226" t="str">
            <v>38 X 83</v>
          </cell>
          <cell r="B226">
            <v>3.61</v>
          </cell>
        </row>
        <row r="227">
          <cell r="A227" t="str">
            <v>38 X 100</v>
          </cell>
          <cell r="B227">
            <v>3.69</v>
          </cell>
        </row>
        <row r="228">
          <cell r="A228" t="str">
            <v>38 X 115</v>
          </cell>
          <cell r="B228">
            <v>3.77</v>
          </cell>
        </row>
        <row r="229">
          <cell r="A229" t="str">
            <v>38 X 125</v>
          </cell>
          <cell r="B229">
            <v>3.85</v>
          </cell>
        </row>
        <row r="230">
          <cell r="A230" t="str">
            <v>40 X 25</v>
          </cell>
          <cell r="B230">
            <v>3.38</v>
          </cell>
        </row>
        <row r="231">
          <cell r="A231" t="str">
            <v>40 X 38</v>
          </cell>
          <cell r="B231">
            <v>3.46</v>
          </cell>
        </row>
        <row r="232">
          <cell r="A232" t="str">
            <v>40 X 50</v>
          </cell>
          <cell r="B232">
            <v>3.54</v>
          </cell>
        </row>
        <row r="233">
          <cell r="A233" t="str">
            <v>40 X 63</v>
          </cell>
          <cell r="B233">
            <v>3.62</v>
          </cell>
        </row>
        <row r="234">
          <cell r="A234" t="str">
            <v>40 X 75</v>
          </cell>
          <cell r="B234">
            <v>3.69</v>
          </cell>
        </row>
        <row r="235">
          <cell r="A235" t="str">
            <v>40 X 83</v>
          </cell>
          <cell r="B235">
            <v>3.77</v>
          </cell>
        </row>
        <row r="236">
          <cell r="A236" t="str">
            <v>40 X 100</v>
          </cell>
          <cell r="B236">
            <v>3.85</v>
          </cell>
        </row>
        <row r="237">
          <cell r="A237" t="str">
            <v>40 X 115</v>
          </cell>
          <cell r="B237">
            <v>3.93</v>
          </cell>
        </row>
        <row r="238">
          <cell r="A238" t="str">
            <v>40 X 125</v>
          </cell>
          <cell r="B238">
            <v>4.01</v>
          </cell>
        </row>
        <row r="239">
          <cell r="A239" t="str">
            <v>42 X 25</v>
          </cell>
          <cell r="B239">
            <v>3.54</v>
          </cell>
        </row>
        <row r="240">
          <cell r="A240" t="str">
            <v>42 X 38</v>
          </cell>
          <cell r="B240">
            <v>3.62</v>
          </cell>
        </row>
        <row r="241">
          <cell r="A241" t="str">
            <v>42 X 50</v>
          </cell>
          <cell r="B241">
            <v>3.7</v>
          </cell>
        </row>
        <row r="242">
          <cell r="A242" t="str">
            <v>42 X 63</v>
          </cell>
          <cell r="B242">
            <v>3.78</v>
          </cell>
        </row>
        <row r="243">
          <cell r="A243" t="str">
            <v>42 X 75</v>
          </cell>
          <cell r="B243">
            <v>3.85</v>
          </cell>
        </row>
        <row r="244">
          <cell r="A244" t="str">
            <v>42 X 83</v>
          </cell>
          <cell r="B244">
            <v>3.93</v>
          </cell>
        </row>
        <row r="245">
          <cell r="A245" t="str">
            <v>42 X 100</v>
          </cell>
          <cell r="B245">
            <v>4.01</v>
          </cell>
        </row>
        <row r="246">
          <cell r="A246" t="str">
            <v>42 X 115</v>
          </cell>
          <cell r="B246">
            <v>4.09</v>
          </cell>
        </row>
        <row r="247">
          <cell r="A247" t="str">
            <v>42 X 125</v>
          </cell>
          <cell r="B247">
            <v>4.17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PID"/>
      <sheetName val="CD-315C"/>
      <sheetName val="CD-402"/>
      <sheetName val="CE-202"/>
      <sheetName val="CE-300"/>
      <sheetName val="CE-351"/>
      <sheetName val="CE-402"/>
      <sheetName val="CD-217 "/>
      <sheetName val="CD-265"/>
      <sheetName val="CEV-404 "/>
      <sheetName val="CEV-401"/>
      <sheetName val="CD-303 "/>
      <sheetName val="CVL-401A"/>
    </sheetNames>
    <sheetDataSet>
      <sheetData sheetId="0" refreshError="1">
        <row r="4">
          <cell r="A4">
            <v>0</v>
          </cell>
          <cell r="B4">
            <v>0</v>
          </cell>
        </row>
        <row r="5">
          <cell r="A5" t="str">
            <v>1/2 X 25</v>
          </cell>
          <cell r="B5">
            <v>0.26</v>
          </cell>
        </row>
        <row r="6">
          <cell r="A6" t="str">
            <v>1/2 X 38</v>
          </cell>
          <cell r="B6">
            <v>0.33</v>
          </cell>
        </row>
        <row r="7">
          <cell r="A7" t="str">
            <v>1/2 X 50</v>
          </cell>
          <cell r="B7">
            <v>0.41</v>
          </cell>
        </row>
        <row r="8">
          <cell r="A8" t="str">
            <v>1/2 X 63</v>
          </cell>
          <cell r="B8">
            <v>0.49</v>
          </cell>
        </row>
        <row r="9">
          <cell r="A9" t="str">
            <v>1/2 X 75</v>
          </cell>
          <cell r="B9">
            <v>0.56999999999999995</v>
          </cell>
        </row>
        <row r="10">
          <cell r="A10" t="str">
            <v>1/2 X 83</v>
          </cell>
          <cell r="B10">
            <v>0.65</v>
          </cell>
        </row>
        <row r="11">
          <cell r="A11" t="str">
            <v>1/2 X 100</v>
          </cell>
          <cell r="B11">
            <v>0.73</v>
          </cell>
        </row>
        <row r="12">
          <cell r="A12" t="str">
            <v>1/2 X 115</v>
          </cell>
          <cell r="B12">
            <v>0.81</v>
          </cell>
        </row>
        <row r="13">
          <cell r="A13" t="str">
            <v>1/2 X 125</v>
          </cell>
          <cell r="B13">
            <v>0.88</v>
          </cell>
        </row>
        <row r="14">
          <cell r="A14" t="str">
            <v>3/4 X 25</v>
          </cell>
          <cell r="B14">
            <v>0.27</v>
          </cell>
        </row>
        <row r="15">
          <cell r="A15" t="str">
            <v>3/4 X 38</v>
          </cell>
          <cell r="B15">
            <v>0.35</v>
          </cell>
        </row>
        <row r="16">
          <cell r="A16" t="str">
            <v>3/4 X 50</v>
          </cell>
          <cell r="B16">
            <v>0.43</v>
          </cell>
        </row>
        <row r="17">
          <cell r="A17" t="str">
            <v>3/4 X 63</v>
          </cell>
          <cell r="B17">
            <v>0.51</v>
          </cell>
        </row>
        <row r="18">
          <cell r="A18" t="str">
            <v>3/4 X 75</v>
          </cell>
          <cell r="B18">
            <v>0.59</v>
          </cell>
        </row>
        <row r="19">
          <cell r="A19" t="str">
            <v>3/4 X 83</v>
          </cell>
          <cell r="B19">
            <v>0.66</v>
          </cell>
        </row>
        <row r="20">
          <cell r="A20" t="str">
            <v>3/4 X 100</v>
          </cell>
          <cell r="B20">
            <v>0.74</v>
          </cell>
        </row>
        <row r="21">
          <cell r="A21" t="str">
            <v>3/4 X 115</v>
          </cell>
          <cell r="B21">
            <v>0.82</v>
          </cell>
        </row>
        <row r="22">
          <cell r="A22" t="str">
            <v>3/4 X 125</v>
          </cell>
          <cell r="B22">
            <v>0.9</v>
          </cell>
        </row>
        <row r="23">
          <cell r="A23" t="str">
            <v>1 X 25</v>
          </cell>
          <cell r="B23">
            <v>0.28999999999999998</v>
          </cell>
        </row>
        <row r="24">
          <cell r="A24" t="str">
            <v>1 X 38</v>
          </cell>
          <cell r="B24">
            <v>0.37</v>
          </cell>
        </row>
        <row r="25">
          <cell r="A25" t="str">
            <v>1 X 50</v>
          </cell>
          <cell r="B25">
            <v>0.45</v>
          </cell>
        </row>
        <row r="26">
          <cell r="A26" t="str">
            <v>1 X 63</v>
          </cell>
          <cell r="B26">
            <v>0.53</v>
          </cell>
        </row>
        <row r="27">
          <cell r="A27" t="str">
            <v>1 X 75</v>
          </cell>
          <cell r="B27">
            <v>0.61</v>
          </cell>
        </row>
        <row r="28">
          <cell r="A28" t="str">
            <v>1 X 83</v>
          </cell>
          <cell r="B28">
            <v>0.69</v>
          </cell>
        </row>
        <row r="29">
          <cell r="A29" t="str">
            <v>1 X 100</v>
          </cell>
          <cell r="B29">
            <v>0.76</v>
          </cell>
        </row>
        <row r="30">
          <cell r="A30" t="str">
            <v>1 X 115</v>
          </cell>
          <cell r="B30">
            <v>0.84</v>
          </cell>
        </row>
        <row r="31">
          <cell r="A31" t="str">
            <v>1 X 125</v>
          </cell>
          <cell r="B31">
            <v>0.92</v>
          </cell>
        </row>
        <row r="32">
          <cell r="A32" t="str">
            <v>1 1/2 X 25</v>
          </cell>
          <cell r="B32">
            <v>0.34</v>
          </cell>
        </row>
        <row r="33">
          <cell r="A33" t="str">
            <v>1 1/2 X 38</v>
          </cell>
          <cell r="B33">
            <v>0.42</v>
          </cell>
        </row>
        <row r="34">
          <cell r="A34" t="str">
            <v>1 1/2 X 50</v>
          </cell>
          <cell r="B34">
            <v>0.5</v>
          </cell>
        </row>
        <row r="35">
          <cell r="A35" t="str">
            <v>1 1/2 X 63</v>
          </cell>
          <cell r="B35">
            <v>0.57999999999999996</v>
          </cell>
        </row>
        <row r="36">
          <cell r="A36" t="str">
            <v>1 1/2 X 75</v>
          </cell>
          <cell r="B36">
            <v>0.65</v>
          </cell>
        </row>
        <row r="37">
          <cell r="A37" t="str">
            <v>1 1/2 X 83</v>
          </cell>
          <cell r="B37">
            <v>0.73</v>
          </cell>
        </row>
        <row r="38">
          <cell r="A38" t="str">
            <v>1 1/2 X 100</v>
          </cell>
          <cell r="B38">
            <v>0.81</v>
          </cell>
        </row>
        <row r="39">
          <cell r="A39" t="str">
            <v>1 1/2 X 115</v>
          </cell>
          <cell r="B39">
            <v>0.89</v>
          </cell>
        </row>
        <row r="40">
          <cell r="A40" t="str">
            <v>1 1/2X 125</v>
          </cell>
          <cell r="B40">
            <v>0.97</v>
          </cell>
        </row>
        <row r="41">
          <cell r="A41" t="str">
            <v>2 X 25</v>
          </cell>
          <cell r="B41">
            <v>0.38</v>
          </cell>
        </row>
        <row r="42">
          <cell r="A42" t="str">
            <v>2 X 38</v>
          </cell>
          <cell r="B42">
            <v>0.46</v>
          </cell>
        </row>
        <row r="43">
          <cell r="A43" t="str">
            <v>2 X 50</v>
          </cell>
          <cell r="B43">
            <v>0.54</v>
          </cell>
        </row>
        <row r="44">
          <cell r="A44" t="str">
            <v>2 X 63</v>
          </cell>
          <cell r="B44">
            <v>0.61</v>
          </cell>
        </row>
        <row r="45">
          <cell r="A45" t="str">
            <v>2 X 75</v>
          </cell>
          <cell r="B45">
            <v>0.69</v>
          </cell>
        </row>
        <row r="46">
          <cell r="A46" t="str">
            <v>2 X 83</v>
          </cell>
          <cell r="B46">
            <v>0.77</v>
          </cell>
        </row>
        <row r="47">
          <cell r="A47" t="str">
            <v>2 X 100</v>
          </cell>
          <cell r="B47">
            <v>0.85</v>
          </cell>
        </row>
        <row r="48">
          <cell r="A48" t="str">
            <v>2 X 115</v>
          </cell>
          <cell r="B48">
            <v>0.93</v>
          </cell>
        </row>
        <row r="49">
          <cell r="A49" t="str">
            <v>2X 125</v>
          </cell>
          <cell r="B49">
            <v>1.01</v>
          </cell>
        </row>
        <row r="50">
          <cell r="A50" t="str">
            <v>2 1/2 X 25</v>
          </cell>
          <cell r="B50">
            <v>0.42</v>
          </cell>
        </row>
        <row r="51">
          <cell r="A51" t="str">
            <v>2 1/2 X 38</v>
          </cell>
          <cell r="B51">
            <v>0.5</v>
          </cell>
        </row>
        <row r="52">
          <cell r="A52" t="str">
            <v>2 1/2 X 50</v>
          </cell>
          <cell r="B52">
            <v>0.56999999999999995</v>
          </cell>
        </row>
        <row r="53">
          <cell r="A53" t="str">
            <v>2 1/2 X 63</v>
          </cell>
          <cell r="B53">
            <v>0.65</v>
          </cell>
        </row>
        <row r="54">
          <cell r="A54" t="str">
            <v>2 1/2 X 75</v>
          </cell>
          <cell r="B54">
            <v>0.73</v>
          </cell>
        </row>
        <row r="55">
          <cell r="A55" t="str">
            <v>2 1/2 X 83</v>
          </cell>
          <cell r="B55">
            <v>0.81</v>
          </cell>
        </row>
        <row r="56">
          <cell r="A56" t="str">
            <v>2 1/2X 100</v>
          </cell>
          <cell r="B56">
            <v>0.89</v>
          </cell>
        </row>
        <row r="57">
          <cell r="A57" t="str">
            <v>2 1/2 X 115</v>
          </cell>
          <cell r="B57">
            <v>0.97</v>
          </cell>
        </row>
        <row r="58">
          <cell r="A58" t="str">
            <v>2 1/2 X 125</v>
          </cell>
          <cell r="B58">
            <v>1.05</v>
          </cell>
        </row>
        <row r="59">
          <cell r="A59" t="str">
            <v>3 X 25</v>
          </cell>
          <cell r="B59">
            <v>0.47</v>
          </cell>
        </row>
        <row r="60">
          <cell r="A60" t="str">
            <v>3 X 38</v>
          </cell>
          <cell r="B60">
            <v>0.55000000000000004</v>
          </cell>
        </row>
        <row r="61">
          <cell r="A61" t="str">
            <v>3 X 50</v>
          </cell>
          <cell r="B61">
            <v>0.62</v>
          </cell>
        </row>
        <row r="62">
          <cell r="A62" t="str">
            <v>3 X 63</v>
          </cell>
          <cell r="B62">
            <v>0.7</v>
          </cell>
        </row>
        <row r="63">
          <cell r="A63" t="str">
            <v>3 X 75</v>
          </cell>
          <cell r="B63">
            <v>0.78</v>
          </cell>
        </row>
        <row r="64">
          <cell r="A64" t="str">
            <v>3 X 83</v>
          </cell>
          <cell r="B64">
            <v>0.86</v>
          </cell>
        </row>
        <row r="65">
          <cell r="A65" t="str">
            <v>3 X 100</v>
          </cell>
          <cell r="B65">
            <v>0.94</v>
          </cell>
        </row>
        <row r="66">
          <cell r="A66" t="str">
            <v>3 X 115</v>
          </cell>
          <cell r="B66">
            <v>1.02</v>
          </cell>
        </row>
        <row r="67">
          <cell r="A67" t="str">
            <v>3 X 125</v>
          </cell>
          <cell r="B67">
            <v>1.1000000000000001</v>
          </cell>
        </row>
        <row r="68">
          <cell r="A68" t="str">
            <v>4 X 25</v>
          </cell>
          <cell r="B68">
            <v>0.55000000000000004</v>
          </cell>
        </row>
        <row r="69">
          <cell r="A69" t="str">
            <v>4 X 38</v>
          </cell>
          <cell r="B69">
            <v>0.63</v>
          </cell>
        </row>
        <row r="70">
          <cell r="A70" t="str">
            <v>4 X 50</v>
          </cell>
          <cell r="B70">
            <v>0.71</v>
          </cell>
        </row>
        <row r="71">
          <cell r="A71" t="str">
            <v>4 X 63</v>
          </cell>
          <cell r="B71">
            <v>0.79</v>
          </cell>
        </row>
        <row r="72">
          <cell r="A72" t="str">
            <v>4 X 75</v>
          </cell>
          <cell r="B72">
            <v>0.87</v>
          </cell>
        </row>
        <row r="73">
          <cell r="A73" t="str">
            <v>4 X 83</v>
          </cell>
          <cell r="B73">
            <v>0.95</v>
          </cell>
        </row>
        <row r="74">
          <cell r="A74" t="str">
            <v>4 X 100</v>
          </cell>
          <cell r="B74">
            <v>1.03</v>
          </cell>
        </row>
        <row r="75">
          <cell r="A75" t="str">
            <v>4 X 115</v>
          </cell>
          <cell r="B75">
            <v>1.1000000000000001</v>
          </cell>
        </row>
        <row r="76">
          <cell r="A76" t="str">
            <v>4 X 125</v>
          </cell>
          <cell r="B76">
            <v>1.18</v>
          </cell>
        </row>
        <row r="77">
          <cell r="A77" t="str">
            <v>6 X 25</v>
          </cell>
          <cell r="B77">
            <v>0.55000000000000004</v>
          </cell>
        </row>
        <row r="78">
          <cell r="A78" t="str">
            <v>6 X 38</v>
          </cell>
          <cell r="B78">
            <v>0.72</v>
          </cell>
        </row>
        <row r="79">
          <cell r="A79" t="str">
            <v>6 X 50</v>
          </cell>
          <cell r="B79">
            <v>0.8</v>
          </cell>
        </row>
        <row r="80">
          <cell r="A80" t="str">
            <v>6 X 63</v>
          </cell>
          <cell r="B80">
            <v>0.87</v>
          </cell>
        </row>
        <row r="81">
          <cell r="A81" t="str">
            <v>6 X 75</v>
          </cell>
          <cell r="B81">
            <v>0.95</v>
          </cell>
        </row>
        <row r="82">
          <cell r="A82" t="str">
            <v>6 X 83</v>
          </cell>
          <cell r="B82">
            <v>1.03</v>
          </cell>
        </row>
        <row r="83">
          <cell r="A83" t="str">
            <v>6 X 100</v>
          </cell>
          <cell r="B83">
            <v>1.1100000000000001</v>
          </cell>
        </row>
        <row r="84">
          <cell r="A84" t="str">
            <v>6 X 115</v>
          </cell>
          <cell r="B84">
            <v>1.19</v>
          </cell>
        </row>
        <row r="85">
          <cell r="A85" t="str">
            <v>6 X 125</v>
          </cell>
          <cell r="B85">
            <v>1.27</v>
          </cell>
        </row>
        <row r="86">
          <cell r="A86" t="str">
            <v>8 X 25</v>
          </cell>
          <cell r="B86">
            <v>0.88</v>
          </cell>
        </row>
        <row r="87">
          <cell r="A87" t="str">
            <v>8 X 38</v>
          </cell>
          <cell r="B87">
            <v>0.96</v>
          </cell>
        </row>
        <row r="88">
          <cell r="A88" t="str">
            <v>8 X 50</v>
          </cell>
          <cell r="B88">
            <v>1.03</v>
          </cell>
        </row>
        <row r="89">
          <cell r="A89" t="str">
            <v>8 X 63</v>
          </cell>
          <cell r="B89">
            <v>1.1100000000000001</v>
          </cell>
        </row>
        <row r="90">
          <cell r="A90" t="str">
            <v>8 X 75</v>
          </cell>
          <cell r="B90">
            <v>1.19</v>
          </cell>
        </row>
        <row r="91">
          <cell r="A91" t="str">
            <v>8 X 83</v>
          </cell>
          <cell r="B91">
            <v>1.27</v>
          </cell>
        </row>
        <row r="92">
          <cell r="A92" t="str">
            <v>8 X 100</v>
          </cell>
          <cell r="B92">
            <v>1.35</v>
          </cell>
        </row>
        <row r="93">
          <cell r="A93" t="str">
            <v>8 X 115</v>
          </cell>
          <cell r="B93">
            <v>1.43</v>
          </cell>
        </row>
        <row r="94">
          <cell r="A94" t="str">
            <v>8 X 125</v>
          </cell>
          <cell r="B94">
            <v>1.51</v>
          </cell>
        </row>
        <row r="95">
          <cell r="A95" t="str">
            <v>10 X 25</v>
          </cell>
          <cell r="B95">
            <v>1.05</v>
          </cell>
        </row>
        <row r="96">
          <cell r="A96" t="str">
            <v>10 X 38</v>
          </cell>
          <cell r="B96">
            <v>1.1299999999999999</v>
          </cell>
        </row>
        <row r="97">
          <cell r="A97" t="str">
            <v>10 X 50</v>
          </cell>
          <cell r="B97">
            <v>1.2</v>
          </cell>
        </row>
        <row r="98">
          <cell r="A98" t="str">
            <v>10 X 63</v>
          </cell>
          <cell r="B98">
            <v>1.28</v>
          </cell>
        </row>
        <row r="99">
          <cell r="A99" t="str">
            <v>10 X 75</v>
          </cell>
          <cell r="B99">
            <v>1.36</v>
          </cell>
        </row>
        <row r="100">
          <cell r="A100" t="str">
            <v>10 X 83</v>
          </cell>
          <cell r="B100">
            <v>1.44</v>
          </cell>
        </row>
        <row r="101">
          <cell r="A101" t="str">
            <v>10 X 100</v>
          </cell>
          <cell r="B101">
            <v>1.52</v>
          </cell>
        </row>
        <row r="102">
          <cell r="A102" t="str">
            <v>10 X 115</v>
          </cell>
          <cell r="B102">
            <v>1.6</v>
          </cell>
        </row>
        <row r="103">
          <cell r="A103" t="str">
            <v>10 X 125</v>
          </cell>
          <cell r="B103">
            <v>1.67</v>
          </cell>
        </row>
        <row r="104">
          <cell r="A104" t="str">
            <v>12 X 25</v>
          </cell>
          <cell r="B104">
            <v>1.21</v>
          </cell>
        </row>
        <row r="105">
          <cell r="A105" t="str">
            <v>12 X 38</v>
          </cell>
          <cell r="B105">
            <v>1.28</v>
          </cell>
        </row>
        <row r="106">
          <cell r="A106" t="str">
            <v>12 X 50</v>
          </cell>
          <cell r="B106">
            <v>1.36</v>
          </cell>
        </row>
        <row r="107">
          <cell r="A107" t="str">
            <v>12 X 63</v>
          </cell>
          <cell r="B107">
            <v>1.44</v>
          </cell>
        </row>
        <row r="108">
          <cell r="A108" t="str">
            <v>12 X 75</v>
          </cell>
          <cell r="B108">
            <v>1.52</v>
          </cell>
        </row>
        <row r="109">
          <cell r="A109" t="str">
            <v>12 X 83</v>
          </cell>
          <cell r="B109">
            <v>1.6</v>
          </cell>
        </row>
        <row r="110">
          <cell r="A110" t="str">
            <v>12 X 100</v>
          </cell>
          <cell r="B110">
            <v>1.68</v>
          </cell>
        </row>
        <row r="111">
          <cell r="A111" t="str">
            <v>12 X 115</v>
          </cell>
          <cell r="B111">
            <v>1.76</v>
          </cell>
        </row>
        <row r="112">
          <cell r="A112" t="str">
            <v>12 X 125</v>
          </cell>
          <cell r="B112">
            <v>1.83</v>
          </cell>
        </row>
        <row r="113">
          <cell r="A113" t="str">
            <v>14 X 25</v>
          </cell>
          <cell r="B113">
            <v>1.31</v>
          </cell>
        </row>
        <row r="114">
          <cell r="A114" t="str">
            <v>14 X 38</v>
          </cell>
          <cell r="B114">
            <v>1.38</v>
          </cell>
        </row>
        <row r="115">
          <cell r="A115" t="str">
            <v>14 X 50</v>
          </cell>
          <cell r="B115">
            <v>1.46</v>
          </cell>
        </row>
        <row r="116">
          <cell r="A116" t="str">
            <v>14 X 63</v>
          </cell>
          <cell r="B116">
            <v>1.54</v>
          </cell>
        </row>
        <row r="117">
          <cell r="A117" t="str">
            <v>14 X 75</v>
          </cell>
          <cell r="B117">
            <v>1.62</v>
          </cell>
        </row>
        <row r="118">
          <cell r="A118" t="str">
            <v>14 X 83</v>
          </cell>
          <cell r="B118">
            <v>1.7</v>
          </cell>
        </row>
        <row r="119">
          <cell r="A119" t="str">
            <v>14 X 100</v>
          </cell>
          <cell r="B119">
            <v>1.78</v>
          </cell>
        </row>
        <row r="120">
          <cell r="A120" t="str">
            <v>14 X 115</v>
          </cell>
          <cell r="B120">
            <v>1.86</v>
          </cell>
        </row>
        <row r="121">
          <cell r="A121" t="str">
            <v>14 X 125</v>
          </cell>
          <cell r="B121">
            <v>1.93</v>
          </cell>
        </row>
        <row r="122">
          <cell r="A122" t="str">
            <v>16 X 25</v>
          </cell>
          <cell r="B122">
            <v>1.47</v>
          </cell>
        </row>
        <row r="123">
          <cell r="A123" t="str">
            <v>16 X 38</v>
          </cell>
          <cell r="B123">
            <v>1.54</v>
          </cell>
        </row>
        <row r="124">
          <cell r="A124" t="str">
            <v>16 X 50</v>
          </cell>
          <cell r="B124">
            <v>1.62</v>
          </cell>
        </row>
        <row r="125">
          <cell r="A125" t="str">
            <v>16 X 63</v>
          </cell>
          <cell r="B125">
            <v>1.7</v>
          </cell>
        </row>
        <row r="126">
          <cell r="A126" t="str">
            <v>16 X 75</v>
          </cell>
          <cell r="B126">
            <v>1.78</v>
          </cell>
        </row>
        <row r="127">
          <cell r="A127" t="str">
            <v>16 X 83</v>
          </cell>
          <cell r="B127">
            <v>1.86</v>
          </cell>
        </row>
        <row r="128">
          <cell r="A128" t="str">
            <v>16 X 100</v>
          </cell>
          <cell r="B128">
            <v>1.94</v>
          </cell>
        </row>
        <row r="129">
          <cell r="A129" t="str">
            <v>16 X 115</v>
          </cell>
          <cell r="B129">
            <v>2.02</v>
          </cell>
        </row>
        <row r="130">
          <cell r="A130" t="str">
            <v>16 X 125</v>
          </cell>
          <cell r="B130">
            <v>2.09</v>
          </cell>
        </row>
        <row r="131">
          <cell r="A131" t="str">
            <v>18 X 25</v>
          </cell>
          <cell r="B131">
            <v>1.62</v>
          </cell>
        </row>
        <row r="132">
          <cell r="A132" t="str">
            <v>18 X 38</v>
          </cell>
          <cell r="B132">
            <v>1.7</v>
          </cell>
        </row>
        <row r="133">
          <cell r="A133" t="str">
            <v>18 X 50</v>
          </cell>
          <cell r="B133">
            <v>1.78</v>
          </cell>
        </row>
        <row r="134">
          <cell r="A134" t="str">
            <v>18 X 63</v>
          </cell>
          <cell r="B134">
            <v>1.8</v>
          </cell>
        </row>
        <row r="135">
          <cell r="A135" t="str">
            <v>18 X 75</v>
          </cell>
          <cell r="B135">
            <v>1.94</v>
          </cell>
        </row>
        <row r="136">
          <cell r="A136" t="str">
            <v>18 X 83</v>
          </cell>
          <cell r="B136">
            <v>2.02</v>
          </cell>
        </row>
        <row r="137">
          <cell r="A137" t="str">
            <v>18 X 100</v>
          </cell>
          <cell r="B137">
            <v>2.1</v>
          </cell>
        </row>
        <row r="138">
          <cell r="A138" t="str">
            <v>18 X 115</v>
          </cell>
          <cell r="B138">
            <v>2.17</v>
          </cell>
        </row>
        <row r="139">
          <cell r="A139" t="str">
            <v>18 X 125</v>
          </cell>
          <cell r="B139">
            <v>2.25</v>
          </cell>
        </row>
        <row r="140">
          <cell r="A140" t="str">
            <v>20 X 25</v>
          </cell>
          <cell r="B140">
            <v>1.78</v>
          </cell>
        </row>
        <row r="141">
          <cell r="A141" t="str">
            <v>20 X 38</v>
          </cell>
          <cell r="B141">
            <v>1.86</v>
          </cell>
        </row>
        <row r="142">
          <cell r="A142" t="str">
            <v>20 X 50</v>
          </cell>
          <cell r="B142">
            <v>1.94</v>
          </cell>
        </row>
        <row r="143">
          <cell r="A143" t="str">
            <v>20 X 63</v>
          </cell>
          <cell r="B143">
            <v>2.02</v>
          </cell>
        </row>
        <row r="144">
          <cell r="A144" t="str">
            <v>20 X 75</v>
          </cell>
          <cell r="B144">
            <v>2.1</v>
          </cell>
        </row>
        <row r="145">
          <cell r="A145" t="str">
            <v>20 X 83</v>
          </cell>
          <cell r="B145">
            <v>2.1800000000000002</v>
          </cell>
        </row>
        <row r="146">
          <cell r="A146" t="str">
            <v>20 X 100</v>
          </cell>
          <cell r="B146">
            <v>2.2599999999999998</v>
          </cell>
        </row>
        <row r="147">
          <cell r="A147" t="str">
            <v>20 X 115</v>
          </cell>
          <cell r="B147">
            <v>2.33</v>
          </cell>
        </row>
        <row r="148">
          <cell r="A148" t="str">
            <v>20 X 125</v>
          </cell>
          <cell r="B148">
            <v>2.41</v>
          </cell>
        </row>
        <row r="149">
          <cell r="A149" t="str">
            <v>22 X 25</v>
          </cell>
          <cell r="B149">
            <v>1.94</v>
          </cell>
        </row>
        <row r="150">
          <cell r="A150" t="str">
            <v>22 X 38</v>
          </cell>
          <cell r="B150">
            <v>2.02</v>
          </cell>
        </row>
        <row r="151">
          <cell r="A151" t="str">
            <v>22 X 50</v>
          </cell>
          <cell r="B151">
            <v>2.1</v>
          </cell>
        </row>
        <row r="152">
          <cell r="A152" t="str">
            <v>22 X 63</v>
          </cell>
          <cell r="B152">
            <v>2.1800000000000002</v>
          </cell>
        </row>
        <row r="153">
          <cell r="A153" t="str">
            <v>22 X 75</v>
          </cell>
          <cell r="B153">
            <v>2.2599999999999998</v>
          </cell>
        </row>
        <row r="154">
          <cell r="A154" t="str">
            <v>22 X 83</v>
          </cell>
          <cell r="B154">
            <v>2.34</v>
          </cell>
        </row>
        <row r="155">
          <cell r="A155" t="str">
            <v>22 X 100</v>
          </cell>
          <cell r="B155">
            <v>2.42</v>
          </cell>
        </row>
        <row r="156">
          <cell r="A156" t="str">
            <v>22 X 115</v>
          </cell>
          <cell r="B156">
            <v>2.4900000000000002</v>
          </cell>
        </row>
        <row r="157">
          <cell r="A157" t="str">
            <v>22 X 125</v>
          </cell>
          <cell r="B157">
            <v>2.57</v>
          </cell>
        </row>
        <row r="158">
          <cell r="A158" t="str">
            <v>24 X 25</v>
          </cell>
          <cell r="B158">
            <v>2.1</v>
          </cell>
        </row>
        <row r="159">
          <cell r="A159" t="str">
            <v>24 X 38</v>
          </cell>
          <cell r="B159">
            <v>2.1800000000000002</v>
          </cell>
        </row>
        <row r="160">
          <cell r="A160" t="str">
            <v>24 X 50</v>
          </cell>
          <cell r="B160">
            <v>2.2599999999999998</v>
          </cell>
        </row>
        <row r="161">
          <cell r="A161" t="str">
            <v>24 X 63</v>
          </cell>
          <cell r="B161">
            <v>2.34</v>
          </cell>
        </row>
        <row r="162">
          <cell r="A162" t="str">
            <v>24 X 75</v>
          </cell>
          <cell r="B162">
            <v>2.42</v>
          </cell>
        </row>
        <row r="163">
          <cell r="A163" t="str">
            <v>24 X 83</v>
          </cell>
          <cell r="B163">
            <v>2.5</v>
          </cell>
        </row>
        <row r="164">
          <cell r="A164" t="str">
            <v>24 X 100</v>
          </cell>
          <cell r="B164">
            <v>2.58</v>
          </cell>
        </row>
        <row r="165">
          <cell r="A165" t="str">
            <v>24 X 115</v>
          </cell>
          <cell r="B165">
            <v>2.65</v>
          </cell>
        </row>
        <row r="166">
          <cell r="A166" t="str">
            <v>24 X 125</v>
          </cell>
          <cell r="B166">
            <v>2.73</v>
          </cell>
        </row>
        <row r="167">
          <cell r="A167" t="str">
            <v>26 X 25</v>
          </cell>
          <cell r="B167">
            <v>2.2599999999999998</v>
          </cell>
        </row>
        <row r="168">
          <cell r="A168" t="str">
            <v>26 X 38</v>
          </cell>
          <cell r="B168">
            <v>2.34</v>
          </cell>
        </row>
        <row r="169">
          <cell r="A169" t="str">
            <v>26 X 50</v>
          </cell>
          <cell r="B169">
            <v>2.42</v>
          </cell>
        </row>
        <row r="170">
          <cell r="A170" t="str">
            <v>26 X 63</v>
          </cell>
          <cell r="B170">
            <v>2.5</v>
          </cell>
        </row>
        <row r="171">
          <cell r="A171" t="str">
            <v>26 X 75</v>
          </cell>
          <cell r="B171">
            <v>2.58</v>
          </cell>
        </row>
        <row r="172">
          <cell r="A172" t="str">
            <v>26 X 83</v>
          </cell>
          <cell r="B172">
            <v>2.65</v>
          </cell>
        </row>
        <row r="173">
          <cell r="A173" t="str">
            <v>26 X 100</v>
          </cell>
          <cell r="B173">
            <v>2.73</v>
          </cell>
        </row>
        <row r="174">
          <cell r="A174" t="str">
            <v>26 X 115</v>
          </cell>
          <cell r="B174">
            <v>2.81</v>
          </cell>
        </row>
        <row r="175">
          <cell r="A175" t="str">
            <v>26 X 125</v>
          </cell>
          <cell r="B175">
            <v>2.89</v>
          </cell>
        </row>
        <row r="176">
          <cell r="A176" t="str">
            <v>28 X 25</v>
          </cell>
          <cell r="B176">
            <v>2.42</v>
          </cell>
        </row>
        <row r="177">
          <cell r="A177" t="str">
            <v>28 X 38</v>
          </cell>
          <cell r="B177">
            <v>2.5</v>
          </cell>
        </row>
        <row r="178">
          <cell r="A178" t="str">
            <v>28 X 50</v>
          </cell>
          <cell r="B178">
            <v>2.58</v>
          </cell>
        </row>
        <row r="179">
          <cell r="A179" t="str">
            <v>28 X 63</v>
          </cell>
          <cell r="B179">
            <v>2.66</v>
          </cell>
        </row>
        <row r="180">
          <cell r="A180" t="str">
            <v>28 X 75</v>
          </cell>
          <cell r="B180">
            <v>2.74</v>
          </cell>
        </row>
        <row r="181">
          <cell r="A181" t="str">
            <v>28 X 83</v>
          </cell>
          <cell r="B181">
            <v>2.81</v>
          </cell>
        </row>
        <row r="182">
          <cell r="A182" t="str">
            <v>28 X 100</v>
          </cell>
          <cell r="B182">
            <v>2.89</v>
          </cell>
        </row>
        <row r="183">
          <cell r="A183" t="str">
            <v>28 X 115</v>
          </cell>
          <cell r="B183">
            <v>2.97</v>
          </cell>
        </row>
        <row r="184">
          <cell r="A184" t="str">
            <v>28 X 125</v>
          </cell>
          <cell r="B184">
            <v>3.05</v>
          </cell>
        </row>
        <row r="185">
          <cell r="A185" t="str">
            <v>30 X 25</v>
          </cell>
          <cell r="B185">
            <v>2.58</v>
          </cell>
        </row>
        <row r="186">
          <cell r="A186" t="str">
            <v>30 X 38</v>
          </cell>
          <cell r="B186">
            <v>2.66</v>
          </cell>
        </row>
        <row r="187">
          <cell r="A187" t="str">
            <v>30 X 50</v>
          </cell>
          <cell r="B187">
            <v>2.74</v>
          </cell>
        </row>
        <row r="188">
          <cell r="A188" t="str">
            <v>30 X 63</v>
          </cell>
          <cell r="B188">
            <v>2.82</v>
          </cell>
        </row>
        <row r="189">
          <cell r="A189" t="str">
            <v>30 X 75</v>
          </cell>
          <cell r="B189">
            <v>2.9</v>
          </cell>
        </row>
        <row r="190">
          <cell r="A190" t="str">
            <v>30 X 83</v>
          </cell>
          <cell r="B190">
            <v>2.98</v>
          </cell>
        </row>
        <row r="191">
          <cell r="A191" t="str">
            <v>30 X 100</v>
          </cell>
          <cell r="B191">
            <v>3.05</v>
          </cell>
        </row>
        <row r="192">
          <cell r="A192" t="str">
            <v>30 X 115</v>
          </cell>
          <cell r="B192">
            <v>3.13</v>
          </cell>
        </row>
        <row r="193">
          <cell r="A193" t="str">
            <v>30 X 125</v>
          </cell>
          <cell r="B193">
            <v>3.21</v>
          </cell>
        </row>
        <row r="194">
          <cell r="A194" t="str">
            <v>32 X 25</v>
          </cell>
          <cell r="B194">
            <v>2.74</v>
          </cell>
        </row>
        <row r="195">
          <cell r="A195" t="str">
            <v>32 X 38</v>
          </cell>
          <cell r="B195">
            <v>2.82</v>
          </cell>
        </row>
        <row r="196">
          <cell r="A196" t="str">
            <v>32 X 50</v>
          </cell>
          <cell r="B196">
            <v>2.9</v>
          </cell>
        </row>
        <row r="197">
          <cell r="A197" t="str">
            <v>32 X 63</v>
          </cell>
          <cell r="B197">
            <v>2.98</v>
          </cell>
        </row>
        <row r="198">
          <cell r="A198" t="str">
            <v>32 X 75</v>
          </cell>
          <cell r="B198">
            <v>3.06</v>
          </cell>
        </row>
        <row r="199">
          <cell r="A199" t="str">
            <v>32 X 83</v>
          </cell>
          <cell r="B199">
            <v>3.14</v>
          </cell>
        </row>
        <row r="200">
          <cell r="A200" t="str">
            <v>32 X 100</v>
          </cell>
          <cell r="B200">
            <v>3.21</v>
          </cell>
        </row>
        <row r="201">
          <cell r="A201" t="str">
            <v>32 X 115</v>
          </cell>
          <cell r="B201">
            <v>3.29</v>
          </cell>
        </row>
        <row r="202">
          <cell r="A202" t="str">
            <v>32 X 125</v>
          </cell>
          <cell r="B202">
            <v>3.37</v>
          </cell>
        </row>
        <row r="203">
          <cell r="A203" t="str">
            <v>34 X 25</v>
          </cell>
          <cell r="B203">
            <v>2.9</v>
          </cell>
        </row>
        <row r="204">
          <cell r="A204" t="str">
            <v>34 X 38</v>
          </cell>
          <cell r="B204">
            <v>2.98</v>
          </cell>
        </row>
        <row r="205">
          <cell r="A205" t="str">
            <v>34 X 50</v>
          </cell>
          <cell r="B205">
            <v>3.06</v>
          </cell>
        </row>
        <row r="206">
          <cell r="A206" t="str">
            <v>34 X 63</v>
          </cell>
          <cell r="B206">
            <v>3.14</v>
          </cell>
        </row>
        <row r="207">
          <cell r="A207" t="str">
            <v>34 X 75</v>
          </cell>
          <cell r="B207">
            <v>3.22</v>
          </cell>
        </row>
        <row r="208">
          <cell r="A208" t="str">
            <v>34 X 83</v>
          </cell>
          <cell r="B208">
            <v>3.3</v>
          </cell>
        </row>
        <row r="209">
          <cell r="A209" t="str">
            <v>34 X 100</v>
          </cell>
          <cell r="B209">
            <v>3.37</v>
          </cell>
        </row>
        <row r="210">
          <cell r="A210" t="str">
            <v>34 X 115</v>
          </cell>
          <cell r="B210">
            <v>3.45</v>
          </cell>
        </row>
        <row r="211">
          <cell r="A211" t="str">
            <v>34 X 125</v>
          </cell>
          <cell r="B211">
            <v>3.53</v>
          </cell>
        </row>
        <row r="212">
          <cell r="A212" t="str">
            <v>36 X 25</v>
          </cell>
          <cell r="B212">
            <v>2.9</v>
          </cell>
        </row>
        <row r="213">
          <cell r="A213" t="str">
            <v>36 X 38</v>
          </cell>
          <cell r="B213">
            <v>2.98</v>
          </cell>
        </row>
        <row r="214">
          <cell r="A214" t="str">
            <v>36 X 50</v>
          </cell>
          <cell r="B214">
            <v>3.06</v>
          </cell>
        </row>
        <row r="215">
          <cell r="A215" t="str">
            <v>36 X 63</v>
          </cell>
          <cell r="B215">
            <v>3.14</v>
          </cell>
        </row>
        <row r="216">
          <cell r="A216" t="str">
            <v>36 X 75</v>
          </cell>
          <cell r="B216">
            <v>3.22</v>
          </cell>
        </row>
        <row r="217">
          <cell r="A217" t="str">
            <v>36 X 83</v>
          </cell>
          <cell r="B217">
            <v>3.3</v>
          </cell>
        </row>
        <row r="218">
          <cell r="A218" t="str">
            <v>36 X 100</v>
          </cell>
          <cell r="B218">
            <v>3.37</v>
          </cell>
        </row>
        <row r="219">
          <cell r="A219" t="str">
            <v>36 X 115</v>
          </cell>
          <cell r="B219">
            <v>3.45</v>
          </cell>
        </row>
        <row r="220">
          <cell r="A220" t="str">
            <v>36 X 125</v>
          </cell>
          <cell r="B220">
            <v>3.53</v>
          </cell>
        </row>
        <row r="221">
          <cell r="A221" t="str">
            <v>38 X 25</v>
          </cell>
          <cell r="B221">
            <v>3.22</v>
          </cell>
        </row>
        <row r="222">
          <cell r="A222" t="str">
            <v>38 X 38</v>
          </cell>
          <cell r="B222">
            <v>3.3</v>
          </cell>
        </row>
        <row r="223">
          <cell r="A223" t="str">
            <v>38 X 50</v>
          </cell>
          <cell r="B223">
            <v>3.38</v>
          </cell>
        </row>
        <row r="224">
          <cell r="A224" t="str">
            <v>38 X 63</v>
          </cell>
          <cell r="B224">
            <v>3.46</v>
          </cell>
        </row>
        <row r="225">
          <cell r="A225" t="str">
            <v>38 X 75</v>
          </cell>
          <cell r="B225">
            <v>3.53</v>
          </cell>
        </row>
        <row r="226">
          <cell r="A226" t="str">
            <v>38 X 83</v>
          </cell>
          <cell r="B226">
            <v>3.61</v>
          </cell>
        </row>
        <row r="227">
          <cell r="A227" t="str">
            <v>38 X 100</v>
          </cell>
          <cell r="B227">
            <v>3.69</v>
          </cell>
        </row>
        <row r="228">
          <cell r="A228" t="str">
            <v>38 X 115</v>
          </cell>
          <cell r="B228">
            <v>3.77</v>
          </cell>
        </row>
        <row r="229">
          <cell r="A229" t="str">
            <v>38 X 125</v>
          </cell>
          <cell r="B229">
            <v>3.85</v>
          </cell>
        </row>
        <row r="230">
          <cell r="A230" t="str">
            <v>40 X 25</v>
          </cell>
          <cell r="B230">
            <v>3.38</v>
          </cell>
        </row>
        <row r="231">
          <cell r="A231" t="str">
            <v>40 X 38</v>
          </cell>
          <cell r="B231">
            <v>3.46</v>
          </cell>
        </row>
        <row r="232">
          <cell r="A232" t="str">
            <v>40 X 50</v>
          </cell>
          <cell r="B232">
            <v>3.54</v>
          </cell>
        </row>
        <row r="233">
          <cell r="A233" t="str">
            <v>40 X 63</v>
          </cell>
          <cell r="B233">
            <v>3.62</v>
          </cell>
        </row>
        <row r="234">
          <cell r="A234" t="str">
            <v>40 X 75</v>
          </cell>
          <cell r="B234">
            <v>3.69</v>
          </cell>
        </row>
        <row r="235">
          <cell r="A235" t="str">
            <v>40 X 83</v>
          </cell>
          <cell r="B235">
            <v>3.77</v>
          </cell>
        </row>
        <row r="236">
          <cell r="A236" t="str">
            <v>40 X 100</v>
          </cell>
          <cell r="B236">
            <v>3.85</v>
          </cell>
        </row>
        <row r="237">
          <cell r="A237" t="str">
            <v>40 X 115</v>
          </cell>
          <cell r="B237">
            <v>3.93</v>
          </cell>
        </row>
        <row r="238">
          <cell r="A238" t="str">
            <v>40 X 125</v>
          </cell>
          <cell r="B238">
            <v>4.01</v>
          </cell>
        </row>
        <row r="239">
          <cell r="A239" t="str">
            <v>42 X 25</v>
          </cell>
          <cell r="B239">
            <v>3.54</v>
          </cell>
        </row>
        <row r="240">
          <cell r="A240" t="str">
            <v>42 X 38</v>
          </cell>
          <cell r="B240">
            <v>3.62</v>
          </cell>
        </row>
        <row r="241">
          <cell r="A241" t="str">
            <v>42 X 50</v>
          </cell>
          <cell r="B241">
            <v>3.7</v>
          </cell>
        </row>
        <row r="242">
          <cell r="A242" t="str">
            <v>42 X 63</v>
          </cell>
          <cell r="B242">
            <v>3.78</v>
          </cell>
        </row>
        <row r="243">
          <cell r="A243" t="str">
            <v>42 X 75</v>
          </cell>
          <cell r="B243">
            <v>3.85</v>
          </cell>
        </row>
        <row r="244">
          <cell r="A244" t="str">
            <v>42 X 83</v>
          </cell>
          <cell r="B244">
            <v>3.93</v>
          </cell>
        </row>
        <row r="245">
          <cell r="A245" t="str">
            <v>42 X 100</v>
          </cell>
          <cell r="B245">
            <v>4.01</v>
          </cell>
        </row>
        <row r="246">
          <cell r="A246" t="str">
            <v>42 X 115</v>
          </cell>
          <cell r="B246">
            <v>4.09</v>
          </cell>
        </row>
        <row r="247">
          <cell r="A247" t="str">
            <v>42 X 125</v>
          </cell>
          <cell r="B247">
            <v>4.17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PID"/>
      <sheetName val="CD-315C"/>
      <sheetName val="CD-402"/>
      <sheetName val="CE-202"/>
      <sheetName val="CE-300"/>
      <sheetName val="CE-351"/>
      <sheetName val="CE-402"/>
      <sheetName val="CD-217 "/>
      <sheetName val="CD-265"/>
      <sheetName val="CEV-404 "/>
      <sheetName val="CEV-401"/>
      <sheetName val="CD-303 "/>
      <sheetName val="CVL-401A"/>
    </sheetNames>
    <sheetDataSet>
      <sheetData sheetId="0" refreshError="1">
        <row r="4">
          <cell r="A4">
            <v>0</v>
          </cell>
          <cell r="B4">
            <v>0</v>
          </cell>
        </row>
        <row r="5">
          <cell r="A5" t="str">
            <v>1/2 X 25</v>
          </cell>
          <cell r="B5">
            <v>0.26</v>
          </cell>
        </row>
        <row r="6">
          <cell r="A6" t="str">
            <v>1/2 X 38</v>
          </cell>
          <cell r="B6">
            <v>0.33</v>
          </cell>
        </row>
        <row r="7">
          <cell r="A7" t="str">
            <v>1/2 X 50</v>
          </cell>
          <cell r="B7">
            <v>0.41</v>
          </cell>
        </row>
        <row r="8">
          <cell r="A8" t="str">
            <v>1/2 X 63</v>
          </cell>
          <cell r="B8">
            <v>0.49</v>
          </cell>
        </row>
        <row r="9">
          <cell r="A9" t="str">
            <v>1/2 X 75</v>
          </cell>
          <cell r="B9">
            <v>0.56999999999999995</v>
          </cell>
        </row>
        <row r="10">
          <cell r="A10" t="str">
            <v>1/2 X 83</v>
          </cell>
          <cell r="B10">
            <v>0.65</v>
          </cell>
        </row>
        <row r="11">
          <cell r="A11" t="str">
            <v>1/2 X 100</v>
          </cell>
          <cell r="B11">
            <v>0.73</v>
          </cell>
        </row>
        <row r="12">
          <cell r="A12" t="str">
            <v>1/2 X 115</v>
          </cell>
          <cell r="B12">
            <v>0.81</v>
          </cell>
        </row>
        <row r="13">
          <cell r="A13" t="str">
            <v>1/2 X 125</v>
          </cell>
          <cell r="B13">
            <v>0.88</v>
          </cell>
        </row>
        <row r="14">
          <cell r="A14" t="str">
            <v>3/4 X 25</v>
          </cell>
          <cell r="B14">
            <v>0.27</v>
          </cell>
        </row>
        <row r="15">
          <cell r="A15" t="str">
            <v>3/4 X 38</v>
          </cell>
          <cell r="B15">
            <v>0.35</v>
          </cell>
        </row>
        <row r="16">
          <cell r="A16" t="str">
            <v>3/4 X 50</v>
          </cell>
          <cell r="B16">
            <v>0.43</v>
          </cell>
        </row>
        <row r="17">
          <cell r="A17" t="str">
            <v>3/4 X 63</v>
          </cell>
          <cell r="B17">
            <v>0.51</v>
          </cell>
        </row>
        <row r="18">
          <cell r="A18" t="str">
            <v>3/4 X 75</v>
          </cell>
          <cell r="B18">
            <v>0.59</v>
          </cell>
        </row>
        <row r="19">
          <cell r="A19" t="str">
            <v>3/4 X 83</v>
          </cell>
          <cell r="B19">
            <v>0.66</v>
          </cell>
        </row>
        <row r="20">
          <cell r="A20" t="str">
            <v>3/4 X 100</v>
          </cell>
          <cell r="B20">
            <v>0.74</v>
          </cell>
        </row>
        <row r="21">
          <cell r="A21" t="str">
            <v>3/4 X 115</v>
          </cell>
          <cell r="B21">
            <v>0.82</v>
          </cell>
        </row>
        <row r="22">
          <cell r="A22" t="str">
            <v>3/4 X 125</v>
          </cell>
          <cell r="B22">
            <v>0.9</v>
          </cell>
        </row>
        <row r="23">
          <cell r="A23" t="str">
            <v>1 X 25</v>
          </cell>
          <cell r="B23">
            <v>0.28999999999999998</v>
          </cell>
        </row>
        <row r="24">
          <cell r="A24" t="str">
            <v>1 X 38</v>
          </cell>
          <cell r="B24">
            <v>0.37</v>
          </cell>
        </row>
        <row r="25">
          <cell r="A25" t="str">
            <v>1 X 50</v>
          </cell>
          <cell r="B25">
            <v>0.45</v>
          </cell>
        </row>
        <row r="26">
          <cell r="A26" t="str">
            <v>1 X 63</v>
          </cell>
          <cell r="B26">
            <v>0.53</v>
          </cell>
        </row>
        <row r="27">
          <cell r="A27" t="str">
            <v>1 X 75</v>
          </cell>
          <cell r="B27">
            <v>0.61</v>
          </cell>
        </row>
        <row r="28">
          <cell r="A28" t="str">
            <v>1 X 83</v>
          </cell>
          <cell r="B28">
            <v>0.69</v>
          </cell>
        </row>
        <row r="29">
          <cell r="A29" t="str">
            <v>1 X 100</v>
          </cell>
          <cell r="B29">
            <v>0.76</v>
          </cell>
        </row>
        <row r="30">
          <cell r="A30" t="str">
            <v>1 X 115</v>
          </cell>
          <cell r="B30">
            <v>0.84</v>
          </cell>
        </row>
        <row r="31">
          <cell r="A31" t="str">
            <v>1 X 125</v>
          </cell>
          <cell r="B31">
            <v>0.92</v>
          </cell>
        </row>
        <row r="32">
          <cell r="A32" t="str">
            <v>1 1/2 X 25</v>
          </cell>
          <cell r="B32">
            <v>0.34</v>
          </cell>
        </row>
        <row r="33">
          <cell r="A33" t="str">
            <v>1 1/2 X 38</v>
          </cell>
          <cell r="B33">
            <v>0.42</v>
          </cell>
        </row>
        <row r="34">
          <cell r="A34" t="str">
            <v>1 1/2 X 50</v>
          </cell>
          <cell r="B34">
            <v>0.5</v>
          </cell>
        </row>
        <row r="35">
          <cell r="A35" t="str">
            <v>1 1/2 X 63</v>
          </cell>
          <cell r="B35">
            <v>0.57999999999999996</v>
          </cell>
        </row>
        <row r="36">
          <cell r="A36" t="str">
            <v>1 1/2 X 75</v>
          </cell>
          <cell r="B36">
            <v>0.65</v>
          </cell>
        </row>
        <row r="37">
          <cell r="A37" t="str">
            <v>1 1/2 X 83</v>
          </cell>
          <cell r="B37">
            <v>0.73</v>
          </cell>
        </row>
        <row r="38">
          <cell r="A38" t="str">
            <v>1 1/2 X 100</v>
          </cell>
          <cell r="B38">
            <v>0.81</v>
          </cell>
        </row>
        <row r="39">
          <cell r="A39" t="str">
            <v>1 1/2 X 115</v>
          </cell>
          <cell r="B39">
            <v>0.89</v>
          </cell>
        </row>
        <row r="40">
          <cell r="A40" t="str">
            <v>1 1/2X 125</v>
          </cell>
          <cell r="B40">
            <v>0.97</v>
          </cell>
        </row>
        <row r="41">
          <cell r="A41" t="str">
            <v>2 X 25</v>
          </cell>
          <cell r="B41">
            <v>0.38</v>
          </cell>
        </row>
        <row r="42">
          <cell r="A42" t="str">
            <v>2 X 38</v>
          </cell>
          <cell r="B42">
            <v>0.46</v>
          </cell>
        </row>
        <row r="43">
          <cell r="A43" t="str">
            <v>2 X 50</v>
          </cell>
          <cell r="B43">
            <v>0.54</v>
          </cell>
        </row>
        <row r="44">
          <cell r="A44" t="str">
            <v>2 X 63</v>
          </cell>
          <cell r="B44">
            <v>0.61</v>
          </cell>
        </row>
        <row r="45">
          <cell r="A45" t="str">
            <v>2 X 75</v>
          </cell>
          <cell r="B45">
            <v>0.69</v>
          </cell>
        </row>
        <row r="46">
          <cell r="A46" t="str">
            <v>2 X 83</v>
          </cell>
          <cell r="B46">
            <v>0.77</v>
          </cell>
        </row>
        <row r="47">
          <cell r="A47" t="str">
            <v>2 X 100</v>
          </cell>
          <cell r="B47">
            <v>0.85</v>
          </cell>
        </row>
        <row r="48">
          <cell r="A48" t="str">
            <v>2 X 115</v>
          </cell>
          <cell r="B48">
            <v>0.93</v>
          </cell>
        </row>
        <row r="49">
          <cell r="A49" t="str">
            <v>2X 125</v>
          </cell>
          <cell r="B49">
            <v>1.01</v>
          </cell>
        </row>
        <row r="50">
          <cell r="A50" t="str">
            <v>2 1/2 X 25</v>
          </cell>
          <cell r="B50">
            <v>0.42</v>
          </cell>
        </row>
        <row r="51">
          <cell r="A51" t="str">
            <v>2 1/2 X 38</v>
          </cell>
          <cell r="B51">
            <v>0.5</v>
          </cell>
        </row>
        <row r="52">
          <cell r="A52" t="str">
            <v>2 1/2 X 50</v>
          </cell>
          <cell r="B52">
            <v>0.56999999999999995</v>
          </cell>
        </row>
        <row r="53">
          <cell r="A53" t="str">
            <v>2 1/2 X 63</v>
          </cell>
          <cell r="B53">
            <v>0.65</v>
          </cell>
        </row>
        <row r="54">
          <cell r="A54" t="str">
            <v>2 1/2 X 75</v>
          </cell>
          <cell r="B54">
            <v>0.73</v>
          </cell>
        </row>
        <row r="55">
          <cell r="A55" t="str">
            <v>2 1/2 X 83</v>
          </cell>
          <cell r="B55">
            <v>0.81</v>
          </cell>
        </row>
        <row r="56">
          <cell r="A56" t="str">
            <v>2 1/2X 100</v>
          </cell>
          <cell r="B56">
            <v>0.89</v>
          </cell>
        </row>
        <row r="57">
          <cell r="A57" t="str">
            <v>2 1/2 X 115</v>
          </cell>
          <cell r="B57">
            <v>0.97</v>
          </cell>
        </row>
        <row r="58">
          <cell r="A58" t="str">
            <v>2 1/2 X 125</v>
          </cell>
          <cell r="B58">
            <v>1.05</v>
          </cell>
        </row>
        <row r="59">
          <cell r="A59" t="str">
            <v>3 X 25</v>
          </cell>
          <cell r="B59">
            <v>0.47</v>
          </cell>
        </row>
        <row r="60">
          <cell r="A60" t="str">
            <v>3 X 38</v>
          </cell>
          <cell r="B60">
            <v>0.55000000000000004</v>
          </cell>
        </row>
        <row r="61">
          <cell r="A61" t="str">
            <v>3 X 50</v>
          </cell>
          <cell r="B61">
            <v>0.62</v>
          </cell>
        </row>
        <row r="62">
          <cell r="A62" t="str">
            <v>3 X 63</v>
          </cell>
          <cell r="B62">
            <v>0.7</v>
          </cell>
        </row>
        <row r="63">
          <cell r="A63" t="str">
            <v>3 X 75</v>
          </cell>
          <cell r="B63">
            <v>0.78</v>
          </cell>
        </row>
        <row r="64">
          <cell r="A64" t="str">
            <v>3 X 83</v>
          </cell>
          <cell r="B64">
            <v>0.86</v>
          </cell>
        </row>
        <row r="65">
          <cell r="A65" t="str">
            <v>3 X 100</v>
          </cell>
          <cell r="B65">
            <v>0.94</v>
          </cell>
        </row>
        <row r="66">
          <cell r="A66" t="str">
            <v>3 X 115</v>
          </cell>
          <cell r="B66">
            <v>1.02</v>
          </cell>
        </row>
        <row r="67">
          <cell r="A67" t="str">
            <v>3 X 125</v>
          </cell>
          <cell r="B67">
            <v>1.1000000000000001</v>
          </cell>
        </row>
        <row r="68">
          <cell r="A68" t="str">
            <v>4 X 25</v>
          </cell>
          <cell r="B68">
            <v>0.55000000000000004</v>
          </cell>
        </row>
        <row r="69">
          <cell r="A69" t="str">
            <v>4 X 38</v>
          </cell>
          <cell r="B69">
            <v>0.63</v>
          </cell>
        </row>
        <row r="70">
          <cell r="A70" t="str">
            <v>4 X 50</v>
          </cell>
          <cell r="B70">
            <v>0.71</v>
          </cell>
        </row>
        <row r="71">
          <cell r="A71" t="str">
            <v>4 X 63</v>
          </cell>
          <cell r="B71">
            <v>0.79</v>
          </cell>
        </row>
        <row r="72">
          <cell r="A72" t="str">
            <v>4 X 75</v>
          </cell>
          <cell r="B72">
            <v>0.87</v>
          </cell>
        </row>
        <row r="73">
          <cell r="A73" t="str">
            <v>4 X 83</v>
          </cell>
          <cell r="B73">
            <v>0.95</v>
          </cell>
        </row>
        <row r="74">
          <cell r="A74" t="str">
            <v>4 X 100</v>
          </cell>
          <cell r="B74">
            <v>1.03</v>
          </cell>
        </row>
        <row r="75">
          <cell r="A75" t="str">
            <v>4 X 115</v>
          </cell>
          <cell r="B75">
            <v>1.1000000000000001</v>
          </cell>
        </row>
        <row r="76">
          <cell r="A76" t="str">
            <v>4 X 125</v>
          </cell>
          <cell r="B76">
            <v>1.18</v>
          </cell>
        </row>
        <row r="77">
          <cell r="A77" t="str">
            <v>6 X 25</v>
          </cell>
          <cell r="B77">
            <v>0.55000000000000004</v>
          </cell>
        </row>
        <row r="78">
          <cell r="A78" t="str">
            <v>6 X 38</v>
          </cell>
          <cell r="B78">
            <v>0.72</v>
          </cell>
        </row>
        <row r="79">
          <cell r="A79" t="str">
            <v>6 X 50</v>
          </cell>
          <cell r="B79">
            <v>0.8</v>
          </cell>
        </row>
        <row r="80">
          <cell r="A80" t="str">
            <v>6 X 63</v>
          </cell>
          <cell r="B80">
            <v>0.87</v>
          </cell>
        </row>
        <row r="81">
          <cell r="A81" t="str">
            <v>6 X 75</v>
          </cell>
          <cell r="B81">
            <v>0.95</v>
          </cell>
        </row>
        <row r="82">
          <cell r="A82" t="str">
            <v>6 X 83</v>
          </cell>
          <cell r="B82">
            <v>1.03</v>
          </cell>
        </row>
        <row r="83">
          <cell r="A83" t="str">
            <v>6 X 100</v>
          </cell>
          <cell r="B83">
            <v>1.1100000000000001</v>
          </cell>
        </row>
        <row r="84">
          <cell r="A84" t="str">
            <v>6 X 115</v>
          </cell>
          <cell r="B84">
            <v>1.19</v>
          </cell>
        </row>
        <row r="85">
          <cell r="A85" t="str">
            <v>6 X 125</v>
          </cell>
          <cell r="B85">
            <v>1.27</v>
          </cell>
        </row>
        <row r="86">
          <cell r="A86" t="str">
            <v>8 X 25</v>
          </cell>
          <cell r="B86">
            <v>0.88</v>
          </cell>
        </row>
        <row r="87">
          <cell r="A87" t="str">
            <v>8 X 38</v>
          </cell>
          <cell r="B87">
            <v>0.96</v>
          </cell>
        </row>
        <row r="88">
          <cell r="A88" t="str">
            <v>8 X 50</v>
          </cell>
          <cell r="B88">
            <v>1.03</v>
          </cell>
        </row>
        <row r="89">
          <cell r="A89" t="str">
            <v>8 X 63</v>
          </cell>
          <cell r="B89">
            <v>1.1100000000000001</v>
          </cell>
        </row>
        <row r="90">
          <cell r="A90" t="str">
            <v>8 X 75</v>
          </cell>
          <cell r="B90">
            <v>1.19</v>
          </cell>
        </row>
        <row r="91">
          <cell r="A91" t="str">
            <v>8 X 83</v>
          </cell>
          <cell r="B91">
            <v>1.27</v>
          </cell>
        </row>
        <row r="92">
          <cell r="A92" t="str">
            <v>8 X 100</v>
          </cell>
          <cell r="B92">
            <v>1.35</v>
          </cell>
        </row>
        <row r="93">
          <cell r="A93" t="str">
            <v>8 X 115</v>
          </cell>
          <cell r="B93">
            <v>1.43</v>
          </cell>
        </row>
        <row r="94">
          <cell r="A94" t="str">
            <v>8 X 125</v>
          </cell>
          <cell r="B94">
            <v>1.51</v>
          </cell>
        </row>
        <row r="95">
          <cell r="A95" t="str">
            <v>10 X 25</v>
          </cell>
          <cell r="B95">
            <v>1.05</v>
          </cell>
        </row>
        <row r="96">
          <cell r="A96" t="str">
            <v>10 X 38</v>
          </cell>
          <cell r="B96">
            <v>1.1299999999999999</v>
          </cell>
        </row>
        <row r="97">
          <cell r="A97" t="str">
            <v>10 X 50</v>
          </cell>
          <cell r="B97">
            <v>1.2</v>
          </cell>
        </row>
        <row r="98">
          <cell r="A98" t="str">
            <v>10 X 63</v>
          </cell>
          <cell r="B98">
            <v>1.28</v>
          </cell>
        </row>
        <row r="99">
          <cell r="A99" t="str">
            <v>10 X 75</v>
          </cell>
          <cell r="B99">
            <v>1.36</v>
          </cell>
        </row>
        <row r="100">
          <cell r="A100" t="str">
            <v>10 X 83</v>
          </cell>
          <cell r="B100">
            <v>1.44</v>
          </cell>
        </row>
        <row r="101">
          <cell r="A101" t="str">
            <v>10 X 100</v>
          </cell>
          <cell r="B101">
            <v>1.52</v>
          </cell>
        </row>
        <row r="102">
          <cell r="A102" t="str">
            <v>10 X 115</v>
          </cell>
          <cell r="B102">
            <v>1.6</v>
          </cell>
        </row>
        <row r="103">
          <cell r="A103" t="str">
            <v>10 X 125</v>
          </cell>
          <cell r="B103">
            <v>1.67</v>
          </cell>
        </row>
        <row r="104">
          <cell r="A104" t="str">
            <v>12 X 25</v>
          </cell>
          <cell r="B104">
            <v>1.21</v>
          </cell>
        </row>
        <row r="105">
          <cell r="A105" t="str">
            <v>12 X 38</v>
          </cell>
          <cell r="B105">
            <v>1.28</v>
          </cell>
        </row>
        <row r="106">
          <cell r="A106" t="str">
            <v>12 X 50</v>
          </cell>
          <cell r="B106">
            <v>1.36</v>
          </cell>
        </row>
        <row r="107">
          <cell r="A107" t="str">
            <v>12 X 63</v>
          </cell>
          <cell r="B107">
            <v>1.44</v>
          </cell>
        </row>
        <row r="108">
          <cell r="A108" t="str">
            <v>12 X 75</v>
          </cell>
          <cell r="B108">
            <v>1.52</v>
          </cell>
        </row>
        <row r="109">
          <cell r="A109" t="str">
            <v>12 X 83</v>
          </cell>
          <cell r="B109">
            <v>1.6</v>
          </cell>
        </row>
        <row r="110">
          <cell r="A110" t="str">
            <v>12 X 100</v>
          </cell>
          <cell r="B110">
            <v>1.68</v>
          </cell>
        </row>
        <row r="111">
          <cell r="A111" t="str">
            <v>12 X 115</v>
          </cell>
          <cell r="B111">
            <v>1.76</v>
          </cell>
        </row>
        <row r="112">
          <cell r="A112" t="str">
            <v>12 X 125</v>
          </cell>
          <cell r="B112">
            <v>1.83</v>
          </cell>
        </row>
        <row r="113">
          <cell r="A113" t="str">
            <v>14 X 25</v>
          </cell>
          <cell r="B113">
            <v>1.31</v>
          </cell>
        </row>
        <row r="114">
          <cell r="A114" t="str">
            <v>14 X 38</v>
          </cell>
          <cell r="B114">
            <v>1.38</v>
          </cell>
        </row>
        <row r="115">
          <cell r="A115" t="str">
            <v>14 X 50</v>
          </cell>
          <cell r="B115">
            <v>1.46</v>
          </cell>
        </row>
        <row r="116">
          <cell r="A116" t="str">
            <v>14 X 63</v>
          </cell>
          <cell r="B116">
            <v>1.54</v>
          </cell>
        </row>
        <row r="117">
          <cell r="A117" t="str">
            <v>14 X 75</v>
          </cell>
          <cell r="B117">
            <v>1.62</v>
          </cell>
        </row>
        <row r="118">
          <cell r="A118" t="str">
            <v>14 X 83</v>
          </cell>
          <cell r="B118">
            <v>1.7</v>
          </cell>
        </row>
        <row r="119">
          <cell r="A119" t="str">
            <v>14 X 100</v>
          </cell>
          <cell r="B119">
            <v>1.78</v>
          </cell>
        </row>
        <row r="120">
          <cell r="A120" t="str">
            <v>14 X 115</v>
          </cell>
          <cell r="B120">
            <v>1.86</v>
          </cell>
        </row>
        <row r="121">
          <cell r="A121" t="str">
            <v>14 X 125</v>
          </cell>
          <cell r="B121">
            <v>1.93</v>
          </cell>
        </row>
        <row r="122">
          <cell r="A122" t="str">
            <v>16 X 25</v>
          </cell>
          <cell r="B122">
            <v>1.47</v>
          </cell>
        </row>
        <row r="123">
          <cell r="A123" t="str">
            <v>16 X 38</v>
          </cell>
          <cell r="B123">
            <v>1.54</v>
          </cell>
        </row>
        <row r="124">
          <cell r="A124" t="str">
            <v>16 X 50</v>
          </cell>
          <cell r="B124">
            <v>1.62</v>
          </cell>
        </row>
        <row r="125">
          <cell r="A125" t="str">
            <v>16 X 63</v>
          </cell>
          <cell r="B125">
            <v>1.7</v>
          </cell>
        </row>
        <row r="126">
          <cell r="A126" t="str">
            <v>16 X 75</v>
          </cell>
          <cell r="B126">
            <v>1.78</v>
          </cell>
        </row>
        <row r="127">
          <cell r="A127" t="str">
            <v>16 X 83</v>
          </cell>
          <cell r="B127">
            <v>1.86</v>
          </cell>
        </row>
        <row r="128">
          <cell r="A128" t="str">
            <v>16 X 100</v>
          </cell>
          <cell r="B128">
            <v>1.94</v>
          </cell>
        </row>
        <row r="129">
          <cell r="A129" t="str">
            <v>16 X 115</v>
          </cell>
          <cell r="B129">
            <v>2.02</v>
          </cell>
        </row>
        <row r="130">
          <cell r="A130" t="str">
            <v>16 X 125</v>
          </cell>
          <cell r="B130">
            <v>2.09</v>
          </cell>
        </row>
        <row r="131">
          <cell r="A131" t="str">
            <v>18 X 25</v>
          </cell>
          <cell r="B131">
            <v>1.62</v>
          </cell>
        </row>
        <row r="132">
          <cell r="A132" t="str">
            <v>18 X 38</v>
          </cell>
          <cell r="B132">
            <v>1.7</v>
          </cell>
        </row>
        <row r="133">
          <cell r="A133" t="str">
            <v>18 X 50</v>
          </cell>
          <cell r="B133">
            <v>1.78</v>
          </cell>
        </row>
        <row r="134">
          <cell r="A134" t="str">
            <v>18 X 63</v>
          </cell>
          <cell r="B134">
            <v>1.8</v>
          </cell>
        </row>
        <row r="135">
          <cell r="A135" t="str">
            <v>18 X 75</v>
          </cell>
          <cell r="B135">
            <v>1.94</v>
          </cell>
        </row>
        <row r="136">
          <cell r="A136" t="str">
            <v>18 X 83</v>
          </cell>
          <cell r="B136">
            <v>2.02</v>
          </cell>
        </row>
        <row r="137">
          <cell r="A137" t="str">
            <v>18 X 100</v>
          </cell>
          <cell r="B137">
            <v>2.1</v>
          </cell>
        </row>
        <row r="138">
          <cell r="A138" t="str">
            <v>18 X 115</v>
          </cell>
          <cell r="B138">
            <v>2.17</v>
          </cell>
        </row>
        <row r="139">
          <cell r="A139" t="str">
            <v>18 X 125</v>
          </cell>
          <cell r="B139">
            <v>2.25</v>
          </cell>
        </row>
        <row r="140">
          <cell r="A140" t="str">
            <v>20 X 25</v>
          </cell>
          <cell r="B140">
            <v>1.78</v>
          </cell>
        </row>
        <row r="141">
          <cell r="A141" t="str">
            <v>20 X 38</v>
          </cell>
          <cell r="B141">
            <v>1.86</v>
          </cell>
        </row>
        <row r="142">
          <cell r="A142" t="str">
            <v>20 X 50</v>
          </cell>
          <cell r="B142">
            <v>1.94</v>
          </cell>
        </row>
        <row r="143">
          <cell r="A143" t="str">
            <v>20 X 63</v>
          </cell>
          <cell r="B143">
            <v>2.02</v>
          </cell>
        </row>
        <row r="144">
          <cell r="A144" t="str">
            <v>20 X 75</v>
          </cell>
          <cell r="B144">
            <v>2.1</v>
          </cell>
        </row>
        <row r="145">
          <cell r="A145" t="str">
            <v>20 X 83</v>
          </cell>
          <cell r="B145">
            <v>2.1800000000000002</v>
          </cell>
        </row>
        <row r="146">
          <cell r="A146" t="str">
            <v>20 X 100</v>
          </cell>
          <cell r="B146">
            <v>2.2599999999999998</v>
          </cell>
        </row>
        <row r="147">
          <cell r="A147" t="str">
            <v>20 X 115</v>
          </cell>
          <cell r="B147">
            <v>2.33</v>
          </cell>
        </row>
        <row r="148">
          <cell r="A148" t="str">
            <v>20 X 125</v>
          </cell>
          <cell r="B148">
            <v>2.41</v>
          </cell>
        </row>
        <row r="149">
          <cell r="A149" t="str">
            <v>22 X 25</v>
          </cell>
          <cell r="B149">
            <v>1.94</v>
          </cell>
        </row>
        <row r="150">
          <cell r="A150" t="str">
            <v>22 X 38</v>
          </cell>
          <cell r="B150">
            <v>2.02</v>
          </cell>
        </row>
        <row r="151">
          <cell r="A151" t="str">
            <v>22 X 50</v>
          </cell>
          <cell r="B151">
            <v>2.1</v>
          </cell>
        </row>
        <row r="152">
          <cell r="A152" t="str">
            <v>22 X 63</v>
          </cell>
          <cell r="B152">
            <v>2.1800000000000002</v>
          </cell>
        </row>
        <row r="153">
          <cell r="A153" t="str">
            <v>22 X 75</v>
          </cell>
          <cell r="B153">
            <v>2.2599999999999998</v>
          </cell>
        </row>
        <row r="154">
          <cell r="A154" t="str">
            <v>22 X 83</v>
          </cell>
          <cell r="B154">
            <v>2.34</v>
          </cell>
        </row>
        <row r="155">
          <cell r="A155" t="str">
            <v>22 X 100</v>
          </cell>
          <cell r="B155">
            <v>2.42</v>
          </cell>
        </row>
        <row r="156">
          <cell r="A156" t="str">
            <v>22 X 115</v>
          </cell>
          <cell r="B156">
            <v>2.4900000000000002</v>
          </cell>
        </row>
        <row r="157">
          <cell r="A157" t="str">
            <v>22 X 125</v>
          </cell>
          <cell r="B157">
            <v>2.57</v>
          </cell>
        </row>
        <row r="158">
          <cell r="A158" t="str">
            <v>24 X 25</v>
          </cell>
          <cell r="B158">
            <v>2.1</v>
          </cell>
        </row>
        <row r="159">
          <cell r="A159" t="str">
            <v>24 X 38</v>
          </cell>
          <cell r="B159">
            <v>2.1800000000000002</v>
          </cell>
        </row>
        <row r="160">
          <cell r="A160" t="str">
            <v>24 X 50</v>
          </cell>
          <cell r="B160">
            <v>2.2599999999999998</v>
          </cell>
        </row>
        <row r="161">
          <cell r="A161" t="str">
            <v>24 X 63</v>
          </cell>
          <cell r="B161">
            <v>2.34</v>
          </cell>
        </row>
        <row r="162">
          <cell r="A162" t="str">
            <v>24 X 75</v>
          </cell>
          <cell r="B162">
            <v>2.42</v>
          </cell>
        </row>
        <row r="163">
          <cell r="A163" t="str">
            <v>24 X 83</v>
          </cell>
          <cell r="B163">
            <v>2.5</v>
          </cell>
        </row>
        <row r="164">
          <cell r="A164" t="str">
            <v>24 X 100</v>
          </cell>
          <cell r="B164">
            <v>2.58</v>
          </cell>
        </row>
        <row r="165">
          <cell r="A165" t="str">
            <v>24 X 115</v>
          </cell>
          <cell r="B165">
            <v>2.65</v>
          </cell>
        </row>
        <row r="166">
          <cell r="A166" t="str">
            <v>24 X 125</v>
          </cell>
          <cell r="B166">
            <v>2.73</v>
          </cell>
        </row>
        <row r="167">
          <cell r="A167" t="str">
            <v>26 X 25</v>
          </cell>
          <cell r="B167">
            <v>2.2599999999999998</v>
          </cell>
        </row>
        <row r="168">
          <cell r="A168" t="str">
            <v>26 X 38</v>
          </cell>
          <cell r="B168">
            <v>2.34</v>
          </cell>
        </row>
        <row r="169">
          <cell r="A169" t="str">
            <v>26 X 50</v>
          </cell>
          <cell r="B169">
            <v>2.42</v>
          </cell>
        </row>
        <row r="170">
          <cell r="A170" t="str">
            <v>26 X 63</v>
          </cell>
          <cell r="B170">
            <v>2.5</v>
          </cell>
        </row>
        <row r="171">
          <cell r="A171" t="str">
            <v>26 X 75</v>
          </cell>
          <cell r="B171">
            <v>2.58</v>
          </cell>
        </row>
        <row r="172">
          <cell r="A172" t="str">
            <v>26 X 83</v>
          </cell>
          <cell r="B172">
            <v>2.65</v>
          </cell>
        </row>
        <row r="173">
          <cell r="A173" t="str">
            <v>26 X 100</v>
          </cell>
          <cell r="B173">
            <v>2.73</v>
          </cell>
        </row>
        <row r="174">
          <cell r="A174" t="str">
            <v>26 X 115</v>
          </cell>
          <cell r="B174">
            <v>2.81</v>
          </cell>
        </row>
        <row r="175">
          <cell r="A175" t="str">
            <v>26 X 125</v>
          </cell>
          <cell r="B175">
            <v>2.89</v>
          </cell>
        </row>
        <row r="176">
          <cell r="A176" t="str">
            <v>28 X 25</v>
          </cell>
          <cell r="B176">
            <v>2.42</v>
          </cell>
        </row>
        <row r="177">
          <cell r="A177" t="str">
            <v>28 X 38</v>
          </cell>
          <cell r="B177">
            <v>2.5</v>
          </cell>
        </row>
        <row r="178">
          <cell r="A178" t="str">
            <v>28 X 50</v>
          </cell>
          <cell r="B178">
            <v>2.58</v>
          </cell>
        </row>
        <row r="179">
          <cell r="A179" t="str">
            <v>28 X 63</v>
          </cell>
          <cell r="B179">
            <v>2.66</v>
          </cell>
        </row>
        <row r="180">
          <cell r="A180" t="str">
            <v>28 X 75</v>
          </cell>
          <cell r="B180">
            <v>2.74</v>
          </cell>
        </row>
        <row r="181">
          <cell r="A181" t="str">
            <v>28 X 83</v>
          </cell>
          <cell r="B181">
            <v>2.81</v>
          </cell>
        </row>
        <row r="182">
          <cell r="A182" t="str">
            <v>28 X 100</v>
          </cell>
          <cell r="B182">
            <v>2.89</v>
          </cell>
        </row>
        <row r="183">
          <cell r="A183" t="str">
            <v>28 X 115</v>
          </cell>
          <cell r="B183">
            <v>2.97</v>
          </cell>
        </row>
        <row r="184">
          <cell r="A184" t="str">
            <v>28 X 125</v>
          </cell>
          <cell r="B184">
            <v>3.05</v>
          </cell>
        </row>
        <row r="185">
          <cell r="A185" t="str">
            <v>30 X 25</v>
          </cell>
          <cell r="B185">
            <v>2.58</v>
          </cell>
        </row>
        <row r="186">
          <cell r="A186" t="str">
            <v>30 X 38</v>
          </cell>
          <cell r="B186">
            <v>2.66</v>
          </cell>
        </row>
        <row r="187">
          <cell r="A187" t="str">
            <v>30 X 50</v>
          </cell>
          <cell r="B187">
            <v>2.74</v>
          </cell>
        </row>
        <row r="188">
          <cell r="A188" t="str">
            <v>30 X 63</v>
          </cell>
          <cell r="B188">
            <v>2.82</v>
          </cell>
        </row>
        <row r="189">
          <cell r="A189" t="str">
            <v>30 X 75</v>
          </cell>
          <cell r="B189">
            <v>2.9</v>
          </cell>
        </row>
        <row r="190">
          <cell r="A190" t="str">
            <v>30 X 83</v>
          </cell>
          <cell r="B190">
            <v>2.98</v>
          </cell>
        </row>
        <row r="191">
          <cell r="A191" t="str">
            <v>30 X 100</v>
          </cell>
          <cell r="B191">
            <v>3.05</v>
          </cell>
        </row>
        <row r="192">
          <cell r="A192" t="str">
            <v>30 X 115</v>
          </cell>
          <cell r="B192">
            <v>3.13</v>
          </cell>
        </row>
        <row r="193">
          <cell r="A193" t="str">
            <v>30 X 125</v>
          </cell>
          <cell r="B193">
            <v>3.21</v>
          </cell>
        </row>
        <row r="194">
          <cell r="A194" t="str">
            <v>32 X 25</v>
          </cell>
          <cell r="B194">
            <v>2.74</v>
          </cell>
        </row>
        <row r="195">
          <cell r="A195" t="str">
            <v>32 X 38</v>
          </cell>
          <cell r="B195">
            <v>2.82</v>
          </cell>
        </row>
        <row r="196">
          <cell r="A196" t="str">
            <v>32 X 50</v>
          </cell>
          <cell r="B196">
            <v>2.9</v>
          </cell>
        </row>
        <row r="197">
          <cell r="A197" t="str">
            <v>32 X 63</v>
          </cell>
          <cell r="B197">
            <v>2.98</v>
          </cell>
        </row>
        <row r="198">
          <cell r="A198" t="str">
            <v>32 X 75</v>
          </cell>
          <cell r="B198">
            <v>3.06</v>
          </cell>
        </row>
        <row r="199">
          <cell r="A199" t="str">
            <v>32 X 83</v>
          </cell>
          <cell r="B199">
            <v>3.14</v>
          </cell>
        </row>
        <row r="200">
          <cell r="A200" t="str">
            <v>32 X 100</v>
          </cell>
          <cell r="B200">
            <v>3.21</v>
          </cell>
        </row>
        <row r="201">
          <cell r="A201" t="str">
            <v>32 X 115</v>
          </cell>
          <cell r="B201">
            <v>3.29</v>
          </cell>
        </row>
        <row r="202">
          <cell r="A202" t="str">
            <v>32 X 125</v>
          </cell>
          <cell r="B202">
            <v>3.37</v>
          </cell>
        </row>
        <row r="203">
          <cell r="A203" t="str">
            <v>34 X 25</v>
          </cell>
          <cell r="B203">
            <v>2.9</v>
          </cell>
        </row>
        <row r="204">
          <cell r="A204" t="str">
            <v>34 X 38</v>
          </cell>
          <cell r="B204">
            <v>2.98</v>
          </cell>
        </row>
        <row r="205">
          <cell r="A205" t="str">
            <v>34 X 50</v>
          </cell>
          <cell r="B205">
            <v>3.06</v>
          </cell>
        </row>
        <row r="206">
          <cell r="A206" t="str">
            <v>34 X 63</v>
          </cell>
          <cell r="B206">
            <v>3.14</v>
          </cell>
        </row>
        <row r="207">
          <cell r="A207" t="str">
            <v>34 X 75</v>
          </cell>
          <cell r="B207">
            <v>3.22</v>
          </cell>
        </row>
        <row r="208">
          <cell r="A208" t="str">
            <v>34 X 83</v>
          </cell>
          <cell r="B208">
            <v>3.3</v>
          </cell>
        </row>
        <row r="209">
          <cell r="A209" t="str">
            <v>34 X 100</v>
          </cell>
          <cell r="B209">
            <v>3.37</v>
          </cell>
        </row>
        <row r="210">
          <cell r="A210" t="str">
            <v>34 X 115</v>
          </cell>
          <cell r="B210">
            <v>3.45</v>
          </cell>
        </row>
        <row r="211">
          <cell r="A211" t="str">
            <v>34 X 125</v>
          </cell>
          <cell r="B211">
            <v>3.53</v>
          </cell>
        </row>
        <row r="212">
          <cell r="A212" t="str">
            <v>36 X 25</v>
          </cell>
          <cell r="B212">
            <v>2.9</v>
          </cell>
        </row>
        <row r="213">
          <cell r="A213" t="str">
            <v>36 X 38</v>
          </cell>
          <cell r="B213">
            <v>2.98</v>
          </cell>
        </row>
        <row r="214">
          <cell r="A214" t="str">
            <v>36 X 50</v>
          </cell>
          <cell r="B214">
            <v>3.06</v>
          </cell>
        </row>
        <row r="215">
          <cell r="A215" t="str">
            <v>36 X 63</v>
          </cell>
          <cell r="B215">
            <v>3.14</v>
          </cell>
        </row>
        <row r="216">
          <cell r="A216" t="str">
            <v>36 X 75</v>
          </cell>
          <cell r="B216">
            <v>3.22</v>
          </cell>
        </row>
        <row r="217">
          <cell r="A217" t="str">
            <v>36 X 83</v>
          </cell>
          <cell r="B217">
            <v>3.3</v>
          </cell>
        </row>
        <row r="218">
          <cell r="A218" t="str">
            <v>36 X 100</v>
          </cell>
          <cell r="B218">
            <v>3.37</v>
          </cell>
        </row>
        <row r="219">
          <cell r="A219" t="str">
            <v>36 X 115</v>
          </cell>
          <cell r="B219">
            <v>3.45</v>
          </cell>
        </row>
        <row r="220">
          <cell r="A220" t="str">
            <v>36 X 125</v>
          </cell>
          <cell r="B220">
            <v>3.53</v>
          </cell>
        </row>
        <row r="221">
          <cell r="A221" t="str">
            <v>38 X 25</v>
          </cell>
          <cell r="B221">
            <v>3.22</v>
          </cell>
        </row>
        <row r="222">
          <cell r="A222" t="str">
            <v>38 X 38</v>
          </cell>
          <cell r="B222">
            <v>3.3</v>
          </cell>
        </row>
        <row r="223">
          <cell r="A223" t="str">
            <v>38 X 50</v>
          </cell>
          <cell r="B223">
            <v>3.38</v>
          </cell>
        </row>
        <row r="224">
          <cell r="A224" t="str">
            <v>38 X 63</v>
          </cell>
          <cell r="B224">
            <v>3.46</v>
          </cell>
        </row>
        <row r="225">
          <cell r="A225" t="str">
            <v>38 X 75</v>
          </cell>
          <cell r="B225">
            <v>3.53</v>
          </cell>
        </row>
        <row r="226">
          <cell r="A226" t="str">
            <v>38 X 83</v>
          </cell>
          <cell r="B226">
            <v>3.61</v>
          </cell>
        </row>
        <row r="227">
          <cell r="A227" t="str">
            <v>38 X 100</v>
          </cell>
          <cell r="B227">
            <v>3.69</v>
          </cell>
        </row>
        <row r="228">
          <cell r="A228" t="str">
            <v>38 X 115</v>
          </cell>
          <cell r="B228">
            <v>3.77</v>
          </cell>
        </row>
        <row r="229">
          <cell r="A229" t="str">
            <v>38 X 125</v>
          </cell>
          <cell r="B229">
            <v>3.85</v>
          </cell>
        </row>
        <row r="230">
          <cell r="A230" t="str">
            <v>40 X 25</v>
          </cell>
          <cell r="B230">
            <v>3.38</v>
          </cell>
        </row>
        <row r="231">
          <cell r="A231" t="str">
            <v>40 X 38</v>
          </cell>
          <cell r="B231">
            <v>3.46</v>
          </cell>
        </row>
        <row r="232">
          <cell r="A232" t="str">
            <v>40 X 50</v>
          </cell>
          <cell r="B232">
            <v>3.54</v>
          </cell>
        </row>
        <row r="233">
          <cell r="A233" t="str">
            <v>40 X 63</v>
          </cell>
          <cell r="B233">
            <v>3.62</v>
          </cell>
        </row>
        <row r="234">
          <cell r="A234" t="str">
            <v>40 X 75</v>
          </cell>
          <cell r="B234">
            <v>3.69</v>
          </cell>
        </row>
        <row r="235">
          <cell r="A235" t="str">
            <v>40 X 83</v>
          </cell>
          <cell r="B235">
            <v>3.77</v>
          </cell>
        </row>
        <row r="236">
          <cell r="A236" t="str">
            <v>40 X 100</v>
          </cell>
          <cell r="B236">
            <v>3.85</v>
          </cell>
        </row>
        <row r="237">
          <cell r="A237" t="str">
            <v>40 X 115</v>
          </cell>
          <cell r="B237">
            <v>3.93</v>
          </cell>
        </row>
        <row r="238">
          <cell r="A238" t="str">
            <v>40 X 125</v>
          </cell>
          <cell r="B238">
            <v>4.01</v>
          </cell>
        </row>
        <row r="239">
          <cell r="A239" t="str">
            <v>42 X 25</v>
          </cell>
          <cell r="B239">
            <v>3.54</v>
          </cell>
        </row>
        <row r="240">
          <cell r="A240" t="str">
            <v>42 X 38</v>
          </cell>
          <cell r="B240">
            <v>3.62</v>
          </cell>
        </row>
        <row r="241">
          <cell r="A241" t="str">
            <v>42 X 50</v>
          </cell>
          <cell r="B241">
            <v>3.7</v>
          </cell>
        </row>
        <row r="242">
          <cell r="A242" t="str">
            <v>42 X 63</v>
          </cell>
          <cell r="B242">
            <v>3.78</v>
          </cell>
        </row>
        <row r="243">
          <cell r="A243" t="str">
            <v>42 X 75</v>
          </cell>
          <cell r="B243">
            <v>3.85</v>
          </cell>
        </row>
        <row r="244">
          <cell r="A244" t="str">
            <v>42 X 83</v>
          </cell>
          <cell r="B244">
            <v>3.93</v>
          </cell>
        </row>
        <row r="245">
          <cell r="A245" t="str">
            <v>42 X 100</v>
          </cell>
          <cell r="B245">
            <v>4.01</v>
          </cell>
        </row>
        <row r="246">
          <cell r="A246" t="str">
            <v>42 X 115</v>
          </cell>
          <cell r="B246">
            <v>4.09</v>
          </cell>
        </row>
        <row r="247">
          <cell r="A247" t="str">
            <v>42 X 125</v>
          </cell>
          <cell r="B247">
            <v>4.17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ANSPORTE"/>
      <sheetName val="FONTE"/>
      <sheetName val="RESUMO_CAPA oficial"/>
      <sheetName val="ASM"/>
      <sheetName val="FOLHA DE ROSTO"/>
      <sheetName val="ASM."/>
      <sheetName val="CSV. AS"/>
      <sheetName val="BMM"/>
      <sheetName val="CSV.BM"/>
      <sheetName val="MC"/>
      <sheetName val="TIMELINE"/>
      <sheetName val="RESUMO DE EQUIPAMENTOS"/>
      <sheetName val="TUB"/>
      <sheetName val="Planilha3"/>
      <sheetName val="EQUIP"/>
      <sheetName val="Planilha2"/>
      <sheetName val="PU EQPT"/>
      <sheetName val="EQUIP REFRA."/>
      <sheetName val="PREÇOS"/>
      <sheetName val="HH"/>
      <sheetName val="DHT"/>
      <sheetName val="REGISTRO FOT."/>
      <sheetName val="INFO"/>
      <sheetName val="ORDEM"/>
      <sheetName val="VALORES"/>
      <sheetName val="TABELAS"/>
      <sheetName val="atualizada"/>
      <sheetName val="FOLHA HH"/>
      <sheetName val="Pedido"/>
      <sheetName val="RECOMPOSIÇÃO"/>
      <sheetName val="REMOÇÃO"/>
    </sheetNames>
    <sheetDataSet>
      <sheetData sheetId="0"/>
      <sheetData sheetId="1">
        <row r="4">
          <cell r="B4" t="str">
            <v>ALEX</v>
          </cell>
          <cell r="D4" t="str">
            <v>ROTINA</v>
          </cell>
        </row>
        <row r="5">
          <cell r="B5" t="str">
            <v>CLEBER</v>
          </cell>
          <cell r="D5"/>
        </row>
        <row r="6">
          <cell r="B6"/>
          <cell r="D6"/>
        </row>
        <row r="7">
          <cell r="B7"/>
          <cell r="D7"/>
        </row>
        <row r="8">
          <cell r="D8"/>
        </row>
        <row r="9">
          <cell r="D9"/>
        </row>
        <row r="10">
          <cell r="D10"/>
        </row>
        <row r="11">
          <cell r="D11"/>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B25" t="str">
            <v>VICENTE</v>
          </cell>
          <cell r="C25" t="str">
            <v>PVC</v>
          </cell>
          <cell r="D25"/>
        </row>
        <row r="26">
          <cell r="B26" t="str">
            <v>LUCIANO</v>
          </cell>
          <cell r="C26" t="str">
            <v>CLORO SODA</v>
          </cell>
          <cell r="D26"/>
        </row>
        <row r="27">
          <cell r="B27" t="str">
            <v>JARAITON</v>
          </cell>
          <cell r="C27"/>
          <cell r="D27"/>
        </row>
        <row r="28">
          <cell r="B28" t="str">
            <v>ÁLVARO</v>
          </cell>
          <cell r="C28"/>
          <cell r="D28"/>
        </row>
        <row r="29">
          <cell r="B29" t="str">
            <v>ARTHUR</v>
          </cell>
          <cell r="C29"/>
          <cell r="D29"/>
        </row>
        <row r="30">
          <cell r="B30"/>
          <cell r="C30"/>
          <cell r="D30"/>
        </row>
        <row r="31">
          <cell r="B31"/>
          <cell r="C31"/>
          <cell r="D31"/>
        </row>
        <row r="32">
          <cell r="B32"/>
          <cell r="C32"/>
          <cell r="D32"/>
        </row>
        <row r="33">
          <cell r="B33" t="str">
            <v>...</v>
          </cell>
          <cell r="C33"/>
          <cell r="D33"/>
        </row>
        <row r="34">
          <cell r="C34"/>
          <cell r="D34"/>
        </row>
        <row r="35">
          <cell r="C35"/>
          <cell r="D35"/>
        </row>
        <row r="36">
          <cell r="C36"/>
          <cell r="D36"/>
        </row>
        <row r="37">
          <cell r="C37"/>
          <cell r="D37"/>
        </row>
        <row r="38">
          <cell r="C38"/>
          <cell r="D38"/>
        </row>
        <row r="39">
          <cell r="D39"/>
        </row>
        <row r="40">
          <cell r="D40"/>
        </row>
        <row r="41">
          <cell r="D41"/>
        </row>
        <row r="42">
          <cell r="D42"/>
        </row>
        <row r="43">
          <cell r="D43"/>
        </row>
        <row r="44">
          <cell r="D44"/>
        </row>
        <row r="45">
          <cell r="D45"/>
        </row>
        <row r="46">
          <cell r="B46" t="str">
            <v>Container ADM - Mês</v>
          </cell>
          <cell r="D46"/>
        </row>
        <row r="47">
          <cell r="B47" t="str">
            <v>Container Almox - Mês</v>
          </cell>
          <cell r="D47"/>
        </row>
        <row r="48">
          <cell r="B48" t="str">
            <v>Toldo 4x4 - Mês</v>
          </cell>
          <cell r="D48"/>
        </row>
        <row r="49">
          <cell r="B49"/>
          <cell r="D49"/>
        </row>
        <row r="50">
          <cell r="B50"/>
          <cell r="D50"/>
        </row>
        <row r="51">
          <cell r="B51" t="str">
            <v>...</v>
          </cell>
          <cell r="D51"/>
        </row>
        <row r="52">
          <cell r="D52"/>
        </row>
        <row r="53">
          <cell r="D53"/>
        </row>
        <row r="54">
          <cell r="D54"/>
        </row>
        <row r="55">
          <cell r="D55"/>
        </row>
        <row r="56">
          <cell r="D56"/>
        </row>
        <row r="57">
          <cell r="D57"/>
        </row>
        <row r="58">
          <cell r="D58"/>
        </row>
        <row r="59">
          <cell r="D59"/>
        </row>
        <row r="60">
          <cell r="D60"/>
        </row>
        <row r="61">
          <cell r="D61"/>
        </row>
        <row r="62">
          <cell r="D62"/>
        </row>
        <row r="63">
          <cell r="D63"/>
        </row>
        <row r="64">
          <cell r="D64"/>
        </row>
        <row r="65">
          <cell r="D65"/>
        </row>
        <row r="66">
          <cell r="D66"/>
        </row>
        <row r="67">
          <cell r="D67"/>
        </row>
        <row r="68">
          <cell r="D68"/>
        </row>
        <row r="69">
          <cell r="D69" t="str">
            <v>...</v>
          </cell>
        </row>
        <row r="75">
          <cell r="B75"/>
        </row>
        <row r="76">
          <cell r="B76"/>
        </row>
        <row r="77">
          <cell r="B77"/>
        </row>
        <row r="78">
          <cell r="B78"/>
        </row>
        <row r="79">
          <cell r="B79"/>
        </row>
        <row r="80">
          <cell r="B80"/>
        </row>
        <row r="81">
          <cell r="B81"/>
        </row>
        <row r="82">
          <cell r="B82"/>
        </row>
        <row r="83">
          <cell r="B83"/>
        </row>
        <row r="84">
          <cell r="B84"/>
        </row>
        <row r="85">
          <cell r="B85"/>
        </row>
        <row r="86">
          <cell r="B86"/>
        </row>
        <row r="87">
          <cell r="B87"/>
        </row>
        <row r="88">
          <cell r="B88"/>
        </row>
        <row r="89">
          <cell r="B89"/>
        </row>
        <row r="90">
          <cell r="B90"/>
        </row>
        <row r="91">
          <cell r="B91"/>
        </row>
        <row r="92">
          <cell r="B92"/>
        </row>
        <row r="93">
          <cell r="B93"/>
        </row>
        <row r="94">
          <cell r="B94"/>
        </row>
        <row r="95">
          <cell r="B95"/>
        </row>
        <row r="96">
          <cell r="B96"/>
        </row>
        <row r="97">
          <cell r="B97"/>
        </row>
        <row r="98">
          <cell r="B98"/>
        </row>
        <row r="99">
          <cell r="B99"/>
        </row>
        <row r="100">
          <cell r="B100"/>
        </row>
        <row r="101">
          <cell r="B101"/>
        </row>
        <row r="102">
          <cell r="B102"/>
        </row>
        <row r="103">
          <cell r="B103"/>
        </row>
        <row r="104">
          <cell r="B104"/>
        </row>
        <row r="105">
          <cell r="B105"/>
        </row>
        <row r="106">
          <cell r="B106"/>
        </row>
        <row r="107">
          <cell r="B107"/>
        </row>
        <row r="108">
          <cell r="B108"/>
        </row>
        <row r="109">
          <cell r="B109"/>
        </row>
        <row r="110">
          <cell r="B110"/>
        </row>
        <row r="111">
          <cell r="B111"/>
        </row>
        <row r="112">
          <cell r="B112"/>
        </row>
        <row r="113">
          <cell r="B113"/>
        </row>
        <row r="114">
          <cell r="B114"/>
        </row>
        <row r="115">
          <cell r="B115"/>
        </row>
        <row r="116">
          <cell r="B116"/>
        </row>
        <row r="117">
          <cell r="B117"/>
        </row>
        <row r="118">
          <cell r="B118"/>
        </row>
        <row r="119">
          <cell r="B119"/>
        </row>
        <row r="120">
          <cell r="B120"/>
        </row>
        <row r="121">
          <cell r="B121"/>
        </row>
        <row r="122">
          <cell r="B122"/>
        </row>
        <row r="123">
          <cell r="B123"/>
        </row>
        <row r="124">
          <cell r="B124"/>
        </row>
        <row r="125">
          <cell r="B125"/>
        </row>
        <row r="126">
          <cell r="B126"/>
        </row>
        <row r="127">
          <cell r="B127"/>
        </row>
        <row r="128">
          <cell r="B128"/>
        </row>
        <row r="129">
          <cell r="B129"/>
        </row>
        <row r="130">
          <cell r="B130"/>
        </row>
        <row r="131">
          <cell r="B131"/>
        </row>
        <row r="132">
          <cell r="B132"/>
        </row>
        <row r="133">
          <cell r="B133"/>
        </row>
        <row r="134">
          <cell r="B134"/>
        </row>
        <row r="135">
          <cell r="B135"/>
        </row>
        <row r="136">
          <cell r="B136"/>
        </row>
        <row r="137">
          <cell r="B137"/>
        </row>
        <row r="138">
          <cell r="B138"/>
        </row>
        <row r="139">
          <cell r="B139"/>
        </row>
        <row r="140">
          <cell r="B140"/>
        </row>
        <row r="141">
          <cell r="B141"/>
        </row>
        <row r="142">
          <cell r="B142"/>
        </row>
        <row r="143">
          <cell r="B143"/>
        </row>
        <row r="144">
          <cell r="B144"/>
        </row>
        <row r="145">
          <cell r="B145"/>
        </row>
        <row r="146">
          <cell r="B146"/>
        </row>
        <row r="147">
          <cell r="B147"/>
        </row>
        <row r="148">
          <cell r="B148"/>
        </row>
        <row r="149">
          <cell r="B149"/>
        </row>
        <row r="150">
          <cell r="B150"/>
        </row>
        <row r="151">
          <cell r="B151"/>
        </row>
        <row r="152">
          <cell r="B152"/>
        </row>
        <row r="153">
          <cell r="B153"/>
        </row>
        <row r="154">
          <cell r="B154"/>
        </row>
        <row r="155">
          <cell r="B155"/>
        </row>
        <row r="156">
          <cell r="B156"/>
        </row>
        <row r="157">
          <cell r="B157"/>
        </row>
        <row r="158">
          <cell r="B158"/>
        </row>
        <row r="159">
          <cell r="B159"/>
        </row>
        <row r="160">
          <cell r="B160"/>
        </row>
        <row r="161">
          <cell r="B161"/>
        </row>
        <row r="162">
          <cell r="B162"/>
        </row>
        <row r="163">
          <cell r="B163"/>
        </row>
        <row r="164">
          <cell r="B164"/>
        </row>
        <row r="165">
          <cell r="B165"/>
        </row>
        <row r="166">
          <cell r="B166"/>
        </row>
        <row r="167">
          <cell r="B167"/>
        </row>
        <row r="168">
          <cell r="B168"/>
        </row>
        <row r="169">
          <cell r="B169"/>
        </row>
        <row r="170">
          <cell r="B170"/>
        </row>
        <row r="171">
          <cell r="B171"/>
        </row>
        <row r="172">
          <cell r="B172"/>
        </row>
        <row r="173">
          <cell r="B173"/>
        </row>
        <row r="174">
          <cell r="B174"/>
        </row>
        <row r="175">
          <cell r="B175"/>
        </row>
        <row r="176">
          <cell r="B176"/>
        </row>
        <row r="177">
          <cell r="B177"/>
        </row>
        <row r="178">
          <cell r="B178"/>
        </row>
        <row r="179">
          <cell r="B179"/>
        </row>
        <row r="180">
          <cell r="B180"/>
        </row>
        <row r="181">
          <cell r="B181"/>
        </row>
        <row r="182">
          <cell r="B182"/>
        </row>
        <row r="183">
          <cell r="B183"/>
        </row>
        <row r="184">
          <cell r="B184"/>
        </row>
        <row r="185">
          <cell r="B185"/>
        </row>
        <row r="186">
          <cell r="B186"/>
        </row>
        <row r="187">
          <cell r="B187"/>
        </row>
        <row r="188">
          <cell r="B188"/>
        </row>
        <row r="189">
          <cell r="B189"/>
        </row>
        <row r="190">
          <cell r="B190"/>
        </row>
        <row r="191">
          <cell r="B191"/>
        </row>
        <row r="192">
          <cell r="B192"/>
        </row>
        <row r="193">
          <cell r="B193"/>
        </row>
        <row r="194">
          <cell r="B194"/>
        </row>
        <row r="195">
          <cell r="B195"/>
        </row>
        <row r="196">
          <cell r="B196"/>
        </row>
        <row r="197">
          <cell r="B197"/>
        </row>
        <row r="198">
          <cell r="B198"/>
        </row>
        <row r="199">
          <cell r="B199"/>
        </row>
        <row r="200">
          <cell r="B200"/>
        </row>
        <row r="201">
          <cell r="B201"/>
        </row>
        <row r="202">
          <cell r="B202"/>
        </row>
        <row r="203">
          <cell r="B203"/>
        </row>
        <row r="204">
          <cell r="B204"/>
        </row>
        <row r="205">
          <cell r="B205"/>
        </row>
        <row r="206">
          <cell r="B206"/>
        </row>
        <row r="207">
          <cell r="B207"/>
        </row>
        <row r="208">
          <cell r="B208"/>
        </row>
        <row r="209">
          <cell r="B209"/>
        </row>
        <row r="210">
          <cell r="B210"/>
        </row>
        <row r="211">
          <cell r="B211"/>
        </row>
        <row r="212">
          <cell r="B212"/>
        </row>
        <row r="213">
          <cell r="B213"/>
        </row>
        <row r="214">
          <cell r="B214"/>
        </row>
        <row r="215">
          <cell r="B215"/>
        </row>
        <row r="216">
          <cell r="B216"/>
        </row>
        <row r="217">
          <cell r="B217"/>
        </row>
        <row r="218">
          <cell r="B218"/>
        </row>
        <row r="219">
          <cell r="B219"/>
        </row>
        <row r="220">
          <cell r="B220"/>
        </row>
        <row r="221">
          <cell r="B221"/>
        </row>
        <row r="222">
          <cell r="B222"/>
        </row>
        <row r="223">
          <cell r="B223"/>
        </row>
        <row r="224">
          <cell r="B224"/>
        </row>
        <row r="225">
          <cell r="B225"/>
        </row>
        <row r="226">
          <cell r="B226"/>
        </row>
        <row r="227">
          <cell r="B227"/>
        </row>
        <row r="228">
          <cell r="B228"/>
        </row>
        <row r="229">
          <cell r="B229"/>
        </row>
        <row r="230">
          <cell r="B230"/>
        </row>
        <row r="231">
          <cell r="B231"/>
        </row>
        <row r="232">
          <cell r="B232"/>
        </row>
        <row r="233">
          <cell r="B233"/>
        </row>
        <row r="234">
          <cell r="B234"/>
        </row>
        <row r="235">
          <cell r="B235"/>
        </row>
        <row r="236">
          <cell r="B236"/>
        </row>
        <row r="237">
          <cell r="B237"/>
        </row>
        <row r="238">
          <cell r="B238"/>
        </row>
        <row r="239">
          <cell r="B239"/>
        </row>
        <row r="240">
          <cell r="B240"/>
        </row>
        <row r="241">
          <cell r="B241"/>
        </row>
        <row r="242">
          <cell r="B242"/>
        </row>
        <row r="243">
          <cell r="B243"/>
        </row>
        <row r="244">
          <cell r="B244"/>
        </row>
        <row r="245">
          <cell r="B245"/>
        </row>
        <row r="246">
          <cell r="B246"/>
        </row>
        <row r="247">
          <cell r="B247"/>
        </row>
        <row r="248">
          <cell r="B248"/>
        </row>
        <row r="249">
          <cell r="B249"/>
        </row>
        <row r="250">
          <cell r="B250"/>
        </row>
        <row r="251">
          <cell r="B251"/>
        </row>
        <row r="252">
          <cell r="B252"/>
        </row>
        <row r="253">
          <cell r="B253"/>
        </row>
        <row r="254">
          <cell r="B254"/>
        </row>
        <row r="255">
          <cell r="B255"/>
        </row>
        <row r="256">
          <cell r="B256"/>
        </row>
        <row r="257">
          <cell r="B257"/>
        </row>
        <row r="258">
          <cell r="B258"/>
        </row>
        <row r="259">
          <cell r="B259"/>
        </row>
        <row r="260">
          <cell r="B260"/>
        </row>
        <row r="261">
          <cell r="B261"/>
        </row>
        <row r="262">
          <cell r="B262"/>
        </row>
        <row r="263">
          <cell r="B263"/>
        </row>
        <row r="264">
          <cell r="B264"/>
        </row>
        <row r="265">
          <cell r="B265"/>
        </row>
        <row r="266">
          <cell r="B266"/>
        </row>
        <row r="267">
          <cell r="B267"/>
        </row>
        <row r="268">
          <cell r="B268"/>
        </row>
        <row r="269">
          <cell r="B269"/>
        </row>
        <row r="270">
          <cell r="B270"/>
        </row>
        <row r="271">
          <cell r="B271"/>
        </row>
        <row r="272">
          <cell r="B272"/>
        </row>
        <row r="273">
          <cell r="B273"/>
        </row>
        <row r="274">
          <cell r="B274"/>
        </row>
        <row r="275">
          <cell r="B275"/>
        </row>
        <row r="276">
          <cell r="B276"/>
        </row>
        <row r="277">
          <cell r="B277"/>
        </row>
        <row r="278">
          <cell r="B278"/>
        </row>
        <row r="279">
          <cell r="B279"/>
        </row>
        <row r="280">
          <cell r="B280"/>
        </row>
        <row r="281">
          <cell r="B281"/>
        </row>
        <row r="282">
          <cell r="B282"/>
        </row>
        <row r="283">
          <cell r="B283"/>
        </row>
        <row r="284">
          <cell r="B284"/>
        </row>
        <row r="285">
          <cell r="B285"/>
        </row>
        <row r="286">
          <cell r="B286"/>
        </row>
        <row r="287">
          <cell r="B287"/>
        </row>
        <row r="288">
          <cell r="B288"/>
        </row>
        <row r="289">
          <cell r="B289"/>
        </row>
        <row r="290">
          <cell r="B290"/>
        </row>
        <row r="291">
          <cell r="B291"/>
        </row>
        <row r="292">
          <cell r="B292"/>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542">
          <cell r="B542" t="str">
            <v>DATA</v>
          </cell>
        </row>
        <row r="543">
          <cell r="B543">
            <v>45261</v>
          </cell>
        </row>
        <row r="544">
          <cell r="B544">
            <v>45262</v>
          </cell>
        </row>
        <row r="545">
          <cell r="B545">
            <v>45263</v>
          </cell>
        </row>
        <row r="546">
          <cell r="B546">
            <v>45264</v>
          </cell>
        </row>
        <row r="547">
          <cell r="B547">
            <v>45265</v>
          </cell>
        </row>
        <row r="548">
          <cell r="B548">
            <v>45266</v>
          </cell>
        </row>
        <row r="549">
          <cell r="B549">
            <v>45267</v>
          </cell>
        </row>
        <row r="550">
          <cell r="B550">
            <v>45268</v>
          </cell>
        </row>
        <row r="551">
          <cell r="B551">
            <v>45269</v>
          </cell>
        </row>
        <row r="552">
          <cell r="B552">
            <v>45270</v>
          </cell>
        </row>
        <row r="553">
          <cell r="B553">
            <v>45271</v>
          </cell>
        </row>
        <row r="554">
          <cell r="B554">
            <v>45272</v>
          </cell>
        </row>
        <row r="555">
          <cell r="B555">
            <v>45273</v>
          </cell>
        </row>
        <row r="556">
          <cell r="B556">
            <v>45274</v>
          </cell>
        </row>
      </sheetData>
      <sheetData sheetId="2"/>
      <sheetData sheetId="3"/>
      <sheetData sheetId="4"/>
      <sheetData sheetId="5"/>
      <sheetData sheetId="6"/>
      <sheetData sheetId="7"/>
      <sheetData sheetId="8"/>
      <sheetData sheetId="9"/>
      <sheetData sheetId="10"/>
      <sheetData sheetId="11"/>
      <sheetData sheetId="12">
        <row r="502">
          <cell r="V502">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FC-64kg/m³</v>
          </cell>
          <cell r="F1" t="str">
            <v>Q</v>
          </cell>
        </row>
        <row r="2">
          <cell r="E2" t="str">
            <v>FG</v>
          </cell>
          <cell r="F2" t="str">
            <v>F</v>
          </cell>
        </row>
        <row r="3">
          <cell r="E3" t="str">
            <v>LR</v>
          </cell>
          <cell r="F3" t="str">
            <v>Q</v>
          </cell>
        </row>
        <row r="4">
          <cell r="E4" t="str">
            <v>LV</v>
          </cell>
          <cell r="F4" t="str">
            <v>Q</v>
          </cell>
        </row>
        <row r="5">
          <cell r="E5" t="str">
            <v>ALR</v>
          </cell>
          <cell r="F5" t="str">
            <v>Q</v>
          </cell>
        </row>
        <row r="6">
          <cell r="E6" t="str">
            <v>MIT</v>
          </cell>
          <cell r="F6" t="str">
            <v>Q</v>
          </cell>
        </row>
        <row r="7">
          <cell r="E7" t="str">
            <v>PLR</v>
          </cell>
          <cell r="F7" t="str">
            <v>Q</v>
          </cell>
        </row>
        <row r="8">
          <cell r="E8" t="str">
            <v>PIR</v>
          </cell>
          <cell r="F8" t="str">
            <v>F</v>
          </cell>
        </row>
        <row r="9">
          <cell r="E9" t="str">
            <v>PU</v>
          </cell>
          <cell r="F9" t="str">
            <v>F</v>
          </cell>
        </row>
        <row r="10">
          <cell r="E10" t="str">
            <v>PYR</v>
          </cell>
          <cell r="F10" t="str">
            <v>Q</v>
          </cell>
        </row>
        <row r="11">
          <cell r="E11" t="str">
            <v>CRY</v>
          </cell>
          <cell r="F11" t="str">
            <v>F</v>
          </cell>
        </row>
        <row r="12">
          <cell r="E12" t="str">
            <v>SC</v>
          </cell>
          <cell r="F12" t="str">
            <v>Q</v>
          </cell>
        </row>
        <row r="13">
          <cell r="E13" t="str">
            <v>LRA</v>
          </cell>
          <cell r="F13" t="str">
            <v>Q</v>
          </cell>
        </row>
        <row r="14">
          <cell r="E14" t="str">
            <v>SPA</v>
          </cell>
          <cell r="F14" t="str">
            <v>F</v>
          </cell>
        </row>
        <row r="15">
          <cell r="E15" t="str">
            <v>Aplic Camada Espat Res Furanica 2MM</v>
          </cell>
          <cell r="F15" t="str">
            <v>R</v>
          </cell>
        </row>
        <row r="16">
          <cell r="E16" t="str">
            <v>Aplic Camada Pel Teflon 1,6 MM</v>
          </cell>
          <cell r="F16" t="str">
            <v>R</v>
          </cell>
        </row>
        <row r="17">
          <cell r="E17" t="str">
            <v>Aplic Cimento Revest Fibra Ceramica</v>
          </cell>
          <cell r="F17" t="str">
            <v>R</v>
          </cell>
        </row>
        <row r="18">
          <cell r="E18" t="str">
            <v>Aplic Conc Isolante CL A</v>
          </cell>
          <cell r="F18" t="str">
            <v>R</v>
          </cell>
        </row>
        <row r="19">
          <cell r="E19" t="str">
            <v>Aplic Conc Isolante CL B</v>
          </cell>
          <cell r="F19" t="str">
            <v>R</v>
          </cell>
        </row>
        <row r="20">
          <cell r="E20" t="str">
            <v>Aplic Conc Isolante CL C</v>
          </cell>
          <cell r="F20" t="str">
            <v>R</v>
          </cell>
        </row>
        <row r="21">
          <cell r="E21" t="str">
            <v>Aplic Conc Refrat Alta Alumina 96</v>
          </cell>
          <cell r="F21" t="str">
            <v>R</v>
          </cell>
        </row>
        <row r="22">
          <cell r="E22" t="str">
            <v>Aplic Conc Refratario CL A Castibar 85</v>
          </cell>
          <cell r="F22" t="str">
            <v>R</v>
          </cell>
        </row>
        <row r="23">
          <cell r="E23" t="str">
            <v>Aplic Conc Refratario CL B Castibar N</v>
          </cell>
          <cell r="F23" t="str">
            <v>R</v>
          </cell>
        </row>
        <row r="24">
          <cell r="E24" t="str">
            <v>Aplic Conc Refratario CL C Brasilcast 56</v>
          </cell>
          <cell r="F24" t="str">
            <v>R</v>
          </cell>
        </row>
        <row r="25">
          <cell r="E25" t="str">
            <v>Aplic Conc Refratario Pega Quim For 6L</v>
          </cell>
          <cell r="F25" t="str">
            <v>R</v>
          </cell>
        </row>
        <row r="26">
          <cell r="E26" t="str">
            <v>Aplic Conc Refratario Pega Quim For 6P</v>
          </cell>
          <cell r="F26" t="str">
            <v>R</v>
          </cell>
        </row>
        <row r="27">
          <cell r="E27" t="str">
            <v>Aplic Concreto Proj Pneumatica</v>
          </cell>
          <cell r="F27" t="str">
            <v>R</v>
          </cell>
        </row>
        <row r="28">
          <cell r="E28" t="str">
            <v>Aplic Manta Fibra Ceramica 128kg</v>
          </cell>
          <cell r="F28" t="str">
            <v>R</v>
          </cell>
        </row>
        <row r="29">
          <cell r="E29" t="str">
            <v>Aplic Papel Fibra Ceramica</v>
          </cell>
          <cell r="F29" t="str">
            <v>R</v>
          </cell>
        </row>
        <row r="30">
          <cell r="E30" t="str">
            <v>Aplic Plast Refratario</v>
          </cell>
          <cell r="F30" t="str">
            <v>R</v>
          </cell>
        </row>
        <row r="31">
          <cell r="E31" t="str">
            <v>Aplic Prime Resina Furanica 0,5MM</v>
          </cell>
          <cell r="F31" t="str">
            <v>R</v>
          </cell>
        </row>
        <row r="32">
          <cell r="E32" t="str">
            <v>Aplic Prot Passiva</v>
          </cell>
          <cell r="F32" t="str">
            <v>R</v>
          </cell>
        </row>
        <row r="33">
          <cell r="E33" t="str">
            <v>Aplicacao Argamassa Contra Fogo</v>
          </cell>
          <cell r="F33" t="str">
            <v>R</v>
          </cell>
        </row>
        <row r="34">
          <cell r="E34" t="str">
            <v>Conc Refrat Pega Quim Thermbond</v>
          </cell>
          <cell r="F34" t="str">
            <v>R</v>
          </cell>
        </row>
        <row r="35">
          <cell r="E35" t="str">
            <v>DEMOLIÇÃO Concreto Refratario</v>
          </cell>
          <cell r="F35" t="str">
            <v>R</v>
          </cell>
        </row>
        <row r="36">
          <cell r="E36" t="str">
            <v>DEMOLIÇÃO Parede Tijolos Antiacidos</v>
          </cell>
          <cell r="F36" t="str">
            <v>R</v>
          </cell>
        </row>
        <row r="37">
          <cell r="E37" t="str">
            <v>DEMOLIÇÃO Parede Tijolos Refratario</v>
          </cell>
          <cell r="F37" t="str">
            <v>R</v>
          </cell>
        </row>
        <row r="38">
          <cell r="E38" t="str">
            <v>Demolicao Argamassa Contra Fogo</v>
          </cell>
          <cell r="F38" t="str">
            <v>R</v>
          </cell>
        </row>
        <row r="39">
          <cell r="E39" t="str">
            <v>Espuma Corta Fogo</v>
          </cell>
          <cell r="F39" t="str">
            <v>R</v>
          </cell>
        </row>
        <row r="40">
          <cell r="E40" t="str">
            <v>Mont Parede Sisolante</v>
          </cell>
          <cell r="F40" t="str">
            <v>R</v>
          </cell>
        </row>
        <row r="41">
          <cell r="E41" t="str">
            <v>Mont Parede Tijolo Aluminoso</v>
          </cell>
          <cell r="F41" t="str">
            <v>R</v>
          </cell>
        </row>
        <row r="42">
          <cell r="E42" t="str">
            <v>Mont Parede Tijolo Antiacido Res Furanic</v>
          </cell>
          <cell r="F42" t="str">
            <v>R</v>
          </cell>
        </row>
        <row r="43">
          <cell r="E43" t="str">
            <v>Mont Parede Tijolo Antiacido Silicato</v>
          </cell>
          <cell r="F43" t="str">
            <v>R</v>
          </cell>
        </row>
        <row r="44">
          <cell r="E44" t="str">
            <v>Mont Parede Tijolo Silico Alunimoso</v>
          </cell>
          <cell r="F44" t="str">
            <v>R</v>
          </cell>
        </row>
        <row r="45">
          <cell r="E45" t="str">
            <v>Pint Instumescente Cabos</v>
          </cell>
          <cell r="F45" t="str">
            <v>R</v>
          </cell>
        </row>
        <row r="46">
          <cell r="E46" t="str">
            <v>Remocao Manta Modulo Fibra Ceramica</v>
          </cell>
          <cell r="F46" t="str">
            <v>R</v>
          </cell>
        </row>
        <row r="47">
          <cell r="E47" t="str">
            <v>Tela Soldado Galvanizada</v>
          </cell>
          <cell r="F47" t="str">
            <v>R</v>
          </cell>
        </row>
        <row r="48">
          <cell r="E48" t="str">
            <v>Inst Prot Mec Grade Metalica</v>
          </cell>
          <cell r="F48" t="str">
            <v>R</v>
          </cell>
        </row>
      </sheetData>
      <sheetData sheetId="26">
        <row r="6">
          <cell r="A6" t="str">
            <v>PU25</v>
          </cell>
          <cell r="B6" t="str">
            <v>5.1.1</v>
          </cell>
          <cell r="C6" t="str">
            <v>POLIURETANO INJETADO</v>
          </cell>
          <cell r="D6" t="str">
            <v>POLIURETANO</v>
          </cell>
          <cell r="E6" t="str">
            <v>PU</v>
          </cell>
          <cell r="F6">
            <v>25</v>
          </cell>
          <cell r="G6" t="str">
            <v>m³</v>
          </cell>
          <cell r="H6" t="str">
            <v>140/40</v>
          </cell>
          <cell r="I6">
            <v>4333.1332000000002</v>
          </cell>
          <cell r="J6" t="str">
            <v>140/1100</v>
          </cell>
          <cell r="K6">
            <v>4367.0172000000002</v>
          </cell>
          <cell r="L6" t="str">
            <v>140/2320</v>
          </cell>
          <cell r="M6">
            <v>866.62270000000001</v>
          </cell>
          <cell r="N6"/>
        </row>
        <row r="7">
          <cell r="A7" t="str">
            <v>PU40</v>
          </cell>
          <cell r="B7" t="str">
            <v>5.1.2</v>
          </cell>
          <cell r="C7" t="str">
            <v>POLIURETANO INJETADO</v>
          </cell>
          <cell r="D7" t="str">
            <v>POLIURETANO</v>
          </cell>
          <cell r="E7" t="str">
            <v>PU</v>
          </cell>
          <cell r="F7">
            <v>40</v>
          </cell>
          <cell r="G7" t="str">
            <v>m³</v>
          </cell>
          <cell r="H7" t="str">
            <v>140/40</v>
          </cell>
          <cell r="I7">
            <v>4333.1332000000002</v>
          </cell>
          <cell r="J7" t="str">
            <v>140/1100</v>
          </cell>
          <cell r="K7">
            <v>4367.0172000000002</v>
          </cell>
          <cell r="L7" t="str">
            <v>140/2320</v>
          </cell>
          <cell r="M7">
            <v>866.62270000000001</v>
          </cell>
          <cell r="N7"/>
        </row>
        <row r="8">
          <cell r="A8" t="str">
            <v>PU50</v>
          </cell>
          <cell r="B8" t="str">
            <v>5.1.3</v>
          </cell>
          <cell r="C8" t="str">
            <v>POLIURETANO INJETADO</v>
          </cell>
          <cell r="D8" t="str">
            <v>POLIURETANO</v>
          </cell>
          <cell r="E8" t="str">
            <v>PU</v>
          </cell>
          <cell r="F8">
            <v>50</v>
          </cell>
          <cell r="G8" t="str">
            <v>m³</v>
          </cell>
          <cell r="H8" t="str">
            <v>140/40</v>
          </cell>
          <cell r="I8">
            <v>4333.1332000000002</v>
          </cell>
          <cell r="J8" t="str">
            <v>140/1100</v>
          </cell>
          <cell r="K8">
            <v>4367.0172000000002</v>
          </cell>
          <cell r="L8" t="str">
            <v>140/2320</v>
          </cell>
          <cell r="M8">
            <v>866.62270000000001</v>
          </cell>
          <cell r="N8"/>
        </row>
        <row r="9">
          <cell r="A9" t="str">
            <v>PU65</v>
          </cell>
          <cell r="B9" t="str">
            <v>5.1.4</v>
          </cell>
          <cell r="C9" t="str">
            <v>POLIURETANO INJETADO</v>
          </cell>
          <cell r="D9" t="str">
            <v>POLIURETANO</v>
          </cell>
          <cell r="E9" t="str">
            <v>PU</v>
          </cell>
          <cell r="F9">
            <v>65</v>
          </cell>
          <cell r="G9" t="str">
            <v>m³</v>
          </cell>
          <cell r="H9" t="str">
            <v>140/40</v>
          </cell>
          <cell r="I9">
            <v>4333.1332000000002</v>
          </cell>
          <cell r="J9" t="str">
            <v>140/1100</v>
          </cell>
          <cell r="K9">
            <v>4367.0172000000002</v>
          </cell>
          <cell r="L9" t="str">
            <v>140/2320</v>
          </cell>
          <cell r="M9">
            <v>866.62270000000001</v>
          </cell>
          <cell r="N9"/>
        </row>
        <row r="10">
          <cell r="A10" t="str">
            <v>PU75</v>
          </cell>
          <cell r="B10" t="str">
            <v>5.1.5</v>
          </cell>
          <cell r="C10" t="str">
            <v>POLIURETANO INJETADO</v>
          </cell>
          <cell r="D10" t="str">
            <v>POLIURETANO</v>
          </cell>
          <cell r="E10" t="str">
            <v>PU</v>
          </cell>
          <cell r="F10">
            <v>75</v>
          </cell>
          <cell r="G10" t="str">
            <v>m³</v>
          </cell>
          <cell r="H10" t="str">
            <v>140/40</v>
          </cell>
          <cell r="I10">
            <v>4333.1332000000002</v>
          </cell>
          <cell r="J10" t="str">
            <v>140/1100</v>
          </cell>
          <cell r="K10">
            <v>4367.0172000000002</v>
          </cell>
          <cell r="L10" t="str">
            <v>140/2320</v>
          </cell>
          <cell r="M10">
            <v>866.62270000000001</v>
          </cell>
          <cell r="N10"/>
        </row>
        <row r="11">
          <cell r="A11" t="str">
            <v>PU90</v>
          </cell>
          <cell r="B11" t="str">
            <v>5.1.6</v>
          </cell>
          <cell r="C11" t="str">
            <v>POLIURETANO INJETADO</v>
          </cell>
          <cell r="D11" t="str">
            <v>POLIURETANO</v>
          </cell>
          <cell r="E11" t="str">
            <v>PU</v>
          </cell>
          <cell r="F11">
            <v>90</v>
          </cell>
          <cell r="G11" t="str">
            <v>m³</v>
          </cell>
          <cell r="H11" t="str">
            <v>140/40</v>
          </cell>
          <cell r="I11">
            <v>4333.1332000000002</v>
          </cell>
          <cell r="J11" t="str">
            <v>140/1100</v>
          </cell>
          <cell r="K11">
            <v>4367.0172000000002</v>
          </cell>
          <cell r="L11" t="str">
            <v>140/2320</v>
          </cell>
          <cell r="M11">
            <v>866.62270000000001</v>
          </cell>
          <cell r="N11"/>
        </row>
        <row r="12">
          <cell r="A12" t="str">
            <v>PU100</v>
          </cell>
          <cell r="B12" t="str">
            <v>5.1.7</v>
          </cell>
          <cell r="C12" t="str">
            <v>POLIURETANO INJETADO</v>
          </cell>
          <cell r="D12" t="str">
            <v>POLIURETANO</v>
          </cell>
          <cell r="E12" t="str">
            <v>PU</v>
          </cell>
          <cell r="F12">
            <v>100</v>
          </cell>
          <cell r="G12" t="str">
            <v>m³</v>
          </cell>
          <cell r="H12" t="str">
            <v>140/40</v>
          </cell>
          <cell r="I12">
            <v>4333.1332000000002</v>
          </cell>
          <cell r="J12" t="str">
            <v>140/1100</v>
          </cell>
          <cell r="K12">
            <v>4367.0172000000002</v>
          </cell>
          <cell r="L12" t="str">
            <v>140/2320</v>
          </cell>
          <cell r="M12">
            <v>866.62270000000001</v>
          </cell>
          <cell r="N12"/>
        </row>
        <row r="13">
          <cell r="A13" t="str">
            <v>PU115</v>
          </cell>
          <cell r="B13" t="str">
            <v>5.1.8</v>
          </cell>
          <cell r="C13" t="str">
            <v>POLIURETANO INJETADO</v>
          </cell>
          <cell r="D13" t="str">
            <v>POLIURETANO</v>
          </cell>
          <cell r="E13" t="str">
            <v>PU</v>
          </cell>
          <cell r="F13">
            <v>115</v>
          </cell>
          <cell r="G13" t="str">
            <v>m³</v>
          </cell>
          <cell r="H13" t="str">
            <v>140/40</v>
          </cell>
          <cell r="I13">
            <v>4333.1332000000002</v>
          </cell>
          <cell r="J13" t="str">
            <v>140/1100</v>
          </cell>
          <cell r="K13">
            <v>4367.0172000000002</v>
          </cell>
          <cell r="L13" t="str">
            <v>140/2320</v>
          </cell>
          <cell r="M13">
            <v>866.62270000000001</v>
          </cell>
          <cell r="N13"/>
        </row>
        <row r="14">
          <cell r="A14" t="str">
            <v>PU125</v>
          </cell>
          <cell r="B14" t="str">
            <v>5.1.9</v>
          </cell>
          <cell r="C14" t="str">
            <v>POLIURETANO INJETADO</v>
          </cell>
          <cell r="D14" t="str">
            <v>POLIURETANO</v>
          </cell>
          <cell r="E14" t="str">
            <v>PU</v>
          </cell>
          <cell r="F14">
            <v>125</v>
          </cell>
          <cell r="G14" t="str">
            <v>m³</v>
          </cell>
          <cell r="H14" t="str">
            <v>140/40</v>
          </cell>
          <cell r="I14">
            <v>4333.1332000000002</v>
          </cell>
          <cell r="J14" t="str">
            <v>140/1100</v>
          </cell>
          <cell r="K14">
            <v>4367.0172000000002</v>
          </cell>
          <cell r="L14" t="str">
            <v>140/2320</v>
          </cell>
          <cell r="M14">
            <v>866.62270000000001</v>
          </cell>
          <cell r="N14"/>
        </row>
        <row r="15">
          <cell r="A15" t="str">
            <v>PU140</v>
          </cell>
          <cell r="B15" t="str">
            <v>5.1.10</v>
          </cell>
          <cell r="C15" t="str">
            <v>POLIURETANO INJETADO</v>
          </cell>
          <cell r="D15" t="str">
            <v>POLIURETANO</v>
          </cell>
          <cell r="E15" t="str">
            <v>PU</v>
          </cell>
          <cell r="F15">
            <v>140</v>
          </cell>
          <cell r="G15" t="str">
            <v>m³</v>
          </cell>
          <cell r="H15" t="str">
            <v>140/40</v>
          </cell>
          <cell r="I15">
            <v>4333.1332000000002</v>
          </cell>
          <cell r="J15" t="str">
            <v>140/1100</v>
          </cell>
          <cell r="K15">
            <v>4367.0172000000002</v>
          </cell>
          <cell r="L15" t="str">
            <v>140/2320</v>
          </cell>
          <cell r="M15">
            <v>866.62270000000001</v>
          </cell>
          <cell r="N15"/>
        </row>
        <row r="16">
          <cell r="A16" t="str">
            <v>PU150</v>
          </cell>
          <cell r="B16" t="str">
            <v>5.1.11</v>
          </cell>
          <cell r="C16" t="str">
            <v>POLIURETANO INJETADO</v>
          </cell>
          <cell r="D16" t="str">
            <v>POLIURETANO</v>
          </cell>
          <cell r="E16" t="str">
            <v>PU</v>
          </cell>
          <cell r="F16">
            <v>150</v>
          </cell>
          <cell r="G16" t="str">
            <v>m³</v>
          </cell>
          <cell r="H16" t="str">
            <v>140/40</v>
          </cell>
          <cell r="I16">
            <v>4333.1332000000002</v>
          </cell>
          <cell r="J16" t="str">
            <v>140/1100</v>
          </cell>
          <cell r="K16">
            <v>4367.0172000000002</v>
          </cell>
          <cell r="L16" t="str">
            <v>140/2320</v>
          </cell>
          <cell r="M16">
            <v>866.62270000000001</v>
          </cell>
          <cell r="N16"/>
        </row>
        <row r="17">
          <cell r="A17" t="str">
            <v>PU160</v>
          </cell>
          <cell r="B17" t="str">
            <v>5.1.12</v>
          </cell>
          <cell r="C17" t="str">
            <v>POLIURETANO INJETADO</v>
          </cell>
          <cell r="D17" t="str">
            <v>POLIURETANO</v>
          </cell>
          <cell r="E17" t="str">
            <v>PU</v>
          </cell>
          <cell r="F17">
            <v>160</v>
          </cell>
          <cell r="G17" t="str">
            <v>m³</v>
          </cell>
          <cell r="H17" t="str">
            <v>140/40</v>
          </cell>
          <cell r="I17">
            <v>4333.1332000000002</v>
          </cell>
          <cell r="J17" t="str">
            <v>140/1100</v>
          </cell>
          <cell r="K17">
            <v>4367.0172000000002</v>
          </cell>
          <cell r="L17" t="str">
            <v>140/2320</v>
          </cell>
          <cell r="M17">
            <v>866.62270000000001</v>
          </cell>
          <cell r="N17"/>
        </row>
        <row r="18">
          <cell r="A18" t="str">
            <v>PU170</v>
          </cell>
          <cell r="B18" t="str">
            <v>5.1.13</v>
          </cell>
          <cell r="C18" t="str">
            <v>POLIURETANO INJETADO</v>
          </cell>
          <cell r="D18" t="str">
            <v>POLIURETANO</v>
          </cell>
          <cell r="E18" t="str">
            <v>PU</v>
          </cell>
          <cell r="F18">
            <v>170</v>
          </cell>
          <cell r="G18" t="str">
            <v>m³</v>
          </cell>
          <cell r="H18" t="str">
            <v>140/40</v>
          </cell>
          <cell r="I18">
            <v>4333.1332000000002</v>
          </cell>
          <cell r="J18" t="str">
            <v>140/1100</v>
          </cell>
          <cell r="K18">
            <v>4367.0172000000002</v>
          </cell>
          <cell r="L18" t="str">
            <v>140/2320</v>
          </cell>
          <cell r="M18">
            <v>866.62270000000001</v>
          </cell>
          <cell r="N18"/>
        </row>
        <row r="19">
          <cell r="A19" t="str">
            <v/>
          </cell>
          <cell r="B19"/>
          <cell r="C19"/>
          <cell r="D19"/>
          <cell r="E19"/>
          <cell r="F19"/>
          <cell r="G19"/>
          <cell r="H19"/>
          <cell r="I19"/>
          <cell r="J19"/>
          <cell r="K19"/>
          <cell r="L19"/>
          <cell r="M19"/>
          <cell r="N19"/>
        </row>
        <row r="20">
          <cell r="A20" t="str">
            <v/>
          </cell>
          <cell r="B20"/>
          <cell r="C20"/>
          <cell r="D20"/>
          <cell r="E20"/>
          <cell r="F20"/>
          <cell r="G20"/>
          <cell r="H20"/>
          <cell r="I20"/>
          <cell r="J20"/>
          <cell r="K20"/>
          <cell r="L20"/>
          <cell r="M20"/>
          <cell r="N20"/>
        </row>
        <row r="21">
          <cell r="A21" t="str">
            <v>ESPESSURA DO ISOLANTE (mm)</v>
          </cell>
          <cell r="B21" t="str">
            <v xml:space="preserve">ITEM </v>
          </cell>
          <cell r="C21" t="str">
            <v>DIÂMETRO (Pol)</v>
          </cell>
          <cell r="D21" t="str">
            <v>MATERIAL</v>
          </cell>
          <cell r="E21"/>
          <cell r="F21" t="str">
            <v>ESPESSURA DO ISOLANTE (mm)</v>
          </cell>
          <cell r="G21" t="str">
            <v>UN</v>
          </cell>
          <cell r="H21"/>
          <cell r="I21" t="str">
            <v>APLICAÇÃO
R$/m³</v>
          </cell>
          <cell r="J21"/>
          <cell r="K21" t="str">
            <v>MATERIAL
R$/m³</v>
          </cell>
          <cell r="L21"/>
          <cell r="M21" t="str">
            <v>REMOÇÃO R$ M³</v>
          </cell>
          <cell r="N21"/>
        </row>
        <row r="22">
          <cell r="A22" t="str">
            <v/>
          </cell>
          <cell r="B22"/>
          <cell r="C22"/>
          <cell r="D22"/>
          <cell r="E22"/>
          <cell r="F22"/>
          <cell r="G22"/>
          <cell r="H22"/>
          <cell r="I22"/>
          <cell r="J22"/>
          <cell r="K22"/>
          <cell r="L22"/>
          <cell r="M22"/>
          <cell r="N22"/>
        </row>
        <row r="23">
          <cell r="A23" t="str">
            <v/>
          </cell>
          <cell r="B23" t="str">
            <v>6.1 - ISOLAMENTO TÉRMICO A FRIO EM EQUIPAMENTOS</v>
          </cell>
          <cell r="C23"/>
          <cell r="D23"/>
          <cell r="E23"/>
          <cell r="F23"/>
          <cell r="G23"/>
          <cell r="H23"/>
          <cell r="I23"/>
          <cell r="J23"/>
          <cell r="K23"/>
          <cell r="L23"/>
          <cell r="M23"/>
          <cell r="N23"/>
        </row>
        <row r="24">
          <cell r="A24" t="str">
            <v>PIR25</v>
          </cell>
          <cell r="B24" t="str">
            <v>6.1.1</v>
          </cell>
          <cell r="C24" t="str">
            <v>POLISOCIANURATO</v>
          </cell>
          <cell r="D24" t="str">
            <v>PIR</v>
          </cell>
          <cell r="E24" t="str">
            <v>PIR</v>
          </cell>
          <cell r="F24">
            <v>25</v>
          </cell>
          <cell r="G24" t="str">
            <v>m³</v>
          </cell>
          <cell r="H24" t="str">
            <v>140/50</v>
          </cell>
          <cell r="I24">
            <v>4829.3368</v>
          </cell>
          <cell r="J24" t="str">
            <v>140/1110</v>
          </cell>
          <cell r="K24">
            <v>5367.31</v>
          </cell>
          <cell r="L24" t="str">
            <v>140/2320</v>
          </cell>
          <cell r="M24">
            <v>866.62270000000001</v>
          </cell>
          <cell r="N24"/>
        </row>
        <row r="25">
          <cell r="A25" t="str">
            <v>PIR40</v>
          </cell>
          <cell r="B25" t="str">
            <v>6.1.1</v>
          </cell>
          <cell r="C25" t="str">
            <v>POLISOCIANURATO</v>
          </cell>
          <cell r="D25" t="str">
            <v>PIR</v>
          </cell>
          <cell r="E25" t="str">
            <v>PIR</v>
          </cell>
          <cell r="F25">
            <v>40</v>
          </cell>
          <cell r="G25" t="str">
            <v>m³</v>
          </cell>
          <cell r="H25" t="str">
            <v>140/50</v>
          </cell>
          <cell r="I25">
            <v>4829.3368</v>
          </cell>
          <cell r="J25" t="str">
            <v>140/1110</v>
          </cell>
          <cell r="K25">
            <v>5367.31</v>
          </cell>
          <cell r="L25" t="str">
            <v>140/2320</v>
          </cell>
          <cell r="M25">
            <v>866.62270000000001</v>
          </cell>
          <cell r="N25"/>
        </row>
        <row r="26">
          <cell r="A26" t="str">
            <v>PIR50</v>
          </cell>
          <cell r="B26" t="str">
            <v>6.1.3</v>
          </cell>
          <cell r="C26" t="str">
            <v>POLISOCIANURATO</v>
          </cell>
          <cell r="D26" t="str">
            <v>PIR</v>
          </cell>
          <cell r="E26" t="str">
            <v>PIR</v>
          </cell>
          <cell r="F26">
            <v>50</v>
          </cell>
          <cell r="G26" t="str">
            <v>m³</v>
          </cell>
          <cell r="H26" t="str">
            <v>140/50</v>
          </cell>
          <cell r="I26">
            <v>4829.3368</v>
          </cell>
          <cell r="J26" t="str">
            <v>140/1110</v>
          </cell>
          <cell r="K26">
            <v>5367.31</v>
          </cell>
          <cell r="L26" t="str">
            <v>140/2320</v>
          </cell>
          <cell r="M26">
            <v>866.62270000000001</v>
          </cell>
          <cell r="N26"/>
        </row>
        <row r="27">
          <cell r="A27" t="str">
            <v>PIR65</v>
          </cell>
          <cell r="B27" t="str">
            <v>6.1.4</v>
          </cell>
          <cell r="C27" t="str">
            <v>POLISOCIANURATO</v>
          </cell>
          <cell r="D27" t="str">
            <v>PIR</v>
          </cell>
          <cell r="E27" t="str">
            <v>PIR</v>
          </cell>
          <cell r="F27">
            <v>65</v>
          </cell>
          <cell r="G27" t="str">
            <v>m³</v>
          </cell>
          <cell r="H27" t="str">
            <v>140/50</v>
          </cell>
          <cell r="I27">
            <v>4829.3368</v>
          </cell>
          <cell r="J27" t="str">
            <v>140/1110</v>
          </cell>
          <cell r="K27">
            <v>5367.31</v>
          </cell>
          <cell r="L27" t="str">
            <v>140/2320</v>
          </cell>
          <cell r="M27">
            <v>866.62270000000001</v>
          </cell>
          <cell r="N27"/>
        </row>
        <row r="28">
          <cell r="A28" t="str">
            <v>PIR75</v>
          </cell>
          <cell r="B28" t="str">
            <v>6.1.5</v>
          </cell>
          <cell r="C28" t="str">
            <v>POLISOCIANURATO</v>
          </cell>
          <cell r="D28" t="str">
            <v>PIR</v>
          </cell>
          <cell r="E28" t="str">
            <v>PIR</v>
          </cell>
          <cell r="F28">
            <v>75</v>
          </cell>
          <cell r="G28" t="str">
            <v>m³</v>
          </cell>
          <cell r="H28" t="str">
            <v>140/50</v>
          </cell>
          <cell r="I28">
            <v>4829.3368</v>
          </cell>
          <cell r="J28" t="str">
            <v>140/1110</v>
          </cell>
          <cell r="K28">
            <v>5367.31</v>
          </cell>
          <cell r="L28" t="str">
            <v>140/2320</v>
          </cell>
          <cell r="M28">
            <v>866.62270000000001</v>
          </cell>
          <cell r="N28"/>
        </row>
        <row r="29">
          <cell r="A29" t="str">
            <v>PIR90</v>
          </cell>
          <cell r="B29" t="str">
            <v>6.1.6</v>
          </cell>
          <cell r="C29" t="str">
            <v>POLISOCIANURATO</v>
          </cell>
          <cell r="D29" t="str">
            <v>PIR</v>
          </cell>
          <cell r="E29" t="str">
            <v>PIR</v>
          </cell>
          <cell r="F29">
            <v>90</v>
          </cell>
          <cell r="G29" t="str">
            <v>m³</v>
          </cell>
          <cell r="H29" t="str">
            <v>140/50</v>
          </cell>
          <cell r="I29">
            <v>4829.3368</v>
          </cell>
          <cell r="J29" t="str">
            <v>140/1110</v>
          </cell>
          <cell r="K29">
            <v>5367.31</v>
          </cell>
          <cell r="L29" t="str">
            <v>140/2320</v>
          </cell>
          <cell r="M29">
            <v>866.62270000000001</v>
          </cell>
          <cell r="N29"/>
        </row>
        <row r="30">
          <cell r="A30" t="str">
            <v>PIR100</v>
          </cell>
          <cell r="B30" t="str">
            <v>6.1.7</v>
          </cell>
          <cell r="C30" t="str">
            <v>POLISOCIANURATO</v>
          </cell>
          <cell r="D30" t="str">
            <v>PIR</v>
          </cell>
          <cell r="E30" t="str">
            <v>PIR</v>
          </cell>
          <cell r="F30">
            <v>100</v>
          </cell>
          <cell r="G30" t="str">
            <v>m³</v>
          </cell>
          <cell r="H30" t="str">
            <v>140/50</v>
          </cell>
          <cell r="I30">
            <v>4829.3368</v>
          </cell>
          <cell r="J30" t="str">
            <v>140/1110</v>
          </cell>
          <cell r="K30">
            <v>5367.31</v>
          </cell>
          <cell r="L30" t="str">
            <v>140/2320</v>
          </cell>
          <cell r="M30">
            <v>866.62270000000001</v>
          </cell>
          <cell r="N30"/>
        </row>
        <row r="31">
          <cell r="A31" t="str">
            <v>PIR115</v>
          </cell>
          <cell r="B31" t="str">
            <v>6.1.8</v>
          </cell>
          <cell r="C31" t="str">
            <v>POLISOCIANURATO</v>
          </cell>
          <cell r="D31" t="str">
            <v>PIR</v>
          </cell>
          <cell r="E31" t="str">
            <v>PIR</v>
          </cell>
          <cell r="F31">
            <v>115</v>
          </cell>
          <cell r="G31" t="str">
            <v>m³</v>
          </cell>
          <cell r="H31" t="str">
            <v>140/50</v>
          </cell>
          <cell r="I31">
            <v>4829.3368</v>
          </cell>
          <cell r="J31" t="str">
            <v>140/1110</v>
          </cell>
          <cell r="K31">
            <v>5367.31</v>
          </cell>
          <cell r="L31" t="str">
            <v>140/2320</v>
          </cell>
          <cell r="M31">
            <v>866.62270000000001</v>
          </cell>
          <cell r="N31"/>
        </row>
        <row r="32">
          <cell r="A32" t="str">
            <v>PIR125</v>
          </cell>
          <cell r="B32" t="str">
            <v>6.1.9</v>
          </cell>
          <cell r="C32" t="str">
            <v>POLISOCIANURATO</v>
          </cell>
          <cell r="D32" t="str">
            <v>PIR</v>
          </cell>
          <cell r="E32" t="str">
            <v>PIR</v>
          </cell>
          <cell r="F32">
            <v>125</v>
          </cell>
          <cell r="G32" t="str">
            <v>m³</v>
          </cell>
          <cell r="H32" t="str">
            <v>140/50</v>
          </cell>
          <cell r="I32">
            <v>4829.3368</v>
          </cell>
          <cell r="J32" t="str">
            <v>140/1110</v>
          </cell>
          <cell r="K32">
            <v>5367.31</v>
          </cell>
          <cell r="L32" t="str">
            <v>140/2320</v>
          </cell>
          <cell r="M32">
            <v>866.62270000000001</v>
          </cell>
          <cell r="N32"/>
        </row>
        <row r="33">
          <cell r="A33" t="str">
            <v>PIR140</v>
          </cell>
          <cell r="B33" t="str">
            <v>6.1.10</v>
          </cell>
          <cell r="C33" t="str">
            <v>POLISOCIANURATO</v>
          </cell>
          <cell r="D33" t="str">
            <v>PIR</v>
          </cell>
          <cell r="E33" t="str">
            <v>PIR</v>
          </cell>
          <cell r="F33">
            <v>140</v>
          </cell>
          <cell r="G33" t="str">
            <v>m³</v>
          </cell>
          <cell r="H33" t="str">
            <v>140/50</v>
          </cell>
          <cell r="I33">
            <v>4829.3368</v>
          </cell>
          <cell r="J33" t="str">
            <v>140/1110</v>
          </cell>
          <cell r="K33">
            <v>5367.31</v>
          </cell>
          <cell r="L33" t="str">
            <v>140/2320</v>
          </cell>
          <cell r="M33">
            <v>866.62270000000001</v>
          </cell>
          <cell r="N33"/>
        </row>
        <row r="34">
          <cell r="A34" t="str">
            <v>PIR150</v>
          </cell>
          <cell r="B34" t="str">
            <v>6.1.11</v>
          </cell>
          <cell r="C34" t="str">
            <v>POLISOCIANURATO</v>
          </cell>
          <cell r="D34" t="str">
            <v>PIR</v>
          </cell>
          <cell r="E34" t="str">
            <v>PIR</v>
          </cell>
          <cell r="F34">
            <v>150</v>
          </cell>
          <cell r="G34" t="str">
            <v>m³</v>
          </cell>
          <cell r="H34" t="str">
            <v>140/50</v>
          </cell>
          <cell r="I34">
            <v>4829.3368</v>
          </cell>
          <cell r="J34" t="str">
            <v>140/1110</v>
          </cell>
          <cell r="K34">
            <v>5367.31</v>
          </cell>
          <cell r="L34" t="str">
            <v>140/2320</v>
          </cell>
          <cell r="M34">
            <v>866.62270000000001</v>
          </cell>
          <cell r="N34"/>
        </row>
        <row r="35">
          <cell r="A35" t="str">
            <v>PIR160</v>
          </cell>
          <cell r="B35" t="str">
            <v>6.1.12</v>
          </cell>
          <cell r="C35" t="str">
            <v>POLISOCIANURATO</v>
          </cell>
          <cell r="D35" t="str">
            <v>PIR</v>
          </cell>
          <cell r="E35" t="str">
            <v>PIR</v>
          </cell>
          <cell r="F35">
            <v>160</v>
          </cell>
          <cell r="G35" t="str">
            <v>m³</v>
          </cell>
          <cell r="H35" t="str">
            <v>140/50</v>
          </cell>
          <cell r="I35">
            <v>4829.3368</v>
          </cell>
          <cell r="J35" t="str">
            <v>140/1110</v>
          </cell>
          <cell r="K35">
            <v>5367.31</v>
          </cell>
          <cell r="L35" t="str">
            <v>140/2320</v>
          </cell>
          <cell r="M35">
            <v>866.62270000000001</v>
          </cell>
          <cell r="N35"/>
        </row>
        <row r="36">
          <cell r="A36" t="str">
            <v>ESPESSURA DO ISOLANTE (mm)</v>
          </cell>
          <cell r="B36" t="str">
            <v xml:space="preserve">ITEM </v>
          </cell>
          <cell r="C36" t="str">
            <v>DIÂMETRO (Pol)</v>
          </cell>
          <cell r="D36" t="str">
            <v>MATERIAL</v>
          </cell>
          <cell r="E36"/>
          <cell r="F36" t="str">
            <v>ESPESSURA DO ISOLANTE (mm)</v>
          </cell>
          <cell r="G36" t="str">
            <v>UN</v>
          </cell>
          <cell r="H36"/>
          <cell r="I36" t="e">
            <v>#N/A</v>
          </cell>
          <cell r="J36"/>
          <cell r="K36" t="e">
            <v>#N/A</v>
          </cell>
          <cell r="L36"/>
          <cell r="M36" t="str">
            <v>PREÇOS (A+B) R$/m</v>
          </cell>
          <cell r="N36"/>
        </row>
        <row r="37">
          <cell r="A37" t="str">
            <v/>
          </cell>
          <cell r="B37"/>
          <cell r="C37"/>
          <cell r="D37"/>
          <cell r="E37"/>
          <cell r="F37"/>
          <cell r="G37"/>
          <cell r="H37"/>
          <cell r="I37"/>
          <cell r="J37"/>
          <cell r="K37"/>
          <cell r="L37"/>
          <cell r="M37"/>
          <cell r="N37"/>
        </row>
        <row r="38">
          <cell r="A38" t="str">
            <v/>
          </cell>
          <cell r="B38" t="str">
            <v>10.1 - ISOLAMENTO TÉRMICO A FRIO EM EQUIPAMENTOS</v>
          </cell>
          <cell r="C38"/>
          <cell r="D38"/>
          <cell r="E38"/>
          <cell r="F38"/>
          <cell r="G38"/>
          <cell r="H38"/>
          <cell r="I38">
            <v>0</v>
          </cell>
          <cell r="J38"/>
          <cell r="K38">
            <v>0</v>
          </cell>
          <cell r="L38"/>
          <cell r="M38"/>
          <cell r="N38"/>
        </row>
        <row r="39">
          <cell r="A39" t="str">
            <v>FG30</v>
          </cell>
          <cell r="B39" t="str">
            <v>10.1.1</v>
          </cell>
          <cell r="C39" t="str">
            <v>FOAM GLASS</v>
          </cell>
          <cell r="D39" t="str">
            <v>FOAM GLASS</v>
          </cell>
          <cell r="E39" t="str">
            <v>FG</v>
          </cell>
          <cell r="F39">
            <v>30</v>
          </cell>
          <cell r="G39" t="str">
            <v>m2</v>
          </cell>
          <cell r="H39" t="str">
            <v>140/220</v>
          </cell>
          <cell r="I39">
            <v>8640.3510500000011</v>
          </cell>
          <cell r="J39" t="str">
            <v>140/1280</v>
          </cell>
          <cell r="K39">
            <v>11085.928749999999</v>
          </cell>
          <cell r="L39"/>
          <cell r="M39" t="e">
            <v>#N/A</v>
          </cell>
          <cell r="N39"/>
        </row>
        <row r="40">
          <cell r="A40" t="str">
            <v>FG50</v>
          </cell>
          <cell r="B40" t="str">
            <v>10.1.2</v>
          </cell>
          <cell r="C40" t="str">
            <v>FOAM GLASS</v>
          </cell>
          <cell r="D40" t="str">
            <v>FOAM GLASS</v>
          </cell>
          <cell r="E40" t="str">
            <v>FG</v>
          </cell>
          <cell r="F40">
            <v>50</v>
          </cell>
          <cell r="G40" t="str">
            <v>m2</v>
          </cell>
          <cell r="H40" t="str">
            <v>140/220</v>
          </cell>
          <cell r="I40">
            <v>8640.3510500000011</v>
          </cell>
          <cell r="J40" t="str">
            <v>140/1280</v>
          </cell>
          <cell r="K40">
            <v>11085.928749999999</v>
          </cell>
          <cell r="L40"/>
          <cell r="M40" t="e">
            <v>#N/A</v>
          </cell>
          <cell r="N40"/>
        </row>
        <row r="41">
          <cell r="A41" t="str">
            <v>FG60</v>
          </cell>
          <cell r="B41" t="str">
            <v>10.1.3</v>
          </cell>
          <cell r="C41" t="str">
            <v>FOAM GLASS</v>
          </cell>
          <cell r="D41" t="str">
            <v>FOAM GLASS</v>
          </cell>
          <cell r="E41" t="str">
            <v>FG</v>
          </cell>
          <cell r="F41">
            <v>60</v>
          </cell>
          <cell r="G41" t="str">
            <v>m2</v>
          </cell>
          <cell r="H41" t="str">
            <v>140/220</v>
          </cell>
          <cell r="I41">
            <v>8640.3510500000011</v>
          </cell>
          <cell r="J41" t="str">
            <v>140/1280</v>
          </cell>
          <cell r="K41">
            <v>11085.928749999999</v>
          </cell>
          <cell r="L41"/>
          <cell r="M41" t="e">
            <v>#N/A</v>
          </cell>
          <cell r="N41"/>
        </row>
        <row r="42">
          <cell r="A42" t="str">
            <v>FG80</v>
          </cell>
          <cell r="B42" t="str">
            <v>10.1.4</v>
          </cell>
          <cell r="C42" t="str">
            <v>FOAM GLASS</v>
          </cell>
          <cell r="D42" t="str">
            <v>FOAM GLASS</v>
          </cell>
          <cell r="E42" t="str">
            <v>FG</v>
          </cell>
          <cell r="F42">
            <v>80</v>
          </cell>
          <cell r="G42" t="str">
            <v>m2</v>
          </cell>
          <cell r="H42" t="str">
            <v>140/220</v>
          </cell>
          <cell r="I42">
            <v>8640.3510500000011</v>
          </cell>
          <cell r="J42" t="str">
            <v>140/1280</v>
          </cell>
          <cell r="K42">
            <v>11085.928749999999</v>
          </cell>
          <cell r="L42"/>
          <cell r="M42" t="e">
            <v>#N/A</v>
          </cell>
          <cell r="N42"/>
        </row>
        <row r="43">
          <cell r="A43" t="str">
            <v>FG90</v>
          </cell>
          <cell r="B43" t="str">
            <v>10.1.5</v>
          </cell>
          <cell r="C43" t="str">
            <v>FOAM GLASS</v>
          </cell>
          <cell r="D43" t="str">
            <v>FOAM GLASS</v>
          </cell>
          <cell r="E43" t="str">
            <v>FG</v>
          </cell>
          <cell r="F43">
            <v>90</v>
          </cell>
          <cell r="G43" t="str">
            <v>m2</v>
          </cell>
          <cell r="H43" t="str">
            <v>140/220</v>
          </cell>
          <cell r="I43">
            <v>8640.3510500000011</v>
          </cell>
          <cell r="J43" t="str">
            <v>140/1280</v>
          </cell>
          <cell r="K43">
            <v>11085.928749999999</v>
          </cell>
          <cell r="L43"/>
          <cell r="M43" t="e">
            <v>#N/A</v>
          </cell>
          <cell r="N43"/>
        </row>
        <row r="44">
          <cell r="A44" t="str">
            <v>FG110</v>
          </cell>
          <cell r="B44" t="str">
            <v>10.1.6</v>
          </cell>
          <cell r="C44" t="str">
            <v>FOAM GLASS</v>
          </cell>
          <cell r="D44" t="str">
            <v>FOAM GLASS</v>
          </cell>
          <cell r="E44" t="str">
            <v>FG</v>
          </cell>
          <cell r="F44">
            <v>110</v>
          </cell>
          <cell r="G44" t="str">
            <v>m2</v>
          </cell>
          <cell r="H44" t="str">
            <v>140/220</v>
          </cell>
          <cell r="I44">
            <v>8640.3510500000011</v>
          </cell>
          <cell r="J44" t="str">
            <v>140/1280</v>
          </cell>
          <cell r="K44">
            <v>11085.928749999999</v>
          </cell>
          <cell r="L44"/>
          <cell r="M44" t="e">
            <v>#N/A</v>
          </cell>
          <cell r="N44"/>
        </row>
        <row r="45">
          <cell r="A45" t="str">
            <v>FG120</v>
          </cell>
          <cell r="B45" t="str">
            <v>10.1.7</v>
          </cell>
          <cell r="C45" t="str">
            <v>FOAM GLASS</v>
          </cell>
          <cell r="D45" t="str">
            <v>FOAM GLASS</v>
          </cell>
          <cell r="E45" t="str">
            <v>FG</v>
          </cell>
          <cell r="F45">
            <v>120</v>
          </cell>
          <cell r="G45" t="str">
            <v>m2</v>
          </cell>
          <cell r="H45" t="str">
            <v>140/220</v>
          </cell>
          <cell r="I45">
            <v>8640.3510500000011</v>
          </cell>
          <cell r="J45" t="str">
            <v>140/1280</v>
          </cell>
          <cell r="K45">
            <v>11085.928749999999</v>
          </cell>
          <cell r="L45"/>
          <cell r="M45" t="e">
            <v>#N/A</v>
          </cell>
          <cell r="N45"/>
        </row>
        <row r="46">
          <cell r="A46" t="str">
            <v>FG140</v>
          </cell>
          <cell r="B46" t="str">
            <v>10.1.8</v>
          </cell>
          <cell r="C46" t="str">
            <v>FOAM GLASS</v>
          </cell>
          <cell r="D46" t="str">
            <v>FOAM GLASS</v>
          </cell>
          <cell r="E46" t="str">
            <v>FG</v>
          </cell>
          <cell r="F46">
            <v>140</v>
          </cell>
          <cell r="G46" t="str">
            <v>m2</v>
          </cell>
          <cell r="H46" t="str">
            <v>140/220</v>
          </cell>
          <cell r="I46">
            <v>8640.3510500000011</v>
          </cell>
          <cell r="J46" t="str">
            <v>140/1280</v>
          </cell>
          <cell r="K46">
            <v>11085.928749999999</v>
          </cell>
          <cell r="L46"/>
          <cell r="M46" t="e">
            <v>#N/A</v>
          </cell>
          <cell r="N46"/>
        </row>
        <row r="47">
          <cell r="A47" t="str">
            <v>FG170</v>
          </cell>
          <cell r="B47" t="str">
            <v>10.1.9</v>
          </cell>
          <cell r="C47" t="str">
            <v>FOAM GLASS</v>
          </cell>
          <cell r="D47" t="str">
            <v>FOAM GLASS</v>
          </cell>
          <cell r="E47" t="str">
            <v>FG</v>
          </cell>
          <cell r="F47">
            <v>170</v>
          </cell>
          <cell r="G47" t="str">
            <v>m2</v>
          </cell>
          <cell r="H47" t="str">
            <v>140/220</v>
          </cell>
          <cell r="I47">
            <v>8640.3510500000011</v>
          </cell>
          <cell r="J47" t="str">
            <v>140/1280</v>
          </cell>
          <cell r="K47">
            <v>11085.928749999999</v>
          </cell>
          <cell r="L47"/>
          <cell r="M47" t="e">
            <v>#N/A</v>
          </cell>
          <cell r="N47"/>
        </row>
        <row r="48">
          <cell r="A48" t="str">
            <v>FG180</v>
          </cell>
          <cell r="B48" t="str">
            <v>10.1.10</v>
          </cell>
          <cell r="C48" t="str">
            <v>FOAM GLASS</v>
          </cell>
          <cell r="D48" t="str">
            <v>FOAM GLASS</v>
          </cell>
          <cell r="E48" t="str">
            <v>FG</v>
          </cell>
          <cell r="F48">
            <v>180</v>
          </cell>
          <cell r="G48" t="str">
            <v>m2</v>
          </cell>
          <cell r="H48" t="str">
            <v>140/220</v>
          </cell>
          <cell r="I48">
            <v>8640.3510500000011</v>
          </cell>
          <cell r="J48" t="str">
            <v>140/1280</v>
          </cell>
          <cell r="K48">
            <v>11085.928749999999</v>
          </cell>
          <cell r="L48"/>
          <cell r="M48" t="e">
            <v>#N/A</v>
          </cell>
          <cell r="N48"/>
        </row>
        <row r="49">
          <cell r="A49" t="str">
            <v>FG200</v>
          </cell>
          <cell r="B49" t="str">
            <v>10.1.11</v>
          </cell>
          <cell r="C49" t="str">
            <v>FOAM GLASS</v>
          </cell>
          <cell r="D49" t="str">
            <v>FOAM GLASS</v>
          </cell>
          <cell r="E49" t="str">
            <v>FG</v>
          </cell>
          <cell r="F49">
            <v>200</v>
          </cell>
          <cell r="G49" t="str">
            <v>m2</v>
          </cell>
          <cell r="H49" t="str">
            <v>140/220</v>
          </cell>
          <cell r="I49">
            <v>8640.3510500000011</v>
          </cell>
          <cell r="J49" t="str">
            <v>140/1280</v>
          </cell>
          <cell r="K49">
            <v>11085.928749999999</v>
          </cell>
          <cell r="L49"/>
          <cell r="M49" t="e">
            <v>#N/A</v>
          </cell>
          <cell r="N49"/>
        </row>
        <row r="50">
          <cell r="A50" t="str">
            <v>FG220</v>
          </cell>
          <cell r="B50" t="str">
            <v>10.1.12</v>
          </cell>
          <cell r="C50" t="str">
            <v>FOAM GLASS</v>
          </cell>
          <cell r="D50" t="str">
            <v>FOAM GLASS</v>
          </cell>
          <cell r="E50" t="str">
            <v>FG</v>
          </cell>
          <cell r="F50">
            <v>220</v>
          </cell>
          <cell r="G50" t="str">
            <v>m2</v>
          </cell>
          <cell r="H50" t="str">
            <v>140/220</v>
          </cell>
          <cell r="I50">
            <v>8640.3510500000011</v>
          </cell>
          <cell r="J50" t="str">
            <v>140/1280</v>
          </cell>
          <cell r="K50">
            <v>11085.928749999999</v>
          </cell>
          <cell r="L50"/>
          <cell r="M50" t="e">
            <v>#N/A</v>
          </cell>
          <cell r="N50"/>
        </row>
        <row r="51">
          <cell r="A51" t="str">
            <v>FG240</v>
          </cell>
          <cell r="B51" t="str">
            <v>10.1.13</v>
          </cell>
          <cell r="C51" t="str">
            <v>FOAM GLASS</v>
          </cell>
          <cell r="D51" t="str">
            <v>FOAM GLASS</v>
          </cell>
          <cell r="E51" t="str">
            <v>FG</v>
          </cell>
          <cell r="F51">
            <v>240</v>
          </cell>
          <cell r="G51" t="str">
            <v>m2</v>
          </cell>
          <cell r="H51" t="str">
            <v>140/220</v>
          </cell>
          <cell r="I51">
            <v>8640.3510500000011</v>
          </cell>
          <cell r="J51" t="str">
            <v>140/1280</v>
          </cell>
          <cell r="K51">
            <v>11085.928749999999</v>
          </cell>
          <cell r="L51"/>
          <cell r="M51" t="e">
            <v>#N/A</v>
          </cell>
          <cell r="N51"/>
        </row>
        <row r="52">
          <cell r="A52" t="str">
            <v>FG270</v>
          </cell>
          <cell r="B52" t="str">
            <v>10.1.14</v>
          </cell>
          <cell r="C52" t="str">
            <v>FOAM GLASS</v>
          </cell>
          <cell r="D52" t="str">
            <v>FOAM GLASS</v>
          </cell>
          <cell r="E52" t="str">
            <v>FG</v>
          </cell>
          <cell r="F52">
            <v>270</v>
          </cell>
          <cell r="G52" t="str">
            <v>m2</v>
          </cell>
          <cell r="H52" t="str">
            <v>140/220</v>
          </cell>
          <cell r="I52">
            <v>8640.3510500000011</v>
          </cell>
          <cell r="J52" t="str">
            <v>140/1280</v>
          </cell>
          <cell r="K52">
            <v>11085.928749999999</v>
          </cell>
          <cell r="L52"/>
          <cell r="M52" t="e">
            <v>#N/A</v>
          </cell>
          <cell r="N52"/>
        </row>
        <row r="53">
          <cell r="A53" t="str">
            <v>FG290</v>
          </cell>
          <cell r="B53" t="str">
            <v>10.1.15</v>
          </cell>
          <cell r="C53" t="str">
            <v>FOAM GLASS</v>
          </cell>
          <cell r="D53" t="str">
            <v>FOAM GLASS</v>
          </cell>
          <cell r="E53" t="str">
            <v>FG</v>
          </cell>
          <cell r="F53">
            <v>290</v>
          </cell>
          <cell r="G53" t="str">
            <v>m2</v>
          </cell>
          <cell r="H53" t="str">
            <v>140/220</v>
          </cell>
          <cell r="I53">
            <v>8640.3510500000011</v>
          </cell>
          <cell r="J53" t="str">
            <v>140/1280</v>
          </cell>
          <cell r="K53">
            <v>11085.928749999999</v>
          </cell>
          <cell r="L53"/>
          <cell r="M53" t="e">
            <v>#N/A</v>
          </cell>
          <cell r="N53"/>
        </row>
        <row r="54">
          <cell r="A54" t="str">
            <v>FG300</v>
          </cell>
          <cell r="B54" t="str">
            <v>10.1.16</v>
          </cell>
          <cell r="C54" t="str">
            <v>FOAM GLASS</v>
          </cell>
          <cell r="D54" t="str">
            <v>FOAM GLASS</v>
          </cell>
          <cell r="E54" t="str">
            <v>FG</v>
          </cell>
          <cell r="F54">
            <v>300</v>
          </cell>
          <cell r="G54" t="str">
            <v>m2</v>
          </cell>
          <cell r="H54" t="str">
            <v>140/220</v>
          </cell>
          <cell r="I54">
            <v>8640.3510500000011</v>
          </cell>
          <cell r="J54" t="str">
            <v>140/1280</v>
          </cell>
          <cell r="K54">
            <v>11085.928749999999</v>
          </cell>
          <cell r="L54"/>
          <cell r="M54" t="e">
            <v>#N/A</v>
          </cell>
          <cell r="N54"/>
        </row>
        <row r="55">
          <cell r="A55" t="str">
            <v>FG340</v>
          </cell>
          <cell r="B55" t="str">
            <v>10.1.17</v>
          </cell>
          <cell r="C55" t="str">
            <v>FOAM GLASS</v>
          </cell>
          <cell r="D55" t="str">
            <v>FOAM GLASS</v>
          </cell>
          <cell r="E55" t="str">
            <v>FG</v>
          </cell>
          <cell r="F55">
            <v>340</v>
          </cell>
          <cell r="G55" t="str">
            <v>m2</v>
          </cell>
          <cell r="H55" t="str">
            <v>140/220</v>
          </cell>
          <cell r="I55">
            <v>8640.3510500000011</v>
          </cell>
          <cell r="J55" t="str">
            <v>140/1280</v>
          </cell>
          <cell r="K55">
            <v>11085.928749999999</v>
          </cell>
          <cell r="L55"/>
          <cell r="M55" t="e">
            <v>#N/A</v>
          </cell>
          <cell r="N55"/>
        </row>
        <row r="56">
          <cell r="A56" t="str">
            <v>FG370</v>
          </cell>
          <cell r="B56" t="str">
            <v>10.1.18</v>
          </cell>
          <cell r="C56" t="str">
            <v>FOAM GLASS</v>
          </cell>
          <cell r="D56" t="str">
            <v>FOAM GLASS</v>
          </cell>
          <cell r="E56" t="str">
            <v>FG</v>
          </cell>
          <cell r="F56">
            <v>370</v>
          </cell>
          <cell r="G56" t="str">
            <v>m2</v>
          </cell>
          <cell r="H56" t="str">
            <v>140/220</v>
          </cell>
          <cell r="I56">
            <v>8640.3510500000011</v>
          </cell>
          <cell r="J56" t="str">
            <v>140/1280</v>
          </cell>
          <cell r="K56">
            <v>11085.928749999999</v>
          </cell>
          <cell r="L56"/>
          <cell r="M56" t="e">
            <v>#N/A</v>
          </cell>
          <cell r="N56"/>
        </row>
        <row r="57">
          <cell r="A57" t="str">
            <v>FG400</v>
          </cell>
          <cell r="B57" t="str">
            <v>10.1.19</v>
          </cell>
          <cell r="C57" t="str">
            <v>FOAM GLASS</v>
          </cell>
          <cell r="D57" t="str">
            <v>FOAM GLASS</v>
          </cell>
          <cell r="E57" t="str">
            <v>FG</v>
          </cell>
          <cell r="F57">
            <v>400</v>
          </cell>
          <cell r="G57" t="str">
            <v>m2</v>
          </cell>
          <cell r="H57" t="str">
            <v>140/220</v>
          </cell>
          <cell r="I57">
            <v>8640.3510500000011</v>
          </cell>
          <cell r="J57" t="str">
            <v>140/1280</v>
          </cell>
          <cell r="K57">
            <v>11085.928749999999</v>
          </cell>
          <cell r="L57"/>
          <cell r="M57" t="e">
            <v>#N/A</v>
          </cell>
          <cell r="N57"/>
        </row>
        <row r="58">
          <cell r="A58" t="str">
            <v>CRY10</v>
          </cell>
          <cell r="B58" t="str">
            <v>10.1.20</v>
          </cell>
          <cell r="C58" t="str">
            <v>PAINEL CRYOGEL</v>
          </cell>
          <cell r="D58" t="str">
            <v>PAINEL CRYOGEL</v>
          </cell>
          <cell r="E58" t="str">
            <v>CRY</v>
          </cell>
          <cell r="F58">
            <v>10</v>
          </cell>
          <cell r="G58" t="str">
            <v>m2</v>
          </cell>
          <cell r="H58" t="str">
            <v>140/110</v>
          </cell>
          <cell r="I58">
            <v>48043.375</v>
          </cell>
          <cell r="J58" t="str">
            <v>140/1170</v>
          </cell>
          <cell r="K58">
            <v>119593.63710000001</v>
          </cell>
          <cell r="L58" t="str">
            <v>140/2320</v>
          </cell>
          <cell r="M58">
            <v>866.62270000000001</v>
          </cell>
          <cell r="N58"/>
        </row>
        <row r="59">
          <cell r="A59" t="str">
            <v>CRY20</v>
          </cell>
          <cell r="B59" t="str">
            <v>10.1.21</v>
          </cell>
          <cell r="C59" t="str">
            <v>PAINEL CRYOGEL</v>
          </cell>
          <cell r="D59" t="str">
            <v>PAINEL CRYOGEL</v>
          </cell>
          <cell r="E59" t="str">
            <v>CRY</v>
          </cell>
          <cell r="F59">
            <v>20</v>
          </cell>
          <cell r="G59" t="str">
            <v>m2</v>
          </cell>
          <cell r="H59" t="str">
            <v>140/110</v>
          </cell>
          <cell r="I59">
            <v>48043.375</v>
          </cell>
          <cell r="J59" t="str">
            <v>140/1170</v>
          </cell>
          <cell r="K59">
            <v>119593.63710000001</v>
          </cell>
          <cell r="L59" t="str">
            <v>140/2320</v>
          </cell>
          <cell r="M59">
            <v>866.62270000000001</v>
          </cell>
          <cell r="N59"/>
        </row>
        <row r="60">
          <cell r="A60" t="str">
            <v>CRY30</v>
          </cell>
          <cell r="B60" t="str">
            <v>10.1.22</v>
          </cell>
          <cell r="C60" t="str">
            <v>PAINEL CRYOGEL</v>
          </cell>
          <cell r="D60" t="str">
            <v>PAINEL CRYOGEL</v>
          </cell>
          <cell r="E60" t="str">
            <v>CRY</v>
          </cell>
          <cell r="F60">
            <v>30</v>
          </cell>
          <cell r="G60" t="str">
            <v>m2</v>
          </cell>
          <cell r="H60" t="str">
            <v>140/110</v>
          </cell>
          <cell r="I60">
            <v>48043.375</v>
          </cell>
          <cell r="J60" t="str">
            <v>140/1170</v>
          </cell>
          <cell r="K60">
            <v>119593.63710000001</v>
          </cell>
          <cell r="L60" t="str">
            <v>140/2320</v>
          </cell>
          <cell r="M60">
            <v>866.62270000000001</v>
          </cell>
          <cell r="N60"/>
        </row>
        <row r="61">
          <cell r="A61" t="str">
            <v>CRY40</v>
          </cell>
          <cell r="B61" t="str">
            <v>10.1.23</v>
          </cell>
          <cell r="C61" t="str">
            <v>PAINEL CRYOGEL</v>
          </cell>
          <cell r="D61" t="str">
            <v>PAINEL CRYOGEL</v>
          </cell>
          <cell r="E61" t="str">
            <v>CRY</v>
          </cell>
          <cell r="F61">
            <v>40</v>
          </cell>
          <cell r="G61" t="str">
            <v>m2</v>
          </cell>
          <cell r="H61" t="str">
            <v>140/110</v>
          </cell>
          <cell r="I61">
            <v>48043.375</v>
          </cell>
          <cell r="J61" t="str">
            <v>140/1170</v>
          </cell>
          <cell r="K61">
            <v>119593.63710000001</v>
          </cell>
          <cell r="L61" t="str">
            <v>140/2320</v>
          </cell>
          <cell r="M61">
            <v>866.62270000000001</v>
          </cell>
          <cell r="N61"/>
        </row>
        <row r="62">
          <cell r="A62" t="str">
            <v>CRY50</v>
          </cell>
          <cell r="B62" t="str">
            <v>10.1.24</v>
          </cell>
          <cell r="C62" t="str">
            <v>PAINEL CRYOGEL</v>
          </cell>
          <cell r="D62" t="str">
            <v>PAINEL CRYOGEL</v>
          </cell>
          <cell r="E62" t="str">
            <v>CRY</v>
          </cell>
          <cell r="F62">
            <v>50</v>
          </cell>
          <cell r="G62" t="str">
            <v>m2</v>
          </cell>
          <cell r="H62" t="str">
            <v>140/110</v>
          </cell>
          <cell r="I62">
            <v>48043.375</v>
          </cell>
          <cell r="J62" t="str">
            <v>140/1170</v>
          </cell>
          <cell r="K62">
            <v>119593.63710000001</v>
          </cell>
          <cell r="L62" t="str">
            <v>140/2320</v>
          </cell>
          <cell r="M62">
            <v>866.62270000000001</v>
          </cell>
          <cell r="N62"/>
        </row>
        <row r="63">
          <cell r="A63" t="str">
            <v>CRY60</v>
          </cell>
          <cell r="B63" t="str">
            <v>10.1.25</v>
          </cell>
          <cell r="C63" t="str">
            <v>PAINEL CRYOGEL</v>
          </cell>
          <cell r="D63" t="str">
            <v>PAINEL CRYOGEL</v>
          </cell>
          <cell r="E63" t="str">
            <v>CRY</v>
          </cell>
          <cell r="F63">
            <v>60</v>
          </cell>
          <cell r="G63" t="str">
            <v>m2</v>
          </cell>
          <cell r="H63" t="str">
            <v>140/110</v>
          </cell>
          <cell r="I63">
            <v>48043.375</v>
          </cell>
          <cell r="J63" t="str">
            <v>140/1170</v>
          </cell>
          <cell r="K63">
            <v>119593.63710000001</v>
          </cell>
          <cell r="L63" t="str">
            <v>140/2320</v>
          </cell>
          <cell r="M63">
            <v>866.62270000000001</v>
          </cell>
          <cell r="N63"/>
        </row>
        <row r="64">
          <cell r="A64" t="str">
            <v>CRY70</v>
          </cell>
          <cell r="B64" t="str">
            <v>10.1.26</v>
          </cell>
          <cell r="C64" t="str">
            <v>PAINEL CRYOGEL</v>
          </cell>
          <cell r="D64" t="str">
            <v>PAINEL CRYOGEL</v>
          </cell>
          <cell r="E64" t="str">
            <v>CRY</v>
          </cell>
          <cell r="F64">
            <v>70</v>
          </cell>
          <cell r="G64" t="str">
            <v>m2</v>
          </cell>
          <cell r="H64" t="str">
            <v>140/110</v>
          </cell>
          <cell r="I64">
            <v>48043.375</v>
          </cell>
          <cell r="J64" t="str">
            <v>140/1170</v>
          </cell>
          <cell r="K64">
            <v>119593.63710000001</v>
          </cell>
          <cell r="L64" t="str">
            <v>140/2320</v>
          </cell>
          <cell r="M64">
            <v>866.62270000000001</v>
          </cell>
          <cell r="N64"/>
        </row>
        <row r="65">
          <cell r="A65" t="str">
            <v>CRY90</v>
          </cell>
          <cell r="B65" t="str">
            <v>10.1.27</v>
          </cell>
          <cell r="C65" t="str">
            <v>PAINEL CRYOGEL</v>
          </cell>
          <cell r="D65" t="str">
            <v>PAINEL CRYOGEL</v>
          </cell>
          <cell r="E65" t="str">
            <v>CRY</v>
          </cell>
          <cell r="F65">
            <v>90</v>
          </cell>
          <cell r="G65" t="str">
            <v>m2</v>
          </cell>
          <cell r="H65" t="str">
            <v>140/110</v>
          </cell>
          <cell r="I65">
            <v>48043.375</v>
          </cell>
          <cell r="J65" t="str">
            <v>140/1170</v>
          </cell>
          <cell r="K65">
            <v>119593.63710000001</v>
          </cell>
          <cell r="L65" t="str">
            <v>140/2320</v>
          </cell>
          <cell r="M65">
            <v>866.62270000000001</v>
          </cell>
          <cell r="N65"/>
        </row>
        <row r="66">
          <cell r="A66" t="str">
            <v/>
          </cell>
          <cell r="B66"/>
          <cell r="C66"/>
          <cell r="D66"/>
          <cell r="E66"/>
          <cell r="F66"/>
          <cell r="G66"/>
          <cell r="H66"/>
          <cell r="I66"/>
          <cell r="J66"/>
          <cell r="K66"/>
          <cell r="L66"/>
          <cell r="M66"/>
          <cell r="N66"/>
        </row>
        <row r="67">
          <cell r="A67" t="str">
            <v/>
          </cell>
          <cell r="B67"/>
          <cell r="C67"/>
          <cell r="D67"/>
          <cell r="E67"/>
          <cell r="F67"/>
          <cell r="G67"/>
          <cell r="H67"/>
          <cell r="I67"/>
          <cell r="J67"/>
          <cell r="K67"/>
          <cell r="L67"/>
          <cell r="M67"/>
          <cell r="N67"/>
        </row>
        <row r="68">
          <cell r="A68" t="str">
            <v>ESPESSURA DO ISOLANTE (mm)</v>
          </cell>
          <cell r="B68" t="str">
            <v xml:space="preserve">ITEM </v>
          </cell>
          <cell r="C68" t="str">
            <v>DIÂMETRO (Pol)</v>
          </cell>
          <cell r="D68" t="str">
            <v>MATERIAL</v>
          </cell>
          <cell r="E68"/>
          <cell r="F68" t="str">
            <v>ESPESSURA DO ISOLANTE (mm)</v>
          </cell>
          <cell r="G68" t="str">
            <v>UN</v>
          </cell>
          <cell r="H68"/>
          <cell r="I68"/>
          <cell r="J68"/>
          <cell r="K68"/>
          <cell r="L68"/>
          <cell r="M68" t="str">
            <v>PREÇOS (A+B) R$/m</v>
          </cell>
          <cell r="N68"/>
        </row>
        <row r="69">
          <cell r="A69" t="str">
            <v/>
          </cell>
          <cell r="B69"/>
          <cell r="C69"/>
          <cell r="D69"/>
          <cell r="E69"/>
          <cell r="F69"/>
          <cell r="G69"/>
          <cell r="H69"/>
          <cell r="I69"/>
          <cell r="J69"/>
          <cell r="K69"/>
          <cell r="L69"/>
          <cell r="M69"/>
          <cell r="N69"/>
        </row>
        <row r="70">
          <cell r="A70" t="str">
            <v/>
          </cell>
          <cell r="B70" t="str">
            <v>7.1 - ISOLAMENTO TÉRMICO A QUENTE EM EQUIPAMENTOS</v>
          </cell>
          <cell r="C70"/>
          <cell r="D70"/>
          <cell r="E70"/>
          <cell r="F70"/>
          <cell r="G70"/>
          <cell r="H70"/>
          <cell r="I70">
            <v>0</v>
          </cell>
          <cell r="J70"/>
          <cell r="K70">
            <v>0</v>
          </cell>
          <cell r="L70"/>
          <cell r="M70"/>
          <cell r="N70"/>
        </row>
        <row r="71">
          <cell r="A71" t="str">
            <v>SC25</v>
          </cell>
          <cell r="B71" t="str">
            <v>7.1.1</v>
          </cell>
          <cell r="C71" t="str">
            <v>Isol quente Capa e Placa Tubo Silicato</v>
          </cell>
          <cell r="D71" t="str">
            <v>SILICATO DE CÁLCIO</v>
          </cell>
          <cell r="E71" t="str">
            <v>SC</v>
          </cell>
          <cell r="F71">
            <v>25</v>
          </cell>
          <cell r="G71" t="str">
            <v>m2</v>
          </cell>
          <cell r="H71" t="str">
            <v>140/30</v>
          </cell>
          <cell r="I71">
            <v>3533.1752999999999</v>
          </cell>
          <cell r="J71" t="str">
            <v>140/1090</v>
          </cell>
          <cell r="K71">
            <v>2046.4359999999999</v>
          </cell>
          <cell r="L71" t="str">
            <v>140/2330</v>
          </cell>
          <cell r="M71">
            <v>759.96690000000001</v>
          </cell>
          <cell r="N71"/>
        </row>
        <row r="72">
          <cell r="A72" t="str">
            <v>SC38</v>
          </cell>
          <cell r="B72" t="str">
            <v>7.1.2</v>
          </cell>
          <cell r="C72" t="str">
            <v>Isol quente Capa e Placa Tubo Silicato</v>
          </cell>
          <cell r="D72" t="str">
            <v>SILICATO DE CÁLCIO</v>
          </cell>
          <cell r="E72" t="str">
            <v>SC</v>
          </cell>
          <cell r="F72">
            <v>38</v>
          </cell>
          <cell r="G72" t="str">
            <v>m2</v>
          </cell>
          <cell r="H72" t="str">
            <v>140/30</v>
          </cell>
          <cell r="I72">
            <v>3533.1752999999999</v>
          </cell>
          <cell r="J72" t="str">
            <v>140/1090</v>
          </cell>
          <cell r="K72">
            <v>2046.4359999999999</v>
          </cell>
          <cell r="L72" t="str">
            <v>140/2330</v>
          </cell>
          <cell r="M72">
            <v>759.96690000000001</v>
          </cell>
          <cell r="N72"/>
        </row>
        <row r="73">
          <cell r="A73" t="str">
            <v>SC50</v>
          </cell>
          <cell r="B73" t="str">
            <v>7.1.3</v>
          </cell>
          <cell r="C73" t="str">
            <v>Isol quente Capa e Placa Tubo Silicato</v>
          </cell>
          <cell r="D73" t="str">
            <v>SILICATO DE CÁLCIO</v>
          </cell>
          <cell r="E73" t="str">
            <v>SC</v>
          </cell>
          <cell r="F73">
            <v>50</v>
          </cell>
          <cell r="G73" t="str">
            <v>m2</v>
          </cell>
          <cell r="H73" t="str">
            <v>140/30</v>
          </cell>
          <cell r="I73">
            <v>3533.1752999999999</v>
          </cell>
          <cell r="J73" t="str">
            <v>140/1090</v>
          </cell>
          <cell r="K73">
            <v>2046.4359999999999</v>
          </cell>
          <cell r="L73" t="str">
            <v>140/2330</v>
          </cell>
          <cell r="M73">
            <v>759.96690000000001</v>
          </cell>
          <cell r="N73"/>
        </row>
        <row r="74">
          <cell r="A74" t="str">
            <v>SC63</v>
          </cell>
          <cell r="B74" t="str">
            <v>7.1.4</v>
          </cell>
          <cell r="C74" t="str">
            <v>Isol quente Capa e Placa Tubo Silicato</v>
          </cell>
          <cell r="D74" t="str">
            <v>SILICATO DE CÁLCIO</v>
          </cell>
          <cell r="E74" t="str">
            <v>SC</v>
          </cell>
          <cell r="F74">
            <v>63</v>
          </cell>
          <cell r="G74" t="str">
            <v>m2</v>
          </cell>
          <cell r="H74" t="str">
            <v>140/30</v>
          </cell>
          <cell r="I74">
            <v>3533.1752999999999</v>
          </cell>
          <cell r="J74" t="str">
            <v>140/1090</v>
          </cell>
          <cell r="K74">
            <v>2046.4359999999999</v>
          </cell>
          <cell r="L74" t="str">
            <v>140/2330</v>
          </cell>
          <cell r="M74">
            <v>759.96690000000001</v>
          </cell>
          <cell r="N74"/>
        </row>
        <row r="75">
          <cell r="A75" t="str">
            <v>SC75</v>
          </cell>
          <cell r="B75" t="str">
            <v>7.1.5</v>
          </cell>
          <cell r="C75" t="str">
            <v>Isol quente Capa e Placa Tubo Silicato</v>
          </cell>
          <cell r="D75" t="str">
            <v>SILICATO DE CÁLCIO</v>
          </cell>
          <cell r="E75" t="str">
            <v>SC</v>
          </cell>
          <cell r="F75">
            <v>75</v>
          </cell>
          <cell r="G75" t="str">
            <v>m2</v>
          </cell>
          <cell r="H75" t="str">
            <v>140/30</v>
          </cell>
          <cell r="I75">
            <v>3533.1752999999999</v>
          </cell>
          <cell r="J75" t="str">
            <v>140/1090</v>
          </cell>
          <cell r="K75">
            <v>2046.4359999999999</v>
          </cell>
          <cell r="L75" t="str">
            <v>140/2330</v>
          </cell>
          <cell r="M75">
            <v>759.96690000000001</v>
          </cell>
          <cell r="N75"/>
        </row>
        <row r="76">
          <cell r="A76" t="str">
            <v>SC100</v>
          </cell>
          <cell r="B76" t="str">
            <v>7.1.6</v>
          </cell>
          <cell r="C76" t="str">
            <v>Isol quente Capa e Placa Tubo Silicato</v>
          </cell>
          <cell r="D76" t="str">
            <v>SILICATO DE CÁLCIO</v>
          </cell>
          <cell r="E76" t="str">
            <v>SC</v>
          </cell>
          <cell r="F76">
            <v>100</v>
          </cell>
          <cell r="G76" t="str">
            <v>m2</v>
          </cell>
          <cell r="H76" t="str">
            <v>140/30</v>
          </cell>
          <cell r="I76">
            <v>3533.1752999999999</v>
          </cell>
          <cell r="J76" t="str">
            <v>140/1090</v>
          </cell>
          <cell r="K76">
            <v>2046.4359999999999</v>
          </cell>
          <cell r="L76" t="str">
            <v>140/2330</v>
          </cell>
          <cell r="M76">
            <v>759.96690000000001</v>
          </cell>
          <cell r="N76"/>
        </row>
        <row r="77">
          <cell r="A77" t="str">
            <v>PLR25</v>
          </cell>
          <cell r="B77" t="str">
            <v>7.1.7</v>
          </cell>
          <cell r="C77" t="str">
            <v>Isol Quente Placa Lã Mineral</v>
          </cell>
          <cell r="D77" t="str">
            <v>LÃ DE ROCHA</v>
          </cell>
          <cell r="E77" t="str">
            <v>PLR</v>
          </cell>
          <cell r="F77">
            <v>25</v>
          </cell>
          <cell r="G77" t="str">
            <v>m³</v>
          </cell>
          <cell r="H77" t="str">
            <v>140/130</v>
          </cell>
          <cell r="I77">
            <v>3666.49505</v>
          </cell>
          <cell r="J77" t="str">
            <v>140/1190</v>
          </cell>
          <cell r="K77">
            <v>3695.1684</v>
          </cell>
          <cell r="L77" t="str">
            <v>140/2330</v>
          </cell>
          <cell r="M77">
            <v>759.96690000000001</v>
          </cell>
          <cell r="N77"/>
        </row>
        <row r="78">
          <cell r="A78" t="str">
            <v>PLR38</v>
          </cell>
          <cell r="B78" t="str">
            <v>7.1.8</v>
          </cell>
          <cell r="C78" t="str">
            <v>Isol Quente Placa Lã Mineral</v>
          </cell>
          <cell r="D78" t="str">
            <v>LÃ DE ROCHA</v>
          </cell>
          <cell r="E78" t="str">
            <v>PLR</v>
          </cell>
          <cell r="F78">
            <v>38</v>
          </cell>
          <cell r="G78" t="str">
            <v>m³</v>
          </cell>
          <cell r="H78" t="str">
            <v>140/130</v>
          </cell>
          <cell r="I78">
            <v>3666.49505</v>
          </cell>
          <cell r="J78" t="str">
            <v>140/1190</v>
          </cell>
          <cell r="K78">
            <v>3695.1684</v>
          </cell>
          <cell r="L78" t="str">
            <v>140/2330</v>
          </cell>
          <cell r="M78">
            <v>759.96690000000001</v>
          </cell>
          <cell r="N78"/>
        </row>
        <row r="79">
          <cell r="A79" t="str">
            <v>PLR50</v>
          </cell>
          <cell r="B79" t="str">
            <v>7.1.9</v>
          </cell>
          <cell r="C79" t="str">
            <v>Isol Quente Placa Lã Mineral</v>
          </cell>
          <cell r="D79" t="str">
            <v>LÃ DE ROCHA</v>
          </cell>
          <cell r="E79" t="str">
            <v>PLR</v>
          </cell>
          <cell r="F79">
            <v>50</v>
          </cell>
          <cell r="G79" t="str">
            <v>m³</v>
          </cell>
          <cell r="H79" t="str">
            <v>140/130</v>
          </cell>
          <cell r="I79">
            <v>3666.49505</v>
          </cell>
          <cell r="J79" t="str">
            <v>140/1190</v>
          </cell>
          <cell r="K79">
            <v>3695.1684</v>
          </cell>
          <cell r="L79" t="str">
            <v>140/2330</v>
          </cell>
          <cell r="M79">
            <v>759.96690000000001</v>
          </cell>
          <cell r="N79"/>
        </row>
        <row r="80">
          <cell r="A80" t="str">
            <v>PLR63</v>
          </cell>
          <cell r="B80" t="str">
            <v>7.1.10</v>
          </cell>
          <cell r="C80" t="str">
            <v>Isol Quente Placa Lã Mineral</v>
          </cell>
          <cell r="D80" t="str">
            <v>LÃ DE ROCHA</v>
          </cell>
          <cell r="E80" t="str">
            <v>PLR</v>
          </cell>
          <cell r="F80">
            <v>63</v>
          </cell>
          <cell r="G80" t="str">
            <v>m³</v>
          </cell>
          <cell r="H80" t="str">
            <v>140/130</v>
          </cell>
          <cell r="I80">
            <v>3666.49505</v>
          </cell>
          <cell r="J80" t="str">
            <v>140/1190</v>
          </cell>
          <cell r="K80">
            <v>3695.1684</v>
          </cell>
          <cell r="L80" t="str">
            <v>140/2330</v>
          </cell>
          <cell r="M80">
            <v>759.96690000000001</v>
          </cell>
          <cell r="N80"/>
        </row>
        <row r="81">
          <cell r="A81" t="str">
            <v>PLR75</v>
          </cell>
          <cell r="B81" t="str">
            <v>7.1.10</v>
          </cell>
          <cell r="C81" t="str">
            <v>Isol Quente Placa Lã Mineral</v>
          </cell>
          <cell r="D81" t="str">
            <v>LÃ DE ROCHA</v>
          </cell>
          <cell r="E81" t="str">
            <v>PLR</v>
          </cell>
          <cell r="F81">
            <v>75</v>
          </cell>
          <cell r="G81" t="str">
            <v>m³</v>
          </cell>
          <cell r="H81" t="str">
            <v>140/130</v>
          </cell>
          <cell r="I81">
            <v>3666.49505</v>
          </cell>
          <cell r="J81" t="str">
            <v>140/1190</v>
          </cell>
          <cell r="K81">
            <v>3695.1684</v>
          </cell>
          <cell r="L81" t="str">
            <v>140/2330</v>
          </cell>
          <cell r="M81">
            <v>759.96690000000001</v>
          </cell>
          <cell r="N81"/>
        </row>
        <row r="82">
          <cell r="A82" t="str">
            <v>PLR100</v>
          </cell>
          <cell r="B82" t="str">
            <v>7.1.10</v>
          </cell>
          <cell r="C82" t="str">
            <v>Isol Quente Placa Lã Mineral</v>
          </cell>
          <cell r="D82" t="str">
            <v>LÃ DE ROCHA</v>
          </cell>
          <cell r="E82" t="str">
            <v>PLR</v>
          </cell>
          <cell r="F82">
            <v>100</v>
          </cell>
          <cell r="G82" t="str">
            <v>m³</v>
          </cell>
          <cell r="H82" t="str">
            <v>140/130</v>
          </cell>
          <cell r="I82">
            <v>3666.49505</v>
          </cell>
          <cell r="J82" t="str">
            <v>140/1190</v>
          </cell>
          <cell r="K82">
            <v>3695.1684</v>
          </cell>
          <cell r="L82" t="str">
            <v>140/2330</v>
          </cell>
          <cell r="M82">
            <v>759.96690000000001</v>
          </cell>
          <cell r="N82"/>
        </row>
        <row r="83">
          <cell r="A83" t="str">
            <v>MIT25</v>
          </cell>
          <cell r="B83" t="str">
            <v>7.1.14</v>
          </cell>
          <cell r="C83" t="str">
            <v>Isol Quente Manta Lã Mineral</v>
          </cell>
          <cell r="D83" t="str">
            <v>LÃ DE ROCHA</v>
          </cell>
          <cell r="E83" t="str">
            <v>MIT</v>
          </cell>
          <cell r="F83">
            <v>25</v>
          </cell>
          <cell r="G83" t="str">
            <v>m³</v>
          </cell>
          <cell r="H83" t="str">
            <v>140/1200</v>
          </cell>
          <cell r="I83">
            <v>3695.1684</v>
          </cell>
          <cell r="J83" t="str">
            <v>140/140</v>
          </cell>
          <cell r="K83">
            <v>3666.49505</v>
          </cell>
          <cell r="L83" t="str">
            <v>140/2330</v>
          </cell>
          <cell r="M83">
            <v>759.96690000000001</v>
          </cell>
          <cell r="N83"/>
        </row>
        <row r="84">
          <cell r="A84" t="str">
            <v>MIT50</v>
          </cell>
          <cell r="B84" t="str">
            <v>7.1.15</v>
          </cell>
          <cell r="C84" t="str">
            <v>MANTA DE LÃ DE VIDRO OU LÃ DE ROCHA</v>
          </cell>
          <cell r="D84" t="str">
            <v>LÃ DE ROCHA</v>
          </cell>
          <cell r="E84" t="str">
            <v>MIT</v>
          </cell>
          <cell r="F84">
            <v>50</v>
          </cell>
          <cell r="G84" t="str">
            <v>m³</v>
          </cell>
          <cell r="H84" t="str">
            <v>140/1200</v>
          </cell>
          <cell r="I84">
            <v>3695.1684</v>
          </cell>
          <cell r="J84" t="str">
            <v>140/140</v>
          </cell>
          <cell r="K84">
            <v>3666.49505</v>
          </cell>
          <cell r="L84" t="str">
            <v>140/2330</v>
          </cell>
          <cell r="M84">
            <v>759.96690000000001</v>
          </cell>
          <cell r="N84"/>
        </row>
        <row r="85">
          <cell r="A85" t="str">
            <v>MIT75</v>
          </cell>
          <cell r="B85" t="str">
            <v>7.1.15</v>
          </cell>
          <cell r="C85" t="str">
            <v>MANTA DE LÃ DE VIDRO OU LÃ DE ROCHA</v>
          </cell>
          <cell r="D85" t="str">
            <v>LÃ DE ROCHA</v>
          </cell>
          <cell r="E85" t="str">
            <v>MIT</v>
          </cell>
          <cell r="F85">
            <v>75</v>
          </cell>
          <cell r="G85" t="str">
            <v>m³</v>
          </cell>
          <cell r="H85" t="str">
            <v>140/1200</v>
          </cell>
          <cell r="I85">
            <v>3695.1684</v>
          </cell>
          <cell r="J85" t="str">
            <v>140/140</v>
          </cell>
          <cell r="K85">
            <v>3666.49505</v>
          </cell>
          <cell r="L85" t="str">
            <v>140/2330</v>
          </cell>
          <cell r="M85">
            <v>759.96690000000001</v>
          </cell>
          <cell r="N85"/>
        </row>
        <row r="86">
          <cell r="A86" t="str">
            <v>MIT100</v>
          </cell>
          <cell r="B86" t="str">
            <v>7.1.15</v>
          </cell>
          <cell r="C86" t="str">
            <v>MANTA DE LÃ DE VIDRO OU LÃ DE ROCHA</v>
          </cell>
          <cell r="D86" t="str">
            <v>LÃ DE ROCHA</v>
          </cell>
          <cell r="E86" t="str">
            <v>MIT</v>
          </cell>
          <cell r="F86">
            <v>100</v>
          </cell>
          <cell r="G86" t="str">
            <v>m³</v>
          </cell>
          <cell r="H86" t="str">
            <v>140/1200</v>
          </cell>
          <cell r="I86">
            <v>3695.1684</v>
          </cell>
          <cell r="J86" t="str">
            <v>140/140</v>
          </cell>
          <cell r="K86">
            <v>3666.49505</v>
          </cell>
          <cell r="L86" t="str">
            <v>140/2330</v>
          </cell>
          <cell r="M86">
            <v>759.96690000000001</v>
          </cell>
          <cell r="N86"/>
        </row>
        <row r="87">
          <cell r="A87" t="str">
            <v>FC-64kg/m³25</v>
          </cell>
          <cell r="B87" t="str">
            <v>7.1.11</v>
          </cell>
          <cell r="C87" t="str">
            <v>PAINEL FLEXIV DE FIBRA CERÂMICA (64KG/M3)</v>
          </cell>
          <cell r="D87" t="str">
            <v>FIBRA CERÂMICA</v>
          </cell>
          <cell r="E87" t="str">
            <v>FC-64kg/m³</v>
          </cell>
          <cell r="F87">
            <v>25</v>
          </cell>
          <cell r="G87" t="str">
            <v>m³</v>
          </cell>
          <cell r="H87" t="str">
            <v>140/240</v>
          </cell>
          <cell r="I87">
            <v>3799.82465</v>
          </cell>
          <cell r="J87" t="str">
            <v>140/1300</v>
          </cell>
          <cell r="K87">
            <v>3829.5421000000001</v>
          </cell>
          <cell r="L87" t="str">
            <v>140/2330</v>
          </cell>
          <cell r="M87">
            <v>759.96690000000001</v>
          </cell>
          <cell r="N87"/>
        </row>
        <row r="88">
          <cell r="A88" t="str">
            <v>FC-64kg/m³50</v>
          </cell>
          <cell r="B88" t="str">
            <v>7.1.12</v>
          </cell>
          <cell r="C88" t="str">
            <v>PAINEL FLEXIV DE FIBRA CERÂMICA (64KG/M3)</v>
          </cell>
          <cell r="D88" t="str">
            <v>FIBRA CERÂMICA</v>
          </cell>
          <cell r="E88" t="str">
            <v>FC-64kg/m³</v>
          </cell>
          <cell r="F88">
            <v>50</v>
          </cell>
          <cell r="G88" t="str">
            <v>m³</v>
          </cell>
          <cell r="H88" t="str">
            <v>140/240</v>
          </cell>
          <cell r="I88">
            <v>3799.82465</v>
          </cell>
          <cell r="J88" t="str">
            <v>140/1300</v>
          </cell>
          <cell r="K88">
            <v>3829.5421000000001</v>
          </cell>
          <cell r="L88" t="str">
            <v>140/2330</v>
          </cell>
          <cell r="M88">
            <v>759.96690000000001</v>
          </cell>
          <cell r="N88"/>
        </row>
        <row r="89">
          <cell r="A89" t="str">
            <v>FC-64kg/m³100</v>
          </cell>
          <cell r="B89" t="str">
            <v>7.1.13</v>
          </cell>
          <cell r="C89" t="str">
            <v>PAINEL FLEXIV DE FIBRA CERÂMICA (64KG/M3)</v>
          </cell>
          <cell r="D89" t="str">
            <v>FIBRA CERÂMICA</v>
          </cell>
          <cell r="E89" t="str">
            <v>FC-64kg/m³</v>
          </cell>
          <cell r="F89">
            <v>100</v>
          </cell>
          <cell r="G89" t="str">
            <v>m³</v>
          </cell>
          <cell r="H89" t="str">
            <v>140/240</v>
          </cell>
          <cell r="I89">
            <v>3799.82465</v>
          </cell>
          <cell r="J89" t="str">
            <v>140/1300</v>
          </cell>
          <cell r="K89">
            <v>3829.5421000000001</v>
          </cell>
          <cell r="L89" t="str">
            <v>140/2330</v>
          </cell>
          <cell r="M89">
            <v>759.96690000000001</v>
          </cell>
          <cell r="N89"/>
        </row>
        <row r="90">
          <cell r="A90" t="str">
            <v>FC-96kg25</v>
          </cell>
          <cell r="B90" t="str">
            <v>7.1.11</v>
          </cell>
          <cell r="C90" t="str">
            <v>PAINEL FLEXIV DE FIBRA CERÂMICA (96KG/M3)</v>
          </cell>
          <cell r="D90" t="str">
            <v>FIBRA CERÂMICA</v>
          </cell>
          <cell r="E90" t="str">
            <v>FC-96kg</v>
          </cell>
          <cell r="F90">
            <v>25</v>
          </cell>
          <cell r="G90" t="str">
            <v>m³</v>
          </cell>
          <cell r="H90" t="str">
            <v>140/250</v>
          </cell>
          <cell r="I90">
            <v>3799.82465</v>
          </cell>
          <cell r="J90" t="str">
            <v>140/1310</v>
          </cell>
          <cell r="K90">
            <v>7526.4441000000006</v>
          </cell>
          <cell r="L90" t="str">
            <v>140/2330</v>
          </cell>
          <cell r="M90">
            <v>759.96690000000001</v>
          </cell>
          <cell r="N90"/>
        </row>
        <row r="91">
          <cell r="A91" t="str">
            <v>FC-96kg50</v>
          </cell>
          <cell r="B91" t="str">
            <v>7.1.12</v>
          </cell>
          <cell r="C91" t="str">
            <v>PAINEL FLEXIV DE FIBRA CERÂMICA (96KG/M3)</v>
          </cell>
          <cell r="D91" t="str">
            <v>FIBRA CERÂMICA</v>
          </cell>
          <cell r="E91" t="str">
            <v>FC-96kg</v>
          </cell>
          <cell r="F91">
            <v>50</v>
          </cell>
          <cell r="G91" t="str">
            <v>m³</v>
          </cell>
          <cell r="H91" t="str">
            <v>140/250</v>
          </cell>
          <cell r="I91">
            <v>3799.82465</v>
          </cell>
          <cell r="J91" t="str">
            <v>140/1310</v>
          </cell>
          <cell r="K91">
            <v>7526.4441000000006</v>
          </cell>
          <cell r="L91" t="str">
            <v>140/2330</v>
          </cell>
          <cell r="M91">
            <v>759.96690000000001</v>
          </cell>
          <cell r="N91"/>
        </row>
        <row r="92">
          <cell r="A92" t="str">
            <v>FC-96kg100</v>
          </cell>
          <cell r="B92" t="str">
            <v>7.1.13</v>
          </cell>
          <cell r="C92" t="str">
            <v>PAINEL FLEXIV DE FIBRA CERÂMICA (96KG/M3)</v>
          </cell>
          <cell r="D92" t="str">
            <v>FIBRA CERÂMICA</v>
          </cell>
          <cell r="E92" t="str">
            <v>FC-96kg</v>
          </cell>
          <cell r="F92">
            <v>100</v>
          </cell>
          <cell r="G92" t="str">
            <v>m³</v>
          </cell>
          <cell r="H92" t="str">
            <v>140/250</v>
          </cell>
          <cell r="I92">
            <v>3799.82465</v>
          </cell>
          <cell r="J92" t="str">
            <v>140/1310</v>
          </cell>
          <cell r="K92">
            <v>7526.4441000000006</v>
          </cell>
          <cell r="L92" t="str">
            <v>140/2330</v>
          </cell>
          <cell r="M92">
            <v>759.96690000000001</v>
          </cell>
          <cell r="N92"/>
        </row>
        <row r="93">
          <cell r="A93" t="str">
            <v>FC-128Kg25</v>
          </cell>
          <cell r="B93" t="str">
            <v>7.1.11</v>
          </cell>
          <cell r="C93" t="str">
            <v>PAINEL FLEXIV DE FIBRA CERÂMICA (128KG/M3)</v>
          </cell>
          <cell r="D93" t="str">
            <v>FIBRA CERÂMICA</v>
          </cell>
          <cell r="E93" t="str">
            <v>FC-128Kg</v>
          </cell>
          <cell r="F93">
            <v>25</v>
          </cell>
          <cell r="G93" t="str">
            <v>m³</v>
          </cell>
          <cell r="H93" t="str">
            <v>140/260</v>
          </cell>
          <cell r="I93">
            <v>3799.82465</v>
          </cell>
          <cell r="J93" t="str">
            <v>140/1320</v>
          </cell>
          <cell r="K93">
            <v>7834.1088499999996</v>
          </cell>
          <cell r="L93" t="str">
            <v>140/2330</v>
          </cell>
          <cell r="M93">
            <v>759.96690000000001</v>
          </cell>
          <cell r="N93"/>
        </row>
        <row r="94">
          <cell r="A94" t="str">
            <v>FC-128Kg50</v>
          </cell>
          <cell r="B94" t="str">
            <v>7.1.12</v>
          </cell>
          <cell r="C94" t="str">
            <v>PAINEL FLEXIV DE FIBRA CERÂMICA (128KG/M3)</v>
          </cell>
          <cell r="D94" t="str">
            <v>FIBRA CERÂMICA</v>
          </cell>
          <cell r="E94" t="str">
            <v>FC-128Kg</v>
          </cell>
          <cell r="F94">
            <v>50</v>
          </cell>
          <cell r="G94" t="str">
            <v>m³</v>
          </cell>
          <cell r="H94" t="str">
            <v>140/260</v>
          </cell>
          <cell r="I94">
            <v>3799.82465</v>
          </cell>
          <cell r="J94" t="str">
            <v>140/1320</v>
          </cell>
          <cell r="K94">
            <v>7834.1088499999996</v>
          </cell>
          <cell r="L94" t="str">
            <v>140/2330</v>
          </cell>
          <cell r="M94">
            <v>759.96690000000001</v>
          </cell>
          <cell r="N94"/>
        </row>
        <row r="95">
          <cell r="A95" t="str">
            <v>FC-128Kg100</v>
          </cell>
          <cell r="B95" t="str">
            <v>7.1.13</v>
          </cell>
          <cell r="C95" t="str">
            <v>PAINEL FLEXIV DE FIBRA CERÂMICA (128KG/M3)</v>
          </cell>
          <cell r="D95" t="str">
            <v>FIBRA CERÂMICA</v>
          </cell>
          <cell r="E95" t="str">
            <v>FC-128Kg</v>
          </cell>
          <cell r="F95">
            <v>100</v>
          </cell>
          <cell r="G95" t="str">
            <v>m³</v>
          </cell>
          <cell r="H95" t="str">
            <v>140/260</v>
          </cell>
          <cell r="I95">
            <v>3799.82465</v>
          </cell>
          <cell r="J95" t="str">
            <v>140/1320</v>
          </cell>
          <cell r="K95">
            <v>7834.1088499999996</v>
          </cell>
          <cell r="L95" t="str">
            <v>140/2330</v>
          </cell>
          <cell r="M95">
            <v>759.96690000000001</v>
          </cell>
          <cell r="N95"/>
        </row>
        <row r="96">
          <cell r="A96" t="str">
            <v>FYREWRAP25</v>
          </cell>
          <cell r="B96" t="str">
            <v>7.1.11</v>
          </cell>
          <cell r="C96" t="str">
            <v>PAINEL FLEXIV DE FIBRA CERÂMICA (128KG/M3)</v>
          </cell>
          <cell r="D96" t="str">
            <v>FIBRA CERÂMICA</v>
          </cell>
          <cell r="E96" t="str">
            <v>FYREWRAP</v>
          </cell>
          <cell r="F96">
            <v>25</v>
          </cell>
          <cell r="G96" t="str">
            <v>m³</v>
          </cell>
          <cell r="H96" t="str">
            <v>140/230</v>
          </cell>
          <cell r="I96">
            <v>3799.82465</v>
          </cell>
          <cell r="J96" t="str">
            <v>140/1290</v>
          </cell>
          <cell r="K96">
            <v>9507.9981500000013</v>
          </cell>
          <cell r="L96" t="str">
            <v>140/2330</v>
          </cell>
          <cell r="M96">
            <v>759.96690000000001</v>
          </cell>
          <cell r="N96"/>
        </row>
        <row r="97">
          <cell r="A97" t="str">
            <v>FYREWRAP50</v>
          </cell>
          <cell r="B97" t="str">
            <v>7.1.12</v>
          </cell>
          <cell r="C97" t="str">
            <v>PAINEL FLEXIV DE FIBRA CERÂMICA (128KG/M3)</v>
          </cell>
          <cell r="D97" t="str">
            <v>FIBRA CERÂMICA</v>
          </cell>
          <cell r="E97" t="str">
            <v>FYREWRAP</v>
          </cell>
          <cell r="F97">
            <v>50</v>
          </cell>
          <cell r="G97" t="str">
            <v>m³</v>
          </cell>
          <cell r="H97" t="str">
            <v>140/230</v>
          </cell>
          <cell r="I97">
            <v>3799.82465</v>
          </cell>
          <cell r="J97" t="str">
            <v>140/1290</v>
          </cell>
          <cell r="K97">
            <v>9507.9981500000013</v>
          </cell>
          <cell r="L97" t="str">
            <v>140/2330</v>
          </cell>
          <cell r="M97">
            <v>759.96690000000001</v>
          </cell>
          <cell r="N97"/>
        </row>
        <row r="98">
          <cell r="A98" t="str">
            <v>FYREWRAP100</v>
          </cell>
          <cell r="B98" t="str">
            <v>7.1.13</v>
          </cell>
          <cell r="C98" t="str">
            <v>PAINEL FLEXIV DE FIBRA CERÂMICA (128KG/M3)</v>
          </cell>
          <cell r="D98" t="str">
            <v>FIBRA CERÂMICA</v>
          </cell>
          <cell r="E98" t="str">
            <v>FYREWRAP</v>
          </cell>
          <cell r="F98">
            <v>100</v>
          </cell>
          <cell r="G98" t="str">
            <v>m³</v>
          </cell>
          <cell r="H98" t="str">
            <v>140/230</v>
          </cell>
          <cell r="I98">
            <v>3799.82465</v>
          </cell>
          <cell r="J98" t="str">
            <v>140/1290</v>
          </cell>
          <cell r="K98">
            <v>9507.9981500000013</v>
          </cell>
          <cell r="L98" t="str">
            <v>140/2330</v>
          </cell>
          <cell r="M98">
            <v>759.96690000000001</v>
          </cell>
          <cell r="N98"/>
        </row>
        <row r="99">
          <cell r="A99" t="str">
            <v>ALR50</v>
          </cell>
          <cell r="B99" t="str">
            <v>7.1.16</v>
          </cell>
          <cell r="C99" t="str">
            <v>ALMOFADAS (CONFECÇÃO E APLICAÇÃO)</v>
          </cell>
          <cell r="D99" t="str">
            <v>LÃ DE ROCHA</v>
          </cell>
          <cell r="E99" t="str">
            <v>ALR</v>
          </cell>
          <cell r="F99">
            <v>50</v>
          </cell>
          <cell r="G99" t="str">
            <v>m³</v>
          </cell>
          <cell r="H99" t="str">
            <v>60/580</v>
          </cell>
          <cell r="I99">
            <v>364.71594999999996</v>
          </cell>
          <cell r="J99" t="str">
            <v>60/800</v>
          </cell>
          <cell r="K99">
            <v>367.56260000000003</v>
          </cell>
          <cell r="L99" t="str">
            <v>140/2330</v>
          </cell>
          <cell r="M99">
            <v>759.96690000000001</v>
          </cell>
          <cell r="N99"/>
        </row>
        <row r="100">
          <cell r="A100" t="str">
            <v>ALR75</v>
          </cell>
          <cell r="B100" t="str">
            <v>7.1.17</v>
          </cell>
          <cell r="C100" t="str">
            <v>MANTA DE LÃ DE VIDRO OU LÃ DE ROCHA</v>
          </cell>
          <cell r="D100" t="str">
            <v>LÃ DE ROCHA</v>
          </cell>
          <cell r="E100" t="str">
            <v>ALR</v>
          </cell>
          <cell r="F100">
            <v>75</v>
          </cell>
          <cell r="G100" t="str">
            <v>m³</v>
          </cell>
          <cell r="H100" t="str">
            <v>60/590</v>
          </cell>
          <cell r="I100">
            <v>380.57445000000001</v>
          </cell>
          <cell r="J100" t="str">
            <v>60/810</v>
          </cell>
          <cell r="K100">
            <v>383.53929999999997</v>
          </cell>
          <cell r="L100" t="str">
            <v>140/2330</v>
          </cell>
          <cell r="M100">
            <v>759.96690000000001</v>
          </cell>
          <cell r="N100"/>
        </row>
        <row r="101">
          <cell r="A101" t="str">
            <v>PYR10</v>
          </cell>
          <cell r="B101" t="str">
            <v>11.1.17</v>
          </cell>
          <cell r="C101" t="str">
            <v>PAINEL PYROGEL</v>
          </cell>
          <cell r="D101" t="str">
            <v>PAINEL PYROGEL</v>
          </cell>
          <cell r="E101" t="str">
            <v>PYR</v>
          </cell>
          <cell r="F101">
            <v>10</v>
          </cell>
          <cell r="G101" t="str">
            <v>m2</v>
          </cell>
          <cell r="H101" t="str">
            <v>140/100</v>
          </cell>
          <cell r="I101">
            <v>24021.6875</v>
          </cell>
          <cell r="J101" t="str">
            <v>140/1160</v>
          </cell>
          <cell r="K101">
            <v>109709.42805</v>
          </cell>
          <cell r="L101" t="str">
            <v>140/210</v>
          </cell>
          <cell r="M101">
            <v>759.96690000000001</v>
          </cell>
          <cell r="N101"/>
        </row>
        <row r="102">
          <cell r="A102" t="str">
            <v>PYR20</v>
          </cell>
          <cell r="B102" t="str">
            <v>11.1.18</v>
          </cell>
          <cell r="C102" t="str">
            <v>PAINEL PYROGEL</v>
          </cell>
          <cell r="D102" t="str">
            <v>PAINEL PYROGEL</v>
          </cell>
          <cell r="E102" t="str">
            <v>PYR</v>
          </cell>
          <cell r="F102">
            <v>20</v>
          </cell>
          <cell r="G102" t="str">
            <v>m2</v>
          </cell>
          <cell r="H102" t="str">
            <v>140/100</v>
          </cell>
          <cell r="I102">
            <v>24021.6875</v>
          </cell>
          <cell r="J102" t="str">
            <v>140/1160</v>
          </cell>
          <cell r="K102">
            <v>109709.42805</v>
          </cell>
          <cell r="L102" t="str">
            <v>140/210</v>
          </cell>
          <cell r="M102">
            <v>759.96690000000001</v>
          </cell>
          <cell r="N102"/>
        </row>
        <row r="103">
          <cell r="A103" t="str">
            <v>PYR30</v>
          </cell>
          <cell r="B103" t="str">
            <v>11.1.19</v>
          </cell>
          <cell r="C103" t="str">
            <v>PAINEL PYROGEL</v>
          </cell>
          <cell r="D103" t="str">
            <v>PAINEL PYROGEL</v>
          </cell>
          <cell r="E103" t="str">
            <v>PYR</v>
          </cell>
          <cell r="F103">
            <v>30</v>
          </cell>
          <cell r="G103" t="str">
            <v>m2</v>
          </cell>
          <cell r="H103" t="str">
            <v>140/100</v>
          </cell>
          <cell r="I103">
            <v>24021.6875</v>
          </cell>
          <cell r="J103" t="str">
            <v>140/1160</v>
          </cell>
          <cell r="K103">
            <v>109709.42805</v>
          </cell>
          <cell r="L103" t="str">
            <v>140/210</v>
          </cell>
          <cell r="M103">
            <v>759.96690000000001</v>
          </cell>
          <cell r="N103"/>
        </row>
        <row r="104">
          <cell r="A104" t="str">
            <v>PYR40</v>
          </cell>
          <cell r="B104" t="str">
            <v>11.1.20</v>
          </cell>
          <cell r="C104" t="str">
            <v>PAINEL PYROGEL</v>
          </cell>
          <cell r="D104" t="str">
            <v>PAINEL PYROGEL</v>
          </cell>
          <cell r="E104" t="str">
            <v>PYR</v>
          </cell>
          <cell r="F104">
            <v>40</v>
          </cell>
          <cell r="G104" t="str">
            <v>m2</v>
          </cell>
          <cell r="H104" t="str">
            <v>140/100</v>
          </cell>
          <cell r="I104">
            <v>24021.6875</v>
          </cell>
          <cell r="J104" t="str">
            <v>140/1160</v>
          </cell>
          <cell r="K104">
            <v>109709.42805</v>
          </cell>
          <cell r="L104" t="str">
            <v>140/210</v>
          </cell>
          <cell r="M104">
            <v>759.96690000000001</v>
          </cell>
          <cell r="N104"/>
        </row>
        <row r="105">
          <cell r="A105" t="str">
            <v>PYR50</v>
          </cell>
          <cell r="B105" t="str">
            <v>11.1.21</v>
          </cell>
          <cell r="C105" t="str">
            <v>PAINEL PYROGEL</v>
          </cell>
          <cell r="D105" t="str">
            <v>PAINEL PYROGEL</v>
          </cell>
          <cell r="E105" t="str">
            <v>PYR</v>
          </cell>
          <cell r="F105">
            <v>50</v>
          </cell>
          <cell r="G105" t="str">
            <v>m2</v>
          </cell>
          <cell r="H105" t="str">
            <v>140/100</v>
          </cell>
          <cell r="I105">
            <v>24021.6875</v>
          </cell>
          <cell r="J105" t="str">
            <v>140/1160</v>
          </cell>
          <cell r="K105">
            <v>109709.42805</v>
          </cell>
          <cell r="L105" t="str">
            <v>140/210</v>
          </cell>
          <cell r="M105">
            <v>759.96690000000001</v>
          </cell>
          <cell r="N105"/>
        </row>
        <row r="106">
          <cell r="A106" t="str">
            <v>PYR60</v>
          </cell>
          <cell r="B106" t="str">
            <v>11.1.22</v>
          </cell>
          <cell r="C106" t="str">
            <v>PAINEL PYROGEL</v>
          </cell>
          <cell r="D106" t="str">
            <v>PAINEL PYROGEL</v>
          </cell>
          <cell r="E106" t="str">
            <v>PYR</v>
          </cell>
          <cell r="F106">
            <v>60</v>
          </cell>
          <cell r="G106" t="str">
            <v>m2</v>
          </cell>
          <cell r="H106" t="str">
            <v>140/100</v>
          </cell>
          <cell r="I106">
            <v>24021.6875</v>
          </cell>
          <cell r="J106" t="str">
            <v>140/1160</v>
          </cell>
          <cell r="K106">
            <v>109709.42805</v>
          </cell>
          <cell r="L106" t="str">
            <v>140/210</v>
          </cell>
          <cell r="M106">
            <v>759.96690000000001</v>
          </cell>
          <cell r="N106"/>
        </row>
        <row r="107">
          <cell r="A107" t="str">
            <v>PYR70</v>
          </cell>
          <cell r="B107" t="str">
            <v>11.1.23</v>
          </cell>
          <cell r="C107" t="str">
            <v>PAINEL PYROGEL</v>
          </cell>
          <cell r="D107" t="str">
            <v>PAINEL PYROGEL</v>
          </cell>
          <cell r="E107" t="str">
            <v>PYR</v>
          </cell>
          <cell r="F107">
            <v>70</v>
          </cell>
          <cell r="G107" t="str">
            <v>m2</v>
          </cell>
          <cell r="H107" t="str">
            <v>140/100</v>
          </cell>
          <cell r="I107">
            <v>24021.6875</v>
          </cell>
          <cell r="J107" t="str">
            <v>140/1160</v>
          </cell>
          <cell r="K107">
            <v>109709.42805</v>
          </cell>
          <cell r="L107" t="str">
            <v>140/210</v>
          </cell>
          <cell r="M107">
            <v>759.96690000000001</v>
          </cell>
          <cell r="N107"/>
        </row>
        <row r="108">
          <cell r="A108" t="str">
            <v>PYR80</v>
          </cell>
          <cell r="B108" t="str">
            <v>11.1.24</v>
          </cell>
          <cell r="C108" t="str">
            <v>PAINEL PYROGEL</v>
          </cell>
          <cell r="D108" t="str">
            <v>PAINEL PYROGEL</v>
          </cell>
          <cell r="E108" t="str">
            <v>PYR</v>
          </cell>
          <cell r="F108">
            <v>80</v>
          </cell>
          <cell r="G108" t="str">
            <v>m2</v>
          </cell>
          <cell r="H108" t="str">
            <v>140/100</v>
          </cell>
          <cell r="I108">
            <v>24021.6875</v>
          </cell>
          <cell r="J108" t="str">
            <v>140/1160</v>
          </cell>
          <cell r="K108">
            <v>109709.42805</v>
          </cell>
          <cell r="L108" t="str">
            <v>140/210</v>
          </cell>
          <cell r="M108">
            <v>759.96690000000001</v>
          </cell>
          <cell r="N108"/>
        </row>
        <row r="109">
          <cell r="A109" t="str">
            <v/>
          </cell>
          <cell r="B109"/>
          <cell r="C109"/>
          <cell r="D109"/>
          <cell r="E109"/>
          <cell r="F109"/>
          <cell r="G109"/>
          <cell r="H109"/>
          <cell r="I109" t="e">
            <v>#N/A</v>
          </cell>
          <cell r="J109"/>
          <cell r="K109" t="e">
            <v>#N/A</v>
          </cell>
          <cell r="L109"/>
          <cell r="M109"/>
          <cell r="N109"/>
        </row>
        <row r="110">
          <cell r="A110" t="str">
            <v/>
          </cell>
          <cell r="B110"/>
          <cell r="C110"/>
          <cell r="D110"/>
          <cell r="E110"/>
          <cell r="F110"/>
          <cell r="G110"/>
          <cell r="H110"/>
          <cell r="I110" t="e">
            <v>#N/A</v>
          </cell>
          <cell r="J110"/>
          <cell r="K110" t="e">
            <v>#N/A</v>
          </cell>
          <cell r="L110"/>
          <cell r="M110"/>
          <cell r="N110"/>
        </row>
        <row r="111">
          <cell r="A111" t="str">
            <v/>
          </cell>
          <cell r="B111" t="str">
            <v xml:space="preserve">ITEM </v>
          </cell>
          <cell r="C111" t="str">
            <v>DIÂMETRO (Pol)</v>
          </cell>
          <cell r="D111"/>
          <cell r="E111"/>
          <cell r="F111"/>
          <cell r="G111" t="str">
            <v>UN</v>
          </cell>
          <cell r="H111"/>
          <cell r="I111" t="e">
            <v>#N/A</v>
          </cell>
          <cell r="J111"/>
          <cell r="K111" t="e">
            <v>#N/A</v>
          </cell>
          <cell r="L111"/>
          <cell r="M111" t="str">
            <v>PREÇOS (A+B) R$/m</v>
          </cell>
          <cell r="N111"/>
        </row>
        <row r="112">
          <cell r="A112" t="str">
            <v/>
          </cell>
          <cell r="B112"/>
          <cell r="C112"/>
          <cell r="D112"/>
          <cell r="E112"/>
          <cell r="F112"/>
          <cell r="G112"/>
          <cell r="H112"/>
          <cell r="I112"/>
          <cell r="J112"/>
          <cell r="K112"/>
          <cell r="L112"/>
          <cell r="M112"/>
          <cell r="N112"/>
        </row>
        <row r="113">
          <cell r="A113" t="str">
            <v/>
          </cell>
          <cell r="B113" t="str">
            <v>12.1 - REFRATAMENTO</v>
          </cell>
          <cell r="C113"/>
          <cell r="D113"/>
          <cell r="E113"/>
          <cell r="F113"/>
          <cell r="G113"/>
          <cell r="H113"/>
          <cell r="I113" t="e">
            <v>#VALUE!</v>
          </cell>
          <cell r="J113"/>
          <cell r="K113" t="e">
            <v>#VALUE!</v>
          </cell>
          <cell r="L113"/>
          <cell r="M113"/>
          <cell r="N113"/>
        </row>
        <row r="114">
          <cell r="A114" t="str">
            <v>Aplic Camada Espat Res Furanica 2MM</v>
          </cell>
          <cell r="B114" t="str">
            <v>12.1.1</v>
          </cell>
          <cell r="C114" t="str">
            <v>Aplic Camada Espat Res Furanica 2MM</v>
          </cell>
          <cell r="D114"/>
          <cell r="E114"/>
          <cell r="F114"/>
          <cell r="G114" t="str">
            <v>m3</v>
          </cell>
          <cell r="H114" t="str">
            <v>140/780</v>
          </cell>
          <cell r="I114">
            <v>247.37289999999999</v>
          </cell>
          <cell r="J114" t="str">
            <v>140/1840</v>
          </cell>
          <cell r="K114">
            <v>666.11609999999996</v>
          </cell>
          <cell r="L114"/>
          <cell r="M114" t="e">
            <v>#N/A</v>
          </cell>
          <cell r="N114"/>
        </row>
        <row r="115">
          <cell r="A115" t="str">
            <v>Aplic Camada Pel Teflon 1,6 MM</v>
          </cell>
          <cell r="B115" t="str">
            <v>12.1.2</v>
          </cell>
          <cell r="C115" t="str">
            <v>Aplic Camada Pel Teflon 1,6 MM</v>
          </cell>
          <cell r="D115"/>
          <cell r="E115"/>
          <cell r="F115"/>
          <cell r="G115" t="str">
            <v>m3</v>
          </cell>
          <cell r="H115" t="str">
            <v>140/790</v>
          </cell>
          <cell r="I115">
            <v>329.82725000000005</v>
          </cell>
          <cell r="J115" t="str">
            <v>140/1850</v>
          </cell>
          <cell r="K115">
            <v>617.95945000000006</v>
          </cell>
          <cell r="L115"/>
          <cell r="M115" t="e">
            <v>#N/A</v>
          </cell>
          <cell r="N115"/>
        </row>
        <row r="116">
          <cell r="A116" t="str">
            <v>Aplic Cimento Revest Fibra Ceramica</v>
          </cell>
          <cell r="B116" t="str">
            <v>12.1.3</v>
          </cell>
          <cell r="C116" t="str">
            <v>Aplic Cimento Revest Fibra Ceramica</v>
          </cell>
          <cell r="D116"/>
          <cell r="E116"/>
          <cell r="F116"/>
          <cell r="G116" t="str">
            <v>m3</v>
          </cell>
          <cell r="H116" t="str">
            <v>140/730</v>
          </cell>
          <cell r="I116">
            <v>34573.5</v>
          </cell>
          <cell r="J116" t="str">
            <v>140/1790</v>
          </cell>
          <cell r="K116">
            <v>60164.1152</v>
          </cell>
          <cell r="L116"/>
          <cell r="M116" t="e">
            <v>#N/A</v>
          </cell>
          <cell r="N116"/>
        </row>
        <row r="117">
          <cell r="A117" t="str">
            <v>Aplic Conc Isolante CL A</v>
          </cell>
          <cell r="B117" t="str">
            <v>12.1.4</v>
          </cell>
          <cell r="C117" t="str">
            <v>Aplic Conc Isolante CL A</v>
          </cell>
          <cell r="D117"/>
          <cell r="E117"/>
          <cell r="F117"/>
          <cell r="G117" t="str">
            <v>m3</v>
          </cell>
          <cell r="H117" t="str">
            <v>140/590</v>
          </cell>
          <cell r="I117">
            <v>49837.079699999995</v>
          </cell>
          <cell r="J117" t="str">
            <v>140/1650</v>
          </cell>
          <cell r="K117">
            <v>47235.852299999999</v>
          </cell>
          <cell r="L117"/>
          <cell r="M117" t="e">
            <v>#N/A</v>
          </cell>
          <cell r="N117"/>
        </row>
        <row r="118">
          <cell r="A118" t="str">
            <v>Aplic Conc Isolante CL B</v>
          </cell>
          <cell r="B118" t="str">
            <v>12.1.5</v>
          </cell>
          <cell r="C118" t="str">
            <v>Aplic Conc Isolante CL B</v>
          </cell>
          <cell r="D118"/>
          <cell r="E118"/>
          <cell r="F118"/>
          <cell r="G118" t="str">
            <v>m3</v>
          </cell>
          <cell r="H118" t="str">
            <v>140/600</v>
          </cell>
          <cell r="I118">
            <v>49837.079699999995</v>
          </cell>
          <cell r="J118" t="str">
            <v>140/1660</v>
          </cell>
          <cell r="K118">
            <v>60249.524550000002</v>
          </cell>
          <cell r="L118"/>
          <cell r="M118" t="e">
            <v>#N/A</v>
          </cell>
          <cell r="N118"/>
        </row>
        <row r="119">
          <cell r="A119" t="str">
            <v>Aplic Conc Isolante CL C</v>
          </cell>
          <cell r="B119" t="str">
            <v>12.1.6</v>
          </cell>
          <cell r="C119" t="str">
            <v>Aplic Conc Isolante CL C</v>
          </cell>
          <cell r="D119"/>
          <cell r="E119"/>
          <cell r="F119"/>
          <cell r="G119" t="str">
            <v>m3</v>
          </cell>
          <cell r="H119" t="str">
            <v>140/610</v>
          </cell>
          <cell r="I119">
            <v>49837.079699999995</v>
          </cell>
          <cell r="J119" t="str">
            <v>140/1670</v>
          </cell>
          <cell r="K119">
            <v>76942.703699999998</v>
          </cell>
          <cell r="L119"/>
          <cell r="M119" t="e">
            <v>#N/A</v>
          </cell>
          <cell r="N119"/>
        </row>
        <row r="120">
          <cell r="A120" t="str">
            <v>Aplic Conc Refrat Alta Alumina 96</v>
          </cell>
          <cell r="B120" t="str">
            <v>12.1.7</v>
          </cell>
          <cell r="C120" t="str">
            <v>Aplic Conc Refrat Alta Alumina 96</v>
          </cell>
          <cell r="D120"/>
          <cell r="E120"/>
          <cell r="F120"/>
          <cell r="G120" t="str">
            <v>m3</v>
          </cell>
          <cell r="H120" t="str">
            <v>140/580</v>
          </cell>
          <cell r="I120">
            <v>49837.079699999995</v>
          </cell>
          <cell r="J120" t="str">
            <v>140/1640</v>
          </cell>
          <cell r="K120">
            <v>107980.33935000001</v>
          </cell>
          <cell r="L120"/>
          <cell r="M120" t="e">
            <v>#N/A</v>
          </cell>
          <cell r="N120"/>
        </row>
        <row r="121">
          <cell r="A121" t="str">
            <v>Aplic Conc Refratario CL A Castibar 85</v>
          </cell>
          <cell r="B121" t="str">
            <v>12.1.8</v>
          </cell>
          <cell r="C121" t="str">
            <v>Aplic Conc Refratario CL A Castibar 85</v>
          </cell>
          <cell r="D121"/>
          <cell r="E121"/>
          <cell r="F121"/>
          <cell r="G121" t="str">
            <v>m3</v>
          </cell>
          <cell r="H121" t="str">
            <v>140/520</v>
          </cell>
          <cell r="I121">
            <v>49837.079699999995</v>
          </cell>
          <cell r="J121" t="str">
            <v>140/1580</v>
          </cell>
          <cell r="K121">
            <v>83061.799499999994</v>
          </cell>
          <cell r="L121"/>
          <cell r="M121" t="e">
            <v>#N/A</v>
          </cell>
          <cell r="N121"/>
        </row>
        <row r="122">
          <cell r="A122" t="str">
            <v>Aplic Conc Refratario CL B Castibar N</v>
          </cell>
          <cell r="B122" t="str">
            <v>12.1.9</v>
          </cell>
          <cell r="C122" t="str">
            <v>Aplic Conc Refratario CL B Castibar N</v>
          </cell>
          <cell r="D122"/>
          <cell r="E122"/>
          <cell r="F122"/>
          <cell r="G122" t="str">
            <v>m3</v>
          </cell>
          <cell r="H122" t="str">
            <v>140/530</v>
          </cell>
          <cell r="I122">
            <v>49837.079699999995</v>
          </cell>
          <cell r="J122" t="str">
            <v>140/1590</v>
          </cell>
          <cell r="K122">
            <v>45977.3966</v>
          </cell>
          <cell r="L122"/>
          <cell r="M122" t="e">
            <v>#N/A</v>
          </cell>
          <cell r="N122"/>
        </row>
        <row r="123">
          <cell r="A123" t="str">
            <v>Aplic Conc Refratario CL C Brasilcast 56</v>
          </cell>
          <cell r="B123" t="str">
            <v>12.1.10</v>
          </cell>
          <cell r="C123" t="str">
            <v>Aplic Conc Refratario CL C Brasilcast 56</v>
          </cell>
          <cell r="D123"/>
          <cell r="E123"/>
          <cell r="F123"/>
          <cell r="G123" t="str">
            <v>m3</v>
          </cell>
          <cell r="H123" t="str">
            <v>140/540</v>
          </cell>
          <cell r="I123">
            <v>49837.079699999995</v>
          </cell>
          <cell r="J123" t="str">
            <v>140/1600</v>
          </cell>
          <cell r="K123">
            <v>63694.483249999997</v>
          </cell>
          <cell r="L123"/>
          <cell r="M123" t="e">
            <v>#N/A</v>
          </cell>
          <cell r="N123"/>
        </row>
        <row r="124">
          <cell r="A124" t="str">
            <v>Aplic Conc Refratario Pega Quim For 6L</v>
          </cell>
          <cell r="B124" t="str">
            <v>12.1.11</v>
          </cell>
          <cell r="C124" t="str">
            <v>Aplic Conc Refratario Pega Quim For 6L</v>
          </cell>
          <cell r="D124"/>
          <cell r="E124"/>
          <cell r="F124"/>
          <cell r="G124" t="str">
            <v>m3</v>
          </cell>
          <cell r="H124" t="str">
            <v>140/550</v>
          </cell>
          <cell r="I124">
            <v>78831.086599999995</v>
          </cell>
          <cell r="J124" t="str">
            <v>140/1610</v>
          </cell>
          <cell r="K124">
            <v>249631.79065000001</v>
          </cell>
          <cell r="L124"/>
          <cell r="M124" t="e">
            <v>#N/A</v>
          </cell>
          <cell r="N124"/>
        </row>
        <row r="125">
          <cell r="A125" t="str">
            <v>Aplic Conc Refratario Pega Quim For 6P</v>
          </cell>
          <cell r="B125" t="str">
            <v>12.1.12</v>
          </cell>
          <cell r="C125" t="str">
            <v>Aplic Conc Refratario Pega Quim For 6P</v>
          </cell>
          <cell r="D125"/>
          <cell r="E125"/>
          <cell r="F125"/>
          <cell r="G125" t="str">
            <v>m3</v>
          </cell>
          <cell r="H125" t="str">
            <v>140/560</v>
          </cell>
          <cell r="I125">
            <v>78831.086599999995</v>
          </cell>
          <cell r="J125" t="str">
            <v>140/1620</v>
          </cell>
          <cell r="K125">
            <v>274594.96084999997</v>
          </cell>
          <cell r="L125"/>
          <cell r="M125" t="e">
            <v>#N/A</v>
          </cell>
          <cell r="N125"/>
        </row>
        <row r="126">
          <cell r="A126" t="str">
            <v>Aplic Concreto Proj Pneumatica</v>
          </cell>
          <cell r="B126" t="str">
            <v>12.1.13</v>
          </cell>
          <cell r="C126" t="str">
            <v>Aplic Concreto Proj Pneumatica</v>
          </cell>
          <cell r="D126"/>
          <cell r="E126"/>
          <cell r="F126"/>
          <cell r="G126" t="str">
            <v>m3</v>
          </cell>
          <cell r="H126" t="str">
            <v>140/710</v>
          </cell>
          <cell r="I126">
            <v>49837.079699999995</v>
          </cell>
          <cell r="J126" t="str">
            <v>140/1770</v>
          </cell>
          <cell r="K126">
            <v>80569.946499999991</v>
          </cell>
          <cell r="L126"/>
          <cell r="M126" t="e">
            <v>#N/A</v>
          </cell>
          <cell r="N126"/>
        </row>
        <row r="127">
          <cell r="A127" t="str">
            <v>Aplic Manta Fibra Ceramica 128kg</v>
          </cell>
          <cell r="B127" t="str">
            <v>12.1.14</v>
          </cell>
          <cell r="C127" t="str">
            <v>Aplic Manta Fibra Ceramica 128kg</v>
          </cell>
          <cell r="D127"/>
          <cell r="E127"/>
          <cell r="F127"/>
          <cell r="G127" t="str">
            <v>m3</v>
          </cell>
          <cell r="H127" t="str">
            <v>140/720</v>
          </cell>
          <cell r="I127">
            <v>3799.82465</v>
          </cell>
          <cell r="J127" t="str">
            <v>140/1780</v>
          </cell>
          <cell r="K127">
            <v>6685.7761499999997</v>
          </cell>
          <cell r="L127"/>
          <cell r="M127" t="e">
            <v>#N/A</v>
          </cell>
          <cell r="N127"/>
        </row>
        <row r="128">
          <cell r="A128" t="str">
            <v>Aplic Papel Fibra Ceramica</v>
          </cell>
          <cell r="B128" t="str">
            <v>12.1.15</v>
          </cell>
          <cell r="C128" t="str">
            <v>Aplic Papel Fibra Ceramica</v>
          </cell>
          <cell r="D128"/>
          <cell r="E128"/>
          <cell r="F128"/>
          <cell r="G128" t="str">
            <v>m3</v>
          </cell>
          <cell r="H128" t="str">
            <v>140/800</v>
          </cell>
          <cell r="I128">
            <v>164.90869999999998</v>
          </cell>
          <cell r="J128" t="str">
            <v>140/1860</v>
          </cell>
          <cell r="K128">
            <v>250.71205</v>
          </cell>
          <cell r="L128"/>
          <cell r="M128" t="e">
            <v>#N/A</v>
          </cell>
          <cell r="N128"/>
        </row>
        <row r="129">
          <cell r="A129" t="str">
            <v>Aplic Plast Refratario</v>
          </cell>
          <cell r="B129" t="str">
            <v>12.1.16</v>
          </cell>
          <cell r="C129" t="str">
            <v>Aplic Plast Refratario</v>
          </cell>
          <cell r="D129"/>
          <cell r="E129"/>
          <cell r="F129"/>
          <cell r="G129" t="str">
            <v>m3</v>
          </cell>
          <cell r="H129" t="str">
            <v>140/570</v>
          </cell>
          <cell r="I129">
            <v>49837.079699999995</v>
          </cell>
          <cell r="J129" t="str">
            <v>140/1630</v>
          </cell>
          <cell r="K129">
            <v>65791.410349999991</v>
          </cell>
          <cell r="L129"/>
          <cell r="M129" t="e">
            <v>#N/A</v>
          </cell>
          <cell r="N129"/>
        </row>
        <row r="130">
          <cell r="A130" t="str">
            <v>Aplic Prime Resina Furanica 0,5MM</v>
          </cell>
          <cell r="B130" t="str">
            <v>12.1.17</v>
          </cell>
          <cell r="C130" t="str">
            <v>Aplic Prime Resina Furanica 0,5MM</v>
          </cell>
          <cell r="D130"/>
          <cell r="E130"/>
          <cell r="F130"/>
          <cell r="G130" t="str">
            <v>m3</v>
          </cell>
          <cell r="H130" t="str">
            <v>140/770</v>
          </cell>
          <cell r="I130">
            <v>329.82725000000005</v>
          </cell>
          <cell r="J130" t="str">
            <v>140/1830</v>
          </cell>
          <cell r="K130">
            <v>435.56700000000001</v>
          </cell>
          <cell r="L130"/>
          <cell r="M130" t="e">
            <v>#N/A</v>
          </cell>
          <cell r="N130"/>
        </row>
        <row r="131">
          <cell r="A131" t="str">
            <v>Aplic Prot Passiva</v>
          </cell>
          <cell r="B131" t="str">
            <v>12.1.18</v>
          </cell>
          <cell r="C131" t="str">
            <v>Aplic Prot Passiva</v>
          </cell>
          <cell r="D131"/>
          <cell r="E131"/>
          <cell r="F131"/>
          <cell r="G131" t="str">
            <v>m3</v>
          </cell>
          <cell r="H131" t="str">
            <v>140/500</v>
          </cell>
          <cell r="I131">
            <v>537.19929999999999</v>
          </cell>
          <cell r="J131" t="str">
            <v>140/1560</v>
          </cell>
          <cell r="K131">
            <v>571.38864999999998</v>
          </cell>
          <cell r="L131"/>
          <cell r="M131" t="e">
            <v>#N/A</v>
          </cell>
          <cell r="N131"/>
        </row>
        <row r="132">
          <cell r="A132" t="str">
            <v>Aplicacao Argamassa Contra Fogo</v>
          </cell>
          <cell r="B132" t="str">
            <v>12.1.19</v>
          </cell>
          <cell r="C132" t="str">
            <v>Aplicacao Argamassa Contra Fogo</v>
          </cell>
          <cell r="D132"/>
          <cell r="E132"/>
          <cell r="F132"/>
          <cell r="G132" t="str">
            <v>m3</v>
          </cell>
          <cell r="H132" t="str">
            <v>140/480</v>
          </cell>
          <cell r="I132">
            <v>36405.599999999999</v>
          </cell>
          <cell r="J132" t="str">
            <v>140/1540</v>
          </cell>
          <cell r="K132">
            <v>60676</v>
          </cell>
          <cell r="L132"/>
          <cell r="M132" t="e">
            <v>#N/A</v>
          </cell>
          <cell r="N132"/>
        </row>
        <row r="133">
          <cell r="A133" t="str">
            <v>Conc Refrat Pega Quim Thermbond</v>
          </cell>
          <cell r="B133" t="str">
            <v>12.1.20</v>
          </cell>
          <cell r="C133" t="str">
            <v>Conc Refrat Pega Quim Thermbond</v>
          </cell>
          <cell r="D133"/>
          <cell r="E133"/>
          <cell r="F133"/>
          <cell r="G133" t="str">
            <v>m3</v>
          </cell>
          <cell r="H133" t="str">
            <v>140/740</v>
          </cell>
          <cell r="I133">
            <v>78831.086599999995</v>
          </cell>
          <cell r="J133" t="str">
            <v>140/1800</v>
          </cell>
          <cell r="K133">
            <v>249631.79065000001</v>
          </cell>
          <cell r="L133"/>
          <cell r="M133" t="e">
            <v>#N/A</v>
          </cell>
          <cell r="N133"/>
        </row>
        <row r="134">
          <cell r="A134" t="str">
            <v>DEMOLIÇÃO Concreto Refratario</v>
          </cell>
          <cell r="B134" t="str">
            <v>12.1.21</v>
          </cell>
          <cell r="C134" t="str">
            <v>DEMOLIÇÃO Concreto Refratario</v>
          </cell>
          <cell r="D134"/>
          <cell r="E134"/>
          <cell r="F134"/>
          <cell r="G134" t="str">
            <v>m3</v>
          </cell>
          <cell r="H134"/>
          <cell r="I134" t="e">
            <v>#N/A</v>
          </cell>
          <cell r="J134" t="e">
            <v>#N/A</v>
          </cell>
          <cell r="K134" t="e">
            <v>#N/A</v>
          </cell>
          <cell r="L134" t="str">
            <v>140/650</v>
          </cell>
          <cell r="M134">
            <v>6435.99</v>
          </cell>
          <cell r="N134"/>
        </row>
        <row r="135">
          <cell r="A135" t="str">
            <v>DEMOLIÇÃO Parede Tijolos Antiacidos</v>
          </cell>
          <cell r="B135" t="str">
            <v>12.1.22</v>
          </cell>
          <cell r="C135" t="str">
            <v>DEMOLIÇÃO Parede Tijolos Antiacidos</v>
          </cell>
          <cell r="D135"/>
          <cell r="E135"/>
          <cell r="F135"/>
          <cell r="G135" t="str">
            <v>m3</v>
          </cell>
          <cell r="H135"/>
          <cell r="I135" t="e">
            <v>#N/A</v>
          </cell>
          <cell r="J135" t="e">
            <v>#N/A</v>
          </cell>
          <cell r="K135" t="e">
            <v>#N/A</v>
          </cell>
          <cell r="L135" t="str">
            <v>140/670</v>
          </cell>
          <cell r="M135">
            <v>6435.99</v>
          </cell>
          <cell r="N135"/>
        </row>
        <row r="136">
          <cell r="A136" t="str">
            <v>DEMOLIÇÃO Parede Tijolos Refratario</v>
          </cell>
          <cell r="B136" t="str">
            <v>12.1.23</v>
          </cell>
          <cell r="C136" t="str">
            <v>DEMOLIÇÃO Parede Tijolos Refratario</v>
          </cell>
          <cell r="D136"/>
          <cell r="E136"/>
          <cell r="F136"/>
          <cell r="G136" t="str">
            <v>m3</v>
          </cell>
          <cell r="H136"/>
          <cell r="I136" t="e">
            <v>#N/A</v>
          </cell>
          <cell r="J136" t="e">
            <v>#N/A</v>
          </cell>
          <cell r="K136" t="e">
            <v>#N/A</v>
          </cell>
          <cell r="L136" t="str">
            <v>140/660</v>
          </cell>
          <cell r="M136">
            <v>6435.99</v>
          </cell>
          <cell r="N136"/>
        </row>
        <row r="137">
          <cell r="A137" t="str">
            <v>Demolicao Argamassa Contra Fogo</v>
          </cell>
          <cell r="B137" t="str">
            <v>12.1.24</v>
          </cell>
          <cell r="C137" t="str">
            <v>Demolicao Argamassa Contra Fogo</v>
          </cell>
          <cell r="D137"/>
          <cell r="E137"/>
          <cell r="F137"/>
          <cell r="G137" t="str">
            <v>m3</v>
          </cell>
          <cell r="H137"/>
          <cell r="I137" t="e">
            <v>#N/A</v>
          </cell>
          <cell r="J137" t="e">
            <v>#N/A</v>
          </cell>
          <cell r="K137" t="e">
            <v>#N/A</v>
          </cell>
          <cell r="L137" t="str">
            <v>140/490</v>
          </cell>
          <cell r="M137">
            <v>6205.5</v>
          </cell>
          <cell r="N137"/>
        </row>
        <row r="138">
          <cell r="A138" t="str">
            <v>Espuma Corta Fogo</v>
          </cell>
          <cell r="B138" t="str">
            <v>12.1.25</v>
          </cell>
          <cell r="C138" t="str">
            <v>Espuma Corta Fogo</v>
          </cell>
          <cell r="D138"/>
          <cell r="E138"/>
          <cell r="F138"/>
          <cell r="G138" t="str">
            <v>m3</v>
          </cell>
          <cell r="H138" t="str">
            <v>140/760</v>
          </cell>
          <cell r="I138">
            <v>1329.75</v>
          </cell>
          <cell r="J138" t="str">
            <v>140/1820</v>
          </cell>
          <cell r="K138">
            <v>1329.75</v>
          </cell>
          <cell r="L138"/>
          <cell r="M138" t="e">
            <v>#N/A</v>
          </cell>
          <cell r="N138"/>
        </row>
        <row r="139">
          <cell r="A139" t="str">
            <v>Mont Parede Sisolante</v>
          </cell>
          <cell r="B139" t="str">
            <v>12.1.26</v>
          </cell>
          <cell r="C139" t="str">
            <v>Mont Parede Sisolante</v>
          </cell>
          <cell r="D139"/>
          <cell r="E139"/>
          <cell r="F139"/>
          <cell r="G139" t="str">
            <v>m3</v>
          </cell>
          <cell r="H139" t="str">
            <v>140/640</v>
          </cell>
          <cell r="I139">
            <v>12420.85</v>
          </cell>
          <cell r="J139" t="str">
            <v>140/1700</v>
          </cell>
          <cell r="K139">
            <v>36097.294999999998</v>
          </cell>
          <cell r="L139"/>
          <cell r="M139" t="e">
            <v>#N/A</v>
          </cell>
          <cell r="N139"/>
        </row>
        <row r="140">
          <cell r="A140" t="str">
            <v>Mont Parede Tijolo Aluminoso</v>
          </cell>
          <cell r="B140" t="str">
            <v>12.1.27</v>
          </cell>
          <cell r="C140" t="str">
            <v>Mont Parede Tijolo Aluminoso</v>
          </cell>
          <cell r="D140"/>
          <cell r="E140"/>
          <cell r="F140"/>
          <cell r="G140" t="str">
            <v>m3</v>
          </cell>
          <cell r="H140" t="str">
            <v>140/630</v>
          </cell>
          <cell r="I140">
            <v>28273.439999999999</v>
          </cell>
          <cell r="J140" t="str">
            <v>140/1690</v>
          </cell>
          <cell r="K140">
            <v>41866.44</v>
          </cell>
          <cell r="L140"/>
          <cell r="M140" t="e">
            <v>#N/A</v>
          </cell>
          <cell r="N140"/>
        </row>
        <row r="141">
          <cell r="A141" t="str">
            <v>Mont Parede Tijolo Antiacido Res Furanic</v>
          </cell>
          <cell r="B141" t="str">
            <v>12.1.28</v>
          </cell>
          <cell r="C141" t="str">
            <v>Mont Parede Tijolo Antiacido Res Furanic</v>
          </cell>
          <cell r="D141"/>
          <cell r="E141"/>
          <cell r="F141"/>
          <cell r="G141" t="str">
            <v>m3</v>
          </cell>
          <cell r="H141" t="str">
            <v>140/690</v>
          </cell>
          <cell r="I141">
            <v>45621.673699999999</v>
          </cell>
          <cell r="J141" t="str">
            <v>140/1750</v>
          </cell>
          <cell r="K141">
            <v>76036.119550000003</v>
          </cell>
          <cell r="L141"/>
          <cell r="M141" t="e">
            <v>#N/A</v>
          </cell>
          <cell r="N141"/>
        </row>
        <row r="142">
          <cell r="A142" t="str">
            <v>Mont Parede Tijolo Antiacido Silicato</v>
          </cell>
          <cell r="B142" t="str">
            <v>12.1.29</v>
          </cell>
          <cell r="C142" t="str">
            <v>Mont Parede Tijolo Antiacido Silicato</v>
          </cell>
          <cell r="D142"/>
          <cell r="E142"/>
          <cell r="F142"/>
          <cell r="G142" t="str">
            <v>m3</v>
          </cell>
          <cell r="H142" t="str">
            <v>140/700</v>
          </cell>
          <cell r="I142">
            <v>48899.950700000001</v>
          </cell>
          <cell r="J142" t="str">
            <v>140/1760</v>
          </cell>
          <cell r="K142">
            <v>74164.924899999998</v>
          </cell>
          <cell r="L142"/>
          <cell r="M142" t="e">
            <v>#N/A</v>
          </cell>
          <cell r="N142"/>
        </row>
        <row r="143">
          <cell r="A143" t="str">
            <v>Mont Parede Tijolo Silico Alunimoso</v>
          </cell>
          <cell r="B143" t="str">
            <v>12.1.30</v>
          </cell>
          <cell r="C143" t="str">
            <v>Mont Parede Tijolo Silico Alunimoso</v>
          </cell>
          <cell r="D143"/>
          <cell r="E143"/>
          <cell r="F143"/>
          <cell r="G143" t="str">
            <v>m3</v>
          </cell>
          <cell r="H143" t="str">
            <v>140/620</v>
          </cell>
          <cell r="I143">
            <v>32886.874650000005</v>
          </cell>
          <cell r="J143" t="str">
            <v>140/1680</v>
          </cell>
          <cell r="K143">
            <v>48697.8681</v>
          </cell>
          <cell r="L143"/>
          <cell r="M143" t="e">
            <v>#N/A</v>
          </cell>
          <cell r="N143"/>
        </row>
        <row r="144">
          <cell r="A144" t="str">
            <v>Pint Instumescente Cabos</v>
          </cell>
          <cell r="B144" t="str">
            <v>12.1.31</v>
          </cell>
          <cell r="C144" t="str">
            <v>Pint Instumescente Cabos</v>
          </cell>
          <cell r="D144"/>
          <cell r="E144"/>
          <cell r="F144"/>
          <cell r="G144" t="str">
            <v>m3</v>
          </cell>
          <cell r="H144" t="str">
            <v>140/750</v>
          </cell>
          <cell r="I144">
            <v>537.19929999999999</v>
          </cell>
          <cell r="J144" t="str">
            <v>140/1810</v>
          </cell>
          <cell r="K144">
            <v>439.52670000000001</v>
          </cell>
          <cell r="L144"/>
          <cell r="M144" t="e">
            <v>#N/A</v>
          </cell>
          <cell r="N144"/>
        </row>
        <row r="145">
          <cell r="A145" t="str">
            <v>Remocao Manta Modulo Fibra Ceramica</v>
          </cell>
          <cell r="B145" t="str">
            <v>12.1.32</v>
          </cell>
          <cell r="C145" t="str">
            <v>Remocao Manta Modulo Fibra Ceramica</v>
          </cell>
          <cell r="D145"/>
          <cell r="E145"/>
          <cell r="F145"/>
          <cell r="G145" t="str">
            <v>m3</v>
          </cell>
          <cell r="H145"/>
          <cell r="I145" t="e">
            <v>#N/A</v>
          </cell>
          <cell r="J145" t="e">
            <v>#N/A</v>
          </cell>
          <cell r="K145" t="e">
            <v>#N/A</v>
          </cell>
          <cell r="L145" t="str">
            <v>140/680</v>
          </cell>
          <cell r="M145">
            <v>759.96690000000001</v>
          </cell>
          <cell r="N145"/>
        </row>
        <row r="146">
          <cell r="A146" t="str">
            <v>Tela Soldado Galvanizada</v>
          </cell>
          <cell r="B146" t="str">
            <v>12.1.33</v>
          </cell>
          <cell r="C146" t="str">
            <v>Tela Soldado Galvanizada</v>
          </cell>
          <cell r="D146"/>
          <cell r="E146"/>
          <cell r="F146"/>
          <cell r="G146" t="str">
            <v>m3</v>
          </cell>
          <cell r="H146" t="str">
            <v>140/510</v>
          </cell>
          <cell r="I146">
            <v>41.37</v>
          </cell>
          <cell r="J146" t="str">
            <v>140/1570</v>
          </cell>
          <cell r="K146">
            <v>59.1</v>
          </cell>
          <cell r="L146"/>
          <cell r="M146" t="e">
            <v>#N/A</v>
          </cell>
          <cell r="N146"/>
        </row>
        <row r="147">
          <cell r="A147" t="str">
            <v>Inst Prot Mec Grade Metalica</v>
          </cell>
          <cell r="B147" t="str">
            <v>12.1.34</v>
          </cell>
          <cell r="C147" t="str">
            <v>Inst Prot Mec Grade Metalica</v>
          </cell>
          <cell r="D147"/>
          <cell r="E147"/>
          <cell r="F147"/>
          <cell r="G147" t="str">
            <v>m3</v>
          </cell>
          <cell r="H147" t="str">
            <v>140/420</v>
          </cell>
          <cell r="I147">
            <v>518.60249999999996</v>
          </cell>
          <cell r="J147" t="str">
            <v>140/1480</v>
          </cell>
          <cell r="K147">
            <v>190.84375</v>
          </cell>
          <cell r="L147"/>
          <cell r="M147" t="e">
            <v>#N/A</v>
          </cell>
          <cell r="N147"/>
        </row>
        <row r="148">
          <cell r="A148" t="str">
            <v/>
          </cell>
          <cell r="B148" t="str">
            <v>12.1.35</v>
          </cell>
          <cell r="C148"/>
          <cell r="D148"/>
          <cell r="E148"/>
          <cell r="F148"/>
          <cell r="G148"/>
          <cell r="H148"/>
          <cell r="I148" t="e">
            <v>#N/A</v>
          </cell>
          <cell r="J148"/>
          <cell r="K148" t="e">
            <v>#N/A</v>
          </cell>
          <cell r="L148"/>
          <cell r="M148" t="e">
            <v>#N/A</v>
          </cell>
          <cell r="N148"/>
        </row>
        <row r="149">
          <cell r="A149" t="str">
            <v/>
          </cell>
          <cell r="B149" t="str">
            <v>12.1.36</v>
          </cell>
          <cell r="C149"/>
          <cell r="D149"/>
          <cell r="E149"/>
          <cell r="F149"/>
          <cell r="G149"/>
          <cell r="H149"/>
          <cell r="I149" t="e">
            <v>#N/A</v>
          </cell>
          <cell r="J149"/>
          <cell r="K149" t="e">
            <v>#N/A</v>
          </cell>
          <cell r="L149"/>
          <cell r="M149" t="e">
            <v>#N/A</v>
          </cell>
          <cell r="N149"/>
        </row>
        <row r="150">
          <cell r="A150" t="str">
            <v/>
          </cell>
          <cell r="B150" t="str">
            <v>12.1.37</v>
          </cell>
          <cell r="C150"/>
          <cell r="D150"/>
          <cell r="E150"/>
          <cell r="F150"/>
          <cell r="G150"/>
          <cell r="H150"/>
          <cell r="I150" t="e">
            <v>#N/A</v>
          </cell>
          <cell r="J150"/>
          <cell r="K150" t="e">
            <v>#N/A</v>
          </cell>
          <cell r="L150"/>
          <cell r="M150" t="e">
            <v>#N/A</v>
          </cell>
          <cell r="N150"/>
        </row>
        <row r="151">
          <cell r="A151" t="str">
            <v>ESPESSURA DO ISOLANTE (mm)</v>
          </cell>
          <cell r="B151" t="str">
            <v xml:space="preserve">ITEM </v>
          </cell>
          <cell r="C151" t="str">
            <v>DIÂMETRO (Pol)</v>
          </cell>
          <cell r="D151" t="str">
            <v>MATERIAL</v>
          </cell>
          <cell r="E151"/>
          <cell r="F151" t="str">
            <v>ESPESSURA DO ISOLANTE (mm)</v>
          </cell>
          <cell r="G151" t="str">
            <v>UN</v>
          </cell>
          <cell r="H151"/>
          <cell r="I151" t="e">
            <v>#N/A</v>
          </cell>
          <cell r="J151"/>
          <cell r="K151" t="e">
            <v>#N/A</v>
          </cell>
          <cell r="L151"/>
          <cell r="M151" t="str">
            <v>PREÇOS (A+B) R$/m</v>
          </cell>
          <cell r="N151"/>
        </row>
        <row r="152">
          <cell r="A152" t="str">
            <v/>
          </cell>
          <cell r="B152"/>
          <cell r="C152"/>
          <cell r="D152"/>
          <cell r="E152"/>
          <cell r="F152"/>
          <cell r="G152"/>
          <cell r="H152"/>
          <cell r="I152"/>
          <cell r="J152"/>
          <cell r="K152"/>
          <cell r="L152"/>
          <cell r="M152"/>
          <cell r="N152"/>
        </row>
        <row r="153">
          <cell r="A153" t="str">
            <v/>
          </cell>
          <cell r="B153" t="str">
            <v>16- PROTEÇÃO MECÂNICA DO ISOLAMENTO</v>
          </cell>
          <cell r="C153"/>
          <cell r="D153"/>
          <cell r="E153"/>
          <cell r="F153"/>
          <cell r="G153"/>
          <cell r="H153"/>
          <cell r="I153" t="e">
            <v>#VALUE!</v>
          </cell>
          <cell r="J153"/>
          <cell r="K153" t="e">
            <v>#VALUE!</v>
          </cell>
          <cell r="L153"/>
          <cell r="M153"/>
          <cell r="N153"/>
        </row>
        <row r="154">
          <cell r="A154" t="str">
            <v>INOX0,5</v>
          </cell>
          <cell r="B154" t="str">
            <v>16.1</v>
          </cell>
          <cell r="C154" t="str">
            <v>Inst Prot Mec Chapa Lisa Inox 0,5MM</v>
          </cell>
          <cell r="D154" t="str">
            <v>APLICAÇÃO DE CHAPA  INOX</v>
          </cell>
          <cell r="E154" t="str">
            <v>INOX</v>
          </cell>
          <cell r="F154">
            <v>0.5</v>
          </cell>
          <cell r="G154" t="str">
            <v>m2</v>
          </cell>
          <cell r="H154" t="str">
            <v>140/360</v>
          </cell>
          <cell r="I154">
            <v>285.99475000000001</v>
          </cell>
          <cell r="J154" t="str">
            <v>140/1420</v>
          </cell>
          <cell r="K154">
            <v>261.66524999999996</v>
          </cell>
          <cell r="L154" t="str">
            <v>140/360</v>
          </cell>
          <cell r="M154">
            <v>285.99475000000001</v>
          </cell>
          <cell r="N154"/>
        </row>
        <row r="155">
          <cell r="A155" t="str">
            <v>INOX0,8</v>
          </cell>
          <cell r="B155" t="str">
            <v>16.2</v>
          </cell>
          <cell r="C155" t="str">
            <v>Inst Prot Mec Chapa Lisa Inox 0,8MM</v>
          </cell>
          <cell r="D155" t="str">
            <v>APLICAÇÃO DE CHAPA  INOX</v>
          </cell>
          <cell r="E155" t="str">
            <v>INOX</v>
          </cell>
          <cell r="F155">
            <v>0.8</v>
          </cell>
          <cell r="G155" t="str">
            <v>m2</v>
          </cell>
          <cell r="H155" t="str">
            <v>140/370</v>
          </cell>
          <cell r="I155">
            <v>298.98690000000005</v>
          </cell>
          <cell r="J155" t="str">
            <v>140/1430</v>
          </cell>
          <cell r="K155">
            <v>457.80829999999997</v>
          </cell>
          <cell r="L155" t="str">
            <v>140/370</v>
          </cell>
          <cell r="M155">
            <v>298.98690000000005</v>
          </cell>
          <cell r="N155"/>
        </row>
        <row r="156">
          <cell r="A156" t="str">
            <v>INOX1</v>
          </cell>
          <cell r="B156" t="str">
            <v>16.3</v>
          </cell>
          <cell r="C156" t="str">
            <v>Inst Prot Mec Chapa Lisa Inox 1,00MM</v>
          </cell>
          <cell r="D156" t="str">
            <v>APLICAÇÃO DE CHAPA  INOX</v>
          </cell>
          <cell r="E156" t="str">
            <v>INOX</v>
          </cell>
          <cell r="F156">
            <v>1</v>
          </cell>
          <cell r="G156" t="str">
            <v>m2</v>
          </cell>
          <cell r="H156" t="str">
            <v>140/380</v>
          </cell>
          <cell r="I156">
            <v>298.98690000000005</v>
          </cell>
          <cell r="J156" t="str">
            <v>140/1440</v>
          </cell>
          <cell r="K156">
            <v>523.18274999999994</v>
          </cell>
          <cell r="L156" t="str">
            <v>140/380</v>
          </cell>
          <cell r="M156">
            <v>298.98690000000005</v>
          </cell>
          <cell r="N156"/>
        </row>
        <row r="157">
          <cell r="A157" t="str">
            <v>AL0,5</v>
          </cell>
          <cell r="B157" t="str">
            <v>16.4</v>
          </cell>
          <cell r="C157" t="str">
            <v>Inst Prot Mec Chapa Alum 0,5 MM</v>
          </cell>
          <cell r="D157" t="str">
            <v xml:space="preserve">APLICAÇÃO ALUMÍNIO LISO </v>
          </cell>
          <cell r="E157" t="str">
            <v>AL</v>
          </cell>
          <cell r="F157">
            <v>0.5</v>
          </cell>
          <cell r="G157" t="str">
            <v>m2</v>
          </cell>
          <cell r="H157" t="str">
            <v>140/390</v>
          </cell>
          <cell r="I157">
            <v>130.00029999999998</v>
          </cell>
          <cell r="J157" t="str">
            <v>140/1450</v>
          </cell>
          <cell r="K157">
            <v>130.86710000000002</v>
          </cell>
          <cell r="L157" t="str">
            <v>140/390</v>
          </cell>
          <cell r="M157">
            <v>130.00029999999998</v>
          </cell>
          <cell r="N157"/>
        </row>
        <row r="158">
          <cell r="A158" t="str">
            <v>AL0,8</v>
          </cell>
          <cell r="B158" t="str">
            <v>16.5</v>
          </cell>
          <cell r="C158" t="str">
            <v>Inst Prot Mec Chapa Alum 0,8MM</v>
          </cell>
          <cell r="D158" t="str">
            <v xml:space="preserve">APLICAÇÃO ALUMÍNIO LISO </v>
          </cell>
          <cell r="E158" t="str">
            <v>AL</v>
          </cell>
          <cell r="F158">
            <v>0.8</v>
          </cell>
          <cell r="G158" t="str">
            <v>m2</v>
          </cell>
          <cell r="H158" t="str">
            <v>140/400</v>
          </cell>
          <cell r="I158">
            <v>130.00029999999998</v>
          </cell>
          <cell r="J158" t="str">
            <v>140/1460</v>
          </cell>
          <cell r="K158">
            <v>130.86710000000002</v>
          </cell>
          <cell r="L158" t="str">
            <v>140/400</v>
          </cell>
          <cell r="M158">
            <v>130.00029999999998</v>
          </cell>
          <cell r="N158"/>
        </row>
        <row r="159">
          <cell r="A159" t="str">
            <v>AL1</v>
          </cell>
          <cell r="B159" t="str">
            <v>16.6</v>
          </cell>
          <cell r="C159" t="str">
            <v>Inst Prot Mec Chapa Alum 1MM</v>
          </cell>
          <cell r="D159" t="str">
            <v xml:space="preserve">APLICAÇÃO ALUMÍNIO LISO </v>
          </cell>
          <cell r="E159" t="str">
            <v>AL</v>
          </cell>
          <cell r="F159">
            <v>1</v>
          </cell>
          <cell r="G159" t="str">
            <v>m2</v>
          </cell>
          <cell r="H159" t="str">
            <v>140/410</v>
          </cell>
          <cell r="I159">
            <v>130.00029999999998</v>
          </cell>
          <cell r="J159" t="str">
            <v>140/1470</v>
          </cell>
          <cell r="K159">
            <v>192.7842</v>
          </cell>
          <cell r="L159" t="str">
            <v>140/410</v>
          </cell>
          <cell r="M159">
            <v>130.00029999999998</v>
          </cell>
          <cell r="N159"/>
        </row>
        <row r="160">
          <cell r="A160" t="str">
            <v>AC</v>
          </cell>
          <cell r="B160" t="str">
            <v>16.7</v>
          </cell>
          <cell r="C160"/>
          <cell r="D160" t="str">
            <v>APLICAÇÃO ALU CORRUGADO - TUB.</v>
          </cell>
          <cell r="E160" t="str">
            <v>AC</v>
          </cell>
          <cell r="F160"/>
          <cell r="G160" t="str">
            <v>m2</v>
          </cell>
          <cell r="H160"/>
          <cell r="I160" t="e">
            <v>#N/A</v>
          </cell>
          <cell r="J160"/>
          <cell r="K160" t="e">
            <v>#N/A</v>
          </cell>
          <cell r="L160"/>
          <cell r="M160" t="e">
            <v>#N/A</v>
          </cell>
          <cell r="N160"/>
        </row>
      </sheetData>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ANSPORTE"/>
      <sheetName val="FONTE"/>
      <sheetName val="RESUMO_CAPA oficial"/>
      <sheetName val="ASM"/>
      <sheetName val="FOLHA DE ROSTO"/>
      <sheetName val="ASM."/>
      <sheetName val="CSV. AS"/>
      <sheetName val="BMM"/>
      <sheetName val="CSV.BM"/>
      <sheetName val="MC"/>
      <sheetName val="TIMELINE"/>
      <sheetName val="RESUMO DE EQUIPAMENTOS"/>
      <sheetName val="TUB"/>
      <sheetName val="Planilha3"/>
      <sheetName val="EQUIP"/>
      <sheetName val="Planilha2"/>
      <sheetName val="PU EQPT"/>
      <sheetName val="EQUIP REFRA."/>
      <sheetName val="PREÇOS"/>
      <sheetName val="HH"/>
      <sheetName val="DHT"/>
      <sheetName val="REGISTRO FOT."/>
      <sheetName val="INFO"/>
      <sheetName val="ORDEM"/>
      <sheetName val="VALORES"/>
      <sheetName val="TABELAS"/>
      <sheetName val="atualizada"/>
      <sheetName val="FOLHA HH"/>
      <sheetName val="Pedido"/>
      <sheetName val="RECOMPOSIÇÃO"/>
      <sheetName val="REMOÇÃO"/>
    </sheetNames>
    <sheetDataSet>
      <sheetData sheetId="0"/>
      <sheetData sheetId="1">
        <row r="4">
          <cell r="B4" t="str">
            <v>ALEX</v>
          </cell>
          <cell r="D4" t="str">
            <v>ROTINA</v>
          </cell>
        </row>
        <row r="5">
          <cell r="B5" t="str">
            <v>CLEBER</v>
          </cell>
        </row>
        <row r="25">
          <cell r="B25" t="str">
            <v>VICENTE</v>
          </cell>
          <cell r="C25" t="str">
            <v>PVC</v>
          </cell>
        </row>
        <row r="26">
          <cell r="B26" t="str">
            <v>LUCIANO</v>
          </cell>
          <cell r="C26" t="str">
            <v>CLORO SODA</v>
          </cell>
        </row>
        <row r="27">
          <cell r="B27" t="str">
            <v>JARAITON</v>
          </cell>
        </row>
        <row r="28">
          <cell r="B28" t="str">
            <v>ÁLVARO</v>
          </cell>
        </row>
        <row r="29">
          <cell r="B29" t="str">
            <v>ARTHUR</v>
          </cell>
        </row>
        <row r="33">
          <cell r="B33" t="str">
            <v>...</v>
          </cell>
        </row>
        <row r="46">
          <cell r="B46" t="str">
            <v>Container ADM - Mês</v>
          </cell>
        </row>
        <row r="47">
          <cell r="B47" t="str">
            <v>Container Almox - Mês</v>
          </cell>
        </row>
        <row r="48">
          <cell r="B48" t="str">
            <v>Toldo 4x4 - Mês</v>
          </cell>
        </row>
        <row r="51">
          <cell r="B51" t="str">
            <v>...</v>
          </cell>
        </row>
        <row r="69">
          <cell r="D69" t="str">
            <v>...</v>
          </cell>
        </row>
        <row r="542">
          <cell r="B542" t="str">
            <v>DATA</v>
          </cell>
        </row>
        <row r="543">
          <cell r="B543">
            <v>45261</v>
          </cell>
        </row>
        <row r="544">
          <cell r="B544">
            <v>45262</v>
          </cell>
        </row>
        <row r="545">
          <cell r="B545">
            <v>45263</v>
          </cell>
        </row>
        <row r="546">
          <cell r="B546">
            <v>45264</v>
          </cell>
        </row>
        <row r="547">
          <cell r="B547">
            <v>45265</v>
          </cell>
        </row>
        <row r="548">
          <cell r="B548">
            <v>45266</v>
          </cell>
        </row>
        <row r="549">
          <cell r="B549">
            <v>45267</v>
          </cell>
        </row>
        <row r="550">
          <cell r="B550">
            <v>45268</v>
          </cell>
        </row>
        <row r="551">
          <cell r="B551">
            <v>45269</v>
          </cell>
        </row>
        <row r="552">
          <cell r="B552">
            <v>45270</v>
          </cell>
        </row>
        <row r="553">
          <cell r="B553">
            <v>45271</v>
          </cell>
        </row>
        <row r="554">
          <cell r="B554">
            <v>45272</v>
          </cell>
        </row>
        <row r="555">
          <cell r="B555">
            <v>45273</v>
          </cell>
        </row>
        <row r="556">
          <cell r="B556">
            <v>45274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
      <sheetName val="FONTE"/>
      <sheetName val="RESUMO_CAPA oficial"/>
      <sheetName val="FOLHA DE ROSTO"/>
      <sheetName val="ASM."/>
      <sheetName val="ASM"/>
      <sheetName val="CSV. AS"/>
      <sheetName val="BMM"/>
      <sheetName val="CSV.BM"/>
      <sheetName val="MC"/>
      <sheetName val="TIMELINE"/>
      <sheetName val="EQUIP"/>
      <sheetName val="TUB"/>
      <sheetName val="TABELAS"/>
      <sheetName val="VALORES"/>
      <sheetName val="PU EQPT"/>
      <sheetName val="PREÇOS"/>
      <sheetName val="INFO"/>
      <sheetName val="HH"/>
      <sheetName val="DHT"/>
      <sheetName val="FOLHA HH"/>
      <sheetName val="Pedido"/>
      <sheetName val="RECOMPOSIÇÃO"/>
      <sheetName val="REMOÇÃO"/>
    </sheetNames>
    <sheetDataSet>
      <sheetData sheetId="0" refreshError="1"/>
      <sheetData sheetId="1">
        <row r="4">
          <cell r="B4" t="str">
            <v>JAIRO</v>
          </cell>
          <cell r="D4" t="str">
            <v>A-710 - FIREPRO</v>
          </cell>
        </row>
        <row r="5">
          <cell r="B5" t="str">
            <v>PEDRO LÚCIO</v>
          </cell>
          <cell r="D5" t="str">
            <v>A-328</v>
          </cell>
        </row>
        <row r="6">
          <cell r="B6" t="str">
            <v>CLEBER</v>
          </cell>
          <cell r="D6" t="str">
            <v>CHARUTO 15</v>
          </cell>
        </row>
        <row r="7">
          <cell r="D7" t="str">
            <v>CHARUTO 14</v>
          </cell>
        </row>
        <row r="8">
          <cell r="D8" t="str">
            <v>CALDEIRA 40 - ISO.</v>
          </cell>
        </row>
        <row r="25">
          <cell r="B25" t="str">
            <v>VICENTE</v>
          </cell>
          <cell r="C25" t="str">
            <v>PVC</v>
          </cell>
        </row>
        <row r="26">
          <cell r="B26" t="str">
            <v>LUCIANO</v>
          </cell>
          <cell r="C26" t="str">
            <v>CLORO SODA</v>
          </cell>
        </row>
        <row r="33">
          <cell r="B33" t="str">
            <v>...</v>
          </cell>
        </row>
        <row r="46">
          <cell r="B46" t="str">
            <v>Container ADM - Mês</v>
          </cell>
        </row>
        <row r="47">
          <cell r="B47" t="str">
            <v>Container Almox - Mês</v>
          </cell>
        </row>
        <row r="48">
          <cell r="B48" t="str">
            <v>Toldo 4x4 - Mês</v>
          </cell>
        </row>
        <row r="51">
          <cell r="B51" t="str">
            <v>...</v>
          </cell>
        </row>
        <row r="69">
          <cell r="D69" t="str">
            <v>...</v>
          </cell>
        </row>
        <row r="624">
          <cell r="B624" t="str">
            <v>DATA</v>
          </cell>
        </row>
        <row r="625">
          <cell r="B625">
            <v>44064</v>
          </cell>
        </row>
        <row r="626">
          <cell r="B626">
            <v>44065</v>
          </cell>
        </row>
        <row r="627">
          <cell r="B627">
            <v>44066</v>
          </cell>
        </row>
        <row r="628">
          <cell r="B628">
            <v>44067</v>
          </cell>
        </row>
        <row r="629">
          <cell r="B629">
            <v>44068</v>
          </cell>
        </row>
        <row r="630">
          <cell r="B630">
            <v>44069</v>
          </cell>
        </row>
        <row r="631">
          <cell r="B631">
            <v>44070</v>
          </cell>
        </row>
        <row r="632">
          <cell r="B632">
            <v>44071</v>
          </cell>
        </row>
        <row r="633">
          <cell r="B633">
            <v>44072</v>
          </cell>
        </row>
        <row r="634">
          <cell r="B634">
            <v>44073</v>
          </cell>
        </row>
        <row r="635">
          <cell r="B635">
            <v>44074</v>
          </cell>
        </row>
        <row r="636">
          <cell r="B636">
            <v>44075</v>
          </cell>
        </row>
        <row r="637">
          <cell r="B637">
            <v>44076</v>
          </cell>
        </row>
        <row r="638">
          <cell r="B638">
            <v>44077</v>
          </cell>
        </row>
      </sheetData>
      <sheetData sheetId="2" refreshError="1"/>
      <sheetData sheetId="3" refreshError="1"/>
      <sheetData sheetId="4"/>
      <sheetData sheetId="5"/>
      <sheetData sheetId="6" refreshError="1"/>
      <sheetData sheetId="7">
        <row r="19">
          <cell r="B19" t="str">
            <v>10/1010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C6">
            <v>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sheetName val="FONTE"/>
      <sheetName val="DADOS"/>
      <sheetName val="EQUIPES"/>
      <sheetName val="PRODUTIVIDADE"/>
      <sheetName val="MOV.AND."/>
      <sheetName val="MAPA_BRK"/>
      <sheetName val="MAPA_ENC"/>
      <sheetName val="Res.BM_HH"/>
      <sheetName val="Anx.BM_HH"/>
      <sheetName val="Rateio"/>
      <sheetName val="Res.BM_MM"/>
      <sheetName val="Anx.BM_MM"/>
      <sheetName val="EQUIPES (2)"/>
      <sheetName val="PRODUTIVIDADE (2)"/>
    </sheetNames>
    <sheetDataSet>
      <sheetData sheetId="0"/>
      <sheetData sheetId="1">
        <row r="81">
          <cell r="B81" t="str">
            <v>ÁREA</v>
          </cell>
        </row>
        <row r="82">
          <cell r="B82" t="str">
            <v>IESE</v>
          </cell>
        </row>
        <row r="83">
          <cell r="B83" t="str">
            <v>SAO</v>
          </cell>
        </row>
        <row r="84">
          <cell r="B84" t="str">
            <v>UA I</v>
          </cell>
        </row>
        <row r="85">
          <cell r="B85" t="str">
            <v>UA II</v>
          </cell>
        </row>
        <row r="86">
          <cell r="B86" t="str">
            <v>UO I</v>
          </cell>
        </row>
        <row r="87">
          <cell r="B87" t="str">
            <v>UO II</v>
          </cell>
        </row>
        <row r="132">
          <cell r="B132" t="str">
            <v>TIPO DE ANDAIME</v>
          </cell>
        </row>
        <row r="133">
          <cell r="B133" t="str">
            <v>BALANÇINHO</v>
          </cell>
        </row>
        <row r="134">
          <cell r="B134" t="str">
            <v>BANCADA</v>
          </cell>
        </row>
        <row r="135">
          <cell r="B135" t="str">
            <v>CABANA</v>
          </cell>
        </row>
        <row r="136">
          <cell r="B136" t="str">
            <v>ESCADA DE ACESSO</v>
          </cell>
        </row>
        <row r="137">
          <cell r="B137" t="str">
            <v>ESCADA DE FUGA</v>
          </cell>
        </row>
        <row r="138">
          <cell r="B138" t="str">
            <v>ESCORAMENTO</v>
          </cell>
        </row>
        <row r="139">
          <cell r="B139" t="str">
            <v>GUARDA-CORPO</v>
          </cell>
        </row>
        <row r="140">
          <cell r="B140" t="str">
            <v>PASSARELA</v>
          </cell>
        </row>
        <row r="141">
          <cell r="B141" t="str">
            <v>PAU DE CARGA</v>
          </cell>
        </row>
        <row r="142">
          <cell r="B142" t="str">
            <v>TORRE</v>
          </cell>
        </row>
        <row r="143">
          <cell r="B143" t="str">
            <v>TORRE DE RODÍZIO</v>
          </cell>
        </row>
        <row r="144">
          <cell r="B144" t="str">
            <v>TORRE P/ ELEVADOR</v>
          </cell>
        </row>
        <row r="145">
          <cell r="B145" t="str">
            <v>ACESSO</v>
          </cell>
        </row>
        <row r="146">
          <cell r="B146" t="str">
            <v>CAVALETE</v>
          </cell>
        </row>
        <row r="147">
          <cell r="B147" t="str">
            <v>CERCADO</v>
          </cell>
        </row>
        <row r="148">
          <cell r="B148" t="str">
            <v>CORRIMÃO</v>
          </cell>
        </row>
        <row r="149">
          <cell r="B149" t="str">
            <v>ESCADA</v>
          </cell>
        </row>
        <row r="150">
          <cell r="B150" t="str">
            <v>LINHA DE VIDA</v>
          </cell>
        </row>
        <row r="151">
          <cell r="B151" t="str">
            <v>PLATAFORMA</v>
          </cell>
        </row>
        <row r="152">
          <cell r="B152" t="str">
            <v>RAMPA</v>
          </cell>
        </row>
        <row r="153">
          <cell r="B153" t="str">
            <v>SUPORTE</v>
          </cell>
        </row>
        <row r="154">
          <cell r="B154" t="str">
            <v>TRAVAMENTO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efreshError="1">
        <row r="4">
          <cell r="A4">
            <v>10</v>
          </cell>
          <cell r="B4" t="str">
            <v>Calhas e Painéis de Lã de Vidro/Lã de Ro</v>
          </cell>
        </row>
        <row r="5">
          <cell r="A5">
            <v>20</v>
          </cell>
          <cell r="B5" t="str">
            <v>Serviços de Poliuretano Injetado</v>
          </cell>
        </row>
        <row r="6">
          <cell r="A6">
            <v>30</v>
          </cell>
          <cell r="B6" t="str">
            <v>Serv. de Isolam. Térm. a Quente em Equip</v>
          </cell>
        </row>
        <row r="7">
          <cell r="A7">
            <v>40</v>
          </cell>
          <cell r="B7" t="str">
            <v>Serv. de Isolamento Térm.a Frio em Equip</v>
          </cell>
        </row>
        <row r="8">
          <cell r="A8">
            <v>50</v>
          </cell>
          <cell r="B8" t="str">
            <v>Serviços de Refratamento</v>
          </cell>
        </row>
        <row r="9">
          <cell r="A9">
            <v>60</v>
          </cell>
          <cell r="B9" t="str">
            <v>Serviços Executados por Administração</v>
          </cell>
        </row>
        <row r="10">
          <cell r="A10">
            <v>70</v>
          </cell>
          <cell r="B10" t="str">
            <v>Serv. Equipam. a Frio Com Polisocianurat</v>
          </cell>
        </row>
        <row r="11">
          <cell r="A11">
            <v>80</v>
          </cell>
          <cell r="B11" t="str">
            <v>Serv. Equip.a Quente com Revest. em Aço</v>
          </cell>
        </row>
        <row r="12">
          <cell r="A12">
            <v>90</v>
          </cell>
          <cell r="B12" t="str">
            <v>Calhas e Painéis de Lã Vidro/Lã Rocha co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TE"/>
      <sheetName val="DADOS"/>
      <sheetName val="DHT"/>
      <sheetName val="TRANSPORTE"/>
      <sheetName val="RESUMO"/>
      <sheetName val="BM_DHT"/>
      <sheetName val="BM_TRANSPORTE"/>
    </sheetNames>
    <sheetDataSet>
      <sheetData sheetId="0">
        <row r="73">
          <cell r="B73" t="str">
            <v>ANDRÉ MATOS</v>
          </cell>
        </row>
        <row r="129">
          <cell r="B129" t="str">
            <v>#DIG.</v>
          </cell>
        </row>
        <row r="130">
          <cell r="B130" t="str">
            <v>FLARE</v>
          </cell>
        </row>
        <row r="131">
          <cell r="B131" t="str">
            <v>PONTE ROLANTE</v>
          </cell>
        </row>
        <row r="132">
          <cell r="B132" t="str">
            <v>APOIO PINTURA</v>
          </cell>
        </row>
        <row r="133">
          <cell r="B133" t="str">
            <v>RECUPERAÇÃO DE ESTRUTURAS</v>
          </cell>
        </row>
        <row r="134">
          <cell r="B134" t="str">
            <v>LINHAS PROVISÓRIAS</v>
          </cell>
        </row>
        <row r="135">
          <cell r="B135" t="str">
            <v>APOIO OPERACIONAL</v>
          </cell>
        </row>
        <row r="136">
          <cell r="B136" t="str">
            <v>INSTALAÇÕES PROVISÓRIAS</v>
          </cell>
        </row>
        <row r="137">
          <cell r="B137" t="str">
            <v>INSTALAÇÃO DE TELAS</v>
          </cell>
        </row>
        <row r="138">
          <cell r="B138" t="str">
            <v>MI</v>
          </cell>
        </row>
        <row r="139">
          <cell r="B139" t="str">
            <v>ASE</v>
          </cell>
        </row>
        <row r="140">
          <cell r="B140" t="str">
            <v>BA-1103_HH</v>
          </cell>
        </row>
        <row r="141">
          <cell r="B141" t="str">
            <v>BA-1101</v>
          </cell>
        </row>
        <row r="142">
          <cell r="B142" t="str">
            <v>BA-1101_HH</v>
          </cell>
        </row>
        <row r="143">
          <cell r="B143" t="str">
            <v>CENTRAL CAMAÇARI</v>
          </cell>
        </row>
        <row r="144">
          <cell r="B144" t="str">
            <v>DA-2351 B</v>
          </cell>
        </row>
        <row r="145">
          <cell r="B145" t="str">
            <v>DA-4406</v>
          </cell>
        </row>
        <row r="146">
          <cell r="B146" t="str">
            <v>DA-5208</v>
          </cell>
        </row>
        <row r="147">
          <cell r="B147" t="str">
            <v>DA-5258</v>
          </cell>
        </row>
        <row r="148">
          <cell r="B148" t="str">
            <v>A-2300</v>
          </cell>
        </row>
        <row r="149">
          <cell r="B149" t="str">
            <v>DEP</v>
          </cell>
        </row>
        <row r="150">
          <cell r="B150" t="str">
            <v>DTG</v>
          </cell>
        </row>
        <row r="151">
          <cell r="B151" t="str">
            <v>DTG FORNOS</v>
          </cell>
        </row>
        <row r="152">
          <cell r="B152" t="str">
            <v>DTG REC´s 2017</v>
          </cell>
        </row>
        <row r="153">
          <cell r="B153" t="str">
            <v>DTG REC´s 2018</v>
          </cell>
        </row>
        <row r="154">
          <cell r="B154" t="str">
            <v>DTG TIB</v>
          </cell>
        </row>
        <row r="155">
          <cell r="B155" t="str">
            <v>DTG UA</v>
          </cell>
        </row>
        <row r="156">
          <cell r="B156" t="str">
            <v>DTG UA-III</v>
          </cell>
        </row>
        <row r="157">
          <cell r="B157" t="str">
            <v>DTG UO</v>
          </cell>
        </row>
        <row r="158">
          <cell r="B158" t="str">
            <v>DTP ( FIBRAS )</v>
          </cell>
        </row>
        <row r="159">
          <cell r="B159" t="str">
            <v>EA-4501 A</v>
          </cell>
        </row>
        <row r="160">
          <cell r="B160" t="str">
            <v>EF-1900 B</v>
          </cell>
        </row>
        <row r="161">
          <cell r="B161" t="str">
            <v>EF-1900 I</v>
          </cell>
        </row>
        <row r="162">
          <cell r="B162" t="str">
            <v>EF-1900A</v>
          </cell>
        </row>
        <row r="163">
          <cell r="B163" t="str">
            <v>EF-1900B</v>
          </cell>
        </row>
        <row r="164">
          <cell r="B164" t="str">
            <v>EQUIPE TELHADO</v>
          </cell>
        </row>
        <row r="165">
          <cell r="B165" t="str">
            <v>EXTRA</v>
          </cell>
        </row>
        <row r="166">
          <cell r="B166" t="str">
            <v>EQUIPE EXTRA UTE</v>
          </cell>
        </row>
        <row r="167">
          <cell r="B167" t="str">
            <v>UTE SUL</v>
          </cell>
        </row>
        <row r="168">
          <cell r="B168" t="str">
            <v>FB-952 A</v>
          </cell>
        </row>
        <row r="169">
          <cell r="B169" t="str">
            <v>FB-951 D</v>
          </cell>
        </row>
        <row r="170">
          <cell r="B170" t="str">
            <v>FB-952 A_MM</v>
          </cell>
        </row>
        <row r="171">
          <cell r="B171" t="str">
            <v>FB-952 B</v>
          </cell>
        </row>
        <row r="172">
          <cell r="B172" t="str">
            <v>FB-967</v>
          </cell>
        </row>
        <row r="173">
          <cell r="B173" t="str">
            <v>FB-966</v>
          </cell>
        </row>
        <row r="174">
          <cell r="B174" t="str">
            <v>FB-1002 X</v>
          </cell>
        </row>
        <row r="175">
          <cell r="B175" t="str">
            <v>FB-4061</v>
          </cell>
        </row>
        <row r="176">
          <cell r="B176" t="str">
            <v>FB-4061_HH</v>
          </cell>
        </row>
        <row r="177">
          <cell r="B177" t="str">
            <v>TEGAL</v>
          </cell>
        </row>
        <row r="178">
          <cell r="B178" t="str">
            <v>FORNOS</v>
          </cell>
        </row>
        <row r="179">
          <cell r="B179" t="str">
            <v>DTG FORNOS</v>
          </cell>
        </row>
        <row r="180">
          <cell r="B180" t="str">
            <v>GPA UA I</v>
          </cell>
        </row>
        <row r="181">
          <cell r="B181" t="str">
            <v>GPA UA II</v>
          </cell>
        </row>
        <row r="182">
          <cell r="B182" t="str">
            <v>GPA UO I</v>
          </cell>
        </row>
        <row r="183">
          <cell r="B183" t="str">
            <v>GPA UO II</v>
          </cell>
        </row>
        <row r="184">
          <cell r="B184" t="str">
            <v>GPA UTE</v>
          </cell>
        </row>
        <row r="185">
          <cell r="B185" t="str">
            <v>GV-5301 D</v>
          </cell>
        </row>
        <row r="186">
          <cell r="B186" t="str">
            <v>GV-5301 H_HH</v>
          </cell>
        </row>
        <row r="187">
          <cell r="B187" t="str">
            <v>GV-5301 D_HH</v>
          </cell>
        </row>
        <row r="188">
          <cell r="B188" t="str">
            <v>GV-5301 E</v>
          </cell>
        </row>
        <row r="189">
          <cell r="B189" t="str">
            <v>GV-5301 E_HH</v>
          </cell>
        </row>
        <row r="190">
          <cell r="B190" t="str">
            <v>GV-5301 H</v>
          </cell>
        </row>
        <row r="191">
          <cell r="B191" t="str">
            <v>INSP. CATÓDICA UO-I</v>
          </cell>
        </row>
        <row r="192">
          <cell r="B192" t="str">
            <v>INS-PARADA</v>
          </cell>
        </row>
        <row r="193">
          <cell r="B193" t="str">
            <v>INSPEÇÃO</v>
          </cell>
        </row>
        <row r="194">
          <cell r="B194" t="str">
            <v>INSPEÇÃO PRÉ-PARADA</v>
          </cell>
        </row>
        <row r="195">
          <cell r="B195" t="str">
            <v>ISOL. A-1000</v>
          </cell>
        </row>
        <row r="196">
          <cell r="B196" t="str">
            <v>LAB. UA-I</v>
          </cell>
        </row>
        <row r="197">
          <cell r="B197" t="str">
            <v>LINHA DE FACILIDADES</v>
          </cell>
        </row>
        <row r="198">
          <cell r="B198" t="str">
            <v>LINHA DE FW</v>
          </cell>
        </row>
        <row r="199">
          <cell r="B199" t="str">
            <v>LINHA DE V-15 EXTERNO</v>
          </cell>
        </row>
        <row r="200">
          <cell r="B200" t="str">
            <v>LINHA DE V-15 INTERNO</v>
          </cell>
        </row>
        <row r="201">
          <cell r="B201" t="str">
            <v>MB-5301G</v>
          </cell>
        </row>
        <row r="202">
          <cell r="B202" t="str">
            <v>NOTAS GM - EA-1142</v>
          </cell>
        </row>
        <row r="203">
          <cell r="B203" t="str">
            <v>NOTAS Z-3</v>
          </cell>
        </row>
        <row r="204">
          <cell r="B204" t="str">
            <v>PAR. UA-II 2018_HH</v>
          </cell>
        </row>
        <row r="205">
          <cell r="B205" t="str">
            <v>PARADA</v>
          </cell>
        </row>
        <row r="206">
          <cell r="B206" t="str">
            <v>PARADA (PJ)</v>
          </cell>
        </row>
        <row r="207">
          <cell r="B207" t="str">
            <v>PARADA UA-II 2018</v>
          </cell>
        </row>
        <row r="208">
          <cell r="B208" t="str">
            <v>PE-3</v>
          </cell>
        </row>
        <row r="209">
          <cell r="B209" t="str">
            <v>PIT STOP</v>
          </cell>
        </row>
        <row r="210">
          <cell r="B210" t="str">
            <v>PIT STOP A-350</v>
          </cell>
        </row>
        <row r="211">
          <cell r="B211" t="str">
            <v>PIT STOP A-5100</v>
          </cell>
        </row>
        <row r="212">
          <cell r="B212" t="str">
            <v>PGM-2019_UO-I</v>
          </cell>
        </row>
        <row r="213">
          <cell r="B213" t="str">
            <v>PGM-2019_UO-I_HH</v>
          </cell>
        </row>
        <row r="214">
          <cell r="B214" t="str">
            <v>PIT STOP A-5200</v>
          </cell>
        </row>
        <row r="215">
          <cell r="B215" t="str">
            <v>PIT STOP A-2500</v>
          </cell>
        </row>
        <row r="216">
          <cell r="B216" t="str">
            <v>BA-1111 (BARREIRAS)</v>
          </cell>
        </row>
        <row r="217">
          <cell r="B217" t="str">
            <v>A-2500</v>
          </cell>
        </row>
        <row r="218">
          <cell r="B218" t="str">
            <v>BA-1107</v>
          </cell>
        </row>
        <row r="219">
          <cell r="B219" t="str">
            <v>PJ - A-1000</v>
          </cell>
        </row>
        <row r="220">
          <cell r="B220" t="str">
            <v>PJ - EA-4417</v>
          </cell>
        </row>
        <row r="221">
          <cell r="B221" t="str">
            <v>PJ A-1900</v>
          </cell>
        </row>
        <row r="222">
          <cell r="B222" t="str">
            <v>PJ A-300</v>
          </cell>
        </row>
        <row r="223">
          <cell r="B223" t="str">
            <v>PJ-EA-1501 A/B</v>
          </cell>
        </row>
        <row r="224">
          <cell r="B224" t="str">
            <v>EA-1501</v>
          </cell>
        </row>
        <row r="225">
          <cell r="B225" t="str">
            <v>PJ-EA-4417 A/B</v>
          </cell>
        </row>
        <row r="226">
          <cell r="B226" t="str">
            <v>PQ B-01</v>
          </cell>
        </row>
        <row r="227">
          <cell r="B227" t="str">
            <v>PQ B-02</v>
          </cell>
        </row>
        <row r="228">
          <cell r="B228" t="str">
            <v>PRÉ-PARADA</v>
          </cell>
        </row>
        <row r="229">
          <cell r="B229" t="str">
            <v>PROJ. A-1000</v>
          </cell>
        </row>
        <row r="230">
          <cell r="B230" t="str">
            <v>PT-10</v>
          </cell>
        </row>
        <row r="231">
          <cell r="B231" t="str">
            <v>REC´s 2017 FW/UA</v>
          </cell>
        </row>
        <row r="232">
          <cell r="B232" t="str">
            <v>REC´s 2017 FW/UO</v>
          </cell>
        </row>
        <row r="233">
          <cell r="B233" t="str">
            <v>REC´s 2017 TIB</v>
          </cell>
        </row>
        <row r="234">
          <cell r="B234" t="str">
            <v>REC´s 2017 UA-I</v>
          </cell>
        </row>
        <row r="235">
          <cell r="B235" t="str">
            <v>REC´s 2017 UA-II</v>
          </cell>
        </row>
        <row r="236">
          <cell r="B236" t="str">
            <v>REC´s 2019 UO</v>
          </cell>
        </row>
        <row r="237">
          <cell r="B237" t="str">
            <v>REC´s 2019 UA</v>
          </cell>
        </row>
        <row r="238">
          <cell r="B238" t="str">
            <v>REC´s 2017 UO-I</v>
          </cell>
        </row>
        <row r="239">
          <cell r="B239" t="str">
            <v>REC´s 2017 UO-II</v>
          </cell>
        </row>
        <row r="240">
          <cell r="B240" t="str">
            <v>REC´s 2017 UTE</v>
          </cell>
        </row>
        <row r="241">
          <cell r="B241" t="str">
            <v>REC´S ESPECIAIS</v>
          </cell>
        </row>
        <row r="242">
          <cell r="B242" t="str">
            <v>REC´s UO</v>
          </cell>
        </row>
        <row r="243">
          <cell r="B243" t="str">
            <v>REC´s UO I</v>
          </cell>
        </row>
        <row r="244">
          <cell r="B244" t="str">
            <v>REC-311335</v>
          </cell>
        </row>
        <row r="245">
          <cell r="B245" t="str">
            <v>REC-313736</v>
          </cell>
        </row>
        <row r="246">
          <cell r="B246" t="str">
            <v>RECs 2017</v>
          </cell>
        </row>
        <row r="247">
          <cell r="B247" t="str">
            <v>RECs UA II (ROT.)</v>
          </cell>
        </row>
        <row r="248">
          <cell r="B248" t="str">
            <v>REFEITÓRIO CENTRAL</v>
          </cell>
        </row>
        <row r="249">
          <cell r="B249" t="str">
            <v>REGENERAÇÃO</v>
          </cell>
        </row>
        <row r="250">
          <cell r="B250" t="str">
            <v>RMA 1</v>
          </cell>
        </row>
        <row r="251">
          <cell r="B251" t="str">
            <v>RMA 5</v>
          </cell>
        </row>
        <row r="252">
          <cell r="B252" t="str">
            <v>RMA 7</v>
          </cell>
        </row>
        <row r="253">
          <cell r="B253" t="str">
            <v>RMA HD</v>
          </cell>
        </row>
        <row r="254">
          <cell r="B254" t="str">
            <v>RMA HDC</v>
          </cell>
        </row>
        <row r="255">
          <cell r="B255" t="str">
            <v>RMA 7D</v>
          </cell>
        </row>
        <row r="256">
          <cell r="B256" t="str">
            <v>RMA 8</v>
          </cell>
        </row>
        <row r="257">
          <cell r="B257" t="str">
            <v>RMA 9</v>
          </cell>
        </row>
        <row r="258">
          <cell r="B258" t="str">
            <v>RMA 9 E</v>
          </cell>
        </row>
        <row r="259">
          <cell r="B259" t="str">
            <v>RMA 9 I</v>
          </cell>
        </row>
        <row r="260">
          <cell r="B260" t="str">
            <v>RMA 9 M</v>
          </cell>
        </row>
        <row r="261">
          <cell r="B261" t="str">
            <v>SF-6</v>
          </cell>
        </row>
        <row r="262">
          <cell r="B262" t="str">
            <v>STEAM TRACE</v>
          </cell>
        </row>
        <row r="263">
          <cell r="B263" t="str">
            <v>TANCAGEM</v>
          </cell>
        </row>
        <row r="264">
          <cell r="B264" t="str">
            <v>TECHBIOS</v>
          </cell>
        </row>
        <row r="265">
          <cell r="B265" t="str">
            <v>TG-5301 B</v>
          </cell>
        </row>
        <row r="266">
          <cell r="B266" t="str">
            <v>TG-5301 F</v>
          </cell>
        </row>
        <row r="267">
          <cell r="B267" t="str">
            <v>TG-5301-D</v>
          </cell>
        </row>
        <row r="268">
          <cell r="B268" t="str">
            <v>TQ-5303</v>
          </cell>
        </row>
        <row r="269">
          <cell r="B269" t="str">
            <v>TROCADORES UO-I</v>
          </cell>
        </row>
        <row r="270">
          <cell r="B270" t="str">
            <v>DET. GAS (UA-II)</v>
          </cell>
        </row>
        <row r="271">
          <cell r="B271" t="str">
            <v>TROCADORES UA-II</v>
          </cell>
        </row>
        <row r="272">
          <cell r="B272" t="str">
            <v>TURNO DESLOCADO</v>
          </cell>
        </row>
        <row r="273">
          <cell r="B273" t="str">
            <v>TURNO PARADA</v>
          </cell>
        </row>
        <row r="274">
          <cell r="B274" t="str">
            <v>VAZAMENTOS UO-II</v>
          </cell>
        </row>
        <row r="275">
          <cell r="B275" t="str">
            <v>VENT´S &amp; DRENOS</v>
          </cell>
        </row>
        <row r="276">
          <cell r="B276" t="str">
            <v>FB-1029</v>
          </cell>
        </row>
        <row r="277">
          <cell r="B277" t="str">
            <v>PAR. REGUL. UA-I</v>
          </cell>
        </row>
        <row r="278">
          <cell r="B278" t="str">
            <v>REGENER. A-2300</v>
          </cell>
        </row>
        <row r="279">
          <cell r="B279" t="str">
            <v>PAR. REGUL. UA-I_HH</v>
          </cell>
        </row>
        <row r="280">
          <cell r="B280" t="str">
            <v>BKM ALAGOAS</v>
          </cell>
        </row>
        <row r="281">
          <cell r="B281" t="str">
            <v>DA-5201a04</v>
          </cell>
        </row>
        <row r="282">
          <cell r="B282" t="str">
            <v>INSP. UO-I PAR.2019</v>
          </cell>
        </row>
        <row r="283">
          <cell r="B283" t="str">
            <v>INSP. UTE PAR.2019</v>
          </cell>
        </row>
        <row r="284">
          <cell r="B284" t="str">
            <v>INSP. UA-I PAR.2019</v>
          </cell>
        </row>
        <row r="285">
          <cell r="B285" t="str">
            <v>INSP. UA-I PAR.2019_MM</v>
          </cell>
        </row>
        <row r="286">
          <cell r="B286" t="str">
            <v>INSP. TIB PAR.2019</v>
          </cell>
        </row>
        <row r="287">
          <cell r="B287" t="str">
            <v>ESTRUTURA CONTAINER</v>
          </cell>
        </row>
        <row r="288">
          <cell r="B288" t="str">
            <v>PGM-2019_UO-I_HH</v>
          </cell>
        </row>
        <row r="289">
          <cell r="B289" t="str">
            <v>PGM-2019_UA-I_HH</v>
          </cell>
        </row>
        <row r="290">
          <cell r="B290" t="str">
            <v>PGM-2019_DA-1404</v>
          </cell>
        </row>
        <row r="291">
          <cell r="B291" t="str">
            <v>PGM-2019_CALDEIRARIA HH</v>
          </cell>
        </row>
        <row r="292">
          <cell r="B292" t="str">
            <v>FB-1027 B</v>
          </cell>
        </row>
        <row r="293">
          <cell r="B293" t="str">
            <v>FB-1023</v>
          </cell>
        </row>
        <row r="294">
          <cell r="B294" t="str">
            <v>CSI UA-I</v>
          </cell>
        </row>
        <row r="295">
          <cell r="B295" t="str">
            <v>CSI UA-I_HH</v>
          </cell>
        </row>
        <row r="296">
          <cell r="B296" t="str">
            <v>FB-1024</v>
          </cell>
        </row>
        <row r="297">
          <cell r="B297" t="str">
            <v>DC-1401</v>
          </cell>
        </row>
        <row r="298">
          <cell r="B298" t="str">
            <v>FB-970</v>
          </cell>
        </row>
        <row r="299">
          <cell r="B299" t="str">
            <v>FB-2051 B</v>
          </cell>
        </row>
        <row r="300">
          <cell r="B300" t="str">
            <v>FB-1006</v>
          </cell>
        </row>
        <row r="301">
          <cell r="B301" t="str">
            <v>FB-1006_HH</v>
          </cell>
        </row>
        <row r="302">
          <cell r="B302" t="str">
            <v>P-5301 C</v>
          </cell>
        </row>
        <row r="303">
          <cell r="B303" t="str">
            <v>P-5302 C</v>
          </cell>
        </row>
        <row r="304">
          <cell r="B304" t="str">
            <v>BA-4110</v>
          </cell>
        </row>
        <row r="305">
          <cell r="B305" t="str">
            <v>BA-4110_HH</v>
          </cell>
        </row>
        <row r="306">
          <cell r="B306" t="str">
            <v>BLACKOUT</v>
          </cell>
        </row>
        <row r="307">
          <cell r="B307" t="str">
            <v>EXTRA INSPEÇÃO</v>
          </cell>
        </row>
        <row r="308">
          <cell r="B308" t="str">
            <v>P-02B&amp;C</v>
          </cell>
        </row>
        <row r="309">
          <cell r="B309" t="str">
            <v>TUB. HID. SUL</v>
          </cell>
        </row>
        <row r="310">
          <cell r="B310" t="str">
            <v>D-5301A1&amp;A2</v>
          </cell>
        </row>
        <row r="311">
          <cell r="B311" t="str">
            <v>VAZAMENTOS UO-I</v>
          </cell>
        </row>
        <row r="312">
          <cell r="B312" t="str">
            <v>GB-5301</v>
          </cell>
        </row>
        <row r="313">
          <cell r="B313" t="str">
            <v>PLANO PINT. UTE</v>
          </cell>
        </row>
        <row r="314">
          <cell r="B314" t="str">
            <v>PLANO PINT. TUB. 9C</v>
          </cell>
        </row>
        <row r="315">
          <cell r="B315" t="str">
            <v>PLANO PINT. TUB. 9C_HH</v>
          </cell>
        </row>
        <row r="316">
          <cell r="B316" t="str">
            <v>TUB. 9C (CALDEIRARIA)</v>
          </cell>
        </row>
        <row r="317">
          <cell r="B317" t="str">
            <v>TUB. 32C 2017 - DTG</v>
          </cell>
        </row>
        <row r="318">
          <cell r="B318" t="str">
            <v>PREVENT.TQs</v>
          </cell>
        </row>
        <row r="319">
          <cell r="B319" t="str">
            <v>BA-4101</v>
          </cell>
        </row>
        <row r="320">
          <cell r="B320" t="str">
            <v>BA-4101_HH</v>
          </cell>
        </row>
        <row r="321">
          <cell r="B321" t="str">
            <v>BA-1108</v>
          </cell>
        </row>
        <row r="322">
          <cell r="B322" t="str">
            <v>BA-1108_HH</v>
          </cell>
        </row>
        <row r="323">
          <cell r="B323" t="str">
            <v>BA-4106</v>
          </cell>
        </row>
        <row r="324">
          <cell r="B324" t="str">
            <v>BA-4106_HH</v>
          </cell>
        </row>
        <row r="325">
          <cell r="B325" t="str">
            <v>SSMA</v>
          </cell>
        </row>
        <row r="326">
          <cell r="B326" t="str">
            <v>PJ DEP - BA-4101</v>
          </cell>
        </row>
        <row r="327">
          <cell r="B327" t="str">
            <v>REC´s 2019 TIB</v>
          </cell>
        </row>
        <row r="328">
          <cell r="B328" t="str">
            <v>REC´s 2019 UO</v>
          </cell>
        </row>
        <row r="329">
          <cell r="B329" t="str">
            <v>REC´s 2019 UA</v>
          </cell>
        </row>
        <row r="330">
          <cell r="B330" t="str">
            <v>REC´s 2019 UTE</v>
          </cell>
        </row>
        <row r="331">
          <cell r="B331" t="str">
            <v>MB-5302A</v>
          </cell>
        </row>
        <row r="332">
          <cell r="B332" t="str">
            <v>PJ-0601157 (BA-4101)</v>
          </cell>
        </row>
        <row r="333">
          <cell r="B333" t="str">
            <v>PJ-0601157</v>
          </cell>
        </row>
        <row r="334">
          <cell r="B334" t="str">
            <v>PJ-0601133</v>
          </cell>
        </row>
        <row r="335">
          <cell r="B335" t="str">
            <v>PJ-0601179 (A-2300)</v>
          </cell>
        </row>
        <row r="336">
          <cell r="B336" t="str">
            <v>PJ-0601179 (A-2300)_HH</v>
          </cell>
        </row>
        <row r="337">
          <cell r="B337" t="str">
            <v>PJ-0601179 (A-300)</v>
          </cell>
        </row>
        <row r="338">
          <cell r="B338" t="str">
            <v>PJ-0600663 (SE-21)</v>
          </cell>
        </row>
        <row r="339">
          <cell r="B339" t="str">
            <v>PJ-06001147 (ILHA 6/9)_HH</v>
          </cell>
        </row>
        <row r="340">
          <cell r="B340" t="str">
            <v>PJ-06001147 (ILHA 6/9)</v>
          </cell>
        </row>
        <row r="341">
          <cell r="B341" t="str">
            <v>PJ-0600603 (FB's PTE)</v>
          </cell>
        </row>
        <row r="342">
          <cell r="B342" t="str">
            <v>PJ-0600603 (FB's PTE)_HH</v>
          </cell>
        </row>
        <row r="343">
          <cell r="B343" t="str">
            <v>PJ-0601129_HH</v>
          </cell>
        </row>
        <row r="344">
          <cell r="B344" t="str">
            <v>PJ-0601718_HH</v>
          </cell>
        </row>
        <row r="345">
          <cell r="B345" t="str">
            <v>PJ-0601175 (TEGAL)</v>
          </cell>
        </row>
        <row r="346">
          <cell r="B346" t="str">
            <v>PJ-0601175 (TEGAL)_HH</v>
          </cell>
        </row>
        <row r="347">
          <cell r="B347" t="str">
            <v>PJ-0601035 (TEGAL)</v>
          </cell>
        </row>
        <row r="348">
          <cell r="B348" t="str">
            <v>PJ-0600952 (UTE)</v>
          </cell>
        </row>
        <row r="349">
          <cell r="B349" t="str">
            <v>PJ-0601717 (UTE)</v>
          </cell>
        </row>
        <row r="350">
          <cell r="B350" t="str">
            <v>PJ-0601717 (UTE)_HH</v>
          </cell>
        </row>
        <row r="351">
          <cell r="B351" t="str">
            <v>PJ-0601019 (A-2350)</v>
          </cell>
        </row>
        <row r="352">
          <cell r="B352" t="str">
            <v>PJ-0601019 (A-2350)_HH</v>
          </cell>
        </row>
        <row r="353">
          <cell r="B353" t="str">
            <v>PJ-0601158</v>
          </cell>
        </row>
        <row r="354">
          <cell r="B354" t="str">
            <v>PJ-0601600</v>
          </cell>
        </row>
        <row r="355">
          <cell r="B355" t="str">
            <v>PJ-0601585</v>
          </cell>
        </row>
        <row r="356">
          <cell r="B356" t="str">
            <v>PJ-0600281</v>
          </cell>
        </row>
        <row r="357">
          <cell r="B357" t="str">
            <v>PJ-0601398_HH</v>
          </cell>
        </row>
        <row r="358">
          <cell r="B358" t="str">
            <v>PJ-0601549_HH</v>
          </cell>
        </row>
        <row r="359">
          <cell r="B359" t="str">
            <v>PJ-0600281_HH</v>
          </cell>
        </row>
        <row r="360">
          <cell r="B360" t="str">
            <v>PJ-0600478 (A-2300)</v>
          </cell>
        </row>
        <row r="361">
          <cell r="B361" t="str">
            <v>PJ-0600478 (A-2300)_HH</v>
          </cell>
        </row>
        <row r="362">
          <cell r="B362" t="str">
            <v>PJ-0600603 (FB-973)</v>
          </cell>
        </row>
        <row r="363">
          <cell r="B363" t="str">
            <v>PJ-0600596</v>
          </cell>
        </row>
        <row r="364">
          <cell r="B364" t="str">
            <v>PJ-0600596_HH</v>
          </cell>
        </row>
        <row r="365">
          <cell r="B365" t="str">
            <v>PJ-0601509</v>
          </cell>
        </row>
        <row r="366">
          <cell r="B366" t="str">
            <v>PJ-0601509_HH</v>
          </cell>
        </row>
        <row r="367">
          <cell r="B367" t="str">
            <v>PJ-0601262</v>
          </cell>
        </row>
        <row r="368">
          <cell r="B368" t="str">
            <v>PJ-0601820</v>
          </cell>
        </row>
        <row r="369">
          <cell r="B369" t="str">
            <v>PJ-0601820_HH</v>
          </cell>
        </row>
        <row r="370">
          <cell r="B370" t="str">
            <v>PJ-0601667</v>
          </cell>
        </row>
        <row r="371">
          <cell r="B371" t="str">
            <v>PJ-0601667_HH</v>
          </cell>
        </row>
        <row r="372">
          <cell r="B372" t="str">
            <v>PJ-0600730_HH</v>
          </cell>
        </row>
        <row r="373">
          <cell r="B373" t="str">
            <v>PJ-0601478_HH</v>
          </cell>
        </row>
        <row r="374">
          <cell r="B374" t="str">
            <v>PJ-0602915_HH</v>
          </cell>
        </row>
        <row r="375">
          <cell r="B375" t="str">
            <v>PJ-0600892_HH</v>
          </cell>
        </row>
        <row r="376">
          <cell r="B376" t="str">
            <v>PJ-0601820</v>
          </cell>
        </row>
        <row r="377">
          <cell r="B377" t="str">
            <v>PJ-0601568</v>
          </cell>
        </row>
        <row r="378">
          <cell r="B378" t="str">
            <v>PJ-0601172</v>
          </cell>
        </row>
        <row r="379">
          <cell r="B379" t="str">
            <v>INSP. PAR. A-8200</v>
          </cell>
        </row>
        <row r="380">
          <cell r="B380" t="str">
            <v>PIT STOP A-8200</v>
          </cell>
        </row>
        <row r="381">
          <cell r="B381" t="str">
            <v>PJ-0601432</v>
          </cell>
        </row>
        <row r="382">
          <cell r="B382" t="str">
            <v>PJ-0601432_HH</v>
          </cell>
        </row>
        <row r="383">
          <cell r="B383" t="str">
            <v>PJ-0601415</v>
          </cell>
        </row>
        <row r="384">
          <cell r="B384" t="str">
            <v>GV-5301 B</v>
          </cell>
        </row>
        <row r="385">
          <cell r="B385" t="str">
            <v>GV-5301 B_HH</v>
          </cell>
        </row>
        <row r="386">
          <cell r="B386" t="str">
            <v>DA-5202 D</v>
          </cell>
        </row>
        <row r="387">
          <cell r="B387" t="str">
            <v>PJ-0600782 (DA-4104)</v>
          </cell>
        </row>
        <row r="388">
          <cell r="B388" t="str">
            <v>PAR. OXITENO</v>
          </cell>
        </row>
        <row r="389">
          <cell r="B389" t="str">
            <v>DTG A-1000</v>
          </cell>
        </row>
        <row r="390">
          <cell r="B390" t="str">
            <v>PIT STOP UO-I</v>
          </cell>
        </row>
        <row r="391">
          <cell r="B391" t="str">
            <v>PIT STOP A-2300</v>
          </cell>
        </row>
        <row r="392">
          <cell r="B392" t="str">
            <v>DTP UA-II</v>
          </cell>
        </row>
        <row r="393">
          <cell r="B393" t="str">
            <v>DTG A-1000_HH</v>
          </cell>
        </row>
        <row r="394">
          <cell r="B394" t="str">
            <v>A-350</v>
          </cell>
        </row>
        <row r="395">
          <cell r="B395" t="str">
            <v>PLANTÃO</v>
          </cell>
        </row>
        <row r="396">
          <cell r="B396" t="str">
            <v>DA-4103</v>
          </cell>
        </row>
        <row r="397">
          <cell r="B397" t="str">
            <v>CXS CD/OD</v>
          </cell>
        </row>
        <row r="398">
          <cell r="B398" t="str">
            <v>ELÉTRICA</v>
          </cell>
        </row>
        <row r="399">
          <cell r="B399" t="str">
            <v>PAR. A-350</v>
          </cell>
        </row>
        <row r="400">
          <cell r="B400" t="str">
            <v>PAR. A-350_HH</v>
          </cell>
        </row>
        <row r="401">
          <cell r="B401" t="str">
            <v>DC-1401 A</v>
          </cell>
        </row>
        <row r="402">
          <cell r="B402" t="str">
            <v>FB-1010</v>
          </cell>
        </row>
        <row r="403">
          <cell r="B403" t="str">
            <v>BA-1105_HH</v>
          </cell>
        </row>
        <row r="404">
          <cell r="B404" t="str">
            <v>BA-4103_HH</v>
          </cell>
        </row>
        <row r="405">
          <cell r="B405" t="str">
            <v>FB-1009</v>
          </cell>
        </row>
        <row r="406">
          <cell r="B406" t="str">
            <v>FB-973</v>
          </cell>
        </row>
        <row r="407">
          <cell r="B407" t="str">
            <v>FB-1009_HH</v>
          </cell>
        </row>
        <row r="408">
          <cell r="B408" t="str">
            <v>FB-963 A</v>
          </cell>
        </row>
        <row r="409">
          <cell r="B409" t="str">
            <v>FB-963 B</v>
          </cell>
        </row>
        <row r="410">
          <cell r="B410" t="str">
            <v>FB-963 A_HH</v>
          </cell>
        </row>
        <row r="411">
          <cell r="B411" t="str">
            <v>LINHA FW</v>
          </cell>
        </row>
        <row r="412">
          <cell r="B412" t="str">
            <v>BA-1104 (BARREIRAS)</v>
          </cell>
        </row>
        <row r="413">
          <cell r="B413" t="str">
            <v>BA-4102 (BARREIRAS)</v>
          </cell>
        </row>
        <row r="414">
          <cell r="B414" t="str">
            <v>LINHA DE 20"&amp;60"</v>
          </cell>
        </row>
        <row r="415">
          <cell r="B415" t="str">
            <v>LH DE CI (GV-5301 D)</v>
          </cell>
        </row>
        <row r="416">
          <cell r="B416" t="str">
            <v>UA-III</v>
          </cell>
        </row>
        <row r="417">
          <cell r="B417" t="str">
            <v>ADEQUAÇÃO A-350</v>
          </cell>
        </row>
        <row r="418">
          <cell r="B418" t="str">
            <v>GBM-1940-AX</v>
          </cell>
        </row>
        <row r="419">
          <cell r="B419" t="str">
            <v>PJ_PR-15002_ISOL.</v>
          </cell>
        </row>
        <row r="420">
          <cell r="B420" t="str">
            <v>PJ_A-1000_ISOL.</v>
          </cell>
        </row>
        <row r="421">
          <cell r="B421" t="str">
            <v>PASSARELA PV-13</v>
          </cell>
        </row>
        <row r="422">
          <cell r="B422" t="str">
            <v>OFICINA MECÂNICA</v>
          </cell>
        </row>
        <row r="423">
          <cell r="B423" t="str">
            <v>APOIO UO-II</v>
          </cell>
        </row>
        <row r="424">
          <cell r="B424" t="str">
            <v>GAVETEIRO CENTRAL</v>
          </cell>
        </row>
        <row r="425">
          <cell r="B425" t="str">
            <v>GAVETEIRO UTE</v>
          </cell>
        </row>
        <row r="426">
          <cell r="B426" t="str">
            <v>FB-1052</v>
          </cell>
        </row>
        <row r="427">
          <cell r="B427" t="str">
            <v>BA-1105</v>
          </cell>
        </row>
        <row r="428">
          <cell r="B428" t="str">
            <v>P-5302 A</v>
          </cell>
        </row>
        <row r="429">
          <cell r="B429" t="str">
            <v>GAVETEIRO</v>
          </cell>
        </row>
        <row r="430">
          <cell r="B430" t="str">
            <v>BA-1112 (BARREIRAS)</v>
          </cell>
        </row>
        <row r="431">
          <cell r="B431" t="str">
            <v>BA-1112_HH</v>
          </cell>
        </row>
        <row r="432">
          <cell r="B432" t="str">
            <v>BA-1113 (BARREIRAS)</v>
          </cell>
        </row>
        <row r="433">
          <cell r="B433" t="str">
            <v>BA-1111 (BARREIRAS)</v>
          </cell>
        </row>
        <row r="434">
          <cell r="B434" t="str">
            <v>BA-1111</v>
          </cell>
        </row>
        <row r="435">
          <cell r="B435" t="str">
            <v>BA-4104 (BARREIRAS)</v>
          </cell>
        </row>
        <row r="436">
          <cell r="B436" t="str">
            <v>BA-1109 (BARREIRAS)</v>
          </cell>
        </row>
        <row r="437">
          <cell r="B437" t="str">
            <v>BA-1104</v>
          </cell>
        </row>
        <row r="438">
          <cell r="B438" t="str">
            <v>FB-1021 B</v>
          </cell>
        </row>
        <row r="439">
          <cell r="B439" t="str">
            <v>BA-4108_HH</v>
          </cell>
        </row>
        <row r="440">
          <cell r="B440" t="str">
            <v>BA-4109_HH</v>
          </cell>
        </row>
        <row r="441">
          <cell r="B441" t="str">
            <v>BA-1113_HH</v>
          </cell>
        </row>
        <row r="442">
          <cell r="B442" t="str">
            <v>BA-4105</v>
          </cell>
        </row>
        <row r="443">
          <cell r="B443" t="str">
            <v>BA-4104</v>
          </cell>
        </row>
        <row r="444">
          <cell r="B444" t="str">
            <v>BA-1109</v>
          </cell>
        </row>
        <row r="445">
          <cell r="B445" t="str">
            <v>BANDEIJAMENTO A-1060</v>
          </cell>
        </row>
        <row r="446">
          <cell r="B446" t="str">
            <v>GBT-1201</v>
          </cell>
        </row>
        <row r="447">
          <cell r="B447" t="str">
            <v>BA-1106_HH</v>
          </cell>
        </row>
        <row r="448">
          <cell r="B448" t="str">
            <v>BA-1106</v>
          </cell>
        </row>
        <row r="449">
          <cell r="B449" t="str">
            <v>GV-5301 C</v>
          </cell>
        </row>
        <row r="450">
          <cell r="B450" t="str">
            <v>GV-5301 C_HH</v>
          </cell>
        </row>
        <row r="451">
          <cell r="B451" t="str">
            <v>GV-5301 A</v>
          </cell>
        </row>
        <row r="452">
          <cell r="B452" t="str">
            <v>GV-5301 A_HH</v>
          </cell>
        </row>
        <row r="453">
          <cell r="B453" t="str">
            <v>GARANTIA</v>
          </cell>
        </row>
        <row r="454">
          <cell r="B454" t="str">
            <v>GI-4101 A</v>
          </cell>
        </row>
        <row r="455">
          <cell r="B455" t="str">
            <v>GI-4101 A_HH</v>
          </cell>
        </row>
        <row r="456">
          <cell r="B456" t="str">
            <v>EF-25201 - TEGAL</v>
          </cell>
        </row>
        <row r="457">
          <cell r="B457" t="str">
            <v>FB-1003 X</v>
          </cell>
        </row>
        <row r="458">
          <cell r="B458" t="str">
            <v>FB-1003 X_HH</v>
          </cell>
        </row>
        <row r="459">
          <cell r="B459" t="str">
            <v>FB-961 D</v>
          </cell>
        </row>
        <row r="460">
          <cell r="B460" t="str">
            <v>TEGAL_DTG</v>
          </cell>
        </row>
        <row r="461">
          <cell r="B461" t="str">
            <v>P-5302 A</v>
          </cell>
        </row>
        <row r="462">
          <cell r="B462" t="str">
            <v>CALDERARIA / REC ESTRUTURAS</v>
          </cell>
        </row>
        <row r="463">
          <cell r="B463" t="str">
            <v>APOIO A PINTURA - TAGEAMENTO</v>
          </cell>
        </row>
        <row r="464">
          <cell r="B464" t="str">
            <v>RW-17002 - A-1900</v>
          </cell>
        </row>
        <row r="465">
          <cell r="B465" t="str">
            <v>APOIO PARA ISOLAMENTO VASOS</v>
          </cell>
        </row>
        <row r="466">
          <cell r="B466" t="str">
            <v>CASA DOS COMPRESSORES</v>
          </cell>
        </row>
        <row r="467">
          <cell r="B467" t="str">
            <v>APOIO ELÉTRICA</v>
          </cell>
        </row>
        <row r="468">
          <cell r="B468" t="str">
            <v>SE-32</v>
          </cell>
        </row>
        <row r="469">
          <cell r="B469" t="str">
            <v>SOP 47/43</v>
          </cell>
        </row>
        <row r="470">
          <cell r="B470" t="str">
            <v>APOIO PIPE RACK</v>
          </cell>
        </row>
        <row r="471">
          <cell r="B471" t="str">
            <v>SISTEMA VS</v>
          </cell>
        </row>
        <row r="472">
          <cell r="B472" t="str">
            <v>DA-1202</v>
          </cell>
        </row>
        <row r="473">
          <cell r="B473" t="str">
            <v>REVISÃO RECs</v>
          </cell>
        </row>
        <row r="474">
          <cell r="B474" t="str">
            <v>LB-1200</v>
          </cell>
        </row>
        <row r="475">
          <cell r="B475" t="str">
            <v>PIPE RACK A-900</v>
          </cell>
        </row>
        <row r="476">
          <cell r="B476" t="str">
            <v>APOIO PARADA DA PLANTA</v>
          </cell>
        </row>
        <row r="477">
          <cell r="B477" t="str">
            <v>PARQUE ESFERAS</v>
          </cell>
        </row>
        <row r="478">
          <cell r="B478" t="str">
            <v>SILENCIOSOS</v>
          </cell>
        </row>
        <row r="479">
          <cell r="B479" t="str">
            <v>APOIO HIDROJATO</v>
          </cell>
        </row>
        <row r="480">
          <cell r="B480" t="str">
            <v>PARADA UO I - ÁREA 900</v>
          </cell>
        </row>
        <row r="481">
          <cell r="B481" t="str">
            <v>EA-1403 - APOIO OPERAÇÃO</v>
          </cell>
        </row>
        <row r="482">
          <cell r="B482" t="str">
            <v>...</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S"/>
      <sheetName val="MODELO"/>
      <sheetName val="Projeto X Elemento PEP"/>
      <sheetName val="Planilha2"/>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em26"/>
      <sheetName val="Capa Plan.Sem26"/>
      <sheetName val="CronoEquip"/>
      <sheetName val="CronoMOI"/>
      <sheetName val="CronoMOD"/>
      <sheetName val="Rel.Desvios"/>
      <sheetName val="Prog.Semanal"/>
      <sheetName val="CurvaSAF"/>
      <sheetName val="Manuscrito"/>
      <sheetName val="Cronoliberacao"/>
      <sheetName val="Avanço Físico Sem26"/>
      <sheetName val="PFAB"/>
      <sheetName val="FERR"/>
      <sheetName val="ISOL"/>
      <sheetName val="REV"/>
      <sheetName val="ACAB"/>
      <sheetName val="Dados"/>
      <sheetName val="TABELAS"/>
      <sheetName val="FONTE"/>
      <sheetName val="Apoio_Criterios"/>
      <sheetName val="Responsável"/>
      <sheetName val="STATUS"/>
    </sheetNames>
    <sheetDataSet>
      <sheetData sheetId="0" refreshError="1"/>
      <sheetData sheetId="1" refreshError="1"/>
      <sheetData sheetId="2" refreshError="1"/>
      <sheetData sheetId="3" refreshError="1"/>
      <sheetData sheetId="4" refreshError="1"/>
      <sheetData sheetId="5" refreshError="1">
        <row r="1">
          <cell r="C1" t="str">
            <v>RELATÓRIO DE DESVIOS / PENDÊNCIAS</v>
          </cell>
        </row>
        <row r="4">
          <cell r="C4" t="str">
            <v>PROJETO DE EXPANSÃO ALUNORTE</v>
          </cell>
        </row>
        <row r="6">
          <cell r="I6" t="str">
            <v>O.S.   N°</v>
          </cell>
          <cell r="J6" t="str">
            <v>506.003/02</v>
          </cell>
        </row>
        <row r="7">
          <cell r="C7" t="str">
            <v>SEMANA 26</v>
          </cell>
          <cell r="I7" t="str">
            <v>Contrato Nº</v>
          </cell>
          <cell r="J7" t="str">
            <v>CTC-EX-031/02</v>
          </cell>
        </row>
        <row r="8">
          <cell r="A8" t="str">
            <v xml:space="preserve"> Obra:</v>
          </cell>
          <cell r="B8" t="str">
            <v>Alunorte - PCK 022</v>
          </cell>
          <cell r="I8" t="str">
            <v>Data</v>
          </cell>
          <cell r="J8">
            <v>37438</v>
          </cell>
        </row>
        <row r="9">
          <cell r="A9" t="str">
            <v xml:space="preserve"> Local:</v>
          </cell>
          <cell r="B9" t="str">
            <v>Barcarena - PA</v>
          </cell>
          <cell r="I9" t="str">
            <v>Rev.</v>
          </cell>
          <cell r="J9">
            <v>0</v>
          </cell>
        </row>
        <row r="10">
          <cell r="A10" t="str">
            <v>ITEM</v>
          </cell>
          <cell r="B10" t="str">
            <v>ATIVIDADE</v>
          </cell>
          <cell r="D10" t="str">
            <v>TAG</v>
          </cell>
          <cell r="E10" t="str">
            <v>ÁREA</v>
          </cell>
          <cell r="F10" t="str">
            <v>% DESVIO</v>
          </cell>
          <cell r="G10" t="str">
            <v>PACOTE</v>
          </cell>
          <cell r="H10" t="str">
            <v>COMENTÁRIOS</v>
          </cell>
        </row>
      </sheetData>
      <sheetData sheetId="6" refreshError="1"/>
      <sheetData sheetId="7" refreshError="1"/>
      <sheetData sheetId="8" refreshError="1"/>
      <sheetData sheetId="9" refreshError="1"/>
      <sheetData sheetId="10" refreshError="1">
        <row r="1">
          <cell r="C1" t="str">
            <v>EAP - ESTRUTURA ANALÍTICA DE PROJETO</v>
          </cell>
        </row>
        <row r="4">
          <cell r="C4" t="str">
            <v>Obra: Expansão da Alunorte - PCK 022</v>
          </cell>
        </row>
        <row r="5">
          <cell r="P5" t="str">
            <v>O.S. N°</v>
          </cell>
          <cell r="R5" t="str">
            <v>506.003/02</v>
          </cell>
        </row>
        <row r="6">
          <cell r="C6" t="str">
            <v>Ref.: Serviços de Montagem de Isolamento Térmico</v>
          </cell>
          <cell r="P6" t="str">
            <v>Contrato Nº</v>
          </cell>
          <cell r="R6" t="str">
            <v>CTC-EX-031/02</v>
          </cell>
        </row>
        <row r="7">
          <cell r="P7" t="str">
            <v>Data:</v>
          </cell>
          <cell r="R7">
            <v>37438</v>
          </cell>
        </row>
        <row r="8">
          <cell r="A8" t="str">
            <v>Obra:</v>
          </cell>
          <cell r="B8" t="str">
            <v>Alunorte PCK 022</v>
          </cell>
          <cell r="C8" t="str">
            <v>Referência Metro Quadrado (m²)</v>
          </cell>
          <cell r="P8" t="str">
            <v>Rev.</v>
          </cell>
          <cell r="R8">
            <v>0</v>
          </cell>
        </row>
        <row r="9">
          <cell r="A9" t="str">
            <v>Local:</v>
          </cell>
          <cell r="B9" t="str">
            <v>Barcarena - PA</v>
          </cell>
          <cell r="P9" t="str">
            <v>Planejamento:</v>
          </cell>
          <cell r="R9" t="str">
            <v>Semana 26</v>
          </cell>
        </row>
        <row r="10">
          <cell r="A10" t="str">
            <v>Descrição</v>
          </cell>
          <cell r="B10" t="str">
            <v>Item</v>
          </cell>
          <cell r="C10" t="str">
            <v>Atividades</v>
          </cell>
          <cell r="D10" t="str">
            <v>Área (m²)</v>
          </cell>
          <cell r="E10" t="str">
            <v>Peso EAP (%)</v>
          </cell>
          <cell r="F10" t="str">
            <v>Nível 1</v>
          </cell>
          <cell r="G10" t="str">
            <v>Nível 2</v>
          </cell>
          <cell r="H10" t="str">
            <v>Nível 3</v>
          </cell>
          <cell r="I10" t="str">
            <v>Nível 4</v>
          </cell>
          <cell r="J10" t="str">
            <v xml:space="preserve">Acum. da Semana Anterior </v>
          </cell>
          <cell r="M10" t="str">
            <v xml:space="preserve">Realizado na Semana                   </v>
          </cell>
          <cell r="P10" t="str">
            <v xml:space="preserve">Acum. até a Semana                   </v>
          </cell>
          <cell r="U10" t="str">
            <v xml:space="preserve">                     </v>
          </cell>
        </row>
        <row r="11">
          <cell r="F11" t="str">
            <v>geral (%)</v>
          </cell>
          <cell r="G11" t="str">
            <v>área (%)</v>
          </cell>
          <cell r="H11" t="str">
            <v>sub-área (%)</v>
          </cell>
          <cell r="I11" t="str">
            <v>atividade (%)</v>
          </cell>
          <cell r="J11" t="str">
            <v>Item</v>
          </cell>
          <cell r="K11" t="str">
            <v>EAP</v>
          </cell>
          <cell r="L11" t="str">
            <v>M²</v>
          </cell>
          <cell r="M11" t="str">
            <v>Item</v>
          </cell>
          <cell r="N11" t="str">
            <v>EAP</v>
          </cell>
          <cell r="O11" t="str">
            <v>M²</v>
          </cell>
          <cell r="P11" t="str">
            <v>Item</v>
          </cell>
          <cell r="Q11" t="str">
            <v>EAP</v>
          </cell>
          <cell r="R11" t="str">
            <v>M²</v>
          </cell>
        </row>
      </sheetData>
      <sheetData sheetId="11" refreshError="1">
        <row r="1">
          <cell r="C1" t="str">
            <v>ACOMPANHAMENTO DO AVANÇO FÍSICO DA OBRA</v>
          </cell>
        </row>
        <row r="4">
          <cell r="C4" t="str">
            <v>Obra: Expansão da Alunorte - PCK 022</v>
          </cell>
        </row>
        <row r="7">
          <cell r="C7" t="str">
            <v>Ref.: Serviços de Montagem de Isolamento Térmico</v>
          </cell>
        </row>
        <row r="9">
          <cell r="A9" t="str">
            <v>Obra:</v>
          </cell>
          <cell r="B9" t="str">
            <v>Alunorte - PCK 022</v>
          </cell>
        </row>
        <row r="10">
          <cell r="A10" t="str">
            <v>Local:</v>
          </cell>
          <cell r="B10" t="str">
            <v>Barcarena - PA</v>
          </cell>
        </row>
        <row r="11">
          <cell r="B11" t="str">
            <v>PRÉ-FABRICAÇÃO</v>
          </cell>
          <cell r="C11" t="str">
            <v>% AVANÇO FÍSICO</v>
          </cell>
        </row>
        <row r="12">
          <cell r="B12" t="str">
            <v>EQUIPAMENTO</v>
          </cell>
          <cell r="C12">
            <v>5</v>
          </cell>
          <cell r="D12">
            <v>10</v>
          </cell>
          <cell r="E12">
            <v>15</v>
          </cell>
          <cell r="F12">
            <v>20</v>
          </cell>
          <cell r="G12">
            <v>25</v>
          </cell>
          <cell r="H12">
            <v>30</v>
          </cell>
          <cell r="I12">
            <v>35</v>
          </cell>
          <cell r="J12">
            <v>40</v>
          </cell>
          <cell r="K12">
            <v>45</v>
          </cell>
          <cell r="L12">
            <v>50</v>
          </cell>
          <cell r="M12">
            <v>55</v>
          </cell>
          <cell r="N12">
            <v>60</v>
          </cell>
          <cell r="O12">
            <v>65</v>
          </cell>
          <cell r="P12">
            <v>70</v>
          </cell>
          <cell r="Q12">
            <v>75</v>
          </cell>
          <cell r="R12">
            <v>80</v>
          </cell>
          <cell r="S12">
            <v>85</v>
          </cell>
          <cell r="T12">
            <v>90</v>
          </cell>
          <cell r="U12">
            <v>95</v>
          </cell>
          <cell r="V12">
            <v>100</v>
          </cell>
        </row>
      </sheetData>
      <sheetData sheetId="12" refreshError="1">
        <row r="1">
          <cell r="C1" t="str">
            <v>ACOMPANHAMENTO DO AVANÇO FÍSICO DA OBRA</v>
          </cell>
        </row>
        <row r="4">
          <cell r="C4" t="str">
            <v>Obra: Expansão da Alunorte - PCK 022</v>
          </cell>
        </row>
        <row r="7">
          <cell r="C7" t="str">
            <v>Ref.: Serviços de Montagem de Isolamento Térmico</v>
          </cell>
        </row>
        <row r="9">
          <cell r="A9" t="str">
            <v>Obra:</v>
          </cell>
          <cell r="B9" t="str">
            <v>Alunorte - PCK 022</v>
          </cell>
        </row>
        <row r="10">
          <cell r="A10" t="str">
            <v>Local:</v>
          </cell>
          <cell r="B10" t="str">
            <v>Barcarena - PA</v>
          </cell>
        </row>
        <row r="11">
          <cell r="B11" t="str">
            <v>FERRAGENS</v>
          </cell>
          <cell r="C11" t="str">
            <v>% AVANÇO FÍSICO</v>
          </cell>
        </row>
        <row r="12">
          <cell r="B12" t="str">
            <v>EQUIPAMENTO</v>
          </cell>
          <cell r="C12">
            <v>5</v>
          </cell>
          <cell r="D12">
            <v>10</v>
          </cell>
          <cell r="E12">
            <v>15</v>
          </cell>
          <cell r="F12">
            <v>20</v>
          </cell>
          <cell r="G12">
            <v>25</v>
          </cell>
          <cell r="H12">
            <v>30</v>
          </cell>
          <cell r="I12">
            <v>35</v>
          </cell>
          <cell r="J12">
            <v>40</v>
          </cell>
          <cell r="K12">
            <v>45</v>
          </cell>
          <cell r="L12">
            <v>50</v>
          </cell>
          <cell r="M12">
            <v>55</v>
          </cell>
          <cell r="N12">
            <v>60</v>
          </cell>
          <cell r="O12">
            <v>65</v>
          </cell>
          <cell r="P12">
            <v>70</v>
          </cell>
          <cell r="Q12">
            <v>75</v>
          </cell>
          <cell r="R12">
            <v>80</v>
          </cell>
          <cell r="S12">
            <v>85</v>
          </cell>
          <cell r="T12">
            <v>90</v>
          </cell>
          <cell r="U12">
            <v>95</v>
          </cell>
          <cell r="V12">
            <v>100</v>
          </cell>
        </row>
      </sheetData>
      <sheetData sheetId="13" refreshError="1">
        <row r="1">
          <cell r="C1" t="str">
            <v>ACOMPANHAMENTO DO AVANÇO FÍSICO DA OBRA</v>
          </cell>
        </row>
        <row r="4">
          <cell r="C4" t="str">
            <v>Obra: Expansão da Alunorte - PCK 022</v>
          </cell>
        </row>
        <row r="7">
          <cell r="C7" t="str">
            <v>Ref.: Serviços de Montagem de Isolamento Térmico</v>
          </cell>
        </row>
        <row r="9">
          <cell r="A9" t="str">
            <v>Obra:</v>
          </cell>
          <cell r="B9" t="str">
            <v>Alunorte - PCK 022</v>
          </cell>
        </row>
        <row r="10">
          <cell r="A10" t="str">
            <v>Local:</v>
          </cell>
          <cell r="B10" t="str">
            <v>Barcarena - PA</v>
          </cell>
        </row>
        <row r="11">
          <cell r="B11" t="str">
            <v>ISOLAMENTO</v>
          </cell>
          <cell r="C11" t="str">
            <v>% AVANÇO FÍSICO</v>
          </cell>
        </row>
        <row r="12">
          <cell r="B12" t="str">
            <v>EQUIPAMENTO</v>
          </cell>
          <cell r="C12">
            <v>5</v>
          </cell>
          <cell r="D12">
            <v>10</v>
          </cell>
          <cell r="E12">
            <v>15</v>
          </cell>
          <cell r="F12">
            <v>20</v>
          </cell>
          <cell r="G12">
            <v>25</v>
          </cell>
          <cell r="H12">
            <v>30</v>
          </cell>
          <cell r="I12">
            <v>35</v>
          </cell>
          <cell r="J12">
            <v>40</v>
          </cell>
          <cell r="K12">
            <v>45</v>
          </cell>
          <cell r="L12">
            <v>50</v>
          </cell>
          <cell r="M12">
            <v>55</v>
          </cell>
          <cell r="N12">
            <v>60</v>
          </cell>
          <cell r="O12">
            <v>65</v>
          </cell>
          <cell r="P12">
            <v>70</v>
          </cell>
          <cell r="Q12">
            <v>75</v>
          </cell>
          <cell r="R12">
            <v>80</v>
          </cell>
          <cell r="S12">
            <v>85</v>
          </cell>
          <cell r="T12">
            <v>90</v>
          </cell>
          <cell r="U12">
            <v>95</v>
          </cell>
          <cell r="V12">
            <v>100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AB"/>
      <sheetName val="FERR"/>
      <sheetName val="ISOL"/>
      <sheetName val="Avanço Físico Sem26"/>
      <sheetName val="Rel.Desvio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ário"/>
      <sheetName val="IEG"/>
      <sheetName val="Indisp5200"/>
      <sheetName val="Indisp5000"/>
      <sheetName val="Indisp7000"/>
      <sheetName val="PerdasClasses"/>
      <sheetName val="Perdas"/>
      <sheetName val="Eventos2001"/>
      <sheetName val="Perdas (2)"/>
      <sheetName val="ResultadosUnidades"/>
      <sheetName val="U7000"/>
      <sheetName val="U8500"/>
      <sheetName val="U6000"/>
      <sheetName val="U5000"/>
      <sheetName val="U5200"/>
      <sheetName val="BD-CV"/>
      <sheetName val="Preços"/>
      <sheetName val="DADOS"/>
      <sheetName val="CoefRef"/>
      <sheetName val="CoefTécnicos-ton"/>
      <sheetName val="PerdasIEG"/>
      <sheetName val="GênerosClasses"/>
      <sheetName val="TabRefer"/>
      <sheetName val="Sheet1"/>
      <sheetName val="Parâmetros"/>
      <sheetName val="TU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otting Criteria"/>
      <sheetName val="Purchased Lotting Summary"/>
      <sheetName val="All Purchased Data"/>
      <sheetName val="Lighting (Martin)"/>
      <sheetName val="Lighting (Juarez)"/>
      <sheetName val="Lighting (Christiansburg)"/>
      <sheetName val="HPS Pipe (Centralia) "/>
      <sheetName val="HPS Slit Coil (Centralia)"/>
      <sheetName val="HPS Plate (Centralia)"/>
      <sheetName val="Wiring (Puerto Rico)"/>
      <sheetName val="HEP (Freeburg)"/>
      <sheetName val="HEP (Arden)"/>
      <sheetName val="HPS Slit Coil _Centralia_"/>
      <sheetName val="tab_listas"/>
      <sheetName val="REVISOES"/>
      <sheetName val="FROTA"/>
      <sheetName val="ÔNIBUS_SUMARE"/>
      <sheetName val="MICRO_SUMARE"/>
      <sheetName val="ÔNIBUS_CAMPINAS"/>
      <sheetName val="ÔNIBUS_SANTO ANDRE"/>
      <sheetName val="VAN_BARUERI"/>
      <sheetName val="RESUMO"/>
      <sheetName val="BDI"/>
      <sheetName val="COMBUSTÍVEL"/>
      <sheetName val="PIS-COFINS"/>
      <sheetName val="ENCARGOS"/>
      <sheetName val="ESTRUTURA"/>
      <sheetName val="UNIFORME&amp;EPI"/>
      <sheetName val="TREINAMENTO"/>
      <sheetName val="EXAMES&amp;PCMSO"/>
      <sheetName val="Equipamentos"/>
      <sheetName val="Utensílios"/>
      <sheetName val="Cash-Flow1"/>
      <sheetName val="Lotting_Criteria"/>
      <sheetName val="Purchased_Lotting_Summary"/>
      <sheetName val="All_Purchased_Data"/>
      <sheetName val="Lighting_(Martin)"/>
      <sheetName val="Lighting_(Juarez)"/>
      <sheetName val="Lighting_(Christiansburg)"/>
      <sheetName val="HPS_Pipe_(Centralia)_"/>
      <sheetName val="HPS_Slit_Coil_(Centralia)"/>
      <sheetName val="HPS_Plate_(Centralia)"/>
      <sheetName val="Wiring_(Puerto_Rico)"/>
      <sheetName val="HEP_(Freeburg)"/>
      <sheetName val="HEP_(Arden)"/>
      <sheetName val="HPS_Slit_Coil__Centralia_"/>
      <sheetName val="ÔNIBUS_SANTO_ANDRE"/>
      <sheetName val="Dados"/>
      <sheetName val="HPS_Slit_Coil__Centralia_1"/>
      <sheetName val="Lotting_Criteria1"/>
      <sheetName val="Purchased_Lotting_Summary1"/>
      <sheetName val="All_Purchased_Data1"/>
      <sheetName val="Lighting_(Martin)1"/>
      <sheetName val="Lighting_(Juarez)1"/>
      <sheetName val="Lighting_(Christiansburg)1"/>
      <sheetName val="HPS_Pipe_(Centralia)_1"/>
      <sheetName val="HPS_Slit_Coil_(Centralia)1"/>
      <sheetName val="HPS_Plate_(Centralia)1"/>
      <sheetName val="Wiring_(Puerto_Rico)1"/>
      <sheetName val="HEP_(Freeburg)1"/>
      <sheetName val="HEP_(Arden)1"/>
      <sheetName val="ÔNIBUS_SANTO_ANDRE1"/>
      <sheetName val="HPS_Slit_Coil__Centralia_2"/>
      <sheetName val="Lotting_Criteria2"/>
      <sheetName val="Purchased_Lotting_Summary2"/>
      <sheetName val="All_Purchased_Data2"/>
      <sheetName val="Lighting_(Martin)2"/>
      <sheetName val="Lighting_(Juarez)2"/>
      <sheetName val="Lighting_(Christiansburg)2"/>
      <sheetName val="HPS_Pipe_(Centralia)_2"/>
      <sheetName val="HPS_Slit_Coil_(Centralia)2"/>
      <sheetName val="HPS_Plate_(Centralia)2"/>
      <sheetName val="Wiring_(Puerto_Rico)2"/>
      <sheetName val="HEP_(Freeburg)2"/>
      <sheetName val="HEP_(Arden)2"/>
      <sheetName val="ÔNIBUS_SANTO_ANDRE2"/>
      <sheetName val="cód participantes"/>
      <sheetName val="Lista ANC"/>
      <sheetName val="Input &amp; Output"/>
      <sheetName val="3. Equip. Rotina - CF"/>
      <sheetName val="Plan1"/>
      <sheetName val="CORRELA_1993_à_1999"/>
      <sheetName val="Controls"/>
      <sheetName val="Libellés"/>
      <sheetName val="BS_ME_(Old)"/>
      <sheetName val="Referencias"/>
      <sheetName val="Meta10"/>
      <sheetName val="Uberlandia"/>
      <sheetName val="Meta11"/>
      <sheetName val="Meta12"/>
      <sheetName val="Meta13"/>
      <sheetName val="Meta14"/>
      <sheetName val="Meta15"/>
      <sheetName val="Meta16"/>
      <sheetName val="Meta2"/>
      <sheetName val="Meta3"/>
      <sheetName val="Meta4"/>
      <sheetName val="Meta5"/>
      <sheetName val="Meta6"/>
      <sheetName val="Meta7(2)"/>
      <sheetName val="Meta7"/>
      <sheetName val="Meta8"/>
      <sheetName val="Meta9"/>
      <sheetName val="Juin"/>
      <sheetName val="Juillet"/>
      <sheetName val="Août"/>
      <sheetName val="Septembre"/>
      <sheetName val="Octobre"/>
      <sheetName val="Novembre"/>
      <sheetName val="Décembre"/>
      <sheetName val="Janvier"/>
      <sheetName val="Février"/>
      <sheetName val="Mars"/>
      <sheetName val="Avril"/>
      <sheetName val="Mai"/>
      <sheetName val="TABLEAU_ECARTS"/>
      <sheetName val="TABLEAU"/>
      <sheetName val="RFQ Mão de Obra"/>
      <sheetName val="Manutenção"/>
      <sheetName val="MAT1"/>
      <sheetName val="MANUTENÇAO"/>
      <sheetName val="Follow Up Status"/>
      <sheetName val="Cenários Old"/>
      <sheetName val="Fonte"/>
      <sheetName val="Preço"/>
      <sheetName val="TOTAIS"/>
      <sheetName val="3. GRUPO DE CATEGORIA"/>
      <sheetName val="Lista Suspensa"/>
      <sheetName val="apoio"/>
      <sheetName val="2. Resumo Cotação"/>
      <sheetName val="Listas"/>
      <sheetName val="NOMECLATURA"/>
      <sheetName val="Plan2"/>
      <sheetName val="SET96"/>
      <sheetName val=""/>
      <sheetName val="aux"/>
      <sheetName val="5. IMPO LCL"/>
      <sheetName val="cód_participantes"/>
      <sheetName val="Lista_ANC"/>
      <sheetName val="Input_&amp;_Output"/>
      <sheetName val="LPU_COMTEC"/>
      <sheetName val="Dados 2"/>
      <sheetName val="Controle Spot"/>
      <sheetName val="Controle_valores fixos"/>
      <sheetName val="0-Histórico de Revisões"/>
      <sheetName val="1-Identificação"/>
      <sheetName val="2-Premissas"/>
      <sheetName val="3-Encargos Sociais "/>
      <sheetName val="4-Dados"/>
      <sheetName val="5-Salários"/>
      <sheetName val="6-SSO"/>
      <sheetName val="7-Mat Eqp e Outros"/>
      <sheetName val="8-por função"/>
      <sheetName val="9-Custo"/>
      <sheetName val="10-Preço"/>
      <sheetName val="11-Hh"/>
      <sheetName val="12-Composição"/>
      <sheetName val="13-Tabela Preços"/>
      <sheetName val="15-Histórico Versões"/>
      <sheetName val="14-Fluxo de caixa"/>
      <sheetName val="PLANILHA ABERTA"/>
      <sheetName val="Planilha1"/>
      <sheetName val="RESUMO REV 00 E 01"/>
      <sheetName val="Escalas"/>
      <sheetName val="Endereços Unidades"/>
      <sheetName val="CPU - Mão de Obra"/>
      <sheetName val="Lotting_Criteria3"/>
      <sheetName val="Purchased_Lotting_Summary3"/>
      <sheetName val="All_Purchased_Data3"/>
      <sheetName val="Lighting_(Martin)3"/>
      <sheetName val="Lighting_(Juarez)3"/>
      <sheetName val="Lighting_(Christiansburg)3"/>
      <sheetName val="HPS_Pipe_(Centralia)_3"/>
      <sheetName val="HPS_Slit_Coil_(Centralia)3"/>
      <sheetName val="HPS_Plate_(Centralia)3"/>
      <sheetName val="Wiring_(Puerto_Rico)3"/>
      <sheetName val="HEP_(Freeburg)3"/>
      <sheetName val="HEP_(Arden)3"/>
      <sheetName val="HPS_Slit_Coil__Centralia_3"/>
      <sheetName val="ÔNIBUS_SANTO_ANDRE3"/>
      <sheetName val="cód_participantes1"/>
      <sheetName val="Lista_ANC1"/>
      <sheetName val="Input_&amp;_Output1"/>
      <sheetName val="Follow_Up_Status"/>
      <sheetName val="RFQ_Mão_de_Obra"/>
      <sheetName val="Cenários_Old"/>
      <sheetName val="5__IMPO_LCL"/>
      <sheetName val="3__Equip__Rotina_-_CF"/>
      <sheetName val="3__GRUPO_DE_CATEGORIA"/>
      <sheetName val="Lista_Suspensa"/>
      <sheetName val="2__Resumo_Cotação"/>
      <sheetName val="Comparativos Revisão"/>
      <sheetName val="Comparativos CMOC"/>
      <sheetName val="Passo 2"/>
      <sheetName val="Planilha de Cotação"/>
      <sheetName val="8. TABELAS DE REFERÊNCIAS"/>
      <sheetName val="Suporte"/>
      <sheetName val="Dimensionamento"/>
      <sheetName val="Reference"/>
      <sheetName val="References"/>
      <sheetName val="Referência"/>
      <sheetName val="master data file"/>
      <sheetName val="Original"/>
      <sheetName val="master_data_file"/>
      <sheetName val="constant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sheetData sheetId="139"/>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sheetData sheetId="197" refreshError="1"/>
      <sheetData sheetId="198"/>
      <sheetData sheetId="199" refreshError="1"/>
      <sheetData sheetId="200" refreshError="1"/>
      <sheetData sheetId="201" refreshError="1"/>
      <sheetData sheetId="202" refreshError="1"/>
      <sheetData sheetId="203" refreshError="1"/>
      <sheetData sheetId="204"/>
      <sheetData sheetId="20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S Slit Coil (Centrali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enon Brito" refreshedDate="45544.69339479167" createdVersion="8" refreshedVersion="8" minRefreshableVersion="3" recordCount="27" xr:uid="{00000000-000A-0000-FFFF-FFFF00000000}">
  <cacheSource type="worksheet">
    <worksheetSource ref="G8:AG16" sheet="TUB."/>
  </cacheSource>
  <cacheFields count="27">
    <cacheField name="AREA" numFmtId="0">
      <sharedItems count="2">
        <s v="ESTAÇÃO DOM JOÃO"/>
        <s v="ESTAÇÃO PEDRA BRANCA"/>
      </sharedItems>
    </cacheField>
    <cacheField name="TAG DA LINHA" numFmtId="0">
      <sharedItems/>
    </cacheField>
    <cacheField name="REMOÇÃO" numFmtId="0">
      <sharedItems containsNonDate="0" containsString="0" containsBlank="1"/>
    </cacheField>
    <cacheField name="RECOMPOSIÇÃO" numFmtId="0">
      <sharedItems/>
    </cacheField>
    <cacheField name="ELEVAÇÃO (REF.)" numFmtId="0">
      <sharedItems containsBlank="1"/>
    </cacheField>
    <cacheField name="FOLHA" numFmtId="0">
      <sharedItems containsNonDate="0" containsString="0" containsBlank="1"/>
    </cacheField>
    <cacheField name="S" numFmtId="0">
      <sharedItems containsNonDate="0" containsString="0" containsBlank="1"/>
    </cacheField>
    <cacheField name="SERVIÇO" numFmtId="0">
      <sharedItems containsNonDate="0" containsString="0" containsBlank="1"/>
    </cacheField>
    <cacheField name="MATERIAL" numFmtId="2">
      <sharedItems/>
    </cacheField>
    <cacheField name="DIÂM. - TUBO" numFmtId="0">
      <sharedItems containsSemiMixedTypes="0" containsString="0" containsNumber="1" containsInteger="1" minValue="2" maxValue="6"/>
    </cacheField>
    <cacheField name="ESP. ISOL. (mm)" numFmtId="0">
      <sharedItems containsSemiMixedTypes="0" containsString="0" containsNumber="1" containsInteger="1" minValue="63" maxValue="63"/>
    </cacheField>
    <cacheField name="TUBO" numFmtId="0">
      <sharedItems containsNonDate="0" containsString="0" containsBlank="1"/>
    </cacheField>
    <cacheField name="CRL" numFmtId="0">
      <sharedItems containsString="0" containsBlank="1" containsNumber="1" containsInteger="1" minValue="1" maxValue="2"/>
    </cacheField>
    <cacheField name="FPE " numFmtId="0">
      <sharedItems containsNonDate="0" containsString="0" containsBlank="1"/>
    </cacheField>
    <cacheField name="RED " numFmtId="0">
      <sharedItems containsString="0" containsBlank="1" containsNumber="1" containsInteger="1" minValue="1" maxValue="1"/>
    </cacheField>
    <cacheField name="VGA " numFmtId="0">
      <sharedItems containsNonDate="0" containsString="0" containsBlank="1"/>
    </cacheField>
    <cacheField name="TÊ " numFmtId="0">
      <sharedItems containsString="0" containsBlank="1" containsNumber="1" containsInteger="1" minValue="1" maxValue="1"/>
    </cacheField>
    <cacheField name="COMPRIMENTO TOTAL(M)" numFmtId="2">
      <sharedItems containsSemiMixedTypes="0" containsString="0" containsNumber="1" minValue="0" maxValue="2.5"/>
    </cacheField>
    <cacheField name="DIÂM. X ESP." numFmtId="2">
      <sharedItems count="3">
        <s v="6 X 63"/>
        <s v="4 X 63"/>
        <s v="2 X 63"/>
      </sharedItems>
    </cacheField>
    <cacheField name="PERÍMETRO (M)" numFmtId="2">
      <sharedItems containsSemiMixedTypes="0" containsString="0" containsNumber="1" minValue="0.61" maxValue="0.87"/>
    </cacheField>
    <cacheField name="ÁREA  (M²)" numFmtId="168">
      <sharedItems containsSemiMixedTypes="0" containsString="0" containsNumber="1" minValue="0" maxValue="2.1749999999999998"/>
    </cacheField>
    <cacheField name="(M³)" numFmtId="168">
      <sharedItems containsSemiMixedTypes="0" containsString="0" containsNumber="1" minValue="0" maxValue="0.13702499999999998"/>
    </cacheField>
    <cacheField name="PREÇO REMOC." numFmtId="171">
      <sharedItems containsSemiMixedTypes="0" containsString="0" containsNumber="1" containsInteger="1" minValue="0" maxValue="0"/>
    </cacheField>
    <cacheField name="REMOÇÃO (R$)" numFmtId="171">
      <sharedItems containsSemiMixedTypes="0" containsString="0" containsNumber="1" containsInteger="1" minValue="0" maxValue="0"/>
    </cacheField>
    <cacheField name="PREÇO APLICAÇÃO" numFmtId="171">
      <sharedItems containsSemiMixedTypes="0" containsString="0" containsNumber="1" minValue="13001.938400000001" maxValue="24439.710532000001"/>
    </cacheField>
    <cacheField name="APLICAÇÃO (R$)" numFmtId="171">
      <sharedItems containsSemiMixedTypes="0" containsString="0" containsNumber="1" minValue="0" maxValue="1781.5906092599998"/>
    </cacheField>
    <cacheField name="TOTAL" numFmtId="171">
      <sharedItems containsSemiMixedTypes="0" containsString="0" containsNumber="1" minValue="0" maxValue="1781.59060925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s v="TRECHO 1"/>
    <m/>
    <s v="INST. ISOL TÉRM. FLEX. TUB (DENS 64-96)"/>
    <m/>
    <m/>
    <m/>
    <m/>
    <s v="FC"/>
    <n v="6"/>
    <n v="63"/>
    <m/>
    <m/>
    <m/>
    <m/>
    <m/>
    <m/>
    <n v="0"/>
    <x v="0"/>
    <n v="0.87"/>
    <n v="0"/>
    <n v="0"/>
    <n v="0"/>
    <n v="0"/>
    <n v="13001.938400000001"/>
    <n v="0"/>
    <n v="0"/>
  </r>
  <r>
    <x v="0"/>
    <s v="TRECHO 2"/>
    <m/>
    <s v="INST. ISOL TÉRM. FLEX. TUB (DENS 64-96)"/>
    <m/>
    <m/>
    <m/>
    <m/>
    <s v="FC"/>
    <n v="6"/>
    <n v="63"/>
    <m/>
    <n v="2"/>
    <m/>
    <m/>
    <m/>
    <m/>
    <n v="1"/>
    <x v="0"/>
    <n v="0.87"/>
    <n v="0.87"/>
    <n v="5.4809999999999998E-2"/>
    <n v="0"/>
    <n v="0"/>
    <n v="13001.938400000001"/>
    <n v="712.63624370399998"/>
    <n v="712.63624370399998"/>
  </r>
  <r>
    <x v="0"/>
    <s v="TRECHO 3"/>
    <m/>
    <s v="INST. ISOL TÉRM. FLEX. TUB (DENS 64-96)"/>
    <m/>
    <m/>
    <m/>
    <m/>
    <s v="FC"/>
    <n v="6"/>
    <n v="63"/>
    <m/>
    <n v="1"/>
    <m/>
    <m/>
    <m/>
    <m/>
    <n v="0.5"/>
    <x v="0"/>
    <n v="0.87"/>
    <n v="0.435"/>
    <n v="2.7404999999999999E-2"/>
    <n v="0"/>
    <n v="0"/>
    <n v="13001.938400000001"/>
    <n v="356.31812185199999"/>
    <n v="356.31812185199999"/>
  </r>
  <r>
    <x v="0"/>
    <s v="TRECHO 4"/>
    <m/>
    <s v="INST. ISOL TÉRM. FLEX. TUB (DENS 64-96)"/>
    <m/>
    <m/>
    <m/>
    <m/>
    <s v="FC"/>
    <n v="6"/>
    <n v="63"/>
    <m/>
    <n v="2"/>
    <m/>
    <m/>
    <m/>
    <n v="1"/>
    <n v="2.5"/>
    <x v="0"/>
    <n v="0.87"/>
    <n v="2.1749999999999998"/>
    <n v="0.13702499999999998"/>
    <n v="0"/>
    <n v="0"/>
    <n v="13001.938400000001"/>
    <n v="1781.5906092599998"/>
    <n v="1781.5906092599998"/>
  </r>
  <r>
    <x v="0"/>
    <s v="TRECHO 5"/>
    <m/>
    <s v="INST. ISOL TÉRM. FLEX. TUB (DENS 64-96)"/>
    <m/>
    <m/>
    <m/>
    <m/>
    <s v="FC"/>
    <n v="6"/>
    <n v="63"/>
    <m/>
    <n v="2"/>
    <m/>
    <m/>
    <m/>
    <n v="1"/>
    <n v="2.5"/>
    <x v="0"/>
    <n v="0.87"/>
    <n v="2.1749999999999998"/>
    <n v="0.13702499999999998"/>
    <n v="0"/>
    <n v="0"/>
    <n v="13001.938400000001"/>
    <n v="1781.5906092599998"/>
    <n v="1781.5906092599998"/>
  </r>
  <r>
    <x v="0"/>
    <s v="TRECHO 6"/>
    <m/>
    <s v="INST. ISOL TÉRM. FLEX. TUB (DENS 64-96)"/>
    <m/>
    <m/>
    <m/>
    <m/>
    <s v="FC"/>
    <n v="6"/>
    <n v="63"/>
    <m/>
    <n v="1"/>
    <m/>
    <m/>
    <m/>
    <m/>
    <n v="0.5"/>
    <x v="0"/>
    <n v="0.87"/>
    <n v="0.435"/>
    <n v="2.7404999999999999E-2"/>
    <n v="0"/>
    <n v="0"/>
    <n v="13001.938400000001"/>
    <n v="356.31812185199999"/>
    <n v="356.31812185199999"/>
  </r>
  <r>
    <x v="0"/>
    <s v="TRECHO 7"/>
    <m/>
    <s v="INST. ISOL TÉRM. FLEX. TUB (DENS 64-96)"/>
    <m/>
    <m/>
    <m/>
    <m/>
    <s v="FC"/>
    <n v="6"/>
    <n v="63"/>
    <m/>
    <n v="2"/>
    <m/>
    <m/>
    <m/>
    <n v="1"/>
    <n v="2.5"/>
    <x v="0"/>
    <n v="0.87"/>
    <n v="2.1749999999999998"/>
    <n v="0.13702499999999998"/>
    <n v="0"/>
    <n v="0"/>
    <n v="13001.938400000001"/>
    <n v="1781.5906092599998"/>
    <n v="1781.5906092599998"/>
  </r>
  <r>
    <x v="0"/>
    <s v="TRECHO 8"/>
    <m/>
    <s v="INST. ISOL TÉRM. FLEX. TUB (DENS 64-96)"/>
    <m/>
    <m/>
    <m/>
    <m/>
    <s v="FC"/>
    <n v="6"/>
    <n v="63"/>
    <m/>
    <m/>
    <m/>
    <m/>
    <m/>
    <m/>
    <n v="0"/>
    <x v="0"/>
    <n v="0.87"/>
    <n v="0"/>
    <n v="0"/>
    <n v="0"/>
    <n v="0"/>
    <n v="13001.938400000001"/>
    <n v="0"/>
    <n v="0"/>
  </r>
  <r>
    <x v="0"/>
    <s v="TRECHO 9"/>
    <m/>
    <s v="INST. ISOL TÉRM. FLEX. TUB (DENS 64-96)"/>
    <m/>
    <m/>
    <m/>
    <m/>
    <s v="FC"/>
    <n v="4"/>
    <n v="63"/>
    <m/>
    <m/>
    <m/>
    <m/>
    <m/>
    <m/>
    <n v="0"/>
    <x v="1"/>
    <n v="0.79"/>
    <n v="0"/>
    <n v="0"/>
    <n v="0"/>
    <n v="0"/>
    <n v="13001.938400000001"/>
    <n v="0"/>
    <n v="0"/>
  </r>
  <r>
    <x v="0"/>
    <s v="TRECHO 10"/>
    <m/>
    <s v="INST. ISOL TÉRM. FLEX. TUB (DENS 64-96)"/>
    <m/>
    <m/>
    <m/>
    <m/>
    <s v="FC"/>
    <n v="4"/>
    <n v="63"/>
    <m/>
    <m/>
    <m/>
    <m/>
    <m/>
    <m/>
    <n v="0"/>
    <x v="1"/>
    <n v="0.79"/>
    <n v="0"/>
    <n v="0"/>
    <n v="0"/>
    <n v="0"/>
    <n v="13001.938400000001"/>
    <n v="0"/>
    <n v="0"/>
  </r>
  <r>
    <x v="0"/>
    <s v="TRECHO 11"/>
    <m/>
    <s v="INST. ISOL TÉRM. FLEX. TUB (DENS 64-96)"/>
    <m/>
    <m/>
    <m/>
    <m/>
    <s v="FC"/>
    <n v="6"/>
    <n v="63"/>
    <m/>
    <n v="1"/>
    <m/>
    <m/>
    <m/>
    <m/>
    <n v="0.5"/>
    <x v="0"/>
    <n v="0.87"/>
    <n v="0.435"/>
    <n v="2.7404999999999999E-2"/>
    <n v="0"/>
    <n v="0"/>
    <n v="13001.938400000001"/>
    <n v="356.31812185199999"/>
    <n v="356.31812185199999"/>
  </r>
  <r>
    <x v="0"/>
    <s v="TRECHO 12"/>
    <m/>
    <s v="INST. ISOL TÉRM. FLEX. TUB (DENS 64-96)"/>
    <m/>
    <m/>
    <m/>
    <m/>
    <s v="FC"/>
    <n v="6"/>
    <n v="63"/>
    <m/>
    <n v="1"/>
    <m/>
    <m/>
    <m/>
    <m/>
    <n v="0.5"/>
    <x v="0"/>
    <n v="0.87"/>
    <n v="0.435"/>
    <n v="2.7404999999999999E-2"/>
    <n v="0"/>
    <n v="0"/>
    <n v="13001.938400000001"/>
    <n v="356.31812185199999"/>
    <n v="356.31812185199999"/>
  </r>
  <r>
    <x v="0"/>
    <s v="TRECHO 13"/>
    <m/>
    <s v="INST. ISOL TÉRM. FLEX. TUB (DENS 64-96)"/>
    <m/>
    <m/>
    <m/>
    <m/>
    <s v="FC"/>
    <n v="6"/>
    <n v="63"/>
    <m/>
    <n v="1"/>
    <m/>
    <m/>
    <m/>
    <m/>
    <n v="0.5"/>
    <x v="0"/>
    <n v="0.87"/>
    <n v="0.435"/>
    <n v="2.7404999999999999E-2"/>
    <n v="0"/>
    <n v="0"/>
    <n v="13001.938400000001"/>
    <n v="356.31812185199999"/>
    <n v="356.31812185199999"/>
  </r>
  <r>
    <x v="0"/>
    <s v="TRECHO 14"/>
    <m/>
    <s v="INST. ISOL TÉRM. FLEX. TUB (DENS 64-96)"/>
    <m/>
    <m/>
    <m/>
    <m/>
    <s v="FC"/>
    <n v="6"/>
    <n v="63"/>
    <m/>
    <n v="1"/>
    <m/>
    <m/>
    <m/>
    <m/>
    <n v="0.5"/>
    <x v="0"/>
    <n v="0.87"/>
    <n v="0.435"/>
    <n v="2.7404999999999999E-2"/>
    <n v="0"/>
    <n v="0"/>
    <n v="13001.938400000001"/>
    <n v="356.31812185199999"/>
    <n v="356.31812185199999"/>
  </r>
  <r>
    <x v="0"/>
    <s v="TRECHO 15"/>
    <m/>
    <s v="INST. ISOL TÉRM. FLEX. TUB (DENS 64-96)"/>
    <m/>
    <m/>
    <m/>
    <m/>
    <s v="FC"/>
    <n v="6"/>
    <n v="63"/>
    <m/>
    <m/>
    <m/>
    <m/>
    <m/>
    <m/>
    <n v="0"/>
    <x v="0"/>
    <n v="0.87"/>
    <n v="0"/>
    <n v="0"/>
    <n v="0"/>
    <n v="0"/>
    <n v="13001.938400000001"/>
    <n v="0"/>
    <n v="0"/>
  </r>
  <r>
    <x v="0"/>
    <s v="TRECHO 16"/>
    <m/>
    <s v="INST. ISOL TÉRM. FLEX. TUB (DENS 64-96)"/>
    <m/>
    <m/>
    <m/>
    <m/>
    <s v="FC"/>
    <n v="6"/>
    <n v="63"/>
    <m/>
    <m/>
    <m/>
    <m/>
    <m/>
    <m/>
    <n v="0"/>
    <x v="0"/>
    <n v="0.87"/>
    <n v="0"/>
    <n v="0"/>
    <n v="0"/>
    <n v="0"/>
    <n v="13001.938400000001"/>
    <n v="0"/>
    <n v="0"/>
  </r>
  <r>
    <x v="0"/>
    <s v="TRECHO 17"/>
    <m/>
    <s v="INST. ISOL TÉRM. FLEX. TUB (DENS 64-96)"/>
    <m/>
    <m/>
    <m/>
    <m/>
    <s v="FC"/>
    <n v="6"/>
    <n v="63"/>
    <m/>
    <n v="1"/>
    <m/>
    <m/>
    <m/>
    <m/>
    <n v="0.5"/>
    <x v="0"/>
    <n v="0.87"/>
    <n v="0.435"/>
    <n v="2.7404999999999999E-2"/>
    <n v="0"/>
    <n v="0"/>
    <n v="13001.938400000001"/>
    <n v="356.31812185199999"/>
    <n v="356.31812185199999"/>
  </r>
  <r>
    <x v="0"/>
    <s v="TRECHO 18"/>
    <m/>
    <s v="INST. ISOL TÉRM. FLEX. TUB (DENS 64-96)"/>
    <m/>
    <m/>
    <m/>
    <m/>
    <s v="FC"/>
    <n v="6"/>
    <n v="63"/>
    <m/>
    <n v="2"/>
    <m/>
    <m/>
    <m/>
    <m/>
    <n v="1"/>
    <x v="0"/>
    <n v="0.87"/>
    <n v="0.87"/>
    <n v="5.4809999999999998E-2"/>
    <n v="0"/>
    <n v="0"/>
    <n v="13001.938400000001"/>
    <n v="712.63624370399998"/>
    <n v="712.63624370399998"/>
  </r>
  <r>
    <x v="0"/>
    <s v="TRECHO 19"/>
    <m/>
    <s v="INST. ISOL TÉRM. FLEX. TUB (DENS 64-96)"/>
    <m/>
    <m/>
    <m/>
    <m/>
    <s v="FC"/>
    <n v="6"/>
    <n v="63"/>
    <m/>
    <m/>
    <m/>
    <m/>
    <m/>
    <m/>
    <n v="0"/>
    <x v="0"/>
    <n v="0.87"/>
    <n v="0"/>
    <n v="0"/>
    <n v="0"/>
    <n v="0"/>
    <n v="13001.938400000001"/>
    <n v="0"/>
    <n v="0"/>
  </r>
  <r>
    <x v="0"/>
    <s v="TRECHO 20"/>
    <m/>
    <s v="INST. ISOL TÉRM. FLEX. TUB (DENS 64-96)"/>
    <m/>
    <m/>
    <m/>
    <m/>
    <s v="FC"/>
    <n v="6"/>
    <n v="63"/>
    <m/>
    <n v="2"/>
    <m/>
    <m/>
    <m/>
    <m/>
    <n v="1"/>
    <x v="0"/>
    <n v="0.87"/>
    <n v="0.87"/>
    <n v="5.4809999999999998E-2"/>
    <n v="0"/>
    <n v="0"/>
    <n v="13001.938400000001"/>
    <n v="712.63624370399998"/>
    <n v="712.63624370399998"/>
  </r>
  <r>
    <x v="0"/>
    <s v="TRECHO 21"/>
    <m/>
    <s v="INST. ISOL TÉRM. FLEX. TUB (DENS 64-96)"/>
    <s v="EQUIPAMENTO"/>
    <m/>
    <m/>
    <m/>
    <s v="FC"/>
    <n v="4"/>
    <n v="63"/>
    <m/>
    <n v="1"/>
    <m/>
    <m/>
    <m/>
    <m/>
    <n v="0.5"/>
    <x v="1"/>
    <n v="0.79"/>
    <n v="0.39500000000000002"/>
    <n v="2.4885000000000001E-2"/>
    <n v="0"/>
    <n v="0"/>
    <n v="13001.938400000001"/>
    <n v="323.55323708400005"/>
    <n v="323.55323708400005"/>
  </r>
  <r>
    <x v="0"/>
    <s v="TRECHO 22"/>
    <m/>
    <s v="INST. ISOL TÉRM. FLEX. TUB (DENS 64-96)"/>
    <s v="EQUIPAMENTO"/>
    <m/>
    <m/>
    <m/>
    <s v="FC"/>
    <n v="4"/>
    <n v="63"/>
    <m/>
    <m/>
    <m/>
    <m/>
    <m/>
    <m/>
    <n v="0"/>
    <x v="1"/>
    <n v="0.79"/>
    <n v="0"/>
    <n v="0"/>
    <n v="0"/>
    <n v="0"/>
    <n v="13001.938400000001"/>
    <n v="0"/>
    <n v="0"/>
  </r>
  <r>
    <x v="0"/>
    <s v="TRECHO 23"/>
    <m/>
    <s v="INST. ISOL TÉRM. FLEX. TUB (DENS 64-96)"/>
    <m/>
    <m/>
    <m/>
    <m/>
    <s v="FC"/>
    <n v="2"/>
    <n v="63"/>
    <m/>
    <n v="1"/>
    <m/>
    <m/>
    <m/>
    <m/>
    <n v="0.5"/>
    <x v="2"/>
    <n v="0.61"/>
    <n v="0.30499999999999999"/>
    <n v="1.9214999999999999E-2"/>
    <n v="0"/>
    <n v="0"/>
    <n v="13001.938400000001"/>
    <n v="249.83224635600001"/>
    <n v="249.83224635600001"/>
  </r>
  <r>
    <x v="0"/>
    <s v="TRECHO 24"/>
    <m/>
    <s v="INST. ISOL TÉRM. FLEX. TUB (DENS 64-96)"/>
    <m/>
    <m/>
    <m/>
    <m/>
    <s v="FC"/>
    <n v="4"/>
    <n v="63"/>
    <m/>
    <n v="1"/>
    <m/>
    <n v="1"/>
    <m/>
    <m/>
    <n v="2"/>
    <x v="1"/>
    <n v="0.79"/>
    <n v="1.58"/>
    <n v="9.9540000000000003E-2"/>
    <n v="0"/>
    <n v="0"/>
    <n v="13001.938400000001"/>
    <n v="1294.2129483360002"/>
    <n v="1294.2129483360002"/>
  </r>
  <r>
    <x v="0"/>
    <s v="TRECHO 25"/>
    <m/>
    <s v="INST. ISOL TÉRM. FLEX. TUB (DENS 64-96)"/>
    <m/>
    <m/>
    <m/>
    <m/>
    <s v="FC"/>
    <n v="2"/>
    <n v="63"/>
    <m/>
    <n v="1"/>
    <m/>
    <m/>
    <m/>
    <m/>
    <n v="0.5"/>
    <x v="2"/>
    <n v="0.61"/>
    <n v="0.30499999999999999"/>
    <n v="1.9214999999999999E-2"/>
    <n v="0"/>
    <n v="0"/>
    <n v="13001.938400000001"/>
    <n v="249.83224635600001"/>
    <n v="249.83224635600001"/>
  </r>
  <r>
    <x v="0"/>
    <s v="TRECHO 26"/>
    <m/>
    <s v="INST. ISOL TÉRM. FLEX. TUB (DENS 64-96)"/>
    <m/>
    <m/>
    <m/>
    <m/>
    <s v="FC"/>
    <n v="4"/>
    <n v="63"/>
    <m/>
    <m/>
    <m/>
    <m/>
    <m/>
    <m/>
    <n v="0"/>
    <x v="1"/>
    <n v="0.79"/>
    <n v="0"/>
    <n v="0"/>
    <n v="0"/>
    <n v="0"/>
    <n v="13001.938400000001"/>
    <n v="0"/>
    <n v="0"/>
  </r>
  <r>
    <x v="1"/>
    <s v="ESTIMADO "/>
    <m/>
    <s v="INST. ISOLANTE TÉRM. RÍGIDO EM TUBULAÇÃO"/>
    <m/>
    <m/>
    <m/>
    <m/>
    <s v="SC"/>
    <n v="4"/>
    <n v="63"/>
    <m/>
    <m/>
    <m/>
    <m/>
    <m/>
    <m/>
    <n v="0"/>
    <x v="1"/>
    <n v="0.79"/>
    <n v="0"/>
    <n v="0"/>
    <n v="0"/>
    <n v="0"/>
    <n v="24439.71053200000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ela dinâ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DIAMETRO X ESP">
  <location ref="A3:D7" firstHeaderRow="0" firstDataRow="1" firstDataCol="1" rowPageCount="1" colPageCount="1"/>
  <pivotFields count="27">
    <pivotField axis="axisPage" multipleItemSelectionAllowe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axis="axisRow" showAll="0">
      <items count="4">
        <item x="2"/>
        <item x="1"/>
        <item x="0"/>
        <item t="default"/>
      </items>
    </pivotField>
    <pivotField numFmtId="2" showAll="0"/>
    <pivotField dataField="1" numFmtId="168" showAll="0"/>
    <pivotField numFmtId="168" showAll="0"/>
    <pivotField numFmtId="171" showAll="0"/>
    <pivotField numFmtId="171" showAll="0"/>
    <pivotField numFmtId="171" showAll="0"/>
    <pivotField numFmtId="171" showAll="0"/>
    <pivotField dataField="1" numFmtId="171" showAll="0"/>
  </pivotFields>
  <rowFields count="1">
    <field x="18"/>
  </rowFields>
  <rowItems count="4">
    <i>
      <x/>
    </i>
    <i>
      <x v="1"/>
    </i>
    <i>
      <x v="2"/>
    </i>
    <i t="grand">
      <x/>
    </i>
  </rowItems>
  <colFields count="1">
    <field x="-2"/>
  </colFields>
  <colItems count="3">
    <i>
      <x/>
    </i>
    <i i="1">
      <x v="1"/>
    </i>
    <i i="2">
      <x v="2"/>
    </i>
  </colItems>
  <pageFields count="1">
    <pageField fld="0" hier="-1"/>
  </pageFields>
  <dataFields count="3">
    <dataField name="Soma de COMPRIMENTO TOTAL(M)" fld="17" baseField="0" baseItem="0"/>
    <dataField name="M²" fld="20" baseField="0" baseItem="0"/>
    <dataField name="VALOR" fld="26" baseField="0" baseItem="0" numFmtId="44"/>
  </dataFields>
  <formats count="36">
    <format dxfId="111">
      <pivotArea outline="0" collapsedLevelsAreSubtotals="1" fieldPosition="0"/>
    </format>
    <format dxfId="110">
      <pivotArea outline="0" collapsedLevelsAreSubtotals="1" fieldPosition="0">
        <references count="1">
          <reference field="4294967294" count="1" selected="0">
            <x v="1"/>
          </reference>
        </references>
      </pivotArea>
    </format>
    <format dxfId="109">
      <pivotArea outline="0" collapsedLevelsAreSubtotals="1" fieldPosition="0">
        <references count="1">
          <reference field="4294967294" count="1" selected="0">
            <x v="1"/>
          </reference>
        </references>
      </pivotArea>
    </format>
    <format dxfId="108">
      <pivotArea outline="0" collapsedLevelsAreSubtotals="1" fieldPosition="0">
        <references count="1">
          <reference field="4294967294" count="1" selected="0">
            <x v="1"/>
          </reference>
        </references>
      </pivotArea>
    </format>
    <format dxfId="107">
      <pivotArea grandRow="1" outline="0" collapsedLevelsAreSubtotals="1" fieldPosition="0"/>
    </format>
    <format dxfId="106">
      <pivotArea dataOnly="0" labelOnly="1" grandRow="1" outline="0" fieldPosition="0"/>
    </format>
    <format dxfId="105">
      <pivotArea grandRow="1" outline="0" collapsedLevelsAreSubtotals="1" fieldPosition="0"/>
    </format>
    <format dxfId="104">
      <pivotArea dataOnly="0" labelOnly="1" grandRow="1" outline="0" fieldPosition="0"/>
    </format>
    <format dxfId="103">
      <pivotArea field="18" type="button" dataOnly="0" labelOnly="1" outline="0" axis="axisRow" fieldPosition="0"/>
    </format>
    <format dxfId="102">
      <pivotArea dataOnly="0" labelOnly="1" outline="0" fieldPosition="0">
        <references count="1">
          <reference field="4294967294" count="2">
            <x v="1"/>
            <x v="2"/>
          </reference>
        </references>
      </pivotArea>
    </format>
    <format dxfId="101">
      <pivotArea field="18" type="button" dataOnly="0" labelOnly="1" outline="0" axis="axisRow" fieldPosition="0"/>
    </format>
    <format dxfId="100">
      <pivotArea dataOnly="0" labelOnly="1" outline="0" fieldPosition="0">
        <references count="1">
          <reference field="4294967294" count="2">
            <x v="1"/>
            <x v="2"/>
          </reference>
        </references>
      </pivotArea>
    </format>
    <format dxfId="99">
      <pivotArea field="18" type="button" dataOnly="0" labelOnly="1" outline="0" axis="axisRow" fieldPosition="0"/>
    </format>
    <format dxfId="98">
      <pivotArea dataOnly="0" labelOnly="1" outline="0" fieldPosition="0">
        <references count="1">
          <reference field="4294967294" count="2">
            <x v="1"/>
            <x v="2"/>
          </reference>
        </references>
      </pivotArea>
    </format>
    <format dxfId="97">
      <pivotArea grandRow="1" outline="0" collapsedLevelsAreSubtotals="1" fieldPosition="0"/>
    </format>
    <format dxfId="96">
      <pivotArea dataOnly="0" labelOnly="1" grandRow="1" outline="0" fieldPosition="0"/>
    </format>
    <format dxfId="95">
      <pivotArea grandRow="1" outline="0" collapsedLevelsAreSubtotals="1" fieldPosition="0"/>
    </format>
    <format dxfId="94">
      <pivotArea dataOnly="0" labelOnly="1" grandRow="1" outline="0" fieldPosition="0"/>
    </format>
    <format dxfId="93">
      <pivotArea field="18" type="button" dataOnly="0" labelOnly="1" outline="0" axis="axisRow" fieldPosition="0"/>
    </format>
    <format dxfId="92">
      <pivotArea dataOnly="0" labelOnly="1" outline="0" fieldPosition="0">
        <references count="1">
          <reference field="4294967294" count="2">
            <x v="1"/>
            <x v="2"/>
          </reference>
        </references>
      </pivotArea>
    </format>
    <format dxfId="91">
      <pivotArea field="18" type="button" dataOnly="0" labelOnly="1" outline="0" axis="axisRow" fieldPosition="0"/>
    </format>
    <format dxfId="90">
      <pivotArea dataOnly="0" labelOnly="1" outline="0" fieldPosition="0">
        <references count="1">
          <reference field="4294967294" count="2">
            <x v="1"/>
            <x v="2"/>
          </reference>
        </references>
      </pivotArea>
    </format>
    <format dxfId="89">
      <pivotArea field="18" type="button" dataOnly="0" labelOnly="1" outline="0" axis="axisRow" fieldPosition="0"/>
    </format>
    <format dxfId="88">
      <pivotArea dataOnly="0" labelOnly="1" outline="0" fieldPosition="0">
        <references count="1">
          <reference field="4294967294" count="2">
            <x v="1"/>
            <x v="2"/>
          </reference>
        </references>
      </pivotArea>
    </format>
    <format dxfId="87">
      <pivotArea grandRow="1" outline="0" collapsedLevelsAreSubtotals="1" fieldPosition="0"/>
    </format>
    <format dxfId="86">
      <pivotArea dataOnly="0" labelOnly="1" grandRow="1" outline="0" fieldPosition="0"/>
    </format>
    <format dxfId="85">
      <pivotArea collapsedLevelsAreSubtotals="1" fieldPosition="0">
        <references count="2">
          <reference field="4294967294" count="1" selected="0">
            <x v="2"/>
          </reference>
          <reference field="18" count="1">
            <x v="1"/>
          </reference>
        </references>
      </pivotArea>
    </format>
    <format dxfId="84">
      <pivotArea collapsedLevelsAreSubtotals="1" fieldPosition="0">
        <references count="2">
          <reference field="4294967294" count="1" selected="0">
            <x v="1"/>
          </reference>
          <reference field="18" count="1">
            <x v="1"/>
          </reference>
        </references>
      </pivotArea>
    </format>
    <format dxfId="83">
      <pivotArea collapsedLevelsAreSubtotals="1" fieldPosition="0">
        <references count="1">
          <reference field="18" count="1">
            <x v="1"/>
          </reference>
        </references>
      </pivotArea>
    </format>
    <format dxfId="82">
      <pivotArea collapsedLevelsAreSubtotals="1" fieldPosition="0">
        <references count="1">
          <reference field="18" count="1">
            <x v="1"/>
          </reference>
        </references>
      </pivotArea>
    </format>
    <format dxfId="81">
      <pivotArea collapsedLevelsAreSubtotals="1" fieldPosition="0">
        <references count="2">
          <reference field="4294967294" count="1" selected="0">
            <x v="0"/>
          </reference>
          <reference field="18" count="0"/>
        </references>
      </pivotArea>
    </format>
    <format dxfId="80">
      <pivotArea collapsedLevelsAreSubtotals="1" fieldPosition="0">
        <references count="2">
          <reference field="4294967294" count="1" selected="0">
            <x v="0"/>
          </reference>
          <reference field="18" count="0"/>
        </references>
      </pivotArea>
    </format>
    <format dxfId="79">
      <pivotArea collapsedLevelsAreSubtotals="1" fieldPosition="0">
        <references count="2">
          <reference field="4294967294" count="1" selected="0">
            <x v="0"/>
          </reference>
          <reference field="18" count="0"/>
        </references>
      </pivotArea>
    </format>
    <format dxfId="78">
      <pivotArea dataOnly="0" labelOnly="1" outline="0" fieldPosition="0">
        <references count="1">
          <reference field="4294967294" count="1">
            <x v="0"/>
          </reference>
        </references>
      </pivotArea>
    </format>
    <format dxfId="77">
      <pivotArea dataOnly="0" labelOnly="1" fieldPosition="0">
        <references count="1">
          <reference field="18" count="0"/>
        </references>
      </pivotArea>
    </format>
    <format dxfId="76">
      <pivotArea dataOnly="0" labelOnly="1" fieldPosition="0">
        <references count="1">
          <reference field="1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1:A10" totalsRowShown="0" dataDxfId="75">
  <autoFilter ref="A1:A10" xr:uid="{00000000-0009-0000-0100-000002000000}"/>
  <tableColumns count="1">
    <tableColumn id="1" xr3:uid="{00000000-0010-0000-0000-000001000000}" name="Espessuras (m)" dataDxfId="74"/>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3.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mailto:wilian@risoterm.com.br"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4.vml"/><Relationship Id="rId7" Type="http://schemas.openxmlformats.org/officeDocument/2006/relationships/oleObject" Target="../embeddings/oleObject5.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4.bin"/><Relationship Id="rId5" Type="http://schemas.openxmlformats.org/officeDocument/2006/relationships/image" Target="../media/image1.emf"/><Relationship Id="rId10" Type="http://schemas.openxmlformats.org/officeDocument/2006/relationships/oleObject" Target="../embeddings/oleObject8.bin"/><Relationship Id="rId4" Type="http://schemas.openxmlformats.org/officeDocument/2006/relationships/oleObject" Target="../embeddings/oleObject3.bin"/><Relationship Id="rId9" Type="http://schemas.openxmlformats.org/officeDocument/2006/relationships/oleObject" Target="../embeddings/oleObject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7">
    <tabColor theme="9" tint="-0.249977111117893"/>
    <pageSetUpPr fitToPage="1"/>
  </sheetPr>
  <dimension ref="A1:AL92"/>
  <sheetViews>
    <sheetView showGridLines="0" view="pageBreakPreview" topLeftCell="D5" zoomScale="74" zoomScaleNormal="74" zoomScaleSheetLayoutView="74" workbookViewId="0">
      <selection activeCell="AE5" sqref="AE5"/>
    </sheetView>
  </sheetViews>
  <sheetFormatPr defaultColWidth="9.140625" defaultRowHeight="12.75"/>
  <cols>
    <col min="1" max="1" width="18.42578125" style="151" customWidth="1"/>
    <col min="2" max="20" width="4.42578125" style="151" customWidth="1"/>
    <col min="21" max="21" width="5.42578125" style="151" customWidth="1"/>
    <col min="22" max="22" width="4.42578125" style="151" customWidth="1"/>
    <col min="23" max="23" width="28" style="151" customWidth="1"/>
    <col min="24" max="24" width="19.140625" style="151" customWidth="1"/>
    <col min="25" max="26" width="9.42578125" style="151" customWidth="1"/>
    <col min="27" max="27" width="17.7109375" style="151" customWidth="1"/>
    <col min="28" max="28" width="23.42578125" style="151" customWidth="1"/>
    <col min="29" max="29" width="24.42578125" style="151" customWidth="1"/>
    <col min="30" max="30" width="9.140625" style="151"/>
    <col min="31" max="31" width="27.28515625" style="151" customWidth="1"/>
    <col min="32" max="32" width="16" style="151" bestFit="1" customWidth="1"/>
    <col min="33" max="34" width="9.140625" style="151"/>
    <col min="35" max="35" width="14.42578125" style="151" bestFit="1" customWidth="1"/>
    <col min="36" max="36" width="9.140625" style="151"/>
    <col min="37" max="37" width="14.42578125" style="151" bestFit="1" customWidth="1"/>
    <col min="38" max="38" width="16" style="151" bestFit="1" customWidth="1"/>
    <col min="39" max="16384" width="9.140625" style="151"/>
  </cols>
  <sheetData>
    <row r="1" spans="1:38" ht="45" customHeight="1">
      <c r="A1" s="200" t="s">
        <v>576</v>
      </c>
      <c r="B1" s="199"/>
      <c r="C1" s="199"/>
      <c r="D1" s="199"/>
      <c r="E1" s="199"/>
      <c r="F1" s="199"/>
      <c r="G1" s="199"/>
      <c r="H1" s="199"/>
      <c r="I1" s="199"/>
      <c r="J1" s="199"/>
      <c r="K1" s="199"/>
      <c r="L1" s="199"/>
      <c r="M1" s="199"/>
      <c r="N1" s="199"/>
      <c r="O1" s="199"/>
      <c r="P1" s="199"/>
      <c r="Q1" s="199"/>
      <c r="R1" s="199"/>
      <c r="S1" s="199"/>
      <c r="T1" s="199"/>
      <c r="U1" s="199"/>
      <c r="V1" s="199"/>
      <c r="W1" s="199"/>
      <c r="X1" s="198"/>
      <c r="Y1" s="198"/>
      <c r="Z1" s="198"/>
      <c r="AA1" s="197"/>
      <c r="AB1" s="197"/>
      <c r="AC1" s="196"/>
      <c r="AD1" s="195"/>
      <c r="AE1" s="195"/>
      <c r="AF1" s="195"/>
      <c r="AG1" s="195"/>
      <c r="AH1" s="195"/>
      <c r="AI1" s="195"/>
    </row>
    <row r="2" spans="1:38" ht="14.25" customHeight="1">
      <c r="A2" s="1010" t="s">
        <v>573</v>
      </c>
      <c r="B2" s="1022"/>
      <c r="C2" s="1022"/>
      <c r="D2" s="1022"/>
      <c r="E2" s="1022"/>
      <c r="F2" s="1025" t="s">
        <v>574</v>
      </c>
      <c r="G2" s="1025"/>
      <c r="H2" s="1025"/>
      <c r="I2" s="1025"/>
      <c r="J2" s="1025"/>
      <c r="K2" s="1025"/>
      <c r="L2" s="1025"/>
      <c r="M2" s="1025"/>
      <c r="N2" s="1025"/>
      <c r="O2" s="1025"/>
      <c r="P2" s="1025"/>
      <c r="Q2" s="1025"/>
      <c r="R2" s="1026"/>
      <c r="S2" s="1004" t="s">
        <v>572</v>
      </c>
      <c r="T2" s="1018"/>
      <c r="U2" s="1018"/>
      <c r="V2" s="1018"/>
      <c r="W2" s="1005"/>
      <c r="X2" s="1004" t="s">
        <v>571</v>
      </c>
      <c r="Y2" s="1018"/>
      <c r="Z2" s="1005"/>
      <c r="AA2" s="1004" t="s">
        <v>570</v>
      </c>
      <c r="AB2" s="1005"/>
      <c r="AC2" s="194" t="s">
        <v>569</v>
      </c>
    </row>
    <row r="3" spans="1:38" ht="36.75" customHeight="1">
      <c r="A3" s="1023"/>
      <c r="B3" s="1024"/>
      <c r="C3" s="1024"/>
      <c r="D3" s="1024"/>
      <c r="E3" s="1024"/>
      <c r="F3" s="1027"/>
      <c r="G3" s="1027"/>
      <c r="H3" s="1027"/>
      <c r="I3" s="1027"/>
      <c r="J3" s="1027"/>
      <c r="K3" s="1027"/>
      <c r="L3" s="1027"/>
      <c r="M3" s="1027"/>
      <c r="N3" s="1027"/>
      <c r="O3" s="1027"/>
      <c r="P3" s="1027"/>
      <c r="Q3" s="1027"/>
      <c r="R3" s="1028"/>
      <c r="S3" s="1006" t="s">
        <v>575</v>
      </c>
      <c r="T3" s="1007"/>
      <c r="U3" s="1007"/>
      <c r="V3" s="1007"/>
      <c r="W3" s="1008"/>
      <c r="X3" s="1006"/>
      <c r="Y3" s="1007"/>
      <c r="Z3" s="1008"/>
      <c r="AA3" s="1009">
        <f ca="1">TODAY()</f>
        <v>45579</v>
      </c>
      <c r="AB3" s="1008"/>
      <c r="AC3" s="193" t="s">
        <v>587</v>
      </c>
    </row>
    <row r="4" spans="1:38" ht="13.5" customHeight="1">
      <c r="A4" s="1010" t="s">
        <v>568</v>
      </c>
      <c r="B4" s="1011"/>
      <c r="C4" s="1011"/>
      <c r="D4" s="1011"/>
      <c r="E4" s="1011"/>
      <c r="F4" s="1014" t="e">
        <f>AS!AL38</f>
        <v>#REF!</v>
      </c>
      <c r="G4" s="1014"/>
      <c r="H4" s="1014"/>
      <c r="I4" s="1014"/>
      <c r="J4" s="1014"/>
      <c r="K4" s="1014"/>
      <c r="L4" s="1014"/>
      <c r="M4" s="1015"/>
      <c r="N4" s="1004" t="s">
        <v>577</v>
      </c>
      <c r="O4" s="1018"/>
      <c r="P4" s="1018"/>
      <c r="Q4" s="1018"/>
      <c r="R4" s="1018"/>
      <c r="S4" s="1018"/>
      <c r="T4" s="1018"/>
      <c r="U4" s="1018"/>
      <c r="V4" s="1018"/>
      <c r="W4" s="1005"/>
      <c r="X4" s="1004" t="s">
        <v>567</v>
      </c>
      <c r="Y4" s="1018"/>
      <c r="Z4" s="1005"/>
      <c r="AA4" s="1004" t="s">
        <v>566</v>
      </c>
      <c r="AB4" s="1018"/>
      <c r="AC4" s="1005"/>
    </row>
    <row r="5" spans="1:38" ht="30.75" customHeight="1">
      <c r="A5" s="1012"/>
      <c r="B5" s="1013"/>
      <c r="C5" s="1013"/>
      <c r="D5" s="1013"/>
      <c r="E5" s="1013"/>
      <c r="F5" s="1016"/>
      <c r="G5" s="1016"/>
      <c r="H5" s="1016"/>
      <c r="I5" s="1016"/>
      <c r="J5" s="1016"/>
      <c r="K5" s="1016"/>
      <c r="L5" s="1016"/>
      <c r="M5" s="1017"/>
      <c r="N5" s="1019" t="s">
        <v>578</v>
      </c>
      <c r="O5" s="1020"/>
      <c r="P5" s="1020"/>
      <c r="Q5" s="1020"/>
      <c r="R5" s="1020"/>
      <c r="S5" s="1020"/>
      <c r="T5" s="1020"/>
      <c r="U5" s="1020"/>
      <c r="V5" s="1020"/>
      <c r="W5" s="1021"/>
      <c r="X5" s="1006" t="s">
        <v>579</v>
      </c>
      <c r="Y5" s="1007"/>
      <c r="Z5" s="1008"/>
      <c r="AA5" s="1006" t="s">
        <v>580</v>
      </c>
      <c r="AB5" s="1007"/>
      <c r="AC5" s="1008"/>
      <c r="AE5" s="462" t="e">
        <f>F4/AB8</f>
        <v>#REF!</v>
      </c>
      <c r="AF5" s="463">
        <f>1044.35*1087.38</f>
        <v>1135605.3030000001</v>
      </c>
    </row>
    <row r="6" spans="1:38" ht="12.75" customHeight="1">
      <c r="A6" s="176"/>
      <c r="X6" s="192"/>
      <c r="Y6" s="191"/>
      <c r="Z6" s="191"/>
      <c r="AA6" s="190"/>
      <c r="AB6" s="190"/>
      <c r="AC6" s="189"/>
    </row>
    <row r="7" spans="1:38" ht="12.75" customHeight="1">
      <c r="A7" s="176"/>
      <c r="G7" s="163"/>
      <c r="H7" s="161"/>
      <c r="R7" s="163"/>
      <c r="X7" s="183"/>
      <c r="AA7" s="172"/>
      <c r="AB7" s="172"/>
      <c r="AC7" s="171"/>
    </row>
    <row r="8" spans="1:38" ht="20.100000000000001" customHeight="1">
      <c r="A8" s="176"/>
      <c r="E8" s="163"/>
      <c r="X8" s="1003" t="s">
        <v>565</v>
      </c>
      <c r="Y8" s="1003"/>
      <c r="Z8" s="1003"/>
      <c r="AA8" s="1003"/>
      <c r="AB8" s="999">
        <f>'Cálc economia (25%)'!AH11</f>
        <v>1044.3513121800001</v>
      </c>
      <c r="AC8" s="1000"/>
      <c r="AE8" s="151">
        <f>50/1000</f>
        <v>0.05</v>
      </c>
      <c r="AF8" s="151">
        <f>AE8*AB8</f>
        <v>52.217565609000012</v>
      </c>
    </row>
    <row r="9" spans="1:38" ht="20.100000000000001" customHeight="1">
      <c r="A9" s="176"/>
      <c r="E9" s="163"/>
      <c r="X9" s="994" t="s">
        <v>564</v>
      </c>
      <c r="Y9" s="995"/>
      <c r="Z9" s="995"/>
      <c r="AA9" s="996"/>
      <c r="AB9" s="1001"/>
      <c r="AC9" s="1002"/>
      <c r="AI9" s="151">
        <v>2</v>
      </c>
      <c r="AJ9" s="151">
        <f>AI9/AI11</f>
        <v>0.25</v>
      </c>
    </row>
    <row r="10" spans="1:38" ht="20.100000000000001" customHeight="1">
      <c r="A10" s="176"/>
      <c r="E10" s="163"/>
      <c r="X10" s="994" t="s">
        <v>563</v>
      </c>
      <c r="Y10" s="995"/>
      <c r="Z10" s="995"/>
      <c r="AA10" s="996"/>
      <c r="AB10" s="1001"/>
      <c r="AC10" s="1002"/>
      <c r="AI10" s="151">
        <v>6</v>
      </c>
      <c r="AJ10" s="151">
        <f>AI10/AI11</f>
        <v>0.75</v>
      </c>
    </row>
    <row r="11" spans="1:38" ht="20.100000000000001" customHeight="1">
      <c r="A11" s="176"/>
      <c r="X11" s="994" t="s">
        <v>562</v>
      </c>
      <c r="Y11" s="995"/>
      <c r="Z11" s="995"/>
      <c r="AA11" s="996"/>
      <c r="AB11" s="992">
        <v>8</v>
      </c>
      <c r="AC11" s="993"/>
      <c r="AI11" s="151">
        <v>8</v>
      </c>
    </row>
    <row r="12" spans="1:38" ht="20.100000000000001" customHeight="1">
      <c r="A12" s="176"/>
      <c r="X12" s="994" t="s">
        <v>561</v>
      </c>
      <c r="Y12" s="995"/>
      <c r="Z12" s="995"/>
      <c r="AA12" s="996"/>
      <c r="AB12" s="997">
        <v>1.9</v>
      </c>
      <c r="AC12" s="998"/>
      <c r="AD12" s="151" t="s">
        <v>560</v>
      </c>
      <c r="AE12" s="151">
        <f>AB12/8.8</f>
        <v>0.21590909090909088</v>
      </c>
    </row>
    <row r="13" spans="1:38" ht="20.100000000000001" customHeight="1">
      <c r="A13" s="188"/>
      <c r="B13" s="161"/>
      <c r="C13" s="161"/>
      <c r="D13" s="161"/>
      <c r="E13" s="161"/>
      <c r="F13" s="161"/>
      <c r="G13" s="161"/>
      <c r="H13" s="161"/>
      <c r="I13" s="161"/>
      <c r="J13" s="163"/>
      <c r="K13" s="161"/>
      <c r="L13" s="161"/>
      <c r="M13" s="161"/>
      <c r="N13" s="161"/>
      <c r="O13" s="161"/>
      <c r="P13" s="161"/>
      <c r="Q13" s="161"/>
      <c r="R13" s="161"/>
      <c r="S13" s="161"/>
      <c r="T13" s="161"/>
      <c r="U13" s="161"/>
      <c r="V13" s="161"/>
      <c r="X13" s="994" t="s">
        <v>559</v>
      </c>
      <c r="Y13" s="995"/>
      <c r="Z13" s="995"/>
      <c r="AA13" s="996"/>
      <c r="AB13" s="997">
        <f>AB8/(AB11*AB12)</f>
        <v>68.707323169736853</v>
      </c>
      <c r="AC13" s="998"/>
      <c r="AD13" s="151">
        <f>AB13*8.8</f>
        <v>604.62444389368432</v>
      </c>
      <c r="AE13" s="151">
        <v>94.89</v>
      </c>
      <c r="AF13" s="375">
        <f>AE13*AD13</f>
        <v>57372.813481071702</v>
      </c>
      <c r="AH13" s="151">
        <v>61.88</v>
      </c>
      <c r="AI13" s="375">
        <f>AH13*AB14*0.75</f>
        <v>224484.96352884715</v>
      </c>
    </row>
    <row r="14" spans="1:38" ht="20.100000000000001" customHeight="1">
      <c r="A14" s="176"/>
      <c r="X14" s="994" t="s">
        <v>558</v>
      </c>
      <c r="Y14" s="995"/>
      <c r="Z14" s="995"/>
      <c r="AA14" s="996"/>
      <c r="AB14" s="1029">
        <f>AB13*8.8*AB11</f>
        <v>4836.9955511494745</v>
      </c>
      <c r="AC14" s="1030"/>
      <c r="AE14" s="151">
        <v>67.52</v>
      </c>
      <c r="AF14" s="375">
        <f>AE14*AB14</f>
        <v>326593.93961361249</v>
      </c>
      <c r="AH14" s="151">
        <v>71.849999999999994</v>
      </c>
      <c r="AI14" s="375">
        <f>AH14*(AB14*0.25)</f>
        <v>86884.532587522423</v>
      </c>
    </row>
    <row r="15" spans="1:38" ht="20.100000000000001" customHeight="1">
      <c r="A15" s="176"/>
      <c r="X15" s="1031"/>
      <c r="Y15" s="1032"/>
      <c r="Z15" s="1032"/>
      <c r="AA15" s="1032"/>
      <c r="AB15" s="1033"/>
      <c r="AC15" s="1034"/>
      <c r="AF15" s="376">
        <v>943825.42222222232</v>
      </c>
      <c r="AI15" s="375">
        <f>SUM(AI13:AI14)</f>
        <v>311369.49611636956</v>
      </c>
      <c r="AK15" s="375">
        <v>719725.00768104021</v>
      </c>
      <c r="AL15" s="376">
        <f>AK15+AI15</f>
        <v>1031094.5037974098</v>
      </c>
    </row>
    <row r="16" spans="1:38" ht="20.100000000000001" customHeight="1">
      <c r="A16" s="176"/>
      <c r="X16" s="984"/>
      <c r="Y16" s="941"/>
      <c r="Z16" s="941"/>
      <c r="AA16" s="941"/>
      <c r="AB16" s="949"/>
      <c r="AC16" s="985"/>
      <c r="AE16" s="187"/>
    </row>
    <row r="17" spans="1:32" ht="20.100000000000001" customHeight="1">
      <c r="A17" s="176"/>
      <c r="X17" s="183"/>
      <c r="AC17" s="182"/>
      <c r="AE17" s="186"/>
    </row>
    <row r="18" spans="1:32" ht="20.100000000000001" customHeight="1">
      <c r="A18" s="176"/>
      <c r="X18" s="183"/>
      <c r="AC18" s="182"/>
      <c r="AE18" s="184"/>
      <c r="AF18" s="184"/>
    </row>
    <row r="19" spans="1:32" ht="20.100000000000001" customHeight="1">
      <c r="A19" s="176"/>
      <c r="X19" s="183"/>
      <c r="AC19" s="182"/>
    </row>
    <row r="20" spans="1:32" ht="20.100000000000001" customHeight="1">
      <c r="A20" s="176"/>
      <c r="X20" s="183"/>
      <c r="AC20" s="182"/>
      <c r="AE20" s="185">
        <v>1356030.85</v>
      </c>
    </row>
    <row r="21" spans="1:32" ht="20.100000000000001" customHeight="1">
      <c r="A21" s="176"/>
      <c r="X21" s="183"/>
      <c r="AC21" s="182"/>
      <c r="AE21" s="184"/>
      <c r="AF21" s="184"/>
    </row>
    <row r="22" spans="1:32" ht="20.100000000000001" customHeight="1">
      <c r="A22" s="176"/>
      <c r="X22" s="984"/>
      <c r="Y22" s="941"/>
      <c r="Z22" s="941"/>
      <c r="AA22" s="941"/>
      <c r="AB22" s="949"/>
      <c r="AC22" s="985"/>
      <c r="AE22" s="184"/>
    </row>
    <row r="23" spans="1:32" ht="20.100000000000001" customHeight="1">
      <c r="A23" s="176"/>
      <c r="X23" s="183"/>
      <c r="AC23" s="182"/>
      <c r="AE23" s="184"/>
    </row>
    <row r="24" spans="1:32" ht="20.100000000000001" customHeight="1">
      <c r="A24" s="176"/>
      <c r="X24" s="183"/>
      <c r="AC24" s="182"/>
      <c r="AE24" s="184"/>
    </row>
    <row r="25" spans="1:32" ht="20.100000000000001" customHeight="1">
      <c r="A25" s="176"/>
      <c r="X25" s="183"/>
      <c r="AC25" s="182"/>
      <c r="AE25" s="184"/>
    </row>
    <row r="26" spans="1:32" ht="20.100000000000001" customHeight="1">
      <c r="A26" s="176"/>
      <c r="X26" s="183"/>
      <c r="AC26" s="182"/>
      <c r="AE26" s="184"/>
    </row>
    <row r="27" spans="1:32" ht="20.100000000000001" customHeight="1">
      <c r="A27" s="176"/>
      <c r="K27" s="161"/>
      <c r="X27" s="183"/>
      <c r="AC27" s="182"/>
      <c r="AE27" s="184"/>
    </row>
    <row r="28" spans="1:32" ht="20.100000000000001" customHeight="1">
      <c r="A28" s="176"/>
      <c r="X28" s="183"/>
      <c r="AC28" s="182"/>
    </row>
    <row r="29" spans="1:32" ht="20.100000000000001" customHeight="1">
      <c r="A29" s="176"/>
      <c r="X29" s="183"/>
      <c r="AC29" s="182"/>
    </row>
    <row r="30" spans="1:32" ht="20.100000000000001" customHeight="1">
      <c r="A30" s="176"/>
      <c r="X30" s="183"/>
      <c r="AC30" s="182"/>
    </row>
    <row r="31" spans="1:32" ht="20.100000000000001" customHeight="1">
      <c r="A31" s="176"/>
      <c r="X31" s="181"/>
      <c r="Y31" s="180"/>
      <c r="Z31" s="180"/>
      <c r="AA31" s="180"/>
      <c r="AB31" s="152"/>
      <c r="AC31" s="179"/>
    </row>
    <row r="32" spans="1:32" ht="20.100000000000001" customHeight="1">
      <c r="A32" s="176"/>
      <c r="X32" s="178"/>
      <c r="Y32" s="177"/>
      <c r="Z32" s="177"/>
      <c r="AA32" s="177"/>
      <c r="AB32" s="162"/>
      <c r="AC32" s="174"/>
    </row>
    <row r="33" spans="1:35" ht="20.100000000000001" customHeight="1">
      <c r="A33" s="176"/>
      <c r="X33" s="175"/>
      <c r="Y33" s="172"/>
      <c r="Z33" s="172"/>
      <c r="AA33" s="172"/>
      <c r="AB33" s="162"/>
      <c r="AC33" s="174"/>
    </row>
    <row r="34" spans="1:35" ht="5.25" customHeight="1">
      <c r="A34" s="176"/>
      <c r="X34" s="175"/>
      <c r="Y34" s="172"/>
      <c r="Z34" s="172"/>
      <c r="AA34" s="172"/>
      <c r="AB34" s="156"/>
      <c r="AC34" s="174"/>
    </row>
    <row r="35" spans="1:35" ht="24.75" customHeight="1">
      <c r="A35" s="986"/>
      <c r="B35" s="987"/>
      <c r="C35" s="987"/>
      <c r="D35" s="987"/>
      <c r="E35" s="987"/>
      <c r="F35" s="987"/>
      <c r="G35" s="987"/>
      <c r="H35" s="987"/>
      <c r="I35" s="987"/>
      <c r="J35" s="987"/>
      <c r="K35" s="987"/>
      <c r="L35" s="987"/>
      <c r="M35" s="987"/>
      <c r="N35" s="987"/>
      <c r="O35" s="987"/>
      <c r="P35" s="987"/>
      <c r="Q35" s="987"/>
      <c r="R35" s="987"/>
      <c r="S35" s="987"/>
      <c r="T35" s="987"/>
      <c r="U35" s="987"/>
      <c r="V35" s="987"/>
      <c r="W35" s="988"/>
      <c r="X35" s="175"/>
      <c r="Y35" s="172"/>
      <c r="Z35" s="172"/>
      <c r="AA35" s="172"/>
      <c r="AB35" s="156"/>
      <c r="AC35" s="174"/>
    </row>
    <row r="36" spans="1:35" ht="21.95" customHeight="1">
      <c r="A36" s="989" t="s">
        <v>557</v>
      </c>
      <c r="B36" s="990"/>
      <c r="C36" s="990"/>
      <c r="D36" s="990"/>
      <c r="E36" s="990"/>
      <c r="F36" s="990"/>
      <c r="G36" s="990"/>
      <c r="H36" s="990"/>
      <c r="I36" s="990"/>
      <c r="J36" s="990"/>
      <c r="K36" s="990"/>
      <c r="L36" s="990"/>
      <c r="M36" s="990" t="s">
        <v>556</v>
      </c>
      <c r="N36" s="990"/>
      <c r="O36" s="990"/>
      <c r="P36" s="990"/>
      <c r="Q36" s="990"/>
      <c r="R36" s="990"/>
      <c r="S36" s="990"/>
      <c r="T36" s="990"/>
      <c r="U36" s="990"/>
      <c r="V36" s="990"/>
      <c r="W36" s="991"/>
      <c r="X36" s="173"/>
      <c r="Y36" s="172"/>
      <c r="Z36" s="172"/>
      <c r="AA36" s="172"/>
      <c r="AB36" s="172"/>
      <c r="AC36" s="171"/>
    </row>
    <row r="37" spans="1:35" ht="21.95" customHeight="1">
      <c r="A37" s="950" t="s">
        <v>551</v>
      </c>
      <c r="B37" s="951"/>
      <c r="C37" s="951"/>
      <c r="D37" s="951"/>
      <c r="E37" s="951"/>
      <c r="F37" s="951"/>
      <c r="G37" s="951"/>
      <c r="H37" s="951"/>
      <c r="I37" s="951"/>
      <c r="J37" s="951"/>
      <c r="K37" s="951"/>
      <c r="L37" s="952"/>
      <c r="M37" s="953" t="s">
        <v>582</v>
      </c>
      <c r="N37" s="954"/>
      <c r="O37" s="954"/>
      <c r="P37" s="954"/>
      <c r="Q37" s="954"/>
      <c r="R37" s="954"/>
      <c r="S37" s="954"/>
      <c r="T37" s="954"/>
      <c r="U37" s="954"/>
      <c r="V37" s="954"/>
      <c r="W37" s="955"/>
      <c r="X37" s="956" t="s">
        <v>555</v>
      </c>
      <c r="Y37" s="957"/>
      <c r="Z37" s="957"/>
      <c r="AA37" s="957"/>
      <c r="AB37" s="957"/>
      <c r="AC37" s="958"/>
    </row>
    <row r="38" spans="1:35" ht="21.95" customHeight="1">
      <c r="A38" s="170" t="s">
        <v>554</v>
      </c>
      <c r="B38" s="167"/>
      <c r="C38" s="167"/>
      <c r="D38" s="167"/>
      <c r="E38" s="167"/>
      <c r="F38" s="167"/>
      <c r="G38" s="167"/>
      <c r="H38" s="167"/>
      <c r="I38" s="167"/>
      <c r="J38" s="167"/>
      <c r="K38" s="167"/>
      <c r="L38" s="169"/>
      <c r="M38" s="168" t="s">
        <v>549</v>
      </c>
      <c r="N38" s="167"/>
      <c r="O38" s="167"/>
      <c r="P38" s="167"/>
      <c r="Q38" s="167"/>
      <c r="R38" s="167"/>
      <c r="S38" s="167"/>
      <c r="T38" s="167"/>
      <c r="U38" s="166"/>
      <c r="V38" s="166"/>
      <c r="W38" s="165"/>
      <c r="X38" s="959" t="s">
        <v>553</v>
      </c>
      <c r="Y38" s="960"/>
      <c r="Z38" s="960"/>
      <c r="AA38" s="960"/>
      <c r="AB38" s="960"/>
      <c r="AC38" s="961"/>
    </row>
    <row r="39" spans="1:35" ht="21.95" customHeight="1">
      <c r="A39" s="978" t="s">
        <v>581</v>
      </c>
      <c r="B39" s="979"/>
      <c r="C39" s="979"/>
      <c r="D39" s="979"/>
      <c r="E39" s="979"/>
      <c r="F39" s="979"/>
      <c r="G39" s="979"/>
      <c r="H39" s="979"/>
      <c r="I39" s="979"/>
      <c r="J39" s="979"/>
      <c r="K39" s="979"/>
      <c r="L39" s="980"/>
      <c r="M39" s="168"/>
      <c r="N39" s="167"/>
      <c r="O39" s="167"/>
      <c r="P39" s="167"/>
      <c r="Q39" s="167"/>
      <c r="R39" s="167"/>
      <c r="S39" s="167"/>
      <c r="T39" s="167"/>
      <c r="U39" s="166"/>
      <c r="V39" s="166"/>
      <c r="W39" s="165"/>
      <c r="X39" s="959" t="s">
        <v>552</v>
      </c>
      <c r="Y39" s="960"/>
      <c r="Z39" s="960"/>
      <c r="AA39" s="960"/>
      <c r="AB39" s="960"/>
      <c r="AC39" s="961"/>
    </row>
    <row r="40" spans="1:35" ht="21.95" customHeight="1">
      <c r="A40" s="981"/>
      <c r="B40" s="982"/>
      <c r="C40" s="982"/>
      <c r="D40" s="982"/>
      <c r="E40" s="982"/>
      <c r="F40" s="982"/>
      <c r="G40" s="982"/>
      <c r="H40" s="982"/>
      <c r="I40" s="982"/>
      <c r="J40" s="982"/>
      <c r="K40" s="982"/>
      <c r="L40" s="983"/>
      <c r="M40" s="168"/>
      <c r="N40" s="167"/>
      <c r="O40" s="167"/>
      <c r="P40" s="167"/>
      <c r="Q40" s="167"/>
      <c r="R40" s="167"/>
      <c r="S40" s="167"/>
      <c r="T40" s="167"/>
      <c r="U40" s="166"/>
      <c r="V40" s="166"/>
      <c r="W40" s="165"/>
      <c r="X40" s="959" t="s">
        <v>550</v>
      </c>
      <c r="Y40" s="960"/>
      <c r="Z40" s="960"/>
      <c r="AA40" s="960"/>
      <c r="AB40" s="960"/>
      <c r="AC40" s="961"/>
    </row>
    <row r="41" spans="1:35" ht="21.95" customHeight="1">
      <c r="A41" s="170"/>
      <c r="B41" s="167"/>
      <c r="C41" s="167"/>
      <c r="D41" s="167"/>
      <c r="E41" s="167"/>
      <c r="F41" s="167"/>
      <c r="G41" s="167"/>
      <c r="H41" s="167"/>
      <c r="I41" s="167"/>
      <c r="J41" s="167"/>
      <c r="K41" s="167"/>
      <c r="L41" s="169"/>
      <c r="M41" s="168"/>
      <c r="N41" s="167"/>
      <c r="O41" s="167"/>
      <c r="P41" s="167"/>
      <c r="Q41" s="167"/>
      <c r="R41" s="167"/>
      <c r="S41" s="167"/>
      <c r="T41" s="167"/>
      <c r="U41" s="166"/>
      <c r="V41" s="166"/>
      <c r="W41" s="165"/>
      <c r="X41" s="959" t="s">
        <v>548</v>
      </c>
      <c r="Y41" s="960"/>
      <c r="Z41" s="960"/>
      <c r="AA41" s="960"/>
      <c r="AB41" s="960"/>
      <c r="AC41" s="961"/>
    </row>
    <row r="42" spans="1:35" ht="15.75">
      <c r="A42" s="962"/>
      <c r="B42" s="963"/>
      <c r="C42" s="963"/>
      <c r="D42" s="963"/>
      <c r="E42" s="963"/>
      <c r="F42" s="963"/>
      <c r="G42" s="963"/>
      <c r="H42" s="963"/>
      <c r="I42" s="963"/>
      <c r="J42" s="963"/>
      <c r="K42" s="963"/>
      <c r="L42" s="964"/>
      <c r="M42" s="963"/>
      <c r="N42" s="963"/>
      <c r="O42" s="963"/>
      <c r="P42" s="963"/>
      <c r="Q42" s="963"/>
      <c r="R42" s="963"/>
      <c r="S42" s="963"/>
      <c r="T42" s="963"/>
      <c r="U42" s="963"/>
      <c r="V42" s="963"/>
      <c r="W42" s="964"/>
      <c r="X42" s="956" t="s">
        <v>547</v>
      </c>
      <c r="Y42" s="957"/>
      <c r="Z42" s="957"/>
      <c r="AA42" s="957"/>
      <c r="AB42" s="957"/>
      <c r="AC42" s="958"/>
      <c r="AD42" s="154"/>
      <c r="AE42" s="154"/>
      <c r="AF42" s="154"/>
      <c r="AG42" s="154"/>
      <c r="AH42" s="154"/>
      <c r="AI42" s="154"/>
    </row>
    <row r="43" spans="1:35" ht="12.75" customHeight="1">
      <c r="A43" s="965"/>
      <c r="B43" s="966"/>
      <c r="C43" s="966"/>
      <c r="D43" s="966"/>
      <c r="E43" s="966"/>
      <c r="F43" s="966"/>
      <c r="G43" s="966"/>
      <c r="H43" s="966"/>
      <c r="I43" s="966"/>
      <c r="J43" s="966"/>
      <c r="K43" s="966"/>
      <c r="L43" s="967"/>
      <c r="M43" s="966"/>
      <c r="N43" s="966"/>
      <c r="O43" s="966"/>
      <c r="P43" s="966"/>
      <c r="Q43" s="966"/>
      <c r="R43" s="966"/>
      <c r="S43" s="966"/>
      <c r="T43" s="966"/>
      <c r="U43" s="966"/>
      <c r="V43" s="966"/>
      <c r="W43" s="967"/>
      <c r="X43" s="959" t="s">
        <v>546</v>
      </c>
      <c r="Y43" s="960"/>
      <c r="Z43" s="960"/>
      <c r="AA43" s="960"/>
      <c r="AB43" s="960"/>
      <c r="AC43" s="961"/>
    </row>
    <row r="44" spans="1:35" ht="12.75" customHeight="1">
      <c r="A44" s="965"/>
      <c r="B44" s="966"/>
      <c r="C44" s="966"/>
      <c r="D44" s="966"/>
      <c r="E44" s="966"/>
      <c r="F44" s="966"/>
      <c r="G44" s="966"/>
      <c r="H44" s="966"/>
      <c r="I44" s="966"/>
      <c r="J44" s="966"/>
      <c r="K44" s="966"/>
      <c r="L44" s="967"/>
      <c r="M44" s="966"/>
      <c r="N44" s="966"/>
      <c r="O44" s="966"/>
      <c r="P44" s="966"/>
      <c r="Q44" s="966"/>
      <c r="R44" s="966"/>
      <c r="S44" s="966"/>
      <c r="T44" s="966"/>
      <c r="U44" s="966"/>
      <c r="V44" s="966"/>
      <c r="W44" s="967"/>
      <c r="X44" s="959"/>
      <c r="Y44" s="960"/>
      <c r="Z44" s="960"/>
      <c r="AA44" s="960"/>
      <c r="AB44" s="960"/>
      <c r="AC44" s="961"/>
    </row>
    <row r="45" spans="1:35" ht="12.75" customHeight="1">
      <c r="A45" s="965"/>
      <c r="B45" s="966"/>
      <c r="C45" s="966"/>
      <c r="D45" s="966"/>
      <c r="E45" s="966"/>
      <c r="F45" s="966"/>
      <c r="G45" s="966"/>
      <c r="H45" s="966"/>
      <c r="I45" s="966"/>
      <c r="J45" s="966"/>
      <c r="K45" s="966"/>
      <c r="L45" s="967"/>
      <c r="M45" s="966"/>
      <c r="N45" s="966"/>
      <c r="O45" s="966"/>
      <c r="P45" s="966"/>
      <c r="Q45" s="966"/>
      <c r="R45" s="966"/>
      <c r="S45" s="966"/>
      <c r="T45" s="966"/>
      <c r="U45" s="966"/>
      <c r="V45" s="966"/>
      <c r="W45" s="967"/>
      <c r="X45" s="959"/>
      <c r="Y45" s="960"/>
      <c r="Z45" s="960"/>
      <c r="AA45" s="960"/>
      <c r="AB45" s="960"/>
      <c r="AC45" s="961"/>
    </row>
    <row r="46" spans="1:35" ht="12.75" customHeight="1">
      <c r="A46" s="968"/>
      <c r="B46" s="969"/>
      <c r="C46" s="969"/>
      <c r="D46" s="969"/>
      <c r="E46" s="969"/>
      <c r="F46" s="969"/>
      <c r="G46" s="969"/>
      <c r="H46" s="969"/>
      <c r="I46" s="969"/>
      <c r="J46" s="969"/>
      <c r="K46" s="969"/>
      <c r="L46" s="970"/>
      <c r="M46" s="969"/>
      <c r="N46" s="969"/>
      <c r="O46" s="969"/>
      <c r="P46" s="969"/>
      <c r="Q46" s="969"/>
      <c r="R46" s="969"/>
      <c r="S46" s="969"/>
      <c r="T46" s="969"/>
      <c r="U46" s="969"/>
      <c r="V46" s="969"/>
      <c r="W46" s="970"/>
      <c r="X46" s="959"/>
      <c r="Y46" s="960"/>
      <c r="Z46" s="960"/>
      <c r="AA46" s="960"/>
      <c r="AB46" s="960"/>
      <c r="AC46" s="961"/>
    </row>
    <row r="47" spans="1:35" ht="23.25" customHeight="1">
      <c r="A47" s="974" t="s">
        <v>588</v>
      </c>
      <c r="B47" s="975"/>
      <c r="C47" s="975"/>
      <c r="D47" s="975"/>
      <c r="E47" s="975"/>
      <c r="F47" s="975"/>
      <c r="G47" s="975"/>
      <c r="H47" s="975"/>
      <c r="I47" s="975"/>
      <c r="J47" s="975"/>
      <c r="K47" s="975"/>
      <c r="L47" s="976"/>
      <c r="M47" s="977" t="s">
        <v>545</v>
      </c>
      <c r="N47" s="975"/>
      <c r="O47" s="975"/>
      <c r="P47" s="975"/>
      <c r="Q47" s="975"/>
      <c r="R47" s="975"/>
      <c r="S47" s="975"/>
      <c r="T47" s="975"/>
      <c r="U47" s="975"/>
      <c r="V47" s="975"/>
      <c r="W47" s="976"/>
      <c r="X47" s="971"/>
      <c r="Y47" s="972"/>
      <c r="Z47" s="972"/>
      <c r="AA47" s="972"/>
      <c r="AB47" s="972"/>
      <c r="AC47" s="973"/>
    </row>
    <row r="49" spans="1:29" ht="15">
      <c r="A49" s="944"/>
      <c r="B49" s="944"/>
      <c r="C49" s="944"/>
      <c r="D49" s="944"/>
      <c r="E49" s="944"/>
      <c r="F49" s="944"/>
      <c r="G49" s="944"/>
      <c r="H49" s="944"/>
      <c r="I49" s="944"/>
      <c r="J49" s="944"/>
      <c r="K49" s="944"/>
      <c r="L49" s="944"/>
      <c r="M49" s="944"/>
      <c r="N49" s="944"/>
      <c r="O49" s="944"/>
      <c r="P49" s="944"/>
      <c r="Q49" s="944"/>
      <c r="R49" s="944"/>
      <c r="S49" s="944"/>
      <c r="T49" s="944"/>
      <c r="U49" s="944"/>
      <c r="V49" s="944"/>
      <c r="W49" s="944"/>
      <c r="X49" s="945"/>
      <c r="Y49" s="945"/>
      <c r="Z49" s="945"/>
      <c r="AA49" s="938"/>
      <c r="AB49" s="938"/>
      <c r="AC49" s="938"/>
    </row>
    <row r="50" spans="1:29" ht="12.75" customHeight="1">
      <c r="A50" s="946"/>
      <c r="B50" s="945"/>
      <c r="C50" s="945"/>
      <c r="D50" s="945"/>
      <c r="E50" s="945"/>
      <c r="F50" s="945"/>
      <c r="G50" s="945"/>
      <c r="H50" s="945"/>
      <c r="I50" s="945"/>
      <c r="J50" s="945"/>
      <c r="K50" s="945"/>
      <c r="L50" s="945"/>
      <c r="M50" s="945"/>
      <c r="N50" s="945"/>
      <c r="O50" s="945"/>
      <c r="P50" s="945"/>
      <c r="Q50" s="945"/>
      <c r="R50" s="945"/>
      <c r="S50" s="945"/>
      <c r="T50" s="945"/>
      <c r="U50" s="945"/>
      <c r="V50" s="945"/>
      <c r="W50" s="945"/>
      <c r="AA50" s="947"/>
      <c r="AB50" s="948"/>
      <c r="AC50" s="948"/>
    </row>
    <row r="51" spans="1:29" ht="12.75" customHeight="1">
      <c r="C51" s="164"/>
      <c r="K51" s="163"/>
      <c r="S51" s="164"/>
      <c r="AA51" s="948"/>
      <c r="AB51" s="948"/>
      <c r="AC51" s="948"/>
    </row>
    <row r="52" spans="1:29">
      <c r="AA52" s="938"/>
      <c r="AB52" s="938"/>
      <c r="AC52" s="938"/>
    </row>
    <row r="53" spans="1:29">
      <c r="AA53" s="949"/>
      <c r="AB53" s="949"/>
      <c r="AC53" s="949"/>
    </row>
    <row r="54" spans="1:29">
      <c r="G54" s="163"/>
      <c r="H54" s="161"/>
      <c r="R54" s="163"/>
      <c r="AA54" s="949"/>
      <c r="AB54" s="949"/>
      <c r="AC54" s="949"/>
    </row>
    <row r="55" spans="1:29">
      <c r="E55" s="163"/>
      <c r="X55" s="938"/>
      <c r="Y55" s="939"/>
      <c r="Z55" s="939"/>
      <c r="AA55" s="938"/>
      <c r="AB55" s="938"/>
      <c r="AC55" s="938"/>
    </row>
    <row r="56" spans="1:29">
      <c r="E56" s="163"/>
      <c r="X56" s="938"/>
      <c r="Y56" s="939"/>
      <c r="Z56" s="939"/>
      <c r="AA56" s="949"/>
      <c r="AB56" s="949"/>
      <c r="AC56" s="949"/>
    </row>
    <row r="57" spans="1:29">
      <c r="E57" s="163"/>
      <c r="X57" s="938"/>
      <c r="Y57" s="939"/>
      <c r="Z57" s="939"/>
      <c r="AA57" s="949"/>
      <c r="AB57" s="949"/>
      <c r="AC57" s="949"/>
    </row>
    <row r="58" spans="1:29" ht="20.100000000000001" customHeight="1">
      <c r="X58" s="152"/>
      <c r="Y58" s="939"/>
      <c r="Z58" s="939"/>
      <c r="AA58" s="939"/>
      <c r="AB58" s="939"/>
      <c r="AC58" s="939"/>
    </row>
    <row r="59" spans="1:29" ht="20.100000000000001" customHeight="1">
      <c r="X59" s="152"/>
      <c r="Y59" s="940"/>
      <c r="Z59" s="941"/>
      <c r="AA59" s="941"/>
      <c r="AB59" s="941"/>
      <c r="AC59" s="941"/>
    </row>
    <row r="60" spans="1:29" ht="20.100000000000001" customHeight="1">
      <c r="A60" s="161"/>
      <c r="B60" s="161"/>
      <c r="C60" s="161"/>
      <c r="D60" s="161"/>
      <c r="E60" s="161"/>
      <c r="F60" s="161"/>
      <c r="G60" s="161"/>
      <c r="H60" s="161"/>
      <c r="I60" s="161"/>
      <c r="J60" s="163"/>
      <c r="K60" s="161"/>
      <c r="L60" s="161"/>
      <c r="M60" s="161"/>
      <c r="N60" s="161"/>
      <c r="O60" s="161"/>
      <c r="P60" s="161"/>
      <c r="Q60" s="161"/>
      <c r="R60" s="161"/>
      <c r="S60" s="161"/>
      <c r="T60" s="161"/>
      <c r="U60" s="161"/>
      <c r="V60" s="161"/>
      <c r="X60" s="942"/>
      <c r="Y60" s="942"/>
      <c r="Z60" s="942"/>
      <c r="AA60" s="942"/>
      <c r="AB60" s="152"/>
      <c r="AC60" s="160"/>
    </row>
    <row r="61" spans="1:29" ht="20.100000000000001" customHeight="1">
      <c r="X61" s="943"/>
      <c r="Y61" s="943"/>
      <c r="Z61" s="943"/>
      <c r="AA61" s="943"/>
      <c r="AB61" s="162"/>
      <c r="AC61" s="155"/>
    </row>
    <row r="62" spans="1:29" ht="20.100000000000001" customHeight="1">
      <c r="X62" s="939"/>
      <c r="Y62" s="939"/>
      <c r="Z62" s="939"/>
      <c r="AA62" s="939"/>
      <c r="AB62" s="162"/>
      <c r="AC62" s="155"/>
    </row>
    <row r="63" spans="1:29" ht="20.100000000000001" customHeight="1">
      <c r="X63" s="939"/>
      <c r="Y63" s="939"/>
      <c r="Z63" s="939"/>
      <c r="AA63" s="939"/>
      <c r="AB63" s="162"/>
      <c r="AC63" s="155"/>
    </row>
    <row r="64" spans="1:29" ht="20.100000000000001" customHeight="1">
      <c r="X64" s="939"/>
      <c r="Y64" s="939"/>
      <c r="Z64" s="939"/>
      <c r="AA64" s="939"/>
      <c r="AB64" s="156"/>
      <c r="AC64" s="155"/>
    </row>
    <row r="65" spans="11:29">
      <c r="X65" s="938"/>
      <c r="Y65" s="939"/>
      <c r="Z65" s="939"/>
      <c r="AA65" s="939"/>
      <c r="AB65" s="939"/>
      <c r="AC65" s="939"/>
    </row>
    <row r="66" spans="11:29">
      <c r="X66" s="938"/>
      <c r="Y66" s="939"/>
      <c r="Z66" s="939"/>
      <c r="AA66" s="939"/>
      <c r="AB66" s="939"/>
      <c r="AC66" s="939"/>
    </row>
    <row r="67" spans="11:29" ht="20.100000000000001" customHeight="1">
      <c r="X67" s="152"/>
      <c r="Y67" s="939"/>
      <c r="Z67" s="939"/>
      <c r="AA67" s="939"/>
      <c r="AB67" s="939"/>
      <c r="AC67" s="939"/>
    </row>
    <row r="68" spans="11:29" ht="20.100000000000001" customHeight="1">
      <c r="X68" s="152"/>
      <c r="Y68" s="940"/>
      <c r="Z68" s="941"/>
      <c r="AA68" s="941"/>
      <c r="AB68" s="941"/>
      <c r="AC68" s="941"/>
    </row>
    <row r="69" spans="11:29" ht="20.100000000000001" customHeight="1">
      <c r="X69" s="942"/>
      <c r="Y69" s="942"/>
      <c r="Z69" s="942"/>
      <c r="AA69" s="942"/>
      <c r="AB69" s="152"/>
      <c r="AC69" s="160"/>
    </row>
    <row r="70" spans="11:29" ht="20.100000000000001" customHeight="1">
      <c r="X70" s="943"/>
      <c r="Y70" s="943"/>
      <c r="Z70" s="943"/>
      <c r="AA70" s="943"/>
      <c r="AB70" s="162"/>
      <c r="AC70" s="155"/>
    </row>
    <row r="71" spans="11:29" ht="20.100000000000001" customHeight="1">
      <c r="X71" s="939"/>
      <c r="Y71" s="939"/>
      <c r="Z71" s="939"/>
      <c r="AA71" s="939"/>
      <c r="AB71" s="162"/>
      <c r="AC71" s="155"/>
    </row>
    <row r="72" spans="11:29" ht="20.100000000000001" customHeight="1">
      <c r="X72" s="939"/>
      <c r="Y72" s="939"/>
      <c r="Z72" s="939"/>
      <c r="AA72" s="939"/>
      <c r="AB72" s="162"/>
      <c r="AC72" s="155"/>
    </row>
    <row r="73" spans="11:29" ht="20.100000000000001" customHeight="1">
      <c r="X73" s="939"/>
      <c r="Y73" s="939"/>
      <c r="Z73" s="939"/>
      <c r="AA73" s="939"/>
      <c r="AB73" s="156"/>
      <c r="AC73" s="155"/>
    </row>
    <row r="74" spans="11:29" ht="20.100000000000001" customHeight="1">
      <c r="K74" s="161"/>
      <c r="X74" s="938"/>
      <c r="Y74" s="939"/>
      <c r="Z74" s="939"/>
      <c r="AA74" s="939"/>
      <c r="AB74" s="939"/>
      <c r="AC74" s="939"/>
    </row>
    <row r="75" spans="11:29">
      <c r="X75" s="938"/>
      <c r="Y75" s="939"/>
      <c r="Z75" s="939"/>
      <c r="AA75" s="939"/>
      <c r="AB75" s="939"/>
      <c r="AC75" s="939"/>
    </row>
    <row r="76" spans="11:29" ht="20.100000000000001" customHeight="1">
      <c r="X76" s="152"/>
      <c r="Y76" s="939"/>
      <c r="Z76" s="939"/>
      <c r="AA76" s="939"/>
      <c r="AB76" s="939"/>
      <c r="AC76" s="939"/>
    </row>
    <row r="77" spans="11:29" ht="20.100000000000001" customHeight="1">
      <c r="X77" s="152"/>
      <c r="Y77" s="940"/>
      <c r="Z77" s="941"/>
      <c r="AA77" s="941"/>
      <c r="AB77" s="941"/>
      <c r="AC77" s="941"/>
    </row>
    <row r="78" spans="11:29" ht="20.100000000000001" customHeight="1">
      <c r="X78" s="942"/>
      <c r="Y78" s="942"/>
      <c r="Z78" s="942"/>
      <c r="AA78" s="942"/>
      <c r="AB78" s="152"/>
      <c r="AC78" s="160"/>
    </row>
    <row r="79" spans="11:29" ht="20.100000000000001" customHeight="1">
      <c r="X79" s="943"/>
      <c r="Y79" s="943"/>
      <c r="Z79" s="943"/>
      <c r="AA79" s="943"/>
      <c r="AB79" s="159"/>
      <c r="AC79" s="155"/>
    </row>
    <row r="80" spans="11:29" ht="20.100000000000001" customHeight="1">
      <c r="X80" s="939"/>
      <c r="Y80" s="939"/>
      <c r="Z80" s="939"/>
      <c r="AA80" s="939"/>
      <c r="AB80" s="159"/>
      <c r="AC80" s="158"/>
    </row>
    <row r="81" spans="1:29" ht="20.100000000000001" customHeight="1">
      <c r="X81" s="939"/>
      <c r="Y81" s="939"/>
      <c r="Z81" s="939"/>
      <c r="AA81" s="939"/>
      <c r="AB81" s="159"/>
      <c r="AC81" s="158"/>
    </row>
    <row r="82" spans="1:29" ht="20.100000000000001" customHeight="1">
      <c r="X82" s="939"/>
      <c r="Y82" s="939"/>
      <c r="Z82" s="939"/>
      <c r="AA82" s="939"/>
      <c r="AB82" s="156"/>
      <c r="AC82" s="155"/>
    </row>
    <row r="83" spans="1:29" ht="52.5" customHeight="1">
      <c r="X83" s="935"/>
      <c r="Y83" s="935"/>
      <c r="Z83" s="935"/>
      <c r="AA83" s="935"/>
      <c r="AB83" s="935"/>
      <c r="AC83" s="935"/>
    </row>
    <row r="84" spans="1:29" ht="20.100000000000001" customHeight="1">
      <c r="X84" s="157"/>
      <c r="Y84" s="157"/>
      <c r="Z84" s="157"/>
      <c r="AA84" s="157"/>
      <c r="AB84" s="156"/>
      <c r="AC84" s="155"/>
    </row>
    <row r="85" spans="1:29" ht="20.100000000000001" customHeight="1">
      <c r="X85" s="157"/>
      <c r="Y85" s="157"/>
      <c r="Z85" s="157"/>
      <c r="AA85" s="157"/>
      <c r="AB85" s="156"/>
      <c r="AC85" s="155"/>
    </row>
    <row r="86" spans="1:29" ht="20.100000000000001" customHeight="1">
      <c r="X86" s="157"/>
      <c r="Y86" s="157"/>
      <c r="Z86" s="157"/>
      <c r="AA86" s="157"/>
      <c r="AB86" s="156"/>
      <c r="AC86" s="155"/>
    </row>
    <row r="87" spans="1:29" ht="15">
      <c r="A87" s="936"/>
      <c r="B87" s="936"/>
      <c r="C87" s="936"/>
      <c r="D87" s="936"/>
      <c r="E87" s="936"/>
      <c r="F87" s="936"/>
      <c r="G87" s="936"/>
      <c r="H87" s="936"/>
      <c r="I87" s="936"/>
      <c r="J87" s="936"/>
      <c r="K87" s="936"/>
      <c r="L87" s="937"/>
      <c r="M87" s="937"/>
      <c r="N87" s="937"/>
      <c r="O87" s="937"/>
      <c r="P87" s="937"/>
      <c r="Q87" s="937"/>
      <c r="R87" s="937"/>
      <c r="S87" s="937"/>
      <c r="T87" s="937"/>
      <c r="U87" s="937"/>
      <c r="V87" s="937"/>
      <c r="W87" s="937"/>
      <c r="X87" s="154"/>
      <c r="Y87" s="154"/>
      <c r="Z87" s="154"/>
      <c r="AA87" s="154"/>
      <c r="AB87" s="154"/>
      <c r="AC87" s="154"/>
    </row>
    <row r="91" spans="1:29">
      <c r="A91" s="153"/>
      <c r="B91" s="153"/>
      <c r="C91" s="153"/>
      <c r="D91" s="153"/>
      <c r="E91" s="153"/>
      <c r="F91" s="153"/>
      <c r="G91" s="153"/>
      <c r="H91" s="153"/>
      <c r="I91" s="153"/>
      <c r="J91" s="153"/>
      <c r="K91" s="153"/>
    </row>
    <row r="92" spans="1:29">
      <c r="A92" s="938"/>
      <c r="B92" s="938"/>
      <c r="C92" s="938"/>
      <c r="D92" s="938"/>
      <c r="E92" s="938"/>
      <c r="F92" s="938"/>
      <c r="G92" s="938"/>
      <c r="H92" s="938"/>
      <c r="I92" s="938"/>
      <c r="J92" s="938"/>
      <c r="K92" s="938"/>
      <c r="L92" s="938"/>
      <c r="M92" s="938"/>
      <c r="N92" s="938"/>
      <c r="O92" s="938"/>
      <c r="P92" s="938"/>
      <c r="Q92" s="938"/>
      <c r="R92" s="938"/>
      <c r="S92" s="938"/>
      <c r="T92" s="938"/>
      <c r="U92" s="938"/>
      <c r="V92" s="938"/>
      <c r="W92" s="938"/>
      <c r="X92" s="938"/>
      <c r="Y92" s="938"/>
      <c r="Z92" s="938"/>
      <c r="AA92" s="938"/>
      <c r="AB92" s="938"/>
      <c r="AC92" s="938"/>
    </row>
  </sheetData>
  <mergeCells count="96">
    <mergeCell ref="X14:AA14"/>
    <mergeCell ref="AB14:AC14"/>
    <mergeCell ref="X15:AA15"/>
    <mergeCell ref="AB15:AC15"/>
    <mergeCell ref="X16:AA16"/>
    <mergeCell ref="AB16:AC16"/>
    <mergeCell ref="AA2:AB2"/>
    <mergeCell ref="S3:W3"/>
    <mergeCell ref="X3:Z3"/>
    <mergeCell ref="AA3:AB3"/>
    <mergeCell ref="A4:E5"/>
    <mergeCell ref="F4:M5"/>
    <mergeCell ref="N4:W4"/>
    <mergeCell ref="X4:Z4"/>
    <mergeCell ref="AA4:AC4"/>
    <mergeCell ref="N5:W5"/>
    <mergeCell ref="X5:Z5"/>
    <mergeCell ref="AA5:AC5"/>
    <mergeCell ref="A2:E3"/>
    <mergeCell ref="F2:R3"/>
    <mergeCell ref="S2:W2"/>
    <mergeCell ref="X2:Z2"/>
    <mergeCell ref="AB8:AC8"/>
    <mergeCell ref="X9:AA9"/>
    <mergeCell ref="AB9:AC9"/>
    <mergeCell ref="X10:AA10"/>
    <mergeCell ref="AB10:AC10"/>
    <mergeCell ref="X8:AA8"/>
    <mergeCell ref="AB11:AC11"/>
    <mergeCell ref="X12:AA12"/>
    <mergeCell ref="AB12:AC12"/>
    <mergeCell ref="X13:AA13"/>
    <mergeCell ref="AB13:AC13"/>
    <mergeCell ref="X11:AA11"/>
    <mergeCell ref="X22:AA22"/>
    <mergeCell ref="AB22:AC22"/>
    <mergeCell ref="A35:L35"/>
    <mergeCell ref="M35:W35"/>
    <mergeCell ref="A36:L36"/>
    <mergeCell ref="M36:W36"/>
    <mergeCell ref="A37:L37"/>
    <mergeCell ref="M37:W37"/>
    <mergeCell ref="X37:AC37"/>
    <mergeCell ref="X41:AC41"/>
    <mergeCell ref="A42:L46"/>
    <mergeCell ref="M42:W46"/>
    <mergeCell ref="X42:AC42"/>
    <mergeCell ref="X43:AC47"/>
    <mergeCell ref="A47:L47"/>
    <mergeCell ref="M47:W47"/>
    <mergeCell ref="A39:L40"/>
    <mergeCell ref="X38:AC38"/>
    <mergeCell ref="X39:AC39"/>
    <mergeCell ref="X40:AC40"/>
    <mergeCell ref="Y58:AC58"/>
    <mergeCell ref="AA52:AC52"/>
    <mergeCell ref="AA53:AC54"/>
    <mergeCell ref="X55:X57"/>
    <mergeCell ref="Y55:Z57"/>
    <mergeCell ref="AA55:AC55"/>
    <mergeCell ref="AA56:AC57"/>
    <mergeCell ref="A49:W49"/>
    <mergeCell ref="X49:Z49"/>
    <mergeCell ref="AA49:AC49"/>
    <mergeCell ref="A50:W50"/>
    <mergeCell ref="AA50:AC51"/>
    <mergeCell ref="X70:AA70"/>
    <mergeCell ref="Y59:AC59"/>
    <mergeCell ref="X60:AA60"/>
    <mergeCell ref="X61:AA61"/>
    <mergeCell ref="X62:AA62"/>
    <mergeCell ref="X63:AA63"/>
    <mergeCell ref="X64:AA64"/>
    <mergeCell ref="X65:X66"/>
    <mergeCell ref="Y65:AC66"/>
    <mergeCell ref="Y67:AC67"/>
    <mergeCell ref="Y68:AC68"/>
    <mergeCell ref="X69:AA69"/>
    <mergeCell ref="X82:AA82"/>
    <mergeCell ref="X71:AA71"/>
    <mergeCell ref="X72:AA72"/>
    <mergeCell ref="X73:AA73"/>
    <mergeCell ref="X74:X75"/>
    <mergeCell ref="Y74:AC75"/>
    <mergeCell ref="Y76:AC76"/>
    <mergeCell ref="Y77:AC77"/>
    <mergeCell ref="X78:AA78"/>
    <mergeCell ref="X79:AA79"/>
    <mergeCell ref="X80:AA80"/>
    <mergeCell ref="X81:AA81"/>
    <mergeCell ref="X83:AC83"/>
    <mergeCell ref="A87:K87"/>
    <mergeCell ref="L87:W87"/>
    <mergeCell ref="A92:K92"/>
    <mergeCell ref="L92:W92"/>
    <mergeCell ref="X92:AC92"/>
  </mergeCells>
  <phoneticPr fontId="23" type="noConversion"/>
  <printOptions horizontalCentered="1" verticalCentered="1"/>
  <pageMargins left="0.18" right="0.11811023622047245" top="0.15748031496062992" bottom="0.15748031496062992" header="0.11811023622047245" footer="7.874015748031496E-2"/>
  <pageSetup paperSize="9" scale="60" orientation="landscape" r:id="rId1"/>
  <headerFooter alignWithMargins="0">
    <oddFooter>&amp;R&amp;9Página 1 de 1</oddFooter>
  </headerFooter>
  <rowBreaks count="1" manualBreakCount="1">
    <brk id="47" max="16383" man="1"/>
  </rowBreaks>
  <drawing r:id="rId2"/>
  <legacyDrawing r:id="rId3"/>
  <oleObjects>
    <mc:AlternateContent xmlns:mc="http://schemas.openxmlformats.org/markup-compatibility/2006">
      <mc:Choice Requires="x14">
        <oleObject progId="CorelDRAW.Graphic.13" shapeId="32769" r:id="rId4">
          <objectPr defaultSize="0" autoPict="0" r:id="rId5">
            <anchor moveWithCells="1" sizeWithCells="1">
              <from>
                <xdr:col>0</xdr:col>
                <xdr:colOff>257175</xdr:colOff>
                <xdr:row>0</xdr:row>
                <xdr:rowOff>47625</xdr:rowOff>
              </from>
              <to>
                <xdr:col>2</xdr:col>
                <xdr:colOff>123825</xdr:colOff>
                <xdr:row>0</xdr:row>
                <xdr:rowOff>542925</xdr:rowOff>
              </to>
            </anchor>
          </objectPr>
        </oleObject>
      </mc:Choice>
      <mc:Fallback>
        <oleObject progId="CorelDRAW.Graphic.13" shapeId="32769"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7">
    <pageSetUpPr fitToPage="1"/>
  </sheetPr>
  <dimension ref="A1:GL101"/>
  <sheetViews>
    <sheetView showGridLines="0" topLeftCell="D83" zoomScale="55" zoomScaleNormal="55" workbookViewId="0">
      <selection activeCell="J27" sqref="J27"/>
    </sheetView>
  </sheetViews>
  <sheetFormatPr defaultColWidth="9.140625" defaultRowHeight="15" outlineLevelCol="1"/>
  <cols>
    <col min="1" max="1" width="9.140625" style="246"/>
    <col min="2" max="2" width="60.42578125" style="246" customWidth="1"/>
    <col min="3" max="3" width="36.28515625" style="246" hidden="1" customWidth="1"/>
    <col min="4" max="4" width="12.85546875" style="321" customWidth="1"/>
    <col min="5" max="5" width="11.140625" style="246" customWidth="1"/>
    <col min="6" max="6" width="18.7109375" style="246" customWidth="1"/>
    <col min="7" max="12" width="0.85546875" style="246" hidden="1" customWidth="1" outlineLevel="1"/>
    <col min="13" max="13" width="32.28515625" style="246" customWidth="1" collapsed="1"/>
    <col min="14" max="14" width="8.85546875" style="246" bestFit="1" customWidth="1"/>
    <col min="15" max="15" width="7.42578125" style="246" bestFit="1" customWidth="1"/>
    <col min="16" max="16" width="9.5703125" style="246" bestFit="1" customWidth="1"/>
    <col min="17" max="17" width="8.140625" style="246" bestFit="1" customWidth="1"/>
    <col min="18" max="18" width="8.7109375" style="246" bestFit="1" customWidth="1"/>
    <col min="19" max="19" width="7.42578125" style="246" bestFit="1" customWidth="1"/>
    <col min="20" max="20" width="9.28515625" style="246" bestFit="1" customWidth="1"/>
    <col min="21" max="21" width="12.28515625" style="246" bestFit="1" customWidth="1"/>
    <col min="22" max="22" width="14.7109375" style="246" customWidth="1"/>
    <col min="23" max="23" width="7.42578125" style="246" bestFit="1" customWidth="1"/>
    <col min="24" max="24" width="7.85546875" style="246" bestFit="1" customWidth="1"/>
    <col min="25" max="27" width="8.140625" style="246" bestFit="1" customWidth="1"/>
    <col min="28" max="28" width="8" style="246" bestFit="1" customWidth="1"/>
    <col min="29" max="29" width="8.140625" style="246" bestFit="1" customWidth="1"/>
    <col min="30" max="30" width="8" style="246" bestFit="1" customWidth="1"/>
    <col min="31" max="32" width="8.140625" style="246" bestFit="1" customWidth="1"/>
    <col min="33" max="34" width="7.28515625" style="246" customWidth="1"/>
    <col min="35" max="35" width="9.5703125" style="246" bestFit="1" customWidth="1"/>
    <col min="36" max="36" width="8.140625" style="246" customWidth="1"/>
    <col min="37" max="37" width="7.28515625" style="246" customWidth="1"/>
    <col min="38" max="38" width="10" style="246" bestFit="1" customWidth="1"/>
    <col min="39" max="39" width="28.28515625" style="246" bestFit="1" customWidth="1"/>
    <col min="40" max="40" width="11" style="246" bestFit="1" customWidth="1"/>
    <col min="41" max="41" width="7.28515625" style="246" customWidth="1"/>
    <col min="42" max="42" width="7.5703125" style="246" customWidth="1"/>
    <col min="43" max="43" width="8.140625" style="246" customWidth="1" outlineLevel="1"/>
    <col min="44" max="44" width="8.28515625" style="246" customWidth="1" outlineLevel="1"/>
    <col min="45" max="45" width="8.42578125" style="246" customWidth="1" outlineLevel="1"/>
    <col min="46" max="46" width="7.42578125" style="246" customWidth="1" outlineLevel="1"/>
    <col min="47" max="47" width="8.7109375" style="246" customWidth="1" outlineLevel="1"/>
    <col min="48" max="48" width="8" style="246" customWidth="1" outlineLevel="1"/>
    <col min="49" max="50" width="8.42578125" style="246" customWidth="1" outlineLevel="1"/>
    <col min="51" max="54" width="7.28515625" style="246" customWidth="1" outlineLevel="1"/>
    <col min="55" max="55" width="8" style="246" customWidth="1" outlineLevel="1"/>
    <col min="56" max="57" width="8.42578125" style="246" customWidth="1" outlineLevel="1"/>
    <col min="58" max="60" width="7.28515625" style="246" customWidth="1" outlineLevel="1"/>
    <col min="61" max="61" width="7.5703125" style="246" customWidth="1" outlineLevel="1"/>
    <col min="62" max="62" width="8" style="246" customWidth="1" outlineLevel="1"/>
    <col min="63" max="64" width="8.42578125" style="246" customWidth="1" outlineLevel="1"/>
    <col min="65" max="65" width="7.7109375" style="246" customWidth="1" outlineLevel="1"/>
    <col min="66" max="66" width="7.28515625" style="246" customWidth="1" outlineLevel="1"/>
    <col min="67" max="67" width="8.28515625" style="246" customWidth="1" outlineLevel="1"/>
    <col min="68" max="68" width="7.5703125" style="246" customWidth="1" outlineLevel="1"/>
    <col min="69" max="69" width="8" style="246" customWidth="1" outlineLevel="1"/>
    <col min="70" max="71" width="8.42578125" style="246" customWidth="1" outlineLevel="1"/>
    <col min="72" max="72" width="7.7109375" style="246" customWidth="1" outlineLevel="1"/>
    <col min="73" max="77" width="7.28515625" style="246" customWidth="1"/>
    <col min="78" max="78" width="8.140625" style="246" customWidth="1"/>
    <col min="79" max="83" width="7.28515625" style="246" hidden="1" customWidth="1"/>
    <col min="84" max="84" width="7.5703125" style="246" hidden="1" customWidth="1"/>
    <col min="85" max="85" width="8.140625" style="246" hidden="1" customWidth="1" outlineLevel="1"/>
    <col min="86" max="86" width="8.28515625" style="246" hidden="1" customWidth="1" outlineLevel="1"/>
    <col min="87" max="87" width="8.42578125" style="246" hidden="1" customWidth="1" outlineLevel="1"/>
    <col min="88" max="88" width="7.42578125" style="246" hidden="1" customWidth="1" outlineLevel="1"/>
    <col min="89" max="89" width="8.7109375" style="246" hidden="1" customWidth="1" outlineLevel="1"/>
    <col min="90" max="90" width="8" style="246" hidden="1" customWidth="1" outlineLevel="1"/>
    <col min="91" max="92" width="8.42578125" style="246" hidden="1" customWidth="1" outlineLevel="1"/>
    <col min="93" max="96" width="7.28515625" style="246" hidden="1" customWidth="1" outlineLevel="1"/>
    <col min="97" max="97" width="8" style="246" hidden="1" customWidth="1" outlineLevel="1"/>
    <col min="98" max="99" width="8.42578125" style="246" hidden="1" customWidth="1" outlineLevel="1"/>
    <col min="100" max="102" width="7.28515625" style="246" hidden="1" customWidth="1" outlineLevel="1"/>
    <col min="103" max="103" width="7.5703125" style="246" hidden="1" customWidth="1" outlineLevel="1"/>
    <col min="104" max="104" width="8" style="246" hidden="1" customWidth="1" outlineLevel="1"/>
    <col min="105" max="106" width="8.42578125" style="246" hidden="1" customWidth="1" outlineLevel="1"/>
    <col min="107" max="107" width="7.7109375" style="246" hidden="1" customWidth="1" outlineLevel="1"/>
    <col min="108" max="108" width="7.28515625" style="246" hidden="1" customWidth="1" outlineLevel="1"/>
    <col min="109" max="109" width="8.28515625" style="246" hidden="1" customWidth="1" outlineLevel="1"/>
    <col min="110" max="110" width="7.5703125" style="246" hidden="1" customWidth="1" outlineLevel="1"/>
    <col min="111" max="111" width="8" style="246" hidden="1" customWidth="1" outlineLevel="1"/>
    <col min="112" max="113" width="8.42578125" style="246" hidden="1" customWidth="1" outlineLevel="1"/>
    <col min="114" max="114" width="7.7109375" style="246" hidden="1" customWidth="1" outlineLevel="1"/>
    <col min="115" max="115" width="7.28515625" style="246" hidden="1" customWidth="1" collapsed="1"/>
    <col min="116" max="118" width="7.28515625" style="246" hidden="1" customWidth="1"/>
    <col min="119" max="119" width="7.5703125" style="246" hidden="1" customWidth="1"/>
    <col min="120" max="120" width="8.140625" style="246" hidden="1" customWidth="1" outlineLevel="1"/>
    <col min="121" max="121" width="8.28515625" style="246" hidden="1" customWidth="1" outlineLevel="1"/>
    <col min="122" max="122" width="8.42578125" style="246" hidden="1" customWidth="1" outlineLevel="1"/>
    <col min="123" max="123" width="7.42578125" style="246" hidden="1" customWidth="1" outlineLevel="1"/>
    <col min="124" max="124" width="8.7109375" style="246" hidden="1" customWidth="1" outlineLevel="1"/>
    <col min="125" max="125" width="8" style="246" hidden="1" customWidth="1" outlineLevel="1"/>
    <col min="126" max="127" width="8.42578125" style="246" hidden="1" customWidth="1" outlineLevel="1"/>
    <col min="128" max="131" width="7.28515625" style="246" hidden="1" customWidth="1" outlineLevel="1"/>
    <col min="132" max="132" width="8" style="246" hidden="1" customWidth="1" outlineLevel="1"/>
    <col min="133" max="134" width="8.42578125" style="246" hidden="1" customWidth="1" outlineLevel="1"/>
    <col min="135" max="137" width="7.28515625" style="246" hidden="1" customWidth="1" outlineLevel="1"/>
    <col min="138" max="138" width="7.5703125" style="246" hidden="1" customWidth="1" outlineLevel="1"/>
    <col min="139" max="139" width="8" style="246" hidden="1" customWidth="1" outlineLevel="1"/>
    <col min="140" max="141" width="8.42578125" style="246" hidden="1" customWidth="1" outlineLevel="1"/>
    <col min="142" max="142" width="7.7109375" style="246" hidden="1" customWidth="1" outlineLevel="1"/>
    <col min="143" max="143" width="7.28515625" style="246" hidden="1" customWidth="1" outlineLevel="1"/>
    <col min="144" max="144" width="8.28515625" style="246" hidden="1" customWidth="1" outlineLevel="1"/>
    <col min="145" max="145" width="7.5703125" style="246" hidden="1" customWidth="1" outlineLevel="1"/>
    <col min="146" max="146" width="8" style="246" hidden="1" customWidth="1" outlineLevel="1"/>
    <col min="147" max="148" width="8.42578125" style="246" hidden="1" customWidth="1" outlineLevel="1"/>
    <col min="149" max="149" width="7.7109375" style="246" hidden="1" customWidth="1" outlineLevel="1"/>
    <col min="150" max="150" width="8.42578125" style="246" hidden="1" customWidth="1" outlineLevel="1"/>
    <col min="151" max="151" width="7.42578125" style="246" hidden="1" customWidth="1" outlineLevel="1"/>
    <col min="152" max="152" width="8.7109375" style="246" hidden="1" customWidth="1" outlineLevel="1"/>
    <col min="153" max="153" width="8" style="246" hidden="1" customWidth="1" outlineLevel="1"/>
    <col min="154" max="155" width="8.42578125" style="246" hidden="1" customWidth="1" outlineLevel="1"/>
    <col min="156" max="159" width="7.28515625" style="246" hidden="1" customWidth="1" outlineLevel="1"/>
    <col min="160" max="160" width="8" style="246" hidden="1" customWidth="1" outlineLevel="1"/>
    <col min="161" max="162" width="8.42578125" style="246" hidden="1" customWidth="1" outlineLevel="1"/>
    <col min="163" max="165" width="7.28515625" style="246" hidden="1" customWidth="1" outlineLevel="1"/>
    <col min="166" max="166" width="7.5703125" style="246" hidden="1" customWidth="1" outlineLevel="1"/>
    <col min="167" max="167" width="8" style="246" hidden="1" customWidth="1" outlineLevel="1"/>
    <col min="168" max="169" width="8.42578125" style="246" hidden="1" customWidth="1" outlineLevel="1"/>
    <col min="170" max="170" width="7.7109375" style="246" hidden="1" customWidth="1" outlineLevel="1"/>
    <col min="171" max="171" width="7.28515625" style="246" hidden="1" customWidth="1" outlineLevel="1"/>
    <col min="172" max="172" width="8.28515625" style="246" hidden="1" customWidth="1" outlineLevel="1"/>
    <col min="173" max="173" width="7.5703125" style="246" hidden="1" customWidth="1" outlineLevel="1"/>
    <col min="174" max="174" width="8" style="246" hidden="1" customWidth="1" outlineLevel="1"/>
    <col min="175" max="176" width="8.42578125" style="246" hidden="1" customWidth="1" outlineLevel="1"/>
    <col min="177" max="177" width="7.7109375" style="246" hidden="1" customWidth="1" outlineLevel="1"/>
    <col min="178" max="178" width="13.28515625" style="246" customWidth="1" collapsed="1"/>
    <col min="179" max="179" width="9.140625" style="246"/>
    <col min="180" max="180" width="13.42578125" style="246" customWidth="1" outlineLevel="1"/>
    <col min="181" max="181" width="46.5703125" style="246" customWidth="1" outlineLevel="1"/>
    <col min="182" max="182" width="31.85546875" style="246" customWidth="1" outlineLevel="1"/>
    <col min="183" max="183" width="26.85546875" style="246" customWidth="1" outlineLevel="1"/>
    <col min="184" max="184" width="13.5703125" style="246" customWidth="1" outlineLevel="1"/>
    <col min="185" max="185" width="14.140625" style="246" customWidth="1" outlineLevel="1"/>
    <col min="186" max="186" width="15.140625" style="246" customWidth="1" outlineLevel="1"/>
    <col min="187" max="187" width="10.85546875" style="246" customWidth="1" outlineLevel="1"/>
    <col min="188" max="188" width="22.140625" style="246" customWidth="1" outlineLevel="1"/>
    <col min="189" max="16384" width="9.140625" style="246"/>
  </cols>
  <sheetData>
    <row r="1" spans="1:188" hidden="1">
      <c r="D1" s="246"/>
    </row>
    <row r="2" spans="1:188" ht="40.5" hidden="1" customHeight="1">
      <c r="D2" s="246"/>
      <c r="F2" s="247"/>
      <c r="G2" s="247"/>
      <c r="H2" s="247"/>
      <c r="I2" s="247"/>
      <c r="J2" s="248"/>
      <c r="K2" s="247"/>
      <c r="L2" s="247"/>
      <c r="M2" s="247"/>
      <c r="FW2" s="249"/>
      <c r="FX2" s="249"/>
    </row>
    <row r="3" spans="1:188" ht="32.25" hidden="1" customHeight="1">
      <c r="D3" s="246"/>
      <c r="J3" s="250"/>
      <c r="K3" s="247"/>
      <c r="M3" s="251"/>
      <c r="N3" s="251"/>
      <c r="O3" s="251"/>
      <c r="P3" s="251"/>
      <c r="Q3" s="251"/>
      <c r="R3" s="251"/>
      <c r="S3" s="251"/>
      <c r="T3" s="251"/>
      <c r="U3" s="251"/>
      <c r="V3" s="251"/>
      <c r="W3" s="251"/>
      <c r="X3" s="251"/>
      <c r="Y3" s="251"/>
      <c r="Z3" s="251"/>
      <c r="AA3" s="251"/>
      <c r="FW3" s="249"/>
      <c r="FX3" s="252"/>
      <c r="FY3" s="1295" t="s">
        <v>600</v>
      </c>
      <c r="FZ3" s="1296"/>
      <c r="GA3" s="1296"/>
      <c r="GB3" s="1296"/>
      <c r="GC3" s="1296"/>
      <c r="GD3" s="1296"/>
      <c r="GE3" s="1296"/>
      <c r="GF3" s="253"/>
    </row>
    <row r="4" spans="1:188" ht="32.25" hidden="1" customHeight="1">
      <c r="D4" s="246"/>
      <c r="K4" s="247"/>
      <c r="M4" s="251"/>
      <c r="N4" s="254">
        <f t="shared" ref="N4:EY4" si="0">N5</f>
        <v>44914</v>
      </c>
      <c r="O4" s="254">
        <f t="shared" si="0"/>
        <v>44915</v>
      </c>
      <c r="P4" s="254">
        <f t="shared" si="0"/>
        <v>44916</v>
      </c>
      <c r="Q4" s="254">
        <f t="shared" si="0"/>
        <v>44917</v>
      </c>
      <c r="R4" s="254">
        <f t="shared" si="0"/>
        <v>44918</v>
      </c>
      <c r="S4" s="254">
        <f t="shared" si="0"/>
        <v>44919</v>
      </c>
      <c r="T4" s="254">
        <f t="shared" si="0"/>
        <v>44920</v>
      </c>
      <c r="U4" s="254">
        <f t="shared" si="0"/>
        <v>44921</v>
      </c>
      <c r="V4" s="254">
        <f t="shared" si="0"/>
        <v>44922</v>
      </c>
      <c r="W4" s="254">
        <f t="shared" si="0"/>
        <v>44923</v>
      </c>
      <c r="X4" s="254">
        <f t="shared" si="0"/>
        <v>44924</v>
      </c>
      <c r="Y4" s="254">
        <f t="shared" si="0"/>
        <v>44925</v>
      </c>
      <c r="Z4" s="254">
        <f t="shared" si="0"/>
        <v>44926</v>
      </c>
      <c r="AA4" s="254">
        <f t="shared" si="0"/>
        <v>44927</v>
      </c>
      <c r="AB4" s="254">
        <f t="shared" si="0"/>
        <v>44928</v>
      </c>
      <c r="AC4" s="254">
        <f t="shared" si="0"/>
        <v>44929</v>
      </c>
      <c r="AD4" s="254">
        <f t="shared" si="0"/>
        <v>44930</v>
      </c>
      <c r="AE4" s="254">
        <f>AE5</f>
        <v>44931</v>
      </c>
      <c r="AF4" s="254">
        <f t="shared" si="0"/>
        <v>44932</v>
      </c>
      <c r="AG4" s="254">
        <f t="shared" si="0"/>
        <v>44933</v>
      </c>
      <c r="AH4" s="254">
        <f t="shared" si="0"/>
        <v>44934</v>
      </c>
      <c r="AI4" s="254">
        <f t="shared" si="0"/>
        <v>44935</v>
      </c>
      <c r="AJ4" s="254">
        <f t="shared" si="0"/>
        <v>44936</v>
      </c>
      <c r="AK4" s="254">
        <f t="shared" si="0"/>
        <v>44937</v>
      </c>
      <c r="AL4" s="254">
        <f t="shared" si="0"/>
        <v>44938</v>
      </c>
      <c r="AM4" s="254">
        <f t="shared" si="0"/>
        <v>44939</v>
      </c>
      <c r="AN4" s="254">
        <f t="shared" si="0"/>
        <v>44940</v>
      </c>
      <c r="AO4" s="254">
        <f t="shared" si="0"/>
        <v>44941</v>
      </c>
      <c r="AP4" s="254">
        <f t="shared" si="0"/>
        <v>44942</v>
      </c>
      <c r="AQ4" s="254">
        <f t="shared" si="0"/>
        <v>44943</v>
      </c>
      <c r="AR4" s="254">
        <f>AR5</f>
        <v>44944</v>
      </c>
      <c r="AS4" s="254">
        <f t="shared" si="0"/>
        <v>44945</v>
      </c>
      <c r="AT4" s="254">
        <f t="shared" si="0"/>
        <v>44946</v>
      </c>
      <c r="AU4" s="254">
        <f t="shared" si="0"/>
        <v>44947</v>
      </c>
      <c r="AV4" s="254">
        <f t="shared" si="0"/>
        <v>44948</v>
      </c>
      <c r="AW4" s="254">
        <f t="shared" si="0"/>
        <v>44949</v>
      </c>
      <c r="AX4" s="254">
        <f t="shared" si="0"/>
        <v>44950</v>
      </c>
      <c r="AY4" s="254">
        <f>AY5</f>
        <v>44951</v>
      </c>
      <c r="AZ4" s="254">
        <f>AZ5</f>
        <v>44952</v>
      </c>
      <c r="BA4" s="254">
        <f>BA5</f>
        <v>44953</v>
      </c>
      <c r="BB4" s="254">
        <f>BB5</f>
        <v>44954</v>
      </c>
      <c r="BC4" s="254">
        <f t="shared" ref="BC4:BE4" si="1">BC5</f>
        <v>44955</v>
      </c>
      <c r="BD4" s="254">
        <f t="shared" si="1"/>
        <v>44956</v>
      </c>
      <c r="BE4" s="254">
        <f t="shared" si="1"/>
        <v>44957</v>
      </c>
      <c r="BF4" s="254">
        <f>BF5</f>
        <v>44958</v>
      </c>
      <c r="BG4" s="254">
        <f>BG5</f>
        <v>44959</v>
      </c>
      <c r="BH4" s="254">
        <f>BH5</f>
        <v>44960</v>
      </c>
      <c r="BI4" s="254">
        <f>BI5</f>
        <v>44961</v>
      </c>
      <c r="BJ4" s="254">
        <f t="shared" ref="BJ4:BL4" si="2">BJ5</f>
        <v>44962</v>
      </c>
      <c r="BK4" s="254">
        <f t="shared" si="2"/>
        <v>44963</v>
      </c>
      <c r="BL4" s="254">
        <f t="shared" si="2"/>
        <v>44964</v>
      </c>
      <c r="BM4" s="254">
        <f>BM5</f>
        <v>44965</v>
      </c>
      <c r="BN4" s="254">
        <f>BN5</f>
        <v>44966</v>
      </c>
      <c r="BO4" s="254">
        <f>BO5</f>
        <v>44967</v>
      </c>
      <c r="BP4" s="254">
        <f>BP5</f>
        <v>44968</v>
      </c>
      <c r="BQ4" s="254">
        <f t="shared" ref="BQ4:BS4" si="3">BQ5</f>
        <v>44969</v>
      </c>
      <c r="BR4" s="254">
        <f t="shared" si="3"/>
        <v>44970</v>
      </c>
      <c r="BS4" s="254">
        <f t="shared" si="3"/>
        <v>44971</v>
      </c>
      <c r="BT4" s="254">
        <f>BT5</f>
        <v>44972</v>
      </c>
      <c r="BU4" s="254">
        <f t="shared" si="0"/>
        <v>44973</v>
      </c>
      <c r="BV4" s="254">
        <f t="shared" si="0"/>
        <v>44974</v>
      </c>
      <c r="BW4" s="254">
        <f t="shared" si="0"/>
        <v>44975</v>
      </c>
      <c r="BX4" s="254">
        <f t="shared" si="0"/>
        <v>44976</v>
      </c>
      <c r="BY4" s="254">
        <f t="shared" si="0"/>
        <v>44977</v>
      </c>
      <c r="BZ4" s="254">
        <f t="shared" si="0"/>
        <v>44978</v>
      </c>
      <c r="CA4" s="254">
        <f t="shared" si="0"/>
        <v>44979</v>
      </c>
      <c r="CB4" s="254">
        <f t="shared" si="0"/>
        <v>44980</v>
      </c>
      <c r="CC4" s="254">
        <f t="shared" si="0"/>
        <v>44981</v>
      </c>
      <c r="CD4" s="254">
        <f t="shared" si="0"/>
        <v>44982</v>
      </c>
      <c r="CE4" s="254">
        <f t="shared" si="0"/>
        <v>44983</v>
      </c>
      <c r="CF4" s="254">
        <f t="shared" si="0"/>
        <v>44984</v>
      </c>
      <c r="CG4" s="254">
        <f t="shared" si="0"/>
        <v>44985</v>
      </c>
      <c r="CH4" s="254">
        <f>CH5</f>
        <v>44986</v>
      </c>
      <c r="CI4" s="254">
        <f t="shared" si="0"/>
        <v>44987</v>
      </c>
      <c r="CJ4" s="254">
        <f t="shared" si="0"/>
        <v>44988</v>
      </c>
      <c r="CK4" s="254">
        <f t="shared" si="0"/>
        <v>44989</v>
      </c>
      <c r="CL4" s="254">
        <f t="shared" si="0"/>
        <v>44990</v>
      </c>
      <c r="CM4" s="254">
        <f t="shared" si="0"/>
        <v>44991</v>
      </c>
      <c r="CN4" s="254">
        <f t="shared" si="0"/>
        <v>44992</v>
      </c>
      <c r="CO4" s="254">
        <f>CO5</f>
        <v>44993</v>
      </c>
      <c r="CP4" s="254">
        <f>CP5</f>
        <v>44994</v>
      </c>
      <c r="CQ4" s="254">
        <f>CQ5</f>
        <v>44995</v>
      </c>
      <c r="CR4" s="254">
        <f>CR5</f>
        <v>44996</v>
      </c>
      <c r="CS4" s="254">
        <f t="shared" ref="CS4:CU4" si="4">CS5</f>
        <v>44997</v>
      </c>
      <c r="CT4" s="254">
        <f t="shared" si="4"/>
        <v>44998</v>
      </c>
      <c r="CU4" s="254">
        <f t="shared" si="4"/>
        <v>44999</v>
      </c>
      <c r="CV4" s="254">
        <f>CV5</f>
        <v>45000</v>
      </c>
      <c r="CW4" s="254">
        <f>CW5</f>
        <v>45001</v>
      </c>
      <c r="CX4" s="254">
        <f>CX5</f>
        <v>45002</v>
      </c>
      <c r="CY4" s="254">
        <f>CY5</f>
        <v>45003</v>
      </c>
      <c r="CZ4" s="254">
        <f t="shared" ref="CZ4:DB4" si="5">CZ5</f>
        <v>45004</v>
      </c>
      <c r="DA4" s="254">
        <f t="shared" si="5"/>
        <v>45005</v>
      </c>
      <c r="DB4" s="254">
        <f t="shared" si="5"/>
        <v>45006</v>
      </c>
      <c r="DC4" s="254">
        <f>DC5</f>
        <v>45007</v>
      </c>
      <c r="DD4" s="254">
        <f>DD5</f>
        <v>45008</v>
      </c>
      <c r="DE4" s="254">
        <f>DE5</f>
        <v>45009</v>
      </c>
      <c r="DF4" s="254">
        <f>DF5</f>
        <v>45010</v>
      </c>
      <c r="DG4" s="254">
        <f t="shared" ref="DG4:DI4" si="6">DG5</f>
        <v>45011</v>
      </c>
      <c r="DH4" s="254">
        <f t="shared" si="6"/>
        <v>45012</v>
      </c>
      <c r="DI4" s="254">
        <f t="shared" si="6"/>
        <v>45013</v>
      </c>
      <c r="DJ4" s="254">
        <f>DJ5</f>
        <v>45014</v>
      </c>
      <c r="DK4" s="254">
        <f t="shared" si="0"/>
        <v>45015</v>
      </c>
      <c r="DL4" s="254">
        <f t="shared" si="0"/>
        <v>45016</v>
      </c>
      <c r="DM4" s="254">
        <f t="shared" si="0"/>
        <v>45017</v>
      </c>
      <c r="DN4" s="254">
        <f t="shared" si="0"/>
        <v>45018</v>
      </c>
      <c r="DO4" s="254">
        <f t="shared" si="0"/>
        <v>45019</v>
      </c>
      <c r="DP4" s="254">
        <f t="shared" si="0"/>
        <v>45020</v>
      </c>
      <c r="DQ4" s="254">
        <f>DQ5</f>
        <v>45021</v>
      </c>
      <c r="DR4" s="254">
        <f t="shared" si="0"/>
        <v>45022</v>
      </c>
      <c r="DS4" s="254">
        <f t="shared" si="0"/>
        <v>45023</v>
      </c>
      <c r="DT4" s="254">
        <f t="shared" si="0"/>
        <v>45024</v>
      </c>
      <c r="DU4" s="254">
        <f t="shared" si="0"/>
        <v>45025</v>
      </c>
      <c r="DV4" s="254">
        <f t="shared" si="0"/>
        <v>45026</v>
      </c>
      <c r="DW4" s="254">
        <f t="shared" si="0"/>
        <v>45027</v>
      </c>
      <c r="DX4" s="254">
        <f>DX5</f>
        <v>45028</v>
      </c>
      <c r="DY4" s="254">
        <f>DY5</f>
        <v>45029</v>
      </c>
      <c r="DZ4" s="254">
        <f>DZ5</f>
        <v>45030</v>
      </c>
      <c r="EA4" s="254">
        <f>EA5</f>
        <v>45031</v>
      </c>
      <c r="EB4" s="254">
        <f t="shared" ref="EB4:ED4" si="7">EB5</f>
        <v>45032</v>
      </c>
      <c r="EC4" s="254">
        <f t="shared" si="7"/>
        <v>45033</v>
      </c>
      <c r="ED4" s="254">
        <f t="shared" si="7"/>
        <v>45034</v>
      </c>
      <c r="EE4" s="254">
        <f>EE5</f>
        <v>45035</v>
      </c>
      <c r="EF4" s="254">
        <f>EF5</f>
        <v>45036</v>
      </c>
      <c r="EG4" s="254">
        <f>EG5</f>
        <v>45037</v>
      </c>
      <c r="EH4" s="254">
        <f>EH5</f>
        <v>45038</v>
      </c>
      <c r="EI4" s="254">
        <f t="shared" ref="EI4:EK4" si="8">EI5</f>
        <v>45039</v>
      </c>
      <c r="EJ4" s="254">
        <f t="shared" si="8"/>
        <v>45040</v>
      </c>
      <c r="EK4" s="254">
        <f t="shared" si="8"/>
        <v>45041</v>
      </c>
      <c r="EL4" s="254">
        <f>EL5</f>
        <v>45042</v>
      </c>
      <c r="EM4" s="254">
        <f>EM5</f>
        <v>45043</v>
      </c>
      <c r="EN4" s="254">
        <f>EN5</f>
        <v>45044</v>
      </c>
      <c r="EO4" s="254">
        <f>EO5</f>
        <v>45045</v>
      </c>
      <c r="EP4" s="254">
        <f t="shared" ref="EP4:ER4" si="9">EP5</f>
        <v>45046</v>
      </c>
      <c r="EQ4" s="254">
        <f t="shared" si="9"/>
        <v>45047</v>
      </c>
      <c r="ER4" s="254">
        <f t="shared" si="9"/>
        <v>45048</v>
      </c>
      <c r="ES4" s="254">
        <f>ES5</f>
        <v>45049</v>
      </c>
      <c r="ET4" s="254">
        <f t="shared" si="0"/>
        <v>45050</v>
      </c>
      <c r="EU4" s="254">
        <f t="shared" si="0"/>
        <v>45051</v>
      </c>
      <c r="EV4" s="254">
        <f t="shared" si="0"/>
        <v>45052</v>
      </c>
      <c r="EW4" s="254">
        <f t="shared" si="0"/>
        <v>45053</v>
      </c>
      <c r="EX4" s="254">
        <f t="shared" si="0"/>
        <v>45054</v>
      </c>
      <c r="EY4" s="254">
        <f t="shared" si="0"/>
        <v>45055</v>
      </c>
      <c r="EZ4" s="254">
        <f>EZ5</f>
        <v>45056</v>
      </c>
      <c r="FA4" s="254">
        <f>FA5</f>
        <v>45057</v>
      </c>
      <c r="FB4" s="254">
        <f>FB5</f>
        <v>45058</v>
      </c>
      <c r="FC4" s="254">
        <f>FC5</f>
        <v>45059</v>
      </c>
      <c r="FD4" s="254">
        <f t="shared" ref="FD4:FF4" si="10">FD5</f>
        <v>45060</v>
      </c>
      <c r="FE4" s="254">
        <f t="shared" si="10"/>
        <v>45061</v>
      </c>
      <c r="FF4" s="254">
        <f t="shared" si="10"/>
        <v>45062</v>
      </c>
      <c r="FG4" s="254">
        <f>FG5</f>
        <v>45063</v>
      </c>
      <c r="FH4" s="254">
        <f>FH5</f>
        <v>45064</v>
      </c>
      <c r="FI4" s="254">
        <f>FI5</f>
        <v>45065</v>
      </c>
      <c r="FJ4" s="254">
        <f>FJ5</f>
        <v>45066</v>
      </c>
      <c r="FK4" s="254">
        <f t="shared" ref="FK4:FM4" si="11">FK5</f>
        <v>45067</v>
      </c>
      <c r="FL4" s="254">
        <f t="shared" si="11"/>
        <v>45068</v>
      </c>
      <c r="FM4" s="254">
        <f t="shared" si="11"/>
        <v>45069</v>
      </c>
      <c r="FN4" s="254">
        <f>FN5</f>
        <v>45070</v>
      </c>
      <c r="FO4" s="254">
        <f>FO5</f>
        <v>45071</v>
      </c>
      <c r="FP4" s="254">
        <f>FP5</f>
        <v>45072</v>
      </c>
      <c r="FQ4" s="254">
        <f>FQ5</f>
        <v>45073</v>
      </c>
      <c r="FR4" s="254">
        <f t="shared" ref="FR4:FT4" si="12">FR5</f>
        <v>45074</v>
      </c>
      <c r="FS4" s="254">
        <f t="shared" si="12"/>
        <v>45075</v>
      </c>
      <c r="FT4" s="254">
        <f t="shared" si="12"/>
        <v>45076</v>
      </c>
      <c r="FU4" s="254">
        <f>FU5</f>
        <v>45077</v>
      </c>
      <c r="FX4" s="255"/>
      <c r="FY4" s="1297"/>
      <c r="FZ4" s="1297"/>
      <c r="GA4" s="1297"/>
      <c r="GB4" s="1297"/>
      <c r="GC4" s="1297"/>
      <c r="GD4" s="1297"/>
      <c r="GE4" s="1297"/>
      <c r="GF4" s="255"/>
    </row>
    <row r="5" spans="1:188" s="259" customFormat="1" ht="45" hidden="1" customHeight="1">
      <c r="A5" s="256" t="s">
        <v>601</v>
      </c>
      <c r="B5" s="256" t="s">
        <v>49</v>
      </c>
      <c r="C5" s="256" t="s">
        <v>602</v>
      </c>
      <c r="D5" s="256" t="s">
        <v>603</v>
      </c>
      <c r="E5" s="256" t="s">
        <v>604</v>
      </c>
      <c r="F5" s="256" t="s">
        <v>605</v>
      </c>
      <c r="G5" s="256" t="s">
        <v>606</v>
      </c>
      <c r="H5" s="256" t="s">
        <v>607</v>
      </c>
      <c r="I5" s="256" t="s">
        <v>608</v>
      </c>
      <c r="J5" s="256" t="s">
        <v>609</v>
      </c>
      <c r="K5" s="256" t="s">
        <v>610</v>
      </c>
      <c r="L5" s="256" t="s">
        <v>611</v>
      </c>
      <c r="M5" s="257" t="s">
        <v>612</v>
      </c>
      <c r="N5" s="258">
        <v>44914</v>
      </c>
      <c r="O5" s="258">
        <f>N5+1</f>
        <v>44915</v>
      </c>
      <c r="P5" s="258">
        <f t="shared" ref="P5:CA5" si="13">O5+1</f>
        <v>44916</v>
      </c>
      <c r="Q5" s="258">
        <f t="shared" si="13"/>
        <v>44917</v>
      </c>
      <c r="R5" s="258">
        <f t="shared" si="13"/>
        <v>44918</v>
      </c>
      <c r="S5" s="258">
        <f t="shared" si="13"/>
        <v>44919</v>
      </c>
      <c r="T5" s="258">
        <f t="shared" si="13"/>
        <v>44920</v>
      </c>
      <c r="U5" s="258">
        <f t="shared" si="13"/>
        <v>44921</v>
      </c>
      <c r="V5" s="258">
        <f t="shared" si="13"/>
        <v>44922</v>
      </c>
      <c r="W5" s="258">
        <f t="shared" si="13"/>
        <v>44923</v>
      </c>
      <c r="X5" s="258">
        <f t="shared" si="13"/>
        <v>44924</v>
      </c>
      <c r="Y5" s="258">
        <f t="shared" si="13"/>
        <v>44925</v>
      </c>
      <c r="Z5" s="258">
        <f t="shared" si="13"/>
        <v>44926</v>
      </c>
      <c r="AA5" s="258">
        <f t="shared" si="13"/>
        <v>44927</v>
      </c>
      <c r="AB5" s="258">
        <f t="shared" si="13"/>
        <v>44928</v>
      </c>
      <c r="AC5" s="258">
        <f t="shared" si="13"/>
        <v>44929</v>
      </c>
      <c r="AD5" s="258">
        <f t="shared" si="13"/>
        <v>44930</v>
      </c>
      <c r="AE5" s="258">
        <f>AD5+1</f>
        <v>44931</v>
      </c>
      <c r="AF5" s="258">
        <f t="shared" ref="AF5:AL5" si="14">AE5+1</f>
        <v>44932</v>
      </c>
      <c r="AG5" s="258">
        <f t="shared" si="14"/>
        <v>44933</v>
      </c>
      <c r="AH5" s="258">
        <f t="shared" si="14"/>
        <v>44934</v>
      </c>
      <c r="AI5" s="258">
        <f t="shared" si="14"/>
        <v>44935</v>
      </c>
      <c r="AJ5" s="258">
        <f t="shared" si="14"/>
        <v>44936</v>
      </c>
      <c r="AK5" s="258">
        <f t="shared" si="14"/>
        <v>44937</v>
      </c>
      <c r="AL5" s="258">
        <f t="shared" si="14"/>
        <v>44938</v>
      </c>
      <c r="AM5" s="258">
        <f>AL5+1</f>
        <v>44939</v>
      </c>
      <c r="AN5" s="258">
        <f>AM5+1</f>
        <v>44940</v>
      </c>
      <c r="AO5" s="258">
        <f>AN5+1</f>
        <v>44941</v>
      </c>
      <c r="AP5" s="258">
        <f t="shared" ref="AP5" si="15">AO5+1</f>
        <v>44942</v>
      </c>
      <c r="AQ5" s="258">
        <f>AP5+1</f>
        <v>44943</v>
      </c>
      <c r="AR5" s="258">
        <f t="shared" ref="AR5:BT5" si="16">AQ5+1</f>
        <v>44944</v>
      </c>
      <c r="AS5" s="258">
        <f t="shared" si="16"/>
        <v>44945</v>
      </c>
      <c r="AT5" s="258">
        <f t="shared" si="16"/>
        <v>44946</v>
      </c>
      <c r="AU5" s="258">
        <f t="shared" si="16"/>
        <v>44947</v>
      </c>
      <c r="AV5" s="258">
        <f t="shared" si="16"/>
        <v>44948</v>
      </c>
      <c r="AW5" s="258">
        <f t="shared" si="16"/>
        <v>44949</v>
      </c>
      <c r="AX5" s="258">
        <f t="shared" si="16"/>
        <v>44950</v>
      </c>
      <c r="AY5" s="258">
        <f t="shared" si="16"/>
        <v>44951</v>
      </c>
      <c r="AZ5" s="258">
        <f t="shared" si="16"/>
        <v>44952</v>
      </c>
      <c r="BA5" s="258">
        <f t="shared" si="16"/>
        <v>44953</v>
      </c>
      <c r="BB5" s="258">
        <f t="shared" si="16"/>
        <v>44954</v>
      </c>
      <c r="BC5" s="258">
        <f t="shared" si="16"/>
        <v>44955</v>
      </c>
      <c r="BD5" s="258">
        <f t="shared" si="16"/>
        <v>44956</v>
      </c>
      <c r="BE5" s="258">
        <f t="shared" si="16"/>
        <v>44957</v>
      </c>
      <c r="BF5" s="258">
        <f t="shared" si="16"/>
        <v>44958</v>
      </c>
      <c r="BG5" s="258">
        <f t="shared" si="16"/>
        <v>44959</v>
      </c>
      <c r="BH5" s="258">
        <f t="shared" si="16"/>
        <v>44960</v>
      </c>
      <c r="BI5" s="258">
        <f t="shared" si="16"/>
        <v>44961</v>
      </c>
      <c r="BJ5" s="258">
        <f t="shared" si="16"/>
        <v>44962</v>
      </c>
      <c r="BK5" s="258">
        <f t="shared" si="16"/>
        <v>44963</v>
      </c>
      <c r="BL5" s="258">
        <f t="shared" si="16"/>
        <v>44964</v>
      </c>
      <c r="BM5" s="258">
        <f t="shared" si="16"/>
        <v>44965</v>
      </c>
      <c r="BN5" s="258">
        <f t="shared" si="16"/>
        <v>44966</v>
      </c>
      <c r="BO5" s="258">
        <f t="shared" si="16"/>
        <v>44967</v>
      </c>
      <c r="BP5" s="258">
        <f t="shared" si="16"/>
        <v>44968</v>
      </c>
      <c r="BQ5" s="258">
        <f t="shared" si="16"/>
        <v>44969</v>
      </c>
      <c r="BR5" s="258">
        <f t="shared" si="16"/>
        <v>44970</v>
      </c>
      <c r="BS5" s="258">
        <f t="shared" si="16"/>
        <v>44971</v>
      </c>
      <c r="BT5" s="258">
        <f t="shared" si="16"/>
        <v>44972</v>
      </c>
      <c r="BU5" s="258">
        <f>BT5+1</f>
        <v>44973</v>
      </c>
      <c r="BV5" s="258">
        <f t="shared" si="13"/>
        <v>44974</v>
      </c>
      <c r="BW5" s="258">
        <f t="shared" si="13"/>
        <v>44975</v>
      </c>
      <c r="BX5" s="258">
        <f t="shared" si="13"/>
        <v>44976</v>
      </c>
      <c r="BY5" s="258">
        <f t="shared" si="13"/>
        <v>44977</v>
      </c>
      <c r="BZ5" s="258">
        <f t="shared" si="13"/>
        <v>44978</v>
      </c>
      <c r="CA5" s="258">
        <f t="shared" si="13"/>
        <v>44979</v>
      </c>
      <c r="CB5" s="258">
        <f>CA5+1</f>
        <v>44980</v>
      </c>
      <c r="CC5" s="258">
        <f>CB5+1</f>
        <v>44981</v>
      </c>
      <c r="CD5" s="258">
        <f>CC5+1</f>
        <v>44982</v>
      </c>
      <c r="CE5" s="258">
        <f>CD5+1</f>
        <v>44983</v>
      </c>
      <c r="CF5" s="258">
        <f t="shared" ref="CF5" si="17">CE5+1</f>
        <v>44984</v>
      </c>
      <c r="CG5" s="258">
        <f>CF5+1</f>
        <v>44985</v>
      </c>
      <c r="CH5" s="258">
        <f t="shared" ref="CH5:DJ5" si="18">CG5+1</f>
        <v>44986</v>
      </c>
      <c r="CI5" s="258">
        <f t="shared" si="18"/>
        <v>44987</v>
      </c>
      <c r="CJ5" s="258">
        <f t="shared" si="18"/>
        <v>44988</v>
      </c>
      <c r="CK5" s="258">
        <f t="shared" si="18"/>
        <v>44989</v>
      </c>
      <c r="CL5" s="258">
        <f t="shared" si="18"/>
        <v>44990</v>
      </c>
      <c r="CM5" s="258">
        <f t="shared" si="18"/>
        <v>44991</v>
      </c>
      <c r="CN5" s="258">
        <f t="shared" si="18"/>
        <v>44992</v>
      </c>
      <c r="CO5" s="258">
        <f t="shared" si="18"/>
        <v>44993</v>
      </c>
      <c r="CP5" s="258">
        <f t="shared" si="18"/>
        <v>44994</v>
      </c>
      <c r="CQ5" s="258">
        <f t="shared" si="18"/>
        <v>44995</v>
      </c>
      <c r="CR5" s="258">
        <f t="shared" si="18"/>
        <v>44996</v>
      </c>
      <c r="CS5" s="258">
        <f t="shared" si="18"/>
        <v>44997</v>
      </c>
      <c r="CT5" s="258">
        <f t="shared" si="18"/>
        <v>44998</v>
      </c>
      <c r="CU5" s="258">
        <f t="shared" si="18"/>
        <v>44999</v>
      </c>
      <c r="CV5" s="258">
        <f t="shared" si="18"/>
        <v>45000</v>
      </c>
      <c r="CW5" s="258">
        <f t="shared" si="18"/>
        <v>45001</v>
      </c>
      <c r="CX5" s="258">
        <f t="shared" si="18"/>
        <v>45002</v>
      </c>
      <c r="CY5" s="258">
        <f t="shared" si="18"/>
        <v>45003</v>
      </c>
      <c r="CZ5" s="258">
        <f t="shared" si="18"/>
        <v>45004</v>
      </c>
      <c r="DA5" s="258">
        <f t="shared" si="18"/>
        <v>45005</v>
      </c>
      <c r="DB5" s="258">
        <f t="shared" si="18"/>
        <v>45006</v>
      </c>
      <c r="DC5" s="258">
        <f t="shared" si="18"/>
        <v>45007</v>
      </c>
      <c r="DD5" s="258">
        <f t="shared" si="18"/>
        <v>45008</v>
      </c>
      <c r="DE5" s="258">
        <f t="shared" si="18"/>
        <v>45009</v>
      </c>
      <c r="DF5" s="258">
        <f t="shared" si="18"/>
        <v>45010</v>
      </c>
      <c r="DG5" s="258">
        <f t="shared" si="18"/>
        <v>45011</v>
      </c>
      <c r="DH5" s="258">
        <f t="shared" si="18"/>
        <v>45012</v>
      </c>
      <c r="DI5" s="258">
        <f t="shared" si="18"/>
        <v>45013</v>
      </c>
      <c r="DJ5" s="258">
        <f t="shared" si="18"/>
        <v>45014</v>
      </c>
      <c r="DK5" s="258">
        <f>DJ5+1</f>
        <v>45015</v>
      </c>
      <c r="DL5" s="258">
        <f>DK5+1</f>
        <v>45016</v>
      </c>
      <c r="DM5" s="258">
        <f>DL5+1</f>
        <v>45017</v>
      </c>
      <c r="DN5" s="258">
        <f>DM5+1</f>
        <v>45018</v>
      </c>
      <c r="DO5" s="258">
        <f t="shared" ref="DO5" si="19">DN5+1</f>
        <v>45019</v>
      </c>
      <c r="DP5" s="258">
        <f>DO5+1</f>
        <v>45020</v>
      </c>
      <c r="DQ5" s="258">
        <f t="shared" ref="DQ5:FU5" si="20">DP5+1</f>
        <v>45021</v>
      </c>
      <c r="DR5" s="258">
        <f>DQ5+1</f>
        <v>45022</v>
      </c>
      <c r="DS5" s="258">
        <f t="shared" ref="DS5:ES5" si="21">DR5+1</f>
        <v>45023</v>
      </c>
      <c r="DT5" s="258">
        <f t="shared" si="21"/>
        <v>45024</v>
      </c>
      <c r="DU5" s="258">
        <f t="shared" si="21"/>
        <v>45025</v>
      </c>
      <c r="DV5" s="258">
        <f t="shared" si="21"/>
        <v>45026</v>
      </c>
      <c r="DW5" s="258">
        <f t="shared" si="21"/>
        <v>45027</v>
      </c>
      <c r="DX5" s="258">
        <f t="shared" si="21"/>
        <v>45028</v>
      </c>
      <c r="DY5" s="258">
        <f t="shared" si="21"/>
        <v>45029</v>
      </c>
      <c r="DZ5" s="258">
        <f t="shared" si="21"/>
        <v>45030</v>
      </c>
      <c r="EA5" s="258">
        <f t="shared" si="21"/>
        <v>45031</v>
      </c>
      <c r="EB5" s="258">
        <f t="shared" si="21"/>
        <v>45032</v>
      </c>
      <c r="EC5" s="258">
        <f t="shared" si="21"/>
        <v>45033</v>
      </c>
      <c r="ED5" s="258">
        <f t="shared" si="21"/>
        <v>45034</v>
      </c>
      <c r="EE5" s="258">
        <f t="shared" si="21"/>
        <v>45035</v>
      </c>
      <c r="EF5" s="258">
        <f t="shared" si="21"/>
        <v>45036</v>
      </c>
      <c r="EG5" s="258">
        <f t="shared" si="21"/>
        <v>45037</v>
      </c>
      <c r="EH5" s="258">
        <f t="shared" si="21"/>
        <v>45038</v>
      </c>
      <c r="EI5" s="258">
        <f t="shared" si="21"/>
        <v>45039</v>
      </c>
      <c r="EJ5" s="258">
        <f t="shared" si="21"/>
        <v>45040</v>
      </c>
      <c r="EK5" s="258">
        <f t="shared" si="21"/>
        <v>45041</v>
      </c>
      <c r="EL5" s="258">
        <f t="shared" si="21"/>
        <v>45042</v>
      </c>
      <c r="EM5" s="258">
        <f t="shared" si="21"/>
        <v>45043</v>
      </c>
      <c r="EN5" s="258">
        <f t="shared" si="21"/>
        <v>45044</v>
      </c>
      <c r="EO5" s="258">
        <f t="shared" si="21"/>
        <v>45045</v>
      </c>
      <c r="EP5" s="258">
        <f t="shared" si="21"/>
        <v>45046</v>
      </c>
      <c r="EQ5" s="258">
        <f t="shared" si="21"/>
        <v>45047</v>
      </c>
      <c r="ER5" s="258">
        <f t="shared" si="21"/>
        <v>45048</v>
      </c>
      <c r="ES5" s="258">
        <f t="shared" si="21"/>
        <v>45049</v>
      </c>
      <c r="ET5" s="258">
        <f>ES5+1</f>
        <v>45050</v>
      </c>
      <c r="EU5" s="258">
        <f t="shared" si="20"/>
        <v>45051</v>
      </c>
      <c r="EV5" s="258">
        <f t="shared" si="20"/>
        <v>45052</v>
      </c>
      <c r="EW5" s="258">
        <f t="shared" si="20"/>
        <v>45053</v>
      </c>
      <c r="EX5" s="258">
        <f t="shared" si="20"/>
        <v>45054</v>
      </c>
      <c r="EY5" s="258">
        <f t="shared" si="20"/>
        <v>45055</v>
      </c>
      <c r="EZ5" s="258">
        <f t="shared" si="20"/>
        <v>45056</v>
      </c>
      <c r="FA5" s="258">
        <f t="shared" si="20"/>
        <v>45057</v>
      </c>
      <c r="FB5" s="258">
        <f t="shared" si="20"/>
        <v>45058</v>
      </c>
      <c r="FC5" s="258">
        <f t="shared" si="20"/>
        <v>45059</v>
      </c>
      <c r="FD5" s="258">
        <f t="shared" si="20"/>
        <v>45060</v>
      </c>
      <c r="FE5" s="258">
        <f t="shared" si="20"/>
        <v>45061</v>
      </c>
      <c r="FF5" s="258">
        <f t="shared" si="20"/>
        <v>45062</v>
      </c>
      <c r="FG5" s="258">
        <f t="shared" si="20"/>
        <v>45063</v>
      </c>
      <c r="FH5" s="258">
        <f t="shared" si="20"/>
        <v>45064</v>
      </c>
      <c r="FI5" s="258">
        <f t="shared" si="20"/>
        <v>45065</v>
      </c>
      <c r="FJ5" s="258">
        <f t="shared" si="20"/>
        <v>45066</v>
      </c>
      <c r="FK5" s="258">
        <f t="shared" si="20"/>
        <v>45067</v>
      </c>
      <c r="FL5" s="258">
        <f t="shared" si="20"/>
        <v>45068</v>
      </c>
      <c r="FM5" s="258">
        <f t="shared" si="20"/>
        <v>45069</v>
      </c>
      <c r="FN5" s="258">
        <f t="shared" si="20"/>
        <v>45070</v>
      </c>
      <c r="FO5" s="258">
        <f t="shared" si="20"/>
        <v>45071</v>
      </c>
      <c r="FP5" s="258">
        <f t="shared" si="20"/>
        <v>45072</v>
      </c>
      <c r="FQ5" s="258">
        <f t="shared" si="20"/>
        <v>45073</v>
      </c>
      <c r="FR5" s="258">
        <f t="shared" si="20"/>
        <v>45074</v>
      </c>
      <c r="FS5" s="258">
        <f t="shared" si="20"/>
        <v>45075</v>
      </c>
      <c r="FT5" s="258">
        <f t="shared" si="20"/>
        <v>45076</v>
      </c>
      <c r="FU5" s="258">
        <f t="shared" si="20"/>
        <v>45077</v>
      </c>
      <c r="FX5" s="260" t="s">
        <v>0</v>
      </c>
      <c r="FY5" s="260" t="s">
        <v>49</v>
      </c>
      <c r="FZ5" s="260" t="s">
        <v>613</v>
      </c>
      <c r="GA5" s="260" t="s">
        <v>614</v>
      </c>
      <c r="GB5" s="260" t="s">
        <v>615</v>
      </c>
      <c r="GC5" s="260" t="s">
        <v>616</v>
      </c>
      <c r="GD5" s="260" t="s">
        <v>617</v>
      </c>
      <c r="GE5" s="260" t="s">
        <v>618</v>
      </c>
      <c r="GF5" s="260" t="s">
        <v>619</v>
      </c>
    </row>
    <row r="6" spans="1:188" s="259" customFormat="1" ht="9.75" hidden="1" customHeight="1">
      <c r="A6" s="261"/>
      <c r="B6" s="262"/>
      <c r="C6" s="262"/>
      <c r="D6" s="262"/>
      <c r="E6" s="262"/>
      <c r="F6" s="262"/>
      <c r="G6" s="262"/>
      <c r="H6" s="262"/>
      <c r="I6" s="261"/>
      <c r="J6" s="261"/>
      <c r="K6" s="261"/>
      <c r="L6" s="261"/>
      <c r="M6" s="263"/>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5"/>
      <c r="AZ6" s="265"/>
      <c r="BA6" s="265"/>
      <c r="BB6" s="265"/>
      <c r="BC6" s="264"/>
      <c r="BD6" s="264"/>
      <c r="BE6" s="264"/>
      <c r="BF6" s="265"/>
      <c r="BG6" s="265"/>
      <c r="BH6" s="265"/>
      <c r="BI6" s="265"/>
      <c r="BJ6" s="264"/>
      <c r="BK6" s="264"/>
      <c r="BL6" s="264"/>
      <c r="BM6" s="265"/>
      <c r="BN6" s="265"/>
      <c r="BO6" s="265"/>
      <c r="BP6" s="265"/>
      <c r="BQ6" s="264"/>
      <c r="BR6" s="264"/>
      <c r="BS6" s="264"/>
      <c r="BT6" s="265"/>
      <c r="BU6" s="264"/>
      <c r="BV6" s="264"/>
      <c r="BW6" s="264"/>
      <c r="BX6" s="264"/>
      <c r="BY6" s="264"/>
      <c r="BZ6" s="264"/>
      <c r="CA6" s="264"/>
      <c r="CB6" s="264"/>
      <c r="CC6" s="264"/>
      <c r="CD6" s="264"/>
      <c r="CE6" s="264"/>
      <c r="CF6" s="264"/>
      <c r="CG6" s="264"/>
      <c r="CH6" s="264"/>
      <c r="CI6" s="264"/>
      <c r="CJ6" s="264"/>
      <c r="CK6" s="264"/>
      <c r="CL6" s="264"/>
      <c r="CM6" s="264"/>
      <c r="CN6" s="264"/>
      <c r="CO6" s="265"/>
      <c r="CP6" s="265"/>
      <c r="CQ6" s="265"/>
      <c r="CR6" s="265"/>
      <c r="CS6" s="264"/>
      <c r="CT6" s="264"/>
      <c r="CU6" s="264"/>
      <c r="CV6" s="265"/>
      <c r="CW6" s="265"/>
      <c r="CX6" s="265"/>
      <c r="CY6" s="265"/>
      <c r="CZ6" s="264"/>
      <c r="DA6" s="264"/>
      <c r="DB6" s="264"/>
      <c r="DC6" s="265"/>
      <c r="DD6" s="265"/>
      <c r="DE6" s="265"/>
      <c r="DF6" s="265"/>
      <c r="DG6" s="264"/>
      <c r="DH6" s="264"/>
      <c r="DI6" s="264"/>
      <c r="DJ6" s="265"/>
      <c r="DK6" s="264"/>
      <c r="DL6" s="264"/>
      <c r="DM6" s="264"/>
      <c r="DN6" s="264"/>
      <c r="DO6" s="264"/>
      <c r="DP6" s="264"/>
      <c r="DQ6" s="264"/>
      <c r="DR6" s="264"/>
      <c r="DS6" s="264"/>
      <c r="DT6" s="264"/>
      <c r="DU6" s="264"/>
      <c r="DV6" s="264"/>
      <c r="DW6" s="264"/>
      <c r="DX6" s="265"/>
      <c r="DY6" s="265"/>
      <c r="DZ6" s="265"/>
      <c r="EA6" s="265"/>
      <c r="EB6" s="264"/>
      <c r="EC6" s="264"/>
      <c r="ED6" s="264"/>
      <c r="EE6" s="265"/>
      <c r="EF6" s="265"/>
      <c r="EG6" s="265"/>
      <c r="EH6" s="265"/>
      <c r="EI6" s="264"/>
      <c r="EJ6" s="264"/>
      <c r="EK6" s="264"/>
      <c r="EL6" s="265"/>
      <c r="EM6" s="265"/>
      <c r="EN6" s="265"/>
      <c r="EO6" s="265"/>
      <c r="EP6" s="264"/>
      <c r="EQ6" s="264"/>
      <c r="ER6" s="264"/>
      <c r="ES6" s="265"/>
      <c r="ET6" s="264"/>
      <c r="EU6" s="264"/>
      <c r="EV6" s="264"/>
      <c r="EW6" s="264"/>
      <c r="EX6" s="264"/>
      <c r="EY6" s="264"/>
      <c r="EZ6" s="265"/>
      <c r="FA6" s="265"/>
      <c r="FB6" s="265"/>
      <c r="FC6" s="265"/>
      <c r="FD6" s="264"/>
      <c r="FE6" s="264"/>
      <c r="FF6" s="264"/>
      <c r="FG6" s="265"/>
      <c r="FH6" s="265"/>
      <c r="FI6" s="265"/>
      <c r="FJ6" s="265"/>
      <c r="FK6" s="264"/>
      <c r="FL6" s="264"/>
      <c r="FM6" s="264"/>
      <c r="FN6" s="265"/>
      <c r="FO6" s="265"/>
      <c r="FP6" s="265"/>
      <c r="FQ6" s="265"/>
      <c r="FR6" s="264"/>
      <c r="FS6" s="264"/>
      <c r="FT6" s="264"/>
      <c r="FU6" s="265"/>
      <c r="FX6" s="266"/>
      <c r="FY6" s="266"/>
      <c r="FZ6" s="266"/>
      <c r="GA6" s="266"/>
      <c r="GB6" s="266"/>
      <c r="GC6" s="267"/>
      <c r="GD6" s="268"/>
      <c r="GE6" s="266"/>
      <c r="GF6" s="269"/>
    </row>
    <row r="7" spans="1:188" ht="27" hidden="1" customHeight="1">
      <c r="A7" s="270">
        <v>1</v>
      </c>
      <c r="B7" s="1298" t="s">
        <v>620</v>
      </c>
      <c r="C7" s="271"/>
      <c r="D7" s="1298" t="s">
        <v>621</v>
      </c>
      <c r="E7" s="272" t="s">
        <v>622</v>
      </c>
      <c r="F7" s="1300">
        <v>663.81100000000015</v>
      </c>
      <c r="G7" s="273"/>
      <c r="H7" s="273"/>
      <c r="I7" s="274"/>
      <c r="J7" s="275"/>
      <c r="K7" s="275"/>
      <c r="L7" s="275"/>
      <c r="M7" s="276"/>
      <c r="N7" s="277">
        <v>4</v>
      </c>
      <c r="O7" s="277">
        <v>4</v>
      </c>
      <c r="P7" s="277">
        <v>4</v>
      </c>
      <c r="Q7" s="277">
        <v>4</v>
      </c>
      <c r="R7" s="277">
        <v>4</v>
      </c>
      <c r="S7" s="277"/>
      <c r="T7" s="277"/>
      <c r="U7" s="277">
        <v>4</v>
      </c>
      <c r="V7" s="277">
        <v>4</v>
      </c>
      <c r="W7" s="277">
        <v>4</v>
      </c>
      <c r="X7" s="277">
        <v>4</v>
      </c>
      <c r="Y7" s="277">
        <v>4</v>
      </c>
      <c r="Z7" s="277"/>
      <c r="AA7" s="277"/>
      <c r="AB7" s="277">
        <v>4</v>
      </c>
      <c r="AC7" s="277">
        <v>4</v>
      </c>
      <c r="AD7" s="277">
        <v>4</v>
      </c>
      <c r="AE7" s="277">
        <v>4</v>
      </c>
      <c r="AF7" s="277">
        <v>4</v>
      </c>
      <c r="AG7" s="277"/>
      <c r="AH7" s="277"/>
      <c r="AI7" s="277">
        <v>4</v>
      </c>
      <c r="AJ7" s="277">
        <v>4</v>
      </c>
      <c r="AK7" s="277">
        <v>4</v>
      </c>
      <c r="AL7" s="277">
        <v>4</v>
      </c>
      <c r="AM7" s="277">
        <v>4</v>
      </c>
      <c r="AN7" s="277"/>
      <c r="AO7" s="277"/>
      <c r="AP7" s="277">
        <v>4</v>
      </c>
      <c r="AQ7" s="277">
        <v>4</v>
      </c>
      <c r="AR7" s="277">
        <v>4</v>
      </c>
      <c r="AS7" s="277">
        <v>4</v>
      </c>
      <c r="AT7" s="277">
        <v>4</v>
      </c>
      <c r="AU7" s="277"/>
      <c r="AV7" s="277"/>
      <c r="AW7" s="277">
        <v>4</v>
      </c>
      <c r="AX7" s="277">
        <v>4</v>
      </c>
      <c r="AY7" s="277">
        <v>4</v>
      </c>
      <c r="AZ7" s="277">
        <v>4</v>
      </c>
      <c r="BA7" s="277">
        <v>4</v>
      </c>
      <c r="BB7" s="277"/>
      <c r="BC7" s="277"/>
      <c r="BD7" s="277">
        <v>4</v>
      </c>
      <c r="BE7" s="277">
        <v>4</v>
      </c>
      <c r="BF7" s="277">
        <v>4</v>
      </c>
      <c r="BG7" s="277">
        <v>4</v>
      </c>
      <c r="BH7" s="277">
        <v>4</v>
      </c>
      <c r="BI7" s="277"/>
      <c r="BJ7" s="277"/>
      <c r="BK7" s="277">
        <v>4</v>
      </c>
      <c r="BL7" s="277">
        <v>4</v>
      </c>
      <c r="BM7" s="277">
        <v>4</v>
      </c>
      <c r="BN7" s="277">
        <v>4</v>
      </c>
      <c r="BO7" s="277">
        <v>4</v>
      </c>
      <c r="BP7" s="277"/>
      <c r="BQ7" s="277"/>
      <c r="BR7" s="277">
        <v>4</v>
      </c>
      <c r="BS7" s="277">
        <v>4</v>
      </c>
      <c r="BT7" s="277">
        <v>4</v>
      </c>
      <c r="BU7" s="277">
        <v>4</v>
      </c>
      <c r="BV7" s="277">
        <v>4</v>
      </c>
      <c r="BW7" s="277"/>
      <c r="BX7" s="277"/>
      <c r="BY7" s="277">
        <v>4</v>
      </c>
      <c r="BZ7" s="277">
        <v>4</v>
      </c>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c r="FL7" s="277"/>
      <c r="FM7" s="277"/>
      <c r="FN7" s="277"/>
      <c r="FO7" s="277"/>
      <c r="FP7" s="277"/>
      <c r="FQ7" s="277"/>
      <c r="FR7" s="277"/>
      <c r="FS7" s="277"/>
      <c r="FT7" s="277"/>
      <c r="FU7" s="277"/>
      <c r="FV7" s="1302">
        <f>F7-SUM(N7:FU7,N8:FU8)*M43</f>
        <v>122.37100000000021</v>
      </c>
      <c r="FX7" s="278">
        <f>A7</f>
        <v>1</v>
      </c>
      <c r="FY7" s="1303" t="str">
        <f>B7</f>
        <v>LINHAS DA ÁREA 328</v>
      </c>
      <c r="FZ7" s="1303" t="s">
        <v>623</v>
      </c>
      <c r="GA7" s="278" t="s">
        <v>624</v>
      </c>
      <c r="GB7" s="278">
        <f>SUM(N7:FU7)</f>
        <v>188</v>
      </c>
      <c r="GC7" s="280">
        <f>GB7*10</f>
        <v>1880</v>
      </c>
      <c r="GD7" s="281">
        <v>54.097000000000001</v>
      </c>
      <c r="GE7" s="278">
        <v>1</v>
      </c>
      <c r="GF7" s="282">
        <f>GC7*GD7*GE7</f>
        <v>101702.36</v>
      </c>
    </row>
    <row r="8" spans="1:188" ht="27" hidden="1" customHeight="1" thickBot="1">
      <c r="A8" s="270">
        <v>2</v>
      </c>
      <c r="B8" s="1299"/>
      <c r="C8" s="271"/>
      <c r="D8" s="1299"/>
      <c r="E8" s="272" t="s">
        <v>625</v>
      </c>
      <c r="F8" s="1301"/>
      <c r="G8" s="273"/>
      <c r="H8" s="273"/>
      <c r="I8" s="274"/>
      <c r="J8" s="275"/>
      <c r="K8" s="275"/>
      <c r="L8" s="275"/>
      <c r="M8" s="276"/>
      <c r="N8" s="277">
        <v>4</v>
      </c>
      <c r="O8" s="277">
        <v>4</v>
      </c>
      <c r="P8" s="277">
        <v>4</v>
      </c>
      <c r="Q8" s="277">
        <v>4</v>
      </c>
      <c r="R8" s="277">
        <v>4</v>
      </c>
      <c r="S8" s="277"/>
      <c r="T8" s="277"/>
      <c r="U8" s="277">
        <v>4</v>
      </c>
      <c r="V8" s="277">
        <v>4</v>
      </c>
      <c r="W8" s="277">
        <v>4</v>
      </c>
      <c r="X8" s="277">
        <v>4</v>
      </c>
      <c r="Y8" s="277">
        <v>4</v>
      </c>
      <c r="Z8" s="277"/>
      <c r="AA8" s="277"/>
      <c r="AB8" s="277">
        <v>4</v>
      </c>
      <c r="AC8" s="277">
        <v>4</v>
      </c>
      <c r="AD8" s="277">
        <v>4</v>
      </c>
      <c r="AE8" s="277">
        <v>4</v>
      </c>
      <c r="AF8" s="277">
        <v>4</v>
      </c>
      <c r="AG8" s="277"/>
      <c r="AH8" s="277"/>
      <c r="AI8" s="277">
        <v>4</v>
      </c>
      <c r="AJ8" s="277">
        <v>4</v>
      </c>
      <c r="AK8" s="277">
        <v>4</v>
      </c>
      <c r="AL8" s="277">
        <v>4</v>
      </c>
      <c r="AM8" s="277">
        <v>4</v>
      </c>
      <c r="AN8" s="277"/>
      <c r="AO8" s="277"/>
      <c r="AP8" s="277">
        <v>4</v>
      </c>
      <c r="AQ8" s="277">
        <v>4</v>
      </c>
      <c r="AR8" s="277">
        <v>4</v>
      </c>
      <c r="AS8" s="277">
        <v>4</v>
      </c>
      <c r="AT8" s="277">
        <v>4</v>
      </c>
      <c r="AU8" s="277"/>
      <c r="AV8" s="277"/>
      <c r="AW8" s="277">
        <v>4</v>
      </c>
      <c r="AX8" s="277">
        <v>4</v>
      </c>
      <c r="AY8" s="277">
        <v>4</v>
      </c>
      <c r="AZ8" s="277">
        <v>4</v>
      </c>
      <c r="BA8" s="277">
        <v>4</v>
      </c>
      <c r="BB8" s="277"/>
      <c r="BC8" s="277"/>
      <c r="BD8" s="277">
        <v>4</v>
      </c>
      <c r="BE8" s="277">
        <v>4</v>
      </c>
      <c r="BF8" s="277">
        <v>4</v>
      </c>
      <c r="BG8" s="277">
        <v>4</v>
      </c>
      <c r="BH8" s="277">
        <v>4</v>
      </c>
      <c r="BI8" s="277"/>
      <c r="BJ8" s="277"/>
      <c r="BK8" s="277">
        <v>4</v>
      </c>
      <c r="BL8" s="277">
        <v>4</v>
      </c>
      <c r="BM8" s="277">
        <v>4</v>
      </c>
      <c r="BN8" s="277">
        <v>4</v>
      </c>
      <c r="BO8" s="277">
        <v>4</v>
      </c>
      <c r="BP8" s="277"/>
      <c r="BQ8" s="277"/>
      <c r="BR8" s="277">
        <v>4</v>
      </c>
      <c r="BS8" s="277">
        <v>4</v>
      </c>
      <c r="BT8" s="277">
        <v>4</v>
      </c>
      <c r="BU8" s="277">
        <v>4</v>
      </c>
      <c r="BV8" s="277">
        <v>4</v>
      </c>
      <c r="BW8" s="277"/>
      <c r="BX8" s="277"/>
      <c r="BY8" s="277">
        <v>4</v>
      </c>
      <c r="BZ8" s="277">
        <v>4</v>
      </c>
      <c r="CA8" s="277"/>
      <c r="CB8" s="277"/>
      <c r="CC8" s="277"/>
      <c r="CD8" s="277"/>
      <c r="CE8" s="277"/>
      <c r="CF8" s="277"/>
      <c r="CG8" s="277"/>
      <c r="CH8" s="277"/>
      <c r="CI8" s="277"/>
      <c r="CJ8" s="277"/>
      <c r="CK8" s="277"/>
      <c r="CL8" s="277"/>
      <c r="CM8" s="277"/>
      <c r="CN8" s="277"/>
      <c r="CO8" s="277"/>
      <c r="CP8" s="277"/>
      <c r="CQ8" s="277"/>
      <c r="CR8" s="277"/>
      <c r="CS8" s="277"/>
      <c r="CT8" s="277"/>
      <c r="CU8" s="277"/>
      <c r="CV8" s="277"/>
      <c r="CW8" s="277"/>
      <c r="CX8" s="277"/>
      <c r="CY8" s="277"/>
      <c r="CZ8" s="277"/>
      <c r="DA8" s="277"/>
      <c r="DB8" s="277"/>
      <c r="DC8" s="277"/>
      <c r="DD8" s="277"/>
      <c r="DE8" s="277"/>
      <c r="DF8" s="277"/>
      <c r="DG8" s="277"/>
      <c r="DH8" s="277"/>
      <c r="DI8" s="277"/>
      <c r="DJ8" s="277"/>
      <c r="DK8" s="277"/>
      <c r="DL8" s="277"/>
      <c r="DM8" s="277"/>
      <c r="DN8" s="277"/>
      <c r="DO8" s="277"/>
      <c r="DP8" s="277"/>
      <c r="DQ8" s="277"/>
      <c r="DR8" s="277"/>
      <c r="DS8" s="277"/>
      <c r="DT8" s="277"/>
      <c r="DU8" s="277"/>
      <c r="DV8" s="277"/>
      <c r="DW8" s="277"/>
      <c r="DX8" s="277"/>
      <c r="DY8" s="277"/>
      <c r="DZ8" s="277"/>
      <c r="EA8" s="277"/>
      <c r="EB8" s="277"/>
      <c r="EC8" s="277"/>
      <c r="ED8" s="277"/>
      <c r="EE8" s="277"/>
      <c r="EF8" s="277"/>
      <c r="EG8" s="277"/>
      <c r="EH8" s="277"/>
      <c r="EI8" s="277"/>
      <c r="EJ8" s="277"/>
      <c r="EK8" s="277"/>
      <c r="EL8" s="277"/>
      <c r="EM8" s="277"/>
      <c r="EN8" s="277"/>
      <c r="EO8" s="277"/>
      <c r="EP8" s="277"/>
      <c r="EQ8" s="277"/>
      <c r="ER8" s="277"/>
      <c r="ES8" s="277"/>
      <c r="ET8" s="277"/>
      <c r="EU8" s="277"/>
      <c r="EV8" s="277"/>
      <c r="EW8" s="277"/>
      <c r="EX8" s="277"/>
      <c r="EY8" s="277"/>
      <c r="EZ8" s="277"/>
      <c r="FA8" s="277"/>
      <c r="FB8" s="277"/>
      <c r="FC8" s="277"/>
      <c r="FD8" s="277"/>
      <c r="FE8" s="277"/>
      <c r="FF8" s="277"/>
      <c r="FG8" s="277"/>
      <c r="FH8" s="277"/>
      <c r="FI8" s="277"/>
      <c r="FJ8" s="277"/>
      <c r="FK8" s="277"/>
      <c r="FL8" s="277"/>
      <c r="FM8" s="277"/>
      <c r="FN8" s="277"/>
      <c r="FO8" s="277"/>
      <c r="FP8" s="277"/>
      <c r="FQ8" s="277"/>
      <c r="FR8" s="277"/>
      <c r="FS8" s="277"/>
      <c r="FT8" s="277"/>
      <c r="FU8" s="277"/>
      <c r="FV8" s="1302"/>
      <c r="FX8" s="283">
        <f t="shared" ref="FX8:FY35" si="22">A8</f>
        <v>2</v>
      </c>
      <c r="FY8" s="1304"/>
      <c r="FZ8" s="1304"/>
      <c r="GA8" s="278" t="s">
        <v>626</v>
      </c>
      <c r="GB8" s="278">
        <f>SUM(N8:FU8)</f>
        <v>188</v>
      </c>
      <c r="GC8" s="280">
        <f>GB8*10</f>
        <v>1880</v>
      </c>
      <c r="GD8" s="281">
        <v>49.493000000000002</v>
      </c>
      <c r="GE8" s="278">
        <v>1</v>
      </c>
      <c r="GF8" s="282">
        <f>GC8*GD8*GE8</f>
        <v>93046.840000000011</v>
      </c>
    </row>
    <row r="9" spans="1:188" ht="27" hidden="1" customHeight="1">
      <c r="A9" s="270">
        <v>18</v>
      </c>
      <c r="B9" s="285"/>
      <c r="C9" s="271"/>
      <c r="D9" s="272"/>
      <c r="E9" s="272"/>
      <c r="F9" s="273"/>
      <c r="G9" s="273"/>
      <c r="H9" s="273"/>
      <c r="I9" s="274"/>
      <c r="J9" s="275"/>
      <c r="K9" s="275"/>
      <c r="L9" s="275"/>
      <c r="M9" s="276"/>
      <c r="N9" s="277"/>
      <c r="O9" s="277"/>
      <c r="P9" s="277"/>
      <c r="Q9" s="277"/>
      <c r="R9" s="277"/>
      <c r="S9" s="286"/>
      <c r="T9" s="286"/>
      <c r="U9" s="277"/>
      <c r="V9" s="277"/>
      <c r="W9" s="277"/>
      <c r="X9" s="277"/>
      <c r="Y9" s="277"/>
      <c r="Z9" s="286"/>
      <c r="AA9" s="286"/>
      <c r="AB9" s="277"/>
      <c r="AC9" s="277"/>
      <c r="AD9" s="277"/>
      <c r="AE9" s="277"/>
      <c r="AF9" s="277"/>
      <c r="AG9" s="286"/>
      <c r="AH9" s="286"/>
      <c r="AI9" s="277"/>
      <c r="AJ9" s="277"/>
      <c r="AK9" s="277"/>
      <c r="AL9" s="277"/>
      <c r="AM9" s="277"/>
      <c r="AN9" s="286"/>
      <c r="AO9" s="286"/>
      <c r="AP9" s="286"/>
      <c r="AQ9" s="277"/>
      <c r="AR9" s="277"/>
      <c r="AS9" s="277"/>
      <c r="AT9" s="277"/>
      <c r="AU9" s="277"/>
      <c r="AV9" s="286"/>
      <c r="AW9" s="286"/>
      <c r="AX9" s="277"/>
      <c r="AY9" s="277"/>
      <c r="AZ9" s="277"/>
      <c r="BA9" s="277"/>
      <c r="BB9" s="277"/>
      <c r="BC9" s="286"/>
      <c r="BD9" s="286"/>
      <c r="BE9" s="277"/>
      <c r="BF9" s="277"/>
      <c r="BG9" s="277"/>
      <c r="BH9" s="277"/>
      <c r="BI9" s="277"/>
      <c r="BJ9" s="286"/>
      <c r="BK9" s="286"/>
      <c r="BL9" s="277"/>
      <c r="BM9" s="277"/>
      <c r="BN9" s="277"/>
      <c r="BO9" s="277"/>
      <c r="BP9" s="277"/>
      <c r="BQ9" s="286"/>
      <c r="BR9" s="286"/>
      <c r="BS9" s="277"/>
      <c r="BT9" s="277"/>
      <c r="BU9" s="277"/>
      <c r="BV9" s="277"/>
      <c r="BW9" s="286"/>
      <c r="BX9" s="286"/>
      <c r="BY9" s="277"/>
      <c r="BZ9" s="277"/>
      <c r="CA9" s="277"/>
      <c r="CB9" s="277"/>
      <c r="CC9" s="277"/>
      <c r="CD9" s="286"/>
      <c r="CE9" s="286"/>
      <c r="CF9" s="286"/>
      <c r="CG9" s="277"/>
      <c r="CH9" s="277"/>
      <c r="CI9" s="277"/>
      <c r="CJ9" s="277"/>
      <c r="CK9" s="277"/>
      <c r="CL9" s="286"/>
      <c r="CM9" s="286"/>
      <c r="CN9" s="277"/>
      <c r="CO9" s="277"/>
      <c r="CP9" s="277"/>
      <c r="CQ9" s="277"/>
      <c r="CR9" s="277"/>
      <c r="CS9" s="286"/>
      <c r="CT9" s="286"/>
      <c r="CU9" s="277"/>
      <c r="CV9" s="277"/>
      <c r="CW9" s="277"/>
      <c r="CX9" s="277"/>
      <c r="CY9" s="277"/>
      <c r="CZ9" s="286"/>
      <c r="DA9" s="286"/>
      <c r="DB9" s="277"/>
      <c r="DC9" s="277"/>
      <c r="DD9" s="277"/>
      <c r="DE9" s="277"/>
      <c r="DF9" s="277"/>
      <c r="DG9" s="286"/>
      <c r="DH9" s="286"/>
      <c r="DI9" s="277"/>
      <c r="DJ9" s="277"/>
      <c r="DK9" s="277"/>
      <c r="DL9" s="277"/>
      <c r="DM9" s="286"/>
      <c r="DN9" s="286"/>
      <c r="DO9" s="286"/>
      <c r="DP9" s="277"/>
      <c r="DQ9" s="277"/>
      <c r="DR9" s="277"/>
      <c r="DS9" s="277"/>
      <c r="DT9" s="277"/>
      <c r="DU9" s="286"/>
      <c r="DV9" s="286"/>
      <c r="DW9" s="277"/>
      <c r="DX9" s="277"/>
      <c r="DY9" s="277"/>
      <c r="DZ9" s="277"/>
      <c r="EA9" s="277"/>
      <c r="EB9" s="286"/>
      <c r="EC9" s="286"/>
      <c r="ED9" s="277"/>
      <c r="EE9" s="277"/>
      <c r="EF9" s="277"/>
      <c r="EG9" s="277"/>
      <c r="EH9" s="277"/>
      <c r="EI9" s="286"/>
      <c r="EJ9" s="286"/>
      <c r="EK9" s="277"/>
      <c r="EL9" s="277"/>
      <c r="EM9" s="277"/>
      <c r="EN9" s="277"/>
      <c r="EO9" s="277"/>
      <c r="EP9" s="286"/>
      <c r="EQ9" s="286"/>
      <c r="ER9" s="277"/>
      <c r="ES9" s="277"/>
      <c r="ET9" s="277"/>
      <c r="EU9" s="277"/>
      <c r="EV9" s="277"/>
      <c r="EW9" s="286"/>
      <c r="EX9" s="286"/>
      <c r="EY9" s="277"/>
      <c r="EZ9" s="277"/>
      <c r="FA9" s="277"/>
      <c r="FB9" s="277"/>
      <c r="FC9" s="277"/>
      <c r="FD9" s="286"/>
      <c r="FE9" s="286"/>
      <c r="FF9" s="277"/>
      <c r="FG9" s="277"/>
      <c r="FH9" s="277"/>
      <c r="FI9" s="277"/>
      <c r="FJ9" s="277"/>
      <c r="FK9" s="286"/>
      <c r="FL9" s="286"/>
      <c r="FM9" s="277"/>
      <c r="FN9" s="277"/>
      <c r="FO9" s="277"/>
      <c r="FP9" s="277"/>
      <c r="FQ9" s="277"/>
      <c r="FR9" s="286"/>
      <c r="FS9" s="286"/>
      <c r="FT9" s="277"/>
      <c r="FU9" s="277"/>
      <c r="FV9" s="287">
        <f>F9-SUM(N9:FC9)*2.8</f>
        <v>0</v>
      </c>
      <c r="FX9" s="284">
        <f t="shared" si="22"/>
        <v>18</v>
      </c>
      <c r="FY9" s="288">
        <f t="shared" si="22"/>
        <v>0</v>
      </c>
      <c r="FZ9" s="278" t="s">
        <v>623</v>
      </c>
      <c r="GA9" s="278" t="s">
        <v>627</v>
      </c>
      <c r="GB9" s="278">
        <f t="shared" ref="GB9:GB34" si="23">SUM(N9:FC9)</f>
        <v>0</v>
      </c>
      <c r="GC9" s="280">
        <f t="shared" ref="GC9:GC34" si="24">GB9*10</f>
        <v>0</v>
      </c>
      <c r="GD9" s="289">
        <v>47</v>
      </c>
      <c r="GE9" s="278">
        <v>1.6</v>
      </c>
      <c r="GF9" s="282">
        <f t="shared" ref="GF9:GF34" si="25">GC9*GD9*GE9</f>
        <v>0</v>
      </c>
    </row>
    <row r="10" spans="1:188" ht="27" hidden="1" customHeight="1">
      <c r="A10" s="270">
        <v>19</v>
      </c>
      <c r="B10" s="285"/>
      <c r="C10" s="271"/>
      <c r="D10" s="272"/>
      <c r="E10" s="272"/>
      <c r="F10" s="273"/>
      <c r="G10" s="273"/>
      <c r="H10" s="273"/>
      <c r="I10" s="274"/>
      <c r="J10" s="275"/>
      <c r="K10" s="275"/>
      <c r="L10" s="275"/>
      <c r="M10" s="276"/>
      <c r="N10" s="277"/>
      <c r="O10" s="277"/>
      <c r="P10" s="277"/>
      <c r="Q10" s="277"/>
      <c r="R10" s="277"/>
      <c r="S10" s="286"/>
      <c r="T10" s="286"/>
      <c r="U10" s="277"/>
      <c r="V10" s="277"/>
      <c r="W10" s="277"/>
      <c r="X10" s="277"/>
      <c r="Y10" s="277"/>
      <c r="Z10" s="286"/>
      <c r="AA10" s="286"/>
      <c r="AB10" s="277"/>
      <c r="AC10" s="277"/>
      <c r="AD10" s="277"/>
      <c r="AE10" s="277"/>
      <c r="AF10" s="277"/>
      <c r="AG10" s="286"/>
      <c r="AH10" s="286"/>
      <c r="AI10" s="277"/>
      <c r="AJ10" s="277"/>
      <c r="AK10" s="277"/>
      <c r="AL10" s="277"/>
      <c r="AM10" s="277"/>
      <c r="AN10" s="286"/>
      <c r="AO10" s="286"/>
      <c r="AP10" s="286"/>
      <c r="AQ10" s="277"/>
      <c r="AR10" s="277"/>
      <c r="AS10" s="277"/>
      <c r="AT10" s="277"/>
      <c r="AU10" s="277"/>
      <c r="AV10" s="286"/>
      <c r="AW10" s="286"/>
      <c r="AX10" s="277"/>
      <c r="AY10" s="277"/>
      <c r="AZ10" s="277"/>
      <c r="BA10" s="277"/>
      <c r="BB10" s="277"/>
      <c r="BC10" s="286"/>
      <c r="BD10" s="286"/>
      <c r="BE10" s="277"/>
      <c r="BF10" s="277"/>
      <c r="BG10" s="277"/>
      <c r="BH10" s="277"/>
      <c r="BI10" s="277"/>
      <c r="BJ10" s="286"/>
      <c r="BK10" s="286"/>
      <c r="BL10" s="277"/>
      <c r="BM10" s="277"/>
      <c r="BN10" s="277"/>
      <c r="BO10" s="277"/>
      <c r="BP10" s="277"/>
      <c r="BQ10" s="286"/>
      <c r="BR10" s="286"/>
      <c r="BS10" s="277"/>
      <c r="BT10" s="277"/>
      <c r="BU10" s="277"/>
      <c r="BV10" s="277"/>
      <c r="BW10" s="286"/>
      <c r="BX10" s="286"/>
      <c r="BY10" s="277"/>
      <c r="BZ10" s="277"/>
      <c r="CA10" s="277"/>
      <c r="CB10" s="277"/>
      <c r="CC10" s="277"/>
      <c r="CD10" s="286"/>
      <c r="CE10" s="286"/>
      <c r="CF10" s="286"/>
      <c r="CG10" s="277"/>
      <c r="CH10" s="277"/>
      <c r="CI10" s="277"/>
      <c r="CJ10" s="277"/>
      <c r="CK10" s="277"/>
      <c r="CL10" s="286"/>
      <c r="CM10" s="286"/>
      <c r="CN10" s="277"/>
      <c r="CO10" s="277"/>
      <c r="CP10" s="277"/>
      <c r="CQ10" s="277"/>
      <c r="CR10" s="277"/>
      <c r="CS10" s="286"/>
      <c r="CT10" s="286"/>
      <c r="CU10" s="277"/>
      <c r="CV10" s="277"/>
      <c r="CW10" s="277"/>
      <c r="CX10" s="277"/>
      <c r="CY10" s="277"/>
      <c r="CZ10" s="286"/>
      <c r="DA10" s="286"/>
      <c r="DB10" s="277"/>
      <c r="DC10" s="277"/>
      <c r="DD10" s="277"/>
      <c r="DE10" s="277"/>
      <c r="DF10" s="277"/>
      <c r="DG10" s="286"/>
      <c r="DH10" s="286"/>
      <c r="DI10" s="277"/>
      <c r="DJ10" s="277"/>
      <c r="DK10" s="277"/>
      <c r="DL10" s="277"/>
      <c r="DM10" s="286"/>
      <c r="DN10" s="286"/>
      <c r="DO10" s="286"/>
      <c r="DP10" s="277"/>
      <c r="DQ10" s="277"/>
      <c r="DR10" s="277"/>
      <c r="DS10" s="277"/>
      <c r="DT10" s="277"/>
      <c r="DU10" s="286"/>
      <c r="DV10" s="286"/>
      <c r="DW10" s="277"/>
      <c r="DX10" s="277"/>
      <c r="DY10" s="277"/>
      <c r="DZ10" s="277"/>
      <c r="EA10" s="277"/>
      <c r="EB10" s="286"/>
      <c r="EC10" s="286"/>
      <c r="ED10" s="277"/>
      <c r="EE10" s="277"/>
      <c r="EF10" s="277"/>
      <c r="EG10" s="277"/>
      <c r="EH10" s="277"/>
      <c r="EI10" s="286"/>
      <c r="EJ10" s="286"/>
      <c r="EK10" s="277"/>
      <c r="EL10" s="277"/>
      <c r="EM10" s="277"/>
      <c r="EN10" s="277"/>
      <c r="EO10" s="277"/>
      <c r="EP10" s="286"/>
      <c r="EQ10" s="286"/>
      <c r="ER10" s="277"/>
      <c r="ES10" s="277"/>
      <c r="ET10" s="277"/>
      <c r="EU10" s="277"/>
      <c r="EV10" s="277"/>
      <c r="EW10" s="286"/>
      <c r="EX10" s="286"/>
      <c r="EY10" s="277"/>
      <c r="EZ10" s="277"/>
      <c r="FA10" s="277"/>
      <c r="FB10" s="277"/>
      <c r="FC10" s="277"/>
      <c r="FD10" s="286"/>
      <c r="FE10" s="286"/>
      <c r="FF10" s="277"/>
      <c r="FG10" s="277"/>
      <c r="FH10" s="277"/>
      <c r="FI10" s="277"/>
      <c r="FJ10" s="277"/>
      <c r="FK10" s="286"/>
      <c r="FL10" s="286"/>
      <c r="FM10" s="277"/>
      <c r="FN10" s="277"/>
      <c r="FO10" s="277"/>
      <c r="FP10" s="277"/>
      <c r="FQ10" s="277"/>
      <c r="FR10" s="286"/>
      <c r="FS10" s="286"/>
      <c r="FT10" s="277"/>
      <c r="FU10" s="277"/>
      <c r="FV10" s="287">
        <f>F10-SUM(N10:FC10)*2.8</f>
        <v>0</v>
      </c>
      <c r="FX10" s="278">
        <f t="shared" si="22"/>
        <v>19</v>
      </c>
      <c r="FY10" s="288">
        <f t="shared" si="22"/>
        <v>0</v>
      </c>
      <c r="FZ10" s="278" t="s">
        <v>623</v>
      </c>
      <c r="GA10" s="278" t="s">
        <v>627</v>
      </c>
      <c r="GB10" s="278">
        <f t="shared" si="23"/>
        <v>0</v>
      </c>
      <c r="GC10" s="280">
        <f t="shared" si="24"/>
        <v>0</v>
      </c>
      <c r="GD10" s="289">
        <v>47</v>
      </c>
      <c r="GE10" s="278">
        <v>1.6</v>
      </c>
      <c r="GF10" s="282">
        <f t="shared" si="25"/>
        <v>0</v>
      </c>
    </row>
    <row r="11" spans="1:188" ht="27" hidden="1" customHeight="1">
      <c r="A11" s="270">
        <v>20</v>
      </c>
      <c r="B11" s="285"/>
      <c r="C11" s="271"/>
      <c r="D11" s="272"/>
      <c r="E11" s="272"/>
      <c r="F11" s="273"/>
      <c r="G11" s="273"/>
      <c r="H11" s="273"/>
      <c r="I11" s="274"/>
      <c r="J11" s="275"/>
      <c r="K11" s="275"/>
      <c r="L11" s="275"/>
      <c r="M11" s="276"/>
      <c r="N11" s="277"/>
      <c r="O11" s="277"/>
      <c r="P11" s="277"/>
      <c r="Q11" s="277"/>
      <c r="R11" s="277"/>
      <c r="S11" s="286"/>
      <c r="T11" s="286"/>
      <c r="U11" s="277"/>
      <c r="V11" s="277"/>
      <c r="W11" s="277"/>
      <c r="X11" s="277"/>
      <c r="Y11" s="277"/>
      <c r="Z11" s="286"/>
      <c r="AA11" s="286"/>
      <c r="AB11" s="277"/>
      <c r="AC11" s="277"/>
      <c r="AD11" s="277"/>
      <c r="AE11" s="277"/>
      <c r="AF11" s="277"/>
      <c r="AG11" s="286"/>
      <c r="AH11" s="286"/>
      <c r="AI11" s="277"/>
      <c r="AJ11" s="277"/>
      <c r="AK11" s="277"/>
      <c r="AL11" s="277"/>
      <c r="AM11" s="277"/>
      <c r="AN11" s="286"/>
      <c r="AO11" s="286"/>
      <c r="AP11" s="286"/>
      <c r="AQ11" s="277"/>
      <c r="AR11" s="277"/>
      <c r="AS11" s="277"/>
      <c r="AT11" s="277"/>
      <c r="AU11" s="277"/>
      <c r="AV11" s="286"/>
      <c r="AW11" s="286"/>
      <c r="AX11" s="277"/>
      <c r="AY11" s="277"/>
      <c r="AZ11" s="277"/>
      <c r="BA11" s="277"/>
      <c r="BB11" s="277"/>
      <c r="BC11" s="286"/>
      <c r="BD11" s="286"/>
      <c r="BE11" s="277"/>
      <c r="BF11" s="277"/>
      <c r="BG11" s="277"/>
      <c r="BH11" s="277"/>
      <c r="BI11" s="277"/>
      <c r="BJ11" s="286"/>
      <c r="BK11" s="286"/>
      <c r="BL11" s="277"/>
      <c r="BM11" s="277"/>
      <c r="BN11" s="277"/>
      <c r="BO11" s="277"/>
      <c r="BP11" s="277"/>
      <c r="BQ11" s="286"/>
      <c r="BR11" s="286"/>
      <c r="BS11" s="277"/>
      <c r="BT11" s="277"/>
      <c r="BU11" s="277"/>
      <c r="BV11" s="277"/>
      <c r="BW11" s="286"/>
      <c r="BX11" s="286"/>
      <c r="BY11" s="277"/>
      <c r="BZ11" s="277"/>
      <c r="CA11" s="277"/>
      <c r="CB11" s="277"/>
      <c r="CC11" s="277"/>
      <c r="CD11" s="286"/>
      <c r="CE11" s="286"/>
      <c r="CF11" s="286"/>
      <c r="CG11" s="277"/>
      <c r="CH11" s="277"/>
      <c r="CI11" s="277"/>
      <c r="CJ11" s="277"/>
      <c r="CK11" s="277"/>
      <c r="CL11" s="286"/>
      <c r="CM11" s="286"/>
      <c r="CN11" s="277"/>
      <c r="CO11" s="277"/>
      <c r="CP11" s="277"/>
      <c r="CQ11" s="277"/>
      <c r="CR11" s="277"/>
      <c r="CS11" s="286"/>
      <c r="CT11" s="286"/>
      <c r="CU11" s="277"/>
      <c r="CV11" s="277"/>
      <c r="CW11" s="277"/>
      <c r="CX11" s="277"/>
      <c r="CY11" s="277"/>
      <c r="CZ11" s="286"/>
      <c r="DA11" s="286"/>
      <c r="DB11" s="277"/>
      <c r="DC11" s="277"/>
      <c r="DD11" s="277"/>
      <c r="DE11" s="277"/>
      <c r="DF11" s="277"/>
      <c r="DG11" s="286"/>
      <c r="DH11" s="286"/>
      <c r="DI11" s="277"/>
      <c r="DJ11" s="277"/>
      <c r="DK11" s="277"/>
      <c r="DL11" s="277"/>
      <c r="DM11" s="286"/>
      <c r="DN11" s="286"/>
      <c r="DO11" s="286"/>
      <c r="DP11" s="277"/>
      <c r="DQ11" s="277"/>
      <c r="DR11" s="277"/>
      <c r="DS11" s="277"/>
      <c r="DT11" s="277"/>
      <c r="DU11" s="286"/>
      <c r="DV11" s="286"/>
      <c r="DW11" s="277"/>
      <c r="DX11" s="277"/>
      <c r="DY11" s="277"/>
      <c r="DZ11" s="277"/>
      <c r="EA11" s="277"/>
      <c r="EB11" s="286"/>
      <c r="EC11" s="286"/>
      <c r="ED11" s="277"/>
      <c r="EE11" s="277"/>
      <c r="EF11" s="277"/>
      <c r="EG11" s="277"/>
      <c r="EH11" s="277"/>
      <c r="EI11" s="286"/>
      <c r="EJ11" s="286"/>
      <c r="EK11" s="277"/>
      <c r="EL11" s="277"/>
      <c r="EM11" s="277"/>
      <c r="EN11" s="277"/>
      <c r="EO11" s="277"/>
      <c r="EP11" s="286"/>
      <c r="EQ11" s="286"/>
      <c r="ER11" s="277"/>
      <c r="ES11" s="277"/>
      <c r="ET11" s="277"/>
      <c r="EU11" s="277"/>
      <c r="EV11" s="277"/>
      <c r="EW11" s="286"/>
      <c r="EX11" s="286"/>
      <c r="EY11" s="277"/>
      <c r="EZ11" s="277"/>
      <c r="FA11" s="277"/>
      <c r="FB11" s="277"/>
      <c r="FC11" s="277"/>
      <c r="FD11" s="286"/>
      <c r="FE11" s="286"/>
      <c r="FF11" s="277"/>
      <c r="FG11" s="277"/>
      <c r="FH11" s="277"/>
      <c r="FI11" s="277"/>
      <c r="FJ11" s="277"/>
      <c r="FK11" s="286"/>
      <c r="FL11" s="286"/>
      <c r="FM11" s="277"/>
      <c r="FN11" s="277"/>
      <c r="FO11" s="277"/>
      <c r="FP11" s="277"/>
      <c r="FQ11" s="277"/>
      <c r="FR11" s="286"/>
      <c r="FS11" s="286"/>
      <c r="FT11" s="277"/>
      <c r="FU11" s="277"/>
      <c r="FV11" s="287">
        <f>F11-SUM(N11:FC11)*2.8</f>
        <v>0</v>
      </c>
      <c r="FX11" s="278">
        <f t="shared" si="22"/>
        <v>20</v>
      </c>
      <c r="FY11" s="288">
        <f t="shared" si="22"/>
        <v>0</v>
      </c>
      <c r="FZ11" s="278" t="s">
        <v>623</v>
      </c>
      <c r="GA11" s="278" t="s">
        <v>627</v>
      </c>
      <c r="GB11" s="278">
        <f t="shared" si="23"/>
        <v>0</v>
      </c>
      <c r="GC11" s="280">
        <f t="shared" si="24"/>
        <v>0</v>
      </c>
      <c r="GD11" s="289">
        <v>47</v>
      </c>
      <c r="GE11" s="278">
        <v>1.6</v>
      </c>
      <c r="GF11" s="282">
        <f t="shared" si="25"/>
        <v>0</v>
      </c>
    </row>
    <row r="12" spans="1:188" ht="27" hidden="1" customHeight="1" thickBot="1">
      <c r="A12" s="270">
        <v>21</v>
      </c>
      <c r="B12" s="285"/>
      <c r="C12" s="271"/>
      <c r="D12" s="272"/>
      <c r="E12" s="272"/>
      <c r="F12" s="273"/>
      <c r="G12" s="273"/>
      <c r="H12" s="273"/>
      <c r="I12" s="274"/>
      <c r="J12" s="275"/>
      <c r="K12" s="275"/>
      <c r="L12" s="275"/>
      <c r="M12" s="276"/>
      <c r="N12" s="277"/>
      <c r="O12" s="277"/>
      <c r="P12" s="277"/>
      <c r="Q12" s="277"/>
      <c r="R12" s="277"/>
      <c r="S12" s="286"/>
      <c r="T12" s="286"/>
      <c r="U12" s="277"/>
      <c r="V12" s="277"/>
      <c r="W12" s="277"/>
      <c r="X12" s="277"/>
      <c r="Y12" s="277"/>
      <c r="Z12" s="286"/>
      <c r="AA12" s="286"/>
      <c r="AB12" s="277"/>
      <c r="AC12" s="277"/>
      <c r="AD12" s="277"/>
      <c r="AE12" s="277"/>
      <c r="AF12" s="277"/>
      <c r="AG12" s="286"/>
      <c r="AH12" s="286"/>
      <c r="AI12" s="277"/>
      <c r="AJ12" s="277"/>
      <c r="AK12" s="277"/>
      <c r="AL12" s="277"/>
      <c r="AM12" s="277"/>
      <c r="AN12" s="286"/>
      <c r="AO12" s="286"/>
      <c r="AP12" s="286"/>
      <c r="AQ12" s="277"/>
      <c r="AR12" s="277"/>
      <c r="AS12" s="277"/>
      <c r="AT12" s="277"/>
      <c r="AU12" s="277"/>
      <c r="AV12" s="286"/>
      <c r="AW12" s="286"/>
      <c r="AX12" s="277"/>
      <c r="AY12" s="277"/>
      <c r="AZ12" s="277"/>
      <c r="BA12" s="277"/>
      <c r="BB12" s="277"/>
      <c r="BC12" s="286"/>
      <c r="BD12" s="286"/>
      <c r="BE12" s="277"/>
      <c r="BF12" s="277"/>
      <c r="BG12" s="277"/>
      <c r="BH12" s="277"/>
      <c r="BI12" s="277"/>
      <c r="BJ12" s="286"/>
      <c r="BK12" s="286"/>
      <c r="BL12" s="277"/>
      <c r="BM12" s="277"/>
      <c r="BN12" s="277"/>
      <c r="BO12" s="277"/>
      <c r="BP12" s="277"/>
      <c r="BQ12" s="286"/>
      <c r="BR12" s="286"/>
      <c r="BS12" s="277"/>
      <c r="BT12" s="277"/>
      <c r="BU12" s="277"/>
      <c r="BV12" s="277"/>
      <c r="BW12" s="286"/>
      <c r="BX12" s="286"/>
      <c r="BY12" s="277"/>
      <c r="BZ12" s="277"/>
      <c r="CA12" s="277"/>
      <c r="CB12" s="277"/>
      <c r="CC12" s="277"/>
      <c r="CD12" s="286"/>
      <c r="CE12" s="286"/>
      <c r="CF12" s="286"/>
      <c r="CG12" s="277"/>
      <c r="CH12" s="277"/>
      <c r="CI12" s="277"/>
      <c r="CJ12" s="277"/>
      <c r="CK12" s="277"/>
      <c r="CL12" s="286"/>
      <c r="CM12" s="286"/>
      <c r="CN12" s="277"/>
      <c r="CO12" s="277"/>
      <c r="CP12" s="277"/>
      <c r="CQ12" s="277"/>
      <c r="CR12" s="277"/>
      <c r="CS12" s="286"/>
      <c r="CT12" s="286"/>
      <c r="CU12" s="277"/>
      <c r="CV12" s="277"/>
      <c r="CW12" s="277"/>
      <c r="CX12" s="277"/>
      <c r="CY12" s="277"/>
      <c r="CZ12" s="286"/>
      <c r="DA12" s="286"/>
      <c r="DB12" s="277"/>
      <c r="DC12" s="277"/>
      <c r="DD12" s="277"/>
      <c r="DE12" s="277"/>
      <c r="DF12" s="277"/>
      <c r="DG12" s="286"/>
      <c r="DH12" s="286"/>
      <c r="DI12" s="277"/>
      <c r="DJ12" s="277"/>
      <c r="DK12" s="277"/>
      <c r="DL12" s="277"/>
      <c r="DM12" s="286"/>
      <c r="DN12" s="286"/>
      <c r="DO12" s="286"/>
      <c r="DP12" s="277"/>
      <c r="DQ12" s="277"/>
      <c r="DR12" s="277"/>
      <c r="DS12" s="277"/>
      <c r="DT12" s="277"/>
      <c r="DU12" s="286"/>
      <c r="DV12" s="286"/>
      <c r="DW12" s="277"/>
      <c r="DX12" s="277"/>
      <c r="DY12" s="277"/>
      <c r="DZ12" s="277"/>
      <c r="EA12" s="277"/>
      <c r="EB12" s="286"/>
      <c r="EC12" s="286"/>
      <c r="ED12" s="277"/>
      <c r="EE12" s="277"/>
      <c r="EF12" s="277"/>
      <c r="EG12" s="277"/>
      <c r="EH12" s="277"/>
      <c r="EI12" s="286"/>
      <c r="EJ12" s="286"/>
      <c r="EK12" s="277"/>
      <c r="EL12" s="277"/>
      <c r="EM12" s="277"/>
      <c r="EN12" s="277"/>
      <c r="EO12" s="277"/>
      <c r="EP12" s="286"/>
      <c r="EQ12" s="286"/>
      <c r="ER12" s="277"/>
      <c r="ES12" s="277"/>
      <c r="ET12" s="277"/>
      <c r="EU12" s="277"/>
      <c r="EV12" s="277"/>
      <c r="EW12" s="286"/>
      <c r="EX12" s="286"/>
      <c r="EY12" s="277"/>
      <c r="EZ12" s="277"/>
      <c r="FA12" s="277"/>
      <c r="FB12" s="277"/>
      <c r="FC12" s="277"/>
      <c r="FD12" s="286"/>
      <c r="FE12" s="286"/>
      <c r="FF12" s="277"/>
      <c r="FG12" s="277"/>
      <c r="FH12" s="277"/>
      <c r="FI12" s="277"/>
      <c r="FJ12" s="277"/>
      <c r="FK12" s="286"/>
      <c r="FL12" s="286"/>
      <c r="FM12" s="277"/>
      <c r="FN12" s="277"/>
      <c r="FO12" s="277"/>
      <c r="FP12" s="277"/>
      <c r="FQ12" s="277"/>
      <c r="FR12" s="286"/>
      <c r="FS12" s="286"/>
      <c r="FT12" s="277"/>
      <c r="FU12" s="277"/>
      <c r="FV12" s="287">
        <f>F12-SUM(N12:FC12)*2.8</f>
        <v>0</v>
      </c>
      <c r="FX12" s="278">
        <f t="shared" si="22"/>
        <v>21</v>
      </c>
      <c r="FY12" s="288">
        <f t="shared" si="22"/>
        <v>0</v>
      </c>
      <c r="FZ12" s="278" t="s">
        <v>623</v>
      </c>
      <c r="GA12" s="278" t="s">
        <v>627</v>
      </c>
      <c r="GB12" s="278">
        <f t="shared" si="23"/>
        <v>0</v>
      </c>
      <c r="GC12" s="280">
        <f t="shared" si="24"/>
        <v>0</v>
      </c>
      <c r="GD12" s="289">
        <v>47</v>
      </c>
      <c r="GE12" s="278">
        <v>1.6</v>
      </c>
      <c r="GF12" s="282">
        <f t="shared" si="25"/>
        <v>0</v>
      </c>
    </row>
    <row r="13" spans="1:188" ht="27" hidden="1" customHeight="1">
      <c r="A13" s="270">
        <v>7</v>
      </c>
      <c r="B13" s="285"/>
      <c r="C13" s="271"/>
      <c r="D13" s="272"/>
      <c r="E13" s="272"/>
      <c r="F13" s="273"/>
      <c r="G13" s="273"/>
      <c r="H13" s="273"/>
      <c r="I13" s="274"/>
      <c r="J13" s="275"/>
      <c r="K13" s="275"/>
      <c r="L13" s="275"/>
      <c r="M13" s="276"/>
      <c r="N13" s="277"/>
      <c r="O13" s="277"/>
      <c r="P13" s="277"/>
      <c r="Q13" s="277"/>
      <c r="R13" s="277"/>
      <c r="S13" s="286"/>
      <c r="T13" s="286"/>
      <c r="U13" s="277"/>
      <c r="V13" s="277"/>
      <c r="W13" s="277"/>
      <c r="X13" s="277"/>
      <c r="Y13" s="277"/>
      <c r="Z13" s="286"/>
      <c r="AA13" s="286"/>
      <c r="AB13" s="277"/>
      <c r="AC13" s="277"/>
      <c r="AD13" s="277"/>
      <c r="AE13" s="277"/>
      <c r="AF13" s="277"/>
      <c r="AG13" s="286"/>
      <c r="AH13" s="286"/>
      <c r="AI13" s="277"/>
      <c r="AJ13" s="277"/>
      <c r="AK13" s="277"/>
      <c r="AL13" s="277"/>
      <c r="AM13" s="277"/>
      <c r="AN13" s="286"/>
      <c r="AO13" s="286"/>
      <c r="AP13" s="286"/>
      <c r="AQ13" s="277"/>
      <c r="AR13" s="277"/>
      <c r="AS13" s="277"/>
      <c r="AT13" s="277"/>
      <c r="AU13" s="277"/>
      <c r="AV13" s="286"/>
      <c r="AW13" s="286"/>
      <c r="AX13" s="277"/>
      <c r="AY13" s="277"/>
      <c r="AZ13" s="277"/>
      <c r="BA13" s="277"/>
      <c r="BB13" s="277"/>
      <c r="BC13" s="286"/>
      <c r="BD13" s="286"/>
      <c r="BE13" s="277"/>
      <c r="BF13" s="277"/>
      <c r="BG13" s="277"/>
      <c r="BH13" s="277"/>
      <c r="BI13" s="277"/>
      <c r="BJ13" s="286"/>
      <c r="BK13" s="286"/>
      <c r="BL13" s="277"/>
      <c r="BM13" s="277"/>
      <c r="BN13" s="277"/>
      <c r="BO13" s="277"/>
      <c r="BP13" s="277"/>
      <c r="BQ13" s="286"/>
      <c r="BR13" s="286"/>
      <c r="BS13" s="277"/>
      <c r="BT13" s="277"/>
      <c r="BU13" s="277"/>
      <c r="BV13" s="277"/>
      <c r="BW13" s="286"/>
      <c r="BX13" s="286"/>
      <c r="BY13" s="277"/>
      <c r="BZ13" s="277"/>
      <c r="CA13" s="277"/>
      <c r="CB13" s="277"/>
      <c r="CC13" s="277"/>
      <c r="CD13" s="286"/>
      <c r="CE13" s="286"/>
      <c r="CF13" s="286"/>
      <c r="CG13" s="277"/>
      <c r="CH13" s="277"/>
      <c r="CI13" s="277"/>
      <c r="CJ13" s="277"/>
      <c r="CK13" s="277"/>
      <c r="CL13" s="286"/>
      <c r="CM13" s="286"/>
      <c r="CN13" s="277"/>
      <c r="CO13" s="277"/>
      <c r="CP13" s="277"/>
      <c r="CQ13" s="277"/>
      <c r="CR13" s="277"/>
      <c r="CS13" s="286"/>
      <c r="CT13" s="286"/>
      <c r="CU13" s="277"/>
      <c r="CV13" s="277"/>
      <c r="CW13" s="277"/>
      <c r="CX13" s="277"/>
      <c r="CY13" s="277"/>
      <c r="CZ13" s="286"/>
      <c r="DA13" s="286"/>
      <c r="DB13" s="277"/>
      <c r="DC13" s="277"/>
      <c r="DD13" s="277"/>
      <c r="DE13" s="277"/>
      <c r="DF13" s="277"/>
      <c r="DG13" s="286"/>
      <c r="DH13" s="286"/>
      <c r="DI13" s="277"/>
      <c r="DJ13" s="277"/>
      <c r="DK13" s="277"/>
      <c r="DL13" s="277"/>
      <c r="DM13" s="286"/>
      <c r="DN13" s="286"/>
      <c r="DO13" s="286"/>
      <c r="DP13" s="277"/>
      <c r="DQ13" s="277"/>
      <c r="DR13" s="277"/>
      <c r="DS13" s="277"/>
      <c r="DT13" s="277"/>
      <c r="DU13" s="286"/>
      <c r="DV13" s="286"/>
      <c r="DW13" s="277"/>
      <c r="DX13" s="277"/>
      <c r="DY13" s="277"/>
      <c r="DZ13" s="277"/>
      <c r="EA13" s="277"/>
      <c r="EB13" s="286"/>
      <c r="EC13" s="286"/>
      <c r="ED13" s="277"/>
      <c r="EE13" s="277"/>
      <c r="EF13" s="277"/>
      <c r="EG13" s="277"/>
      <c r="EH13" s="277"/>
      <c r="EI13" s="286"/>
      <c r="EJ13" s="286"/>
      <c r="EK13" s="277"/>
      <c r="EL13" s="277"/>
      <c r="EM13" s="277"/>
      <c r="EN13" s="277"/>
      <c r="EO13" s="277"/>
      <c r="EP13" s="286"/>
      <c r="EQ13" s="286"/>
      <c r="ER13" s="277"/>
      <c r="ES13" s="277"/>
      <c r="ET13" s="277"/>
      <c r="EU13" s="277"/>
      <c r="EV13" s="277"/>
      <c r="EW13" s="286"/>
      <c r="EX13" s="286"/>
      <c r="EY13" s="277"/>
      <c r="EZ13" s="277"/>
      <c r="FA13" s="277"/>
      <c r="FB13" s="277"/>
      <c r="FC13" s="277"/>
      <c r="FD13" s="286"/>
      <c r="FE13" s="286"/>
      <c r="FF13" s="277"/>
      <c r="FG13" s="277"/>
      <c r="FH13" s="277"/>
      <c r="FI13" s="277"/>
      <c r="FJ13" s="277"/>
      <c r="FK13" s="286"/>
      <c r="FL13" s="286"/>
      <c r="FM13" s="277"/>
      <c r="FN13" s="277"/>
      <c r="FO13" s="277"/>
      <c r="FP13" s="277"/>
      <c r="FQ13" s="277"/>
      <c r="FR13" s="286"/>
      <c r="FS13" s="286"/>
      <c r="FT13" s="277"/>
      <c r="FU13" s="277"/>
      <c r="FV13" s="287">
        <f t="shared" ref="FV13:FV34" si="26">F13-SUM(N13:FC13)*3</f>
        <v>0</v>
      </c>
      <c r="FX13" s="278">
        <f t="shared" si="22"/>
        <v>7</v>
      </c>
      <c r="FY13" s="288">
        <f t="shared" si="22"/>
        <v>0</v>
      </c>
      <c r="FZ13" s="278" t="s">
        <v>623</v>
      </c>
      <c r="GA13" s="278" t="s">
        <v>627</v>
      </c>
      <c r="GB13" s="278">
        <f t="shared" si="23"/>
        <v>0</v>
      </c>
      <c r="GC13" s="280">
        <f t="shared" si="24"/>
        <v>0</v>
      </c>
      <c r="GD13" s="289">
        <v>47</v>
      </c>
      <c r="GE13" s="278">
        <v>1.6</v>
      </c>
      <c r="GF13" s="282">
        <f t="shared" si="25"/>
        <v>0</v>
      </c>
    </row>
    <row r="14" spans="1:188" ht="27" hidden="1" customHeight="1">
      <c r="A14" s="270">
        <v>8</v>
      </c>
      <c r="B14" s="285"/>
      <c r="C14" s="271"/>
      <c r="D14" s="272"/>
      <c r="E14" s="272"/>
      <c r="F14" s="273"/>
      <c r="G14" s="273"/>
      <c r="H14" s="273"/>
      <c r="I14" s="274"/>
      <c r="J14" s="275"/>
      <c r="K14" s="275"/>
      <c r="L14" s="275"/>
      <c r="M14" s="276"/>
      <c r="N14" s="277"/>
      <c r="O14" s="277"/>
      <c r="P14" s="277"/>
      <c r="Q14" s="277"/>
      <c r="R14" s="277"/>
      <c r="S14" s="286"/>
      <c r="T14" s="286"/>
      <c r="U14" s="277"/>
      <c r="V14" s="277"/>
      <c r="W14" s="277"/>
      <c r="X14" s="277"/>
      <c r="Y14" s="277"/>
      <c r="Z14" s="286"/>
      <c r="AA14" s="286"/>
      <c r="AB14" s="277"/>
      <c r="AC14" s="277"/>
      <c r="AD14" s="277"/>
      <c r="AE14" s="277"/>
      <c r="AF14" s="277"/>
      <c r="AG14" s="286"/>
      <c r="AH14" s="286"/>
      <c r="AI14" s="277"/>
      <c r="AJ14" s="277"/>
      <c r="AK14" s="277"/>
      <c r="AL14" s="277"/>
      <c r="AM14" s="277"/>
      <c r="AN14" s="286"/>
      <c r="AO14" s="286"/>
      <c r="AP14" s="286"/>
      <c r="AQ14" s="277"/>
      <c r="AR14" s="277"/>
      <c r="AS14" s="277"/>
      <c r="AT14" s="277"/>
      <c r="AU14" s="277"/>
      <c r="AV14" s="286"/>
      <c r="AW14" s="286"/>
      <c r="AX14" s="277"/>
      <c r="AY14" s="277"/>
      <c r="AZ14" s="277"/>
      <c r="BA14" s="277"/>
      <c r="BB14" s="277"/>
      <c r="BC14" s="286"/>
      <c r="BD14" s="286"/>
      <c r="BE14" s="277"/>
      <c r="BF14" s="277"/>
      <c r="BG14" s="277"/>
      <c r="BH14" s="277"/>
      <c r="BI14" s="277"/>
      <c r="BJ14" s="286"/>
      <c r="BK14" s="286"/>
      <c r="BL14" s="277"/>
      <c r="BM14" s="277"/>
      <c r="BN14" s="277"/>
      <c r="BO14" s="277"/>
      <c r="BP14" s="277"/>
      <c r="BQ14" s="286"/>
      <c r="BR14" s="286"/>
      <c r="BS14" s="277"/>
      <c r="BT14" s="277"/>
      <c r="BU14" s="277"/>
      <c r="BV14" s="277"/>
      <c r="BW14" s="286"/>
      <c r="BX14" s="286"/>
      <c r="BY14" s="277"/>
      <c r="BZ14" s="277"/>
      <c r="CA14" s="277"/>
      <c r="CB14" s="277"/>
      <c r="CC14" s="277"/>
      <c r="CD14" s="286"/>
      <c r="CE14" s="286"/>
      <c r="CF14" s="286"/>
      <c r="CG14" s="277"/>
      <c r="CH14" s="277"/>
      <c r="CI14" s="277"/>
      <c r="CJ14" s="277"/>
      <c r="CK14" s="277"/>
      <c r="CL14" s="286"/>
      <c r="CM14" s="286"/>
      <c r="CN14" s="277"/>
      <c r="CO14" s="277"/>
      <c r="CP14" s="277"/>
      <c r="CQ14" s="277"/>
      <c r="CR14" s="277"/>
      <c r="CS14" s="286"/>
      <c r="CT14" s="286"/>
      <c r="CU14" s="277"/>
      <c r="CV14" s="277"/>
      <c r="CW14" s="277"/>
      <c r="CX14" s="277"/>
      <c r="CY14" s="277"/>
      <c r="CZ14" s="286"/>
      <c r="DA14" s="286"/>
      <c r="DB14" s="277"/>
      <c r="DC14" s="277"/>
      <c r="DD14" s="277"/>
      <c r="DE14" s="277"/>
      <c r="DF14" s="277"/>
      <c r="DG14" s="286"/>
      <c r="DH14" s="286"/>
      <c r="DI14" s="277"/>
      <c r="DJ14" s="277"/>
      <c r="DK14" s="277"/>
      <c r="DL14" s="277"/>
      <c r="DM14" s="286"/>
      <c r="DN14" s="286"/>
      <c r="DO14" s="286"/>
      <c r="DP14" s="277"/>
      <c r="DQ14" s="277"/>
      <c r="DR14" s="277"/>
      <c r="DS14" s="277"/>
      <c r="DT14" s="277"/>
      <c r="DU14" s="286"/>
      <c r="DV14" s="286"/>
      <c r="DW14" s="277"/>
      <c r="DX14" s="277"/>
      <c r="DY14" s="277"/>
      <c r="DZ14" s="277"/>
      <c r="EA14" s="277"/>
      <c r="EB14" s="286"/>
      <c r="EC14" s="286"/>
      <c r="ED14" s="277"/>
      <c r="EE14" s="277"/>
      <c r="EF14" s="277"/>
      <c r="EG14" s="277"/>
      <c r="EH14" s="277"/>
      <c r="EI14" s="286"/>
      <c r="EJ14" s="286"/>
      <c r="EK14" s="277"/>
      <c r="EL14" s="277"/>
      <c r="EM14" s="277"/>
      <c r="EN14" s="277"/>
      <c r="EO14" s="277"/>
      <c r="EP14" s="286"/>
      <c r="EQ14" s="286"/>
      <c r="ER14" s="277"/>
      <c r="ES14" s="277"/>
      <c r="ET14" s="277"/>
      <c r="EU14" s="277"/>
      <c r="EV14" s="277"/>
      <c r="EW14" s="286"/>
      <c r="EX14" s="286"/>
      <c r="EY14" s="277"/>
      <c r="EZ14" s="277"/>
      <c r="FA14" s="277"/>
      <c r="FB14" s="277"/>
      <c r="FC14" s="277"/>
      <c r="FD14" s="286"/>
      <c r="FE14" s="286"/>
      <c r="FF14" s="277"/>
      <c r="FG14" s="277"/>
      <c r="FH14" s="277"/>
      <c r="FI14" s="277"/>
      <c r="FJ14" s="277"/>
      <c r="FK14" s="286"/>
      <c r="FL14" s="286"/>
      <c r="FM14" s="277"/>
      <c r="FN14" s="277"/>
      <c r="FO14" s="277"/>
      <c r="FP14" s="277"/>
      <c r="FQ14" s="277"/>
      <c r="FR14" s="286"/>
      <c r="FS14" s="286"/>
      <c r="FT14" s="277"/>
      <c r="FU14" s="277"/>
      <c r="FV14" s="287">
        <f t="shared" si="26"/>
        <v>0</v>
      </c>
      <c r="FX14" s="278">
        <f t="shared" si="22"/>
        <v>8</v>
      </c>
      <c r="FY14" s="288">
        <f t="shared" si="22"/>
        <v>0</v>
      </c>
      <c r="FZ14" s="278" t="s">
        <v>623</v>
      </c>
      <c r="GA14" s="278" t="s">
        <v>627</v>
      </c>
      <c r="GB14" s="278">
        <f t="shared" si="23"/>
        <v>0</v>
      </c>
      <c r="GC14" s="280">
        <f t="shared" si="24"/>
        <v>0</v>
      </c>
      <c r="GD14" s="289">
        <v>47</v>
      </c>
      <c r="GE14" s="278">
        <v>1.6</v>
      </c>
      <c r="GF14" s="282">
        <f t="shared" si="25"/>
        <v>0</v>
      </c>
    </row>
    <row r="15" spans="1:188" ht="27" hidden="1" customHeight="1">
      <c r="A15" s="270">
        <v>9</v>
      </c>
      <c r="B15" s="285"/>
      <c r="C15" s="271"/>
      <c r="D15" s="272"/>
      <c r="E15" s="272"/>
      <c r="F15" s="273"/>
      <c r="G15" s="273"/>
      <c r="H15" s="273"/>
      <c r="I15" s="274"/>
      <c r="J15" s="275"/>
      <c r="K15" s="275"/>
      <c r="L15" s="275"/>
      <c r="M15" s="276"/>
      <c r="N15" s="277"/>
      <c r="O15" s="277"/>
      <c r="P15" s="277"/>
      <c r="Q15" s="277"/>
      <c r="R15" s="277"/>
      <c r="S15" s="286"/>
      <c r="T15" s="286"/>
      <c r="U15" s="277"/>
      <c r="V15" s="277"/>
      <c r="W15" s="277"/>
      <c r="X15" s="277"/>
      <c r="Y15" s="277"/>
      <c r="Z15" s="286"/>
      <c r="AA15" s="286"/>
      <c r="AB15" s="277"/>
      <c r="AC15" s="277"/>
      <c r="AD15" s="277"/>
      <c r="AE15" s="277"/>
      <c r="AF15" s="277"/>
      <c r="AG15" s="286"/>
      <c r="AH15" s="286"/>
      <c r="AI15" s="277"/>
      <c r="AJ15" s="277"/>
      <c r="AK15" s="277"/>
      <c r="AL15" s="277"/>
      <c r="AM15" s="277"/>
      <c r="AN15" s="286"/>
      <c r="AO15" s="286"/>
      <c r="AP15" s="286"/>
      <c r="AQ15" s="277"/>
      <c r="AR15" s="277"/>
      <c r="AS15" s="277"/>
      <c r="AT15" s="277"/>
      <c r="AU15" s="277"/>
      <c r="AV15" s="286"/>
      <c r="AW15" s="286"/>
      <c r="AX15" s="277"/>
      <c r="AY15" s="277"/>
      <c r="AZ15" s="277"/>
      <c r="BA15" s="277"/>
      <c r="BB15" s="277"/>
      <c r="BC15" s="286"/>
      <c r="BD15" s="286"/>
      <c r="BE15" s="277"/>
      <c r="BF15" s="277"/>
      <c r="BG15" s="277"/>
      <c r="BH15" s="277"/>
      <c r="BI15" s="277"/>
      <c r="BJ15" s="286"/>
      <c r="BK15" s="286"/>
      <c r="BL15" s="277"/>
      <c r="BM15" s="277"/>
      <c r="BN15" s="277"/>
      <c r="BO15" s="277"/>
      <c r="BP15" s="277"/>
      <c r="BQ15" s="286"/>
      <c r="BR15" s="286"/>
      <c r="BS15" s="277"/>
      <c r="BT15" s="277"/>
      <c r="BU15" s="277"/>
      <c r="BV15" s="277"/>
      <c r="BW15" s="286"/>
      <c r="BX15" s="286"/>
      <c r="BY15" s="277"/>
      <c r="BZ15" s="277"/>
      <c r="CA15" s="277"/>
      <c r="CB15" s="277"/>
      <c r="CC15" s="277"/>
      <c r="CD15" s="286"/>
      <c r="CE15" s="286"/>
      <c r="CF15" s="286"/>
      <c r="CG15" s="277"/>
      <c r="CH15" s="277"/>
      <c r="CI15" s="277"/>
      <c r="CJ15" s="277"/>
      <c r="CK15" s="277"/>
      <c r="CL15" s="286"/>
      <c r="CM15" s="286"/>
      <c r="CN15" s="277"/>
      <c r="CO15" s="277"/>
      <c r="CP15" s="277"/>
      <c r="CQ15" s="277"/>
      <c r="CR15" s="277"/>
      <c r="CS15" s="286"/>
      <c r="CT15" s="286"/>
      <c r="CU15" s="277"/>
      <c r="CV15" s="277"/>
      <c r="CW15" s="277"/>
      <c r="CX15" s="277"/>
      <c r="CY15" s="277"/>
      <c r="CZ15" s="286"/>
      <c r="DA15" s="286"/>
      <c r="DB15" s="277"/>
      <c r="DC15" s="277"/>
      <c r="DD15" s="277"/>
      <c r="DE15" s="277"/>
      <c r="DF15" s="277"/>
      <c r="DG15" s="286"/>
      <c r="DH15" s="286"/>
      <c r="DI15" s="277"/>
      <c r="DJ15" s="277"/>
      <c r="DK15" s="277"/>
      <c r="DL15" s="277"/>
      <c r="DM15" s="286"/>
      <c r="DN15" s="286"/>
      <c r="DO15" s="286"/>
      <c r="DP15" s="277"/>
      <c r="DQ15" s="277"/>
      <c r="DR15" s="277"/>
      <c r="DS15" s="277"/>
      <c r="DT15" s="277"/>
      <c r="DU15" s="286"/>
      <c r="DV15" s="286"/>
      <c r="DW15" s="277"/>
      <c r="DX15" s="277"/>
      <c r="DY15" s="277"/>
      <c r="DZ15" s="277"/>
      <c r="EA15" s="277"/>
      <c r="EB15" s="286"/>
      <c r="EC15" s="286"/>
      <c r="ED15" s="277"/>
      <c r="EE15" s="277"/>
      <c r="EF15" s="277"/>
      <c r="EG15" s="277"/>
      <c r="EH15" s="277"/>
      <c r="EI15" s="286"/>
      <c r="EJ15" s="286"/>
      <c r="EK15" s="277"/>
      <c r="EL15" s="277"/>
      <c r="EM15" s="277"/>
      <c r="EN15" s="277"/>
      <c r="EO15" s="277"/>
      <c r="EP15" s="286"/>
      <c r="EQ15" s="286"/>
      <c r="ER15" s="277"/>
      <c r="ES15" s="277"/>
      <c r="ET15" s="277"/>
      <c r="EU15" s="277"/>
      <c r="EV15" s="277"/>
      <c r="EW15" s="286"/>
      <c r="EX15" s="286"/>
      <c r="EY15" s="277"/>
      <c r="EZ15" s="277"/>
      <c r="FA15" s="277"/>
      <c r="FB15" s="277"/>
      <c r="FC15" s="277"/>
      <c r="FD15" s="286"/>
      <c r="FE15" s="286"/>
      <c r="FF15" s="277"/>
      <c r="FG15" s="277"/>
      <c r="FH15" s="277"/>
      <c r="FI15" s="277"/>
      <c r="FJ15" s="277"/>
      <c r="FK15" s="286"/>
      <c r="FL15" s="286"/>
      <c r="FM15" s="277"/>
      <c r="FN15" s="277"/>
      <c r="FO15" s="277"/>
      <c r="FP15" s="277"/>
      <c r="FQ15" s="277"/>
      <c r="FR15" s="286"/>
      <c r="FS15" s="286"/>
      <c r="FT15" s="277"/>
      <c r="FU15" s="277"/>
      <c r="FV15" s="287">
        <f t="shared" si="26"/>
        <v>0</v>
      </c>
      <c r="FX15" s="278">
        <f t="shared" si="22"/>
        <v>9</v>
      </c>
      <c r="FY15" s="288">
        <f t="shared" si="22"/>
        <v>0</v>
      </c>
      <c r="FZ15" s="278" t="s">
        <v>623</v>
      </c>
      <c r="GA15" s="278" t="s">
        <v>627</v>
      </c>
      <c r="GB15" s="278">
        <f t="shared" si="23"/>
        <v>0</v>
      </c>
      <c r="GC15" s="280">
        <f t="shared" si="24"/>
        <v>0</v>
      </c>
      <c r="GD15" s="289">
        <v>47</v>
      </c>
      <c r="GE15" s="278">
        <v>1.6</v>
      </c>
      <c r="GF15" s="282">
        <f t="shared" si="25"/>
        <v>0</v>
      </c>
    </row>
    <row r="16" spans="1:188" ht="27" hidden="1" customHeight="1" thickBot="1">
      <c r="A16" s="270">
        <v>10</v>
      </c>
      <c r="B16" s="285"/>
      <c r="C16" s="271"/>
      <c r="D16" s="272"/>
      <c r="E16" s="272"/>
      <c r="F16" s="273"/>
      <c r="G16" s="273"/>
      <c r="H16" s="273"/>
      <c r="I16" s="274"/>
      <c r="J16" s="275"/>
      <c r="K16" s="275"/>
      <c r="L16" s="275"/>
      <c r="M16" s="276"/>
      <c r="N16" s="277"/>
      <c r="O16" s="277"/>
      <c r="P16" s="277"/>
      <c r="Q16" s="277"/>
      <c r="R16" s="277"/>
      <c r="S16" s="286"/>
      <c r="T16" s="286"/>
      <c r="U16" s="277"/>
      <c r="V16" s="277"/>
      <c r="W16" s="277"/>
      <c r="X16" s="277"/>
      <c r="Y16" s="277"/>
      <c r="Z16" s="286"/>
      <c r="AA16" s="286"/>
      <c r="AB16" s="277"/>
      <c r="AC16" s="277"/>
      <c r="AD16" s="277"/>
      <c r="AE16" s="277"/>
      <c r="AF16" s="277"/>
      <c r="AG16" s="286"/>
      <c r="AH16" s="286"/>
      <c r="AI16" s="277"/>
      <c r="AJ16" s="277"/>
      <c r="AK16" s="277"/>
      <c r="AL16" s="277"/>
      <c r="AM16" s="277"/>
      <c r="AN16" s="286"/>
      <c r="AO16" s="286"/>
      <c r="AP16" s="286"/>
      <c r="AQ16" s="277"/>
      <c r="AR16" s="277"/>
      <c r="AS16" s="277"/>
      <c r="AT16" s="277"/>
      <c r="AU16" s="277"/>
      <c r="AV16" s="286"/>
      <c r="AW16" s="286"/>
      <c r="AX16" s="277"/>
      <c r="AY16" s="277"/>
      <c r="AZ16" s="277"/>
      <c r="BA16" s="277"/>
      <c r="BB16" s="277"/>
      <c r="BC16" s="286"/>
      <c r="BD16" s="286"/>
      <c r="BE16" s="277"/>
      <c r="BF16" s="277"/>
      <c r="BG16" s="277"/>
      <c r="BH16" s="277"/>
      <c r="BI16" s="277"/>
      <c r="BJ16" s="286"/>
      <c r="BK16" s="286"/>
      <c r="BL16" s="277"/>
      <c r="BM16" s="277"/>
      <c r="BN16" s="277"/>
      <c r="BO16" s="277"/>
      <c r="BP16" s="277"/>
      <c r="BQ16" s="286"/>
      <c r="BR16" s="286"/>
      <c r="BS16" s="277"/>
      <c r="BT16" s="277"/>
      <c r="BU16" s="277"/>
      <c r="BV16" s="277"/>
      <c r="BW16" s="286"/>
      <c r="BX16" s="286"/>
      <c r="BY16" s="277"/>
      <c r="BZ16" s="277"/>
      <c r="CA16" s="277"/>
      <c r="CB16" s="277"/>
      <c r="CC16" s="277"/>
      <c r="CD16" s="286"/>
      <c r="CE16" s="286"/>
      <c r="CF16" s="286"/>
      <c r="CG16" s="277"/>
      <c r="CH16" s="277"/>
      <c r="CI16" s="277"/>
      <c r="CJ16" s="277"/>
      <c r="CK16" s="277"/>
      <c r="CL16" s="286"/>
      <c r="CM16" s="286"/>
      <c r="CN16" s="277"/>
      <c r="CO16" s="277"/>
      <c r="CP16" s="277"/>
      <c r="CQ16" s="277"/>
      <c r="CR16" s="277"/>
      <c r="CS16" s="286"/>
      <c r="CT16" s="286"/>
      <c r="CU16" s="277"/>
      <c r="CV16" s="277"/>
      <c r="CW16" s="277"/>
      <c r="CX16" s="277"/>
      <c r="CY16" s="277"/>
      <c r="CZ16" s="286"/>
      <c r="DA16" s="286"/>
      <c r="DB16" s="277"/>
      <c r="DC16" s="277"/>
      <c r="DD16" s="277"/>
      <c r="DE16" s="277"/>
      <c r="DF16" s="277"/>
      <c r="DG16" s="286"/>
      <c r="DH16" s="286"/>
      <c r="DI16" s="277"/>
      <c r="DJ16" s="277"/>
      <c r="DK16" s="277"/>
      <c r="DL16" s="277"/>
      <c r="DM16" s="286"/>
      <c r="DN16" s="286"/>
      <c r="DO16" s="286"/>
      <c r="DP16" s="277"/>
      <c r="DQ16" s="277"/>
      <c r="DR16" s="277"/>
      <c r="DS16" s="277"/>
      <c r="DT16" s="277"/>
      <c r="DU16" s="286"/>
      <c r="DV16" s="286"/>
      <c r="DW16" s="277"/>
      <c r="DX16" s="277"/>
      <c r="DY16" s="277"/>
      <c r="DZ16" s="277"/>
      <c r="EA16" s="277"/>
      <c r="EB16" s="286"/>
      <c r="EC16" s="286"/>
      <c r="ED16" s="277"/>
      <c r="EE16" s="277"/>
      <c r="EF16" s="277"/>
      <c r="EG16" s="277"/>
      <c r="EH16" s="277"/>
      <c r="EI16" s="286"/>
      <c r="EJ16" s="286"/>
      <c r="EK16" s="277"/>
      <c r="EL16" s="277"/>
      <c r="EM16" s="277"/>
      <c r="EN16" s="277"/>
      <c r="EO16" s="277"/>
      <c r="EP16" s="286"/>
      <c r="EQ16" s="286"/>
      <c r="ER16" s="277"/>
      <c r="ES16" s="277"/>
      <c r="ET16" s="277"/>
      <c r="EU16" s="277"/>
      <c r="EV16" s="277"/>
      <c r="EW16" s="286"/>
      <c r="EX16" s="286"/>
      <c r="EY16" s="277"/>
      <c r="EZ16" s="277"/>
      <c r="FA16" s="277"/>
      <c r="FB16" s="277"/>
      <c r="FC16" s="277"/>
      <c r="FD16" s="286"/>
      <c r="FE16" s="286"/>
      <c r="FF16" s="277"/>
      <c r="FG16" s="277"/>
      <c r="FH16" s="277"/>
      <c r="FI16" s="277"/>
      <c r="FJ16" s="277"/>
      <c r="FK16" s="286"/>
      <c r="FL16" s="286"/>
      <c r="FM16" s="277"/>
      <c r="FN16" s="277"/>
      <c r="FO16" s="277"/>
      <c r="FP16" s="277"/>
      <c r="FQ16" s="277"/>
      <c r="FR16" s="286"/>
      <c r="FS16" s="286"/>
      <c r="FT16" s="277"/>
      <c r="FU16" s="277"/>
      <c r="FV16" s="287">
        <f t="shared" si="26"/>
        <v>0</v>
      </c>
      <c r="FX16" s="278">
        <f t="shared" si="22"/>
        <v>10</v>
      </c>
      <c r="FY16" s="288">
        <f t="shared" si="22"/>
        <v>0</v>
      </c>
      <c r="FZ16" s="278" t="s">
        <v>623</v>
      </c>
      <c r="GA16" s="278" t="s">
        <v>627</v>
      </c>
      <c r="GB16" s="278">
        <f t="shared" si="23"/>
        <v>0</v>
      </c>
      <c r="GC16" s="280">
        <f t="shared" si="24"/>
        <v>0</v>
      </c>
      <c r="GD16" s="289">
        <v>47</v>
      </c>
      <c r="GE16" s="278">
        <v>1.6</v>
      </c>
      <c r="GF16" s="282">
        <f t="shared" si="25"/>
        <v>0</v>
      </c>
    </row>
    <row r="17" spans="1:188" ht="27" hidden="1" customHeight="1">
      <c r="A17" s="270">
        <v>11</v>
      </c>
      <c r="B17" s="285"/>
      <c r="C17" s="271"/>
      <c r="D17" s="272"/>
      <c r="E17" s="272"/>
      <c r="F17" s="273"/>
      <c r="G17" s="273"/>
      <c r="H17" s="273"/>
      <c r="I17" s="274"/>
      <c r="J17" s="275"/>
      <c r="K17" s="275"/>
      <c r="L17" s="275"/>
      <c r="M17" s="276"/>
      <c r="N17" s="277"/>
      <c r="O17" s="277"/>
      <c r="P17" s="277"/>
      <c r="Q17" s="277"/>
      <c r="R17" s="277"/>
      <c r="S17" s="286"/>
      <c r="T17" s="286"/>
      <c r="U17" s="277"/>
      <c r="V17" s="277"/>
      <c r="W17" s="277"/>
      <c r="X17" s="277"/>
      <c r="Y17" s="277"/>
      <c r="Z17" s="286"/>
      <c r="AA17" s="286"/>
      <c r="AB17" s="277"/>
      <c r="AC17" s="277"/>
      <c r="AD17" s="277"/>
      <c r="AE17" s="277"/>
      <c r="AF17" s="277"/>
      <c r="AG17" s="286"/>
      <c r="AH17" s="286"/>
      <c r="AI17" s="277"/>
      <c r="AJ17" s="277"/>
      <c r="AK17" s="277"/>
      <c r="AL17" s="277"/>
      <c r="AM17" s="277"/>
      <c r="AN17" s="286"/>
      <c r="AO17" s="286"/>
      <c r="AP17" s="286"/>
      <c r="AQ17" s="277"/>
      <c r="AR17" s="277"/>
      <c r="AS17" s="277"/>
      <c r="AT17" s="277"/>
      <c r="AU17" s="277"/>
      <c r="AV17" s="286"/>
      <c r="AW17" s="286"/>
      <c r="AX17" s="277"/>
      <c r="AY17" s="277"/>
      <c r="AZ17" s="277"/>
      <c r="BA17" s="277"/>
      <c r="BB17" s="277"/>
      <c r="BC17" s="286"/>
      <c r="BD17" s="286"/>
      <c r="BE17" s="277"/>
      <c r="BF17" s="277"/>
      <c r="BG17" s="277"/>
      <c r="BH17" s="277"/>
      <c r="BI17" s="277"/>
      <c r="BJ17" s="286"/>
      <c r="BK17" s="286"/>
      <c r="BL17" s="277"/>
      <c r="BM17" s="277"/>
      <c r="BN17" s="277"/>
      <c r="BO17" s="277"/>
      <c r="BP17" s="277"/>
      <c r="BQ17" s="286"/>
      <c r="BR17" s="286"/>
      <c r="BS17" s="277"/>
      <c r="BT17" s="277"/>
      <c r="BU17" s="277"/>
      <c r="BV17" s="277"/>
      <c r="BW17" s="286"/>
      <c r="BX17" s="286"/>
      <c r="BY17" s="277"/>
      <c r="BZ17" s="277"/>
      <c r="CA17" s="277"/>
      <c r="CB17" s="277"/>
      <c r="CC17" s="277"/>
      <c r="CD17" s="286"/>
      <c r="CE17" s="286"/>
      <c r="CF17" s="286"/>
      <c r="CG17" s="277"/>
      <c r="CH17" s="277"/>
      <c r="CI17" s="277"/>
      <c r="CJ17" s="277"/>
      <c r="CK17" s="277"/>
      <c r="CL17" s="286"/>
      <c r="CM17" s="286"/>
      <c r="CN17" s="277"/>
      <c r="CO17" s="277"/>
      <c r="CP17" s="277"/>
      <c r="CQ17" s="277"/>
      <c r="CR17" s="277"/>
      <c r="CS17" s="286"/>
      <c r="CT17" s="286"/>
      <c r="CU17" s="277"/>
      <c r="CV17" s="277"/>
      <c r="CW17" s="277"/>
      <c r="CX17" s="277"/>
      <c r="CY17" s="277"/>
      <c r="CZ17" s="286"/>
      <c r="DA17" s="286"/>
      <c r="DB17" s="277"/>
      <c r="DC17" s="277"/>
      <c r="DD17" s="277"/>
      <c r="DE17" s="277"/>
      <c r="DF17" s="277"/>
      <c r="DG17" s="286"/>
      <c r="DH17" s="286"/>
      <c r="DI17" s="277"/>
      <c r="DJ17" s="277"/>
      <c r="DK17" s="277"/>
      <c r="DL17" s="277"/>
      <c r="DM17" s="286"/>
      <c r="DN17" s="286"/>
      <c r="DO17" s="286"/>
      <c r="DP17" s="277"/>
      <c r="DQ17" s="277"/>
      <c r="DR17" s="277"/>
      <c r="DS17" s="277"/>
      <c r="DT17" s="277"/>
      <c r="DU17" s="286"/>
      <c r="DV17" s="286"/>
      <c r="DW17" s="277"/>
      <c r="DX17" s="277"/>
      <c r="DY17" s="277"/>
      <c r="DZ17" s="277"/>
      <c r="EA17" s="277"/>
      <c r="EB17" s="286"/>
      <c r="EC17" s="286"/>
      <c r="ED17" s="277"/>
      <c r="EE17" s="277"/>
      <c r="EF17" s="277"/>
      <c r="EG17" s="277"/>
      <c r="EH17" s="277"/>
      <c r="EI17" s="286"/>
      <c r="EJ17" s="286"/>
      <c r="EK17" s="277"/>
      <c r="EL17" s="277"/>
      <c r="EM17" s="277"/>
      <c r="EN17" s="277"/>
      <c r="EO17" s="277"/>
      <c r="EP17" s="286"/>
      <c r="EQ17" s="286"/>
      <c r="ER17" s="277"/>
      <c r="ES17" s="277"/>
      <c r="ET17" s="277"/>
      <c r="EU17" s="277"/>
      <c r="EV17" s="277"/>
      <c r="EW17" s="286"/>
      <c r="EX17" s="286"/>
      <c r="EY17" s="277"/>
      <c r="EZ17" s="277"/>
      <c r="FA17" s="277"/>
      <c r="FB17" s="277"/>
      <c r="FC17" s="277"/>
      <c r="FD17" s="286"/>
      <c r="FE17" s="286"/>
      <c r="FF17" s="277"/>
      <c r="FG17" s="277"/>
      <c r="FH17" s="277"/>
      <c r="FI17" s="277"/>
      <c r="FJ17" s="277"/>
      <c r="FK17" s="286"/>
      <c r="FL17" s="286"/>
      <c r="FM17" s="277"/>
      <c r="FN17" s="277"/>
      <c r="FO17" s="277"/>
      <c r="FP17" s="277"/>
      <c r="FQ17" s="277"/>
      <c r="FR17" s="286"/>
      <c r="FS17" s="286"/>
      <c r="FT17" s="277"/>
      <c r="FU17" s="277"/>
      <c r="FV17" s="287">
        <f t="shared" si="26"/>
        <v>0</v>
      </c>
      <c r="FX17" s="278">
        <f t="shared" si="22"/>
        <v>11</v>
      </c>
      <c r="FY17" s="288">
        <f t="shared" si="22"/>
        <v>0</v>
      </c>
      <c r="FZ17" s="278" t="s">
        <v>623</v>
      </c>
      <c r="GA17" s="278" t="s">
        <v>627</v>
      </c>
      <c r="GB17" s="278">
        <f t="shared" si="23"/>
        <v>0</v>
      </c>
      <c r="GC17" s="280">
        <f t="shared" si="24"/>
        <v>0</v>
      </c>
      <c r="GD17" s="289">
        <v>47</v>
      </c>
      <c r="GE17" s="278">
        <v>1.6</v>
      </c>
      <c r="GF17" s="282">
        <f t="shared" si="25"/>
        <v>0</v>
      </c>
    </row>
    <row r="18" spans="1:188" ht="27" hidden="1" customHeight="1">
      <c r="A18" s="270">
        <v>12</v>
      </c>
      <c r="B18" s="285"/>
      <c r="C18" s="271"/>
      <c r="D18" s="272"/>
      <c r="E18" s="272"/>
      <c r="F18" s="273"/>
      <c r="G18" s="273"/>
      <c r="H18" s="273"/>
      <c r="I18" s="274"/>
      <c r="J18" s="275"/>
      <c r="K18" s="275"/>
      <c r="L18" s="275"/>
      <c r="M18" s="276"/>
      <c r="N18" s="277"/>
      <c r="O18" s="277"/>
      <c r="P18" s="277"/>
      <c r="Q18" s="277"/>
      <c r="R18" s="277"/>
      <c r="S18" s="286"/>
      <c r="T18" s="286"/>
      <c r="U18" s="277"/>
      <c r="V18" s="277"/>
      <c r="W18" s="277"/>
      <c r="X18" s="277"/>
      <c r="Y18" s="277"/>
      <c r="Z18" s="286"/>
      <c r="AA18" s="286"/>
      <c r="AB18" s="277"/>
      <c r="AC18" s="277"/>
      <c r="AD18" s="277"/>
      <c r="AE18" s="277"/>
      <c r="AF18" s="277"/>
      <c r="AG18" s="286"/>
      <c r="AH18" s="286"/>
      <c r="AI18" s="277"/>
      <c r="AJ18" s="277"/>
      <c r="AK18" s="277"/>
      <c r="AL18" s="277"/>
      <c r="AM18" s="277"/>
      <c r="AN18" s="286"/>
      <c r="AO18" s="286"/>
      <c r="AP18" s="286"/>
      <c r="AQ18" s="277"/>
      <c r="AR18" s="277"/>
      <c r="AS18" s="277"/>
      <c r="AT18" s="277"/>
      <c r="AU18" s="277"/>
      <c r="AV18" s="286"/>
      <c r="AW18" s="286"/>
      <c r="AX18" s="277"/>
      <c r="AY18" s="277"/>
      <c r="AZ18" s="277"/>
      <c r="BA18" s="277"/>
      <c r="BB18" s="277"/>
      <c r="BC18" s="286"/>
      <c r="BD18" s="286"/>
      <c r="BE18" s="277"/>
      <c r="BF18" s="277"/>
      <c r="BG18" s="277"/>
      <c r="BH18" s="277"/>
      <c r="BI18" s="277"/>
      <c r="BJ18" s="286"/>
      <c r="BK18" s="286"/>
      <c r="BL18" s="277"/>
      <c r="BM18" s="277"/>
      <c r="BN18" s="277"/>
      <c r="BO18" s="277"/>
      <c r="BP18" s="277"/>
      <c r="BQ18" s="286"/>
      <c r="BR18" s="286"/>
      <c r="BS18" s="277"/>
      <c r="BT18" s="277"/>
      <c r="BU18" s="277"/>
      <c r="BV18" s="277"/>
      <c r="BW18" s="286"/>
      <c r="BX18" s="286"/>
      <c r="BY18" s="277"/>
      <c r="BZ18" s="277"/>
      <c r="CA18" s="277"/>
      <c r="CB18" s="277"/>
      <c r="CC18" s="277"/>
      <c r="CD18" s="286"/>
      <c r="CE18" s="286"/>
      <c r="CF18" s="286"/>
      <c r="CG18" s="277"/>
      <c r="CH18" s="277"/>
      <c r="CI18" s="277"/>
      <c r="CJ18" s="277"/>
      <c r="CK18" s="277"/>
      <c r="CL18" s="286"/>
      <c r="CM18" s="286"/>
      <c r="CN18" s="277"/>
      <c r="CO18" s="277"/>
      <c r="CP18" s="277"/>
      <c r="CQ18" s="277"/>
      <c r="CR18" s="277"/>
      <c r="CS18" s="286"/>
      <c r="CT18" s="286"/>
      <c r="CU18" s="277"/>
      <c r="CV18" s="277"/>
      <c r="CW18" s="277"/>
      <c r="CX18" s="277"/>
      <c r="CY18" s="277"/>
      <c r="CZ18" s="286"/>
      <c r="DA18" s="286"/>
      <c r="DB18" s="277"/>
      <c r="DC18" s="277"/>
      <c r="DD18" s="277"/>
      <c r="DE18" s="277"/>
      <c r="DF18" s="277"/>
      <c r="DG18" s="286"/>
      <c r="DH18" s="286"/>
      <c r="DI18" s="277"/>
      <c r="DJ18" s="277"/>
      <c r="DK18" s="277"/>
      <c r="DL18" s="277"/>
      <c r="DM18" s="286"/>
      <c r="DN18" s="286"/>
      <c r="DO18" s="286"/>
      <c r="DP18" s="277"/>
      <c r="DQ18" s="277"/>
      <c r="DR18" s="277"/>
      <c r="DS18" s="277"/>
      <c r="DT18" s="277"/>
      <c r="DU18" s="286"/>
      <c r="DV18" s="286"/>
      <c r="DW18" s="277"/>
      <c r="DX18" s="277"/>
      <c r="DY18" s="277"/>
      <c r="DZ18" s="277"/>
      <c r="EA18" s="277"/>
      <c r="EB18" s="286"/>
      <c r="EC18" s="286"/>
      <c r="ED18" s="277"/>
      <c r="EE18" s="277"/>
      <c r="EF18" s="277"/>
      <c r="EG18" s="277"/>
      <c r="EH18" s="277"/>
      <c r="EI18" s="286"/>
      <c r="EJ18" s="286"/>
      <c r="EK18" s="277"/>
      <c r="EL18" s="277"/>
      <c r="EM18" s="277"/>
      <c r="EN18" s="277"/>
      <c r="EO18" s="277"/>
      <c r="EP18" s="286"/>
      <c r="EQ18" s="286"/>
      <c r="ER18" s="277"/>
      <c r="ES18" s="277"/>
      <c r="ET18" s="277"/>
      <c r="EU18" s="277"/>
      <c r="EV18" s="277"/>
      <c r="EW18" s="286"/>
      <c r="EX18" s="286"/>
      <c r="EY18" s="277"/>
      <c r="EZ18" s="277"/>
      <c r="FA18" s="277"/>
      <c r="FB18" s="277"/>
      <c r="FC18" s="277"/>
      <c r="FD18" s="286"/>
      <c r="FE18" s="286"/>
      <c r="FF18" s="277"/>
      <c r="FG18" s="277"/>
      <c r="FH18" s="277"/>
      <c r="FI18" s="277"/>
      <c r="FJ18" s="277"/>
      <c r="FK18" s="286"/>
      <c r="FL18" s="286"/>
      <c r="FM18" s="277"/>
      <c r="FN18" s="277"/>
      <c r="FO18" s="277"/>
      <c r="FP18" s="277"/>
      <c r="FQ18" s="277"/>
      <c r="FR18" s="286"/>
      <c r="FS18" s="286"/>
      <c r="FT18" s="277"/>
      <c r="FU18" s="277"/>
      <c r="FV18" s="287">
        <f t="shared" si="26"/>
        <v>0</v>
      </c>
      <c r="FX18" s="278">
        <f t="shared" si="22"/>
        <v>12</v>
      </c>
      <c r="FY18" s="288">
        <f t="shared" si="22"/>
        <v>0</v>
      </c>
      <c r="FZ18" s="278" t="s">
        <v>623</v>
      </c>
      <c r="GA18" s="278" t="s">
        <v>627</v>
      </c>
      <c r="GB18" s="278">
        <f t="shared" si="23"/>
        <v>0</v>
      </c>
      <c r="GC18" s="280">
        <f t="shared" si="24"/>
        <v>0</v>
      </c>
      <c r="GD18" s="289">
        <v>47</v>
      </c>
      <c r="GE18" s="278">
        <v>1.6</v>
      </c>
      <c r="GF18" s="282">
        <f t="shared" si="25"/>
        <v>0</v>
      </c>
    </row>
    <row r="19" spans="1:188" ht="27" hidden="1" customHeight="1">
      <c r="A19" s="270">
        <v>13</v>
      </c>
      <c r="B19" s="285"/>
      <c r="C19" s="271"/>
      <c r="D19" s="272"/>
      <c r="E19" s="272"/>
      <c r="F19" s="273"/>
      <c r="G19" s="273"/>
      <c r="H19" s="273"/>
      <c r="I19" s="274"/>
      <c r="J19" s="275"/>
      <c r="K19" s="275"/>
      <c r="L19" s="275"/>
      <c r="M19" s="276"/>
      <c r="N19" s="277"/>
      <c r="O19" s="277"/>
      <c r="P19" s="277"/>
      <c r="Q19" s="277"/>
      <c r="R19" s="277"/>
      <c r="S19" s="286"/>
      <c r="T19" s="286"/>
      <c r="U19" s="277"/>
      <c r="V19" s="277"/>
      <c r="W19" s="277"/>
      <c r="X19" s="277"/>
      <c r="Y19" s="277"/>
      <c r="Z19" s="286"/>
      <c r="AA19" s="286"/>
      <c r="AB19" s="277"/>
      <c r="AC19" s="277"/>
      <c r="AD19" s="277"/>
      <c r="AE19" s="277"/>
      <c r="AF19" s="277"/>
      <c r="AG19" s="286"/>
      <c r="AH19" s="286"/>
      <c r="AI19" s="277"/>
      <c r="AJ19" s="277"/>
      <c r="AK19" s="277"/>
      <c r="AL19" s="277"/>
      <c r="AM19" s="277"/>
      <c r="AN19" s="286"/>
      <c r="AO19" s="286"/>
      <c r="AP19" s="286"/>
      <c r="AQ19" s="277"/>
      <c r="AR19" s="277"/>
      <c r="AS19" s="277"/>
      <c r="AT19" s="277"/>
      <c r="AU19" s="277"/>
      <c r="AV19" s="286"/>
      <c r="AW19" s="286"/>
      <c r="AX19" s="277"/>
      <c r="AY19" s="277"/>
      <c r="AZ19" s="277"/>
      <c r="BA19" s="277"/>
      <c r="BB19" s="277"/>
      <c r="BC19" s="286"/>
      <c r="BD19" s="286"/>
      <c r="BE19" s="277"/>
      <c r="BF19" s="277"/>
      <c r="BG19" s="277"/>
      <c r="BH19" s="277"/>
      <c r="BI19" s="277"/>
      <c r="BJ19" s="286"/>
      <c r="BK19" s="286"/>
      <c r="BL19" s="277"/>
      <c r="BM19" s="277"/>
      <c r="BN19" s="277"/>
      <c r="BO19" s="277"/>
      <c r="BP19" s="277"/>
      <c r="BQ19" s="286"/>
      <c r="BR19" s="286"/>
      <c r="BS19" s="277"/>
      <c r="BT19" s="277"/>
      <c r="BU19" s="277"/>
      <c r="BV19" s="277"/>
      <c r="BW19" s="286"/>
      <c r="BX19" s="286"/>
      <c r="BY19" s="277"/>
      <c r="BZ19" s="277"/>
      <c r="CA19" s="277"/>
      <c r="CB19" s="277"/>
      <c r="CC19" s="277"/>
      <c r="CD19" s="286"/>
      <c r="CE19" s="286"/>
      <c r="CF19" s="286"/>
      <c r="CG19" s="277"/>
      <c r="CH19" s="277"/>
      <c r="CI19" s="277"/>
      <c r="CJ19" s="277"/>
      <c r="CK19" s="277"/>
      <c r="CL19" s="286"/>
      <c r="CM19" s="286"/>
      <c r="CN19" s="277"/>
      <c r="CO19" s="277"/>
      <c r="CP19" s="277"/>
      <c r="CQ19" s="277"/>
      <c r="CR19" s="277"/>
      <c r="CS19" s="286"/>
      <c r="CT19" s="286"/>
      <c r="CU19" s="277"/>
      <c r="CV19" s="277"/>
      <c r="CW19" s="277"/>
      <c r="CX19" s="277"/>
      <c r="CY19" s="277"/>
      <c r="CZ19" s="286"/>
      <c r="DA19" s="286"/>
      <c r="DB19" s="277"/>
      <c r="DC19" s="277"/>
      <c r="DD19" s="277"/>
      <c r="DE19" s="277"/>
      <c r="DF19" s="277"/>
      <c r="DG19" s="286"/>
      <c r="DH19" s="286"/>
      <c r="DI19" s="277"/>
      <c r="DJ19" s="277"/>
      <c r="DK19" s="277"/>
      <c r="DL19" s="277"/>
      <c r="DM19" s="286"/>
      <c r="DN19" s="286"/>
      <c r="DO19" s="286"/>
      <c r="DP19" s="277"/>
      <c r="DQ19" s="277"/>
      <c r="DR19" s="277"/>
      <c r="DS19" s="277"/>
      <c r="DT19" s="277"/>
      <c r="DU19" s="286"/>
      <c r="DV19" s="286"/>
      <c r="DW19" s="277"/>
      <c r="DX19" s="277"/>
      <c r="DY19" s="277"/>
      <c r="DZ19" s="277"/>
      <c r="EA19" s="277"/>
      <c r="EB19" s="286"/>
      <c r="EC19" s="286"/>
      <c r="ED19" s="277"/>
      <c r="EE19" s="277"/>
      <c r="EF19" s="277"/>
      <c r="EG19" s="277"/>
      <c r="EH19" s="277"/>
      <c r="EI19" s="286"/>
      <c r="EJ19" s="286"/>
      <c r="EK19" s="277"/>
      <c r="EL19" s="277"/>
      <c r="EM19" s="277"/>
      <c r="EN19" s="277"/>
      <c r="EO19" s="277"/>
      <c r="EP19" s="286"/>
      <c r="EQ19" s="286"/>
      <c r="ER19" s="277"/>
      <c r="ES19" s="277"/>
      <c r="ET19" s="277"/>
      <c r="EU19" s="277"/>
      <c r="EV19" s="277"/>
      <c r="EW19" s="286"/>
      <c r="EX19" s="286"/>
      <c r="EY19" s="277"/>
      <c r="EZ19" s="277"/>
      <c r="FA19" s="277"/>
      <c r="FB19" s="277"/>
      <c r="FC19" s="277"/>
      <c r="FD19" s="286"/>
      <c r="FE19" s="286"/>
      <c r="FF19" s="277"/>
      <c r="FG19" s="277"/>
      <c r="FH19" s="277"/>
      <c r="FI19" s="277"/>
      <c r="FJ19" s="277"/>
      <c r="FK19" s="286"/>
      <c r="FL19" s="286"/>
      <c r="FM19" s="277"/>
      <c r="FN19" s="277"/>
      <c r="FO19" s="277"/>
      <c r="FP19" s="277"/>
      <c r="FQ19" s="277"/>
      <c r="FR19" s="286"/>
      <c r="FS19" s="286"/>
      <c r="FT19" s="277"/>
      <c r="FU19" s="277"/>
      <c r="FV19" s="287">
        <f t="shared" si="26"/>
        <v>0</v>
      </c>
      <c r="FX19" s="278">
        <f t="shared" si="22"/>
        <v>13</v>
      </c>
      <c r="FY19" s="288">
        <f t="shared" si="22"/>
        <v>0</v>
      </c>
      <c r="FZ19" s="278" t="s">
        <v>623</v>
      </c>
      <c r="GA19" s="278" t="s">
        <v>627</v>
      </c>
      <c r="GB19" s="278">
        <f t="shared" si="23"/>
        <v>0</v>
      </c>
      <c r="GC19" s="280">
        <f t="shared" si="24"/>
        <v>0</v>
      </c>
      <c r="GD19" s="289">
        <v>47</v>
      </c>
      <c r="GE19" s="278">
        <v>1.6</v>
      </c>
      <c r="GF19" s="282">
        <f t="shared" si="25"/>
        <v>0</v>
      </c>
    </row>
    <row r="20" spans="1:188" ht="27" hidden="1" customHeight="1">
      <c r="A20" s="270">
        <v>14</v>
      </c>
      <c r="B20" s="285"/>
      <c r="C20" s="271"/>
      <c r="D20" s="272"/>
      <c r="E20" s="272"/>
      <c r="F20" s="273"/>
      <c r="G20" s="273"/>
      <c r="H20" s="273"/>
      <c r="I20" s="274"/>
      <c r="J20" s="275"/>
      <c r="K20" s="275"/>
      <c r="L20" s="275"/>
      <c r="M20" s="276"/>
      <c r="N20" s="277"/>
      <c r="O20" s="277"/>
      <c r="P20" s="277"/>
      <c r="Q20" s="277"/>
      <c r="R20" s="277"/>
      <c r="S20" s="286"/>
      <c r="T20" s="286"/>
      <c r="U20" s="277"/>
      <c r="V20" s="277"/>
      <c r="W20" s="277"/>
      <c r="X20" s="277"/>
      <c r="Y20" s="277"/>
      <c r="Z20" s="286"/>
      <c r="AA20" s="286"/>
      <c r="AB20" s="277"/>
      <c r="AC20" s="277"/>
      <c r="AD20" s="277"/>
      <c r="AE20" s="277"/>
      <c r="AF20" s="277"/>
      <c r="AG20" s="286"/>
      <c r="AH20" s="286"/>
      <c r="AI20" s="277"/>
      <c r="AJ20" s="277"/>
      <c r="AK20" s="277"/>
      <c r="AL20" s="277"/>
      <c r="AM20" s="277"/>
      <c r="AN20" s="286"/>
      <c r="AO20" s="286"/>
      <c r="AP20" s="286"/>
      <c r="AQ20" s="277"/>
      <c r="AR20" s="277"/>
      <c r="AS20" s="277"/>
      <c r="AT20" s="277"/>
      <c r="AU20" s="277"/>
      <c r="AV20" s="286"/>
      <c r="AW20" s="286"/>
      <c r="AX20" s="277"/>
      <c r="AY20" s="277"/>
      <c r="AZ20" s="277"/>
      <c r="BA20" s="277"/>
      <c r="BB20" s="277"/>
      <c r="BC20" s="286"/>
      <c r="BD20" s="286"/>
      <c r="BE20" s="277"/>
      <c r="BF20" s="277"/>
      <c r="BG20" s="277"/>
      <c r="BH20" s="277"/>
      <c r="BI20" s="277"/>
      <c r="BJ20" s="286"/>
      <c r="BK20" s="286"/>
      <c r="BL20" s="277"/>
      <c r="BM20" s="277"/>
      <c r="BN20" s="277"/>
      <c r="BO20" s="277"/>
      <c r="BP20" s="277"/>
      <c r="BQ20" s="286"/>
      <c r="BR20" s="286"/>
      <c r="BS20" s="277"/>
      <c r="BT20" s="277"/>
      <c r="BU20" s="277"/>
      <c r="BV20" s="277"/>
      <c r="BW20" s="286"/>
      <c r="BX20" s="286"/>
      <c r="BY20" s="277"/>
      <c r="BZ20" s="277"/>
      <c r="CA20" s="277"/>
      <c r="CB20" s="277"/>
      <c r="CC20" s="277"/>
      <c r="CD20" s="286"/>
      <c r="CE20" s="286"/>
      <c r="CF20" s="286"/>
      <c r="CG20" s="277"/>
      <c r="CH20" s="277"/>
      <c r="CI20" s="277"/>
      <c r="CJ20" s="277"/>
      <c r="CK20" s="277"/>
      <c r="CL20" s="286"/>
      <c r="CM20" s="286"/>
      <c r="CN20" s="277"/>
      <c r="CO20" s="277"/>
      <c r="CP20" s="277"/>
      <c r="CQ20" s="277"/>
      <c r="CR20" s="277"/>
      <c r="CS20" s="286"/>
      <c r="CT20" s="286"/>
      <c r="CU20" s="277"/>
      <c r="CV20" s="277"/>
      <c r="CW20" s="277"/>
      <c r="CX20" s="277"/>
      <c r="CY20" s="277"/>
      <c r="CZ20" s="286"/>
      <c r="DA20" s="286"/>
      <c r="DB20" s="277"/>
      <c r="DC20" s="277"/>
      <c r="DD20" s="277"/>
      <c r="DE20" s="277"/>
      <c r="DF20" s="277"/>
      <c r="DG20" s="286"/>
      <c r="DH20" s="286"/>
      <c r="DI20" s="277"/>
      <c r="DJ20" s="277"/>
      <c r="DK20" s="277"/>
      <c r="DL20" s="277"/>
      <c r="DM20" s="286"/>
      <c r="DN20" s="286"/>
      <c r="DO20" s="286"/>
      <c r="DP20" s="277"/>
      <c r="DQ20" s="277"/>
      <c r="DR20" s="277"/>
      <c r="DS20" s="277"/>
      <c r="DT20" s="277"/>
      <c r="DU20" s="286"/>
      <c r="DV20" s="286"/>
      <c r="DW20" s="277"/>
      <c r="DX20" s="277"/>
      <c r="DY20" s="277"/>
      <c r="DZ20" s="277"/>
      <c r="EA20" s="277"/>
      <c r="EB20" s="286"/>
      <c r="EC20" s="286"/>
      <c r="ED20" s="277"/>
      <c r="EE20" s="277"/>
      <c r="EF20" s="277"/>
      <c r="EG20" s="277"/>
      <c r="EH20" s="277"/>
      <c r="EI20" s="286"/>
      <c r="EJ20" s="286"/>
      <c r="EK20" s="277"/>
      <c r="EL20" s="277"/>
      <c r="EM20" s="277"/>
      <c r="EN20" s="277"/>
      <c r="EO20" s="277"/>
      <c r="EP20" s="286"/>
      <c r="EQ20" s="286"/>
      <c r="ER20" s="277"/>
      <c r="ES20" s="277"/>
      <c r="ET20" s="277"/>
      <c r="EU20" s="277"/>
      <c r="EV20" s="277"/>
      <c r="EW20" s="286"/>
      <c r="EX20" s="286"/>
      <c r="EY20" s="277"/>
      <c r="EZ20" s="277"/>
      <c r="FA20" s="277"/>
      <c r="FB20" s="277"/>
      <c r="FC20" s="277"/>
      <c r="FD20" s="286"/>
      <c r="FE20" s="286"/>
      <c r="FF20" s="277"/>
      <c r="FG20" s="277"/>
      <c r="FH20" s="277"/>
      <c r="FI20" s="277"/>
      <c r="FJ20" s="277"/>
      <c r="FK20" s="286"/>
      <c r="FL20" s="286"/>
      <c r="FM20" s="277"/>
      <c r="FN20" s="277"/>
      <c r="FO20" s="277"/>
      <c r="FP20" s="277"/>
      <c r="FQ20" s="277"/>
      <c r="FR20" s="286"/>
      <c r="FS20" s="286"/>
      <c r="FT20" s="277"/>
      <c r="FU20" s="277"/>
      <c r="FV20" s="287">
        <f t="shared" si="26"/>
        <v>0</v>
      </c>
      <c r="FX20" s="278">
        <f t="shared" si="22"/>
        <v>14</v>
      </c>
      <c r="FY20" s="288">
        <f t="shared" si="22"/>
        <v>0</v>
      </c>
      <c r="FZ20" s="278" t="s">
        <v>623</v>
      </c>
      <c r="GA20" s="278" t="s">
        <v>627</v>
      </c>
      <c r="GB20" s="278">
        <f t="shared" si="23"/>
        <v>0</v>
      </c>
      <c r="GC20" s="280">
        <f t="shared" si="24"/>
        <v>0</v>
      </c>
      <c r="GD20" s="289">
        <v>47</v>
      </c>
      <c r="GE20" s="278">
        <v>1.6</v>
      </c>
      <c r="GF20" s="282">
        <f t="shared" si="25"/>
        <v>0</v>
      </c>
    </row>
    <row r="21" spans="1:188" ht="27" hidden="1" customHeight="1">
      <c r="A21" s="270">
        <v>15</v>
      </c>
      <c r="B21" s="285"/>
      <c r="C21" s="272"/>
      <c r="D21" s="272"/>
      <c r="E21" s="272"/>
      <c r="F21" s="273"/>
      <c r="G21" s="273"/>
      <c r="H21" s="273"/>
      <c r="I21" s="274"/>
      <c r="J21" s="275"/>
      <c r="K21" s="275"/>
      <c r="L21" s="275"/>
      <c r="M21" s="276"/>
      <c r="N21" s="277"/>
      <c r="O21" s="277"/>
      <c r="P21" s="277"/>
      <c r="Q21" s="277"/>
      <c r="R21" s="277"/>
      <c r="S21" s="286"/>
      <c r="T21" s="286"/>
      <c r="U21" s="277"/>
      <c r="V21" s="277"/>
      <c r="W21" s="277"/>
      <c r="X21" s="277"/>
      <c r="Y21" s="277"/>
      <c r="Z21" s="286"/>
      <c r="AA21" s="286"/>
      <c r="AB21" s="277"/>
      <c r="AC21" s="277"/>
      <c r="AD21" s="277"/>
      <c r="AE21" s="277"/>
      <c r="AF21" s="277"/>
      <c r="AG21" s="286"/>
      <c r="AH21" s="286"/>
      <c r="AI21" s="277"/>
      <c r="AJ21" s="277"/>
      <c r="AK21" s="277"/>
      <c r="AL21" s="277"/>
      <c r="AM21" s="277"/>
      <c r="AN21" s="286"/>
      <c r="AO21" s="286"/>
      <c r="AP21" s="286"/>
      <c r="AQ21" s="277"/>
      <c r="AR21" s="277"/>
      <c r="AS21" s="277"/>
      <c r="AT21" s="277"/>
      <c r="AU21" s="277"/>
      <c r="AV21" s="286"/>
      <c r="AW21" s="286"/>
      <c r="AX21" s="277"/>
      <c r="AY21" s="277"/>
      <c r="AZ21" s="277"/>
      <c r="BA21" s="277"/>
      <c r="BB21" s="277"/>
      <c r="BC21" s="286"/>
      <c r="BD21" s="286"/>
      <c r="BE21" s="277"/>
      <c r="BF21" s="277"/>
      <c r="BG21" s="277"/>
      <c r="BH21" s="277"/>
      <c r="BI21" s="277"/>
      <c r="BJ21" s="286"/>
      <c r="BK21" s="286"/>
      <c r="BL21" s="277"/>
      <c r="BM21" s="277"/>
      <c r="BN21" s="277"/>
      <c r="BO21" s="277"/>
      <c r="BP21" s="277"/>
      <c r="BQ21" s="286"/>
      <c r="BR21" s="286"/>
      <c r="BS21" s="277"/>
      <c r="BT21" s="277"/>
      <c r="BU21" s="277"/>
      <c r="BV21" s="277"/>
      <c r="BW21" s="286"/>
      <c r="BX21" s="286"/>
      <c r="BY21" s="277"/>
      <c r="BZ21" s="277"/>
      <c r="CA21" s="277"/>
      <c r="CB21" s="277"/>
      <c r="CC21" s="277"/>
      <c r="CD21" s="286"/>
      <c r="CE21" s="286"/>
      <c r="CF21" s="286"/>
      <c r="CG21" s="277"/>
      <c r="CH21" s="277"/>
      <c r="CI21" s="277"/>
      <c r="CJ21" s="277"/>
      <c r="CK21" s="277"/>
      <c r="CL21" s="286"/>
      <c r="CM21" s="286"/>
      <c r="CN21" s="277"/>
      <c r="CO21" s="277"/>
      <c r="CP21" s="277"/>
      <c r="CQ21" s="277"/>
      <c r="CR21" s="277"/>
      <c r="CS21" s="286"/>
      <c r="CT21" s="286"/>
      <c r="CU21" s="277"/>
      <c r="CV21" s="277"/>
      <c r="CW21" s="277"/>
      <c r="CX21" s="277"/>
      <c r="CY21" s="277"/>
      <c r="CZ21" s="286"/>
      <c r="DA21" s="286"/>
      <c r="DB21" s="277"/>
      <c r="DC21" s="277"/>
      <c r="DD21" s="277"/>
      <c r="DE21" s="277"/>
      <c r="DF21" s="277"/>
      <c r="DG21" s="286"/>
      <c r="DH21" s="286"/>
      <c r="DI21" s="277"/>
      <c r="DJ21" s="277"/>
      <c r="DK21" s="277"/>
      <c r="DL21" s="277"/>
      <c r="DM21" s="286"/>
      <c r="DN21" s="286"/>
      <c r="DO21" s="286"/>
      <c r="DP21" s="277"/>
      <c r="DQ21" s="277"/>
      <c r="DR21" s="277"/>
      <c r="DS21" s="277"/>
      <c r="DT21" s="277"/>
      <c r="DU21" s="286"/>
      <c r="DV21" s="286"/>
      <c r="DW21" s="277"/>
      <c r="DX21" s="277"/>
      <c r="DY21" s="277"/>
      <c r="DZ21" s="277"/>
      <c r="EA21" s="277"/>
      <c r="EB21" s="286"/>
      <c r="EC21" s="286"/>
      <c r="ED21" s="277"/>
      <c r="EE21" s="277"/>
      <c r="EF21" s="277"/>
      <c r="EG21" s="277"/>
      <c r="EH21" s="277"/>
      <c r="EI21" s="286"/>
      <c r="EJ21" s="286"/>
      <c r="EK21" s="277"/>
      <c r="EL21" s="277"/>
      <c r="EM21" s="277"/>
      <c r="EN21" s="277"/>
      <c r="EO21" s="277"/>
      <c r="EP21" s="286"/>
      <c r="EQ21" s="286"/>
      <c r="ER21" s="277"/>
      <c r="ES21" s="277"/>
      <c r="ET21" s="277"/>
      <c r="EU21" s="277"/>
      <c r="EV21" s="277"/>
      <c r="EW21" s="286"/>
      <c r="EX21" s="286"/>
      <c r="EY21" s="277"/>
      <c r="EZ21" s="277"/>
      <c r="FA21" s="277"/>
      <c r="FB21" s="277"/>
      <c r="FC21" s="277"/>
      <c r="FD21" s="286"/>
      <c r="FE21" s="286"/>
      <c r="FF21" s="277"/>
      <c r="FG21" s="277"/>
      <c r="FH21" s="277"/>
      <c r="FI21" s="277"/>
      <c r="FJ21" s="277"/>
      <c r="FK21" s="286"/>
      <c r="FL21" s="286"/>
      <c r="FM21" s="277"/>
      <c r="FN21" s="277"/>
      <c r="FO21" s="277"/>
      <c r="FP21" s="277"/>
      <c r="FQ21" s="277"/>
      <c r="FR21" s="286"/>
      <c r="FS21" s="286"/>
      <c r="FT21" s="277"/>
      <c r="FU21" s="277"/>
      <c r="FV21" s="287">
        <f t="shared" si="26"/>
        <v>0</v>
      </c>
      <c r="FX21" s="278">
        <f t="shared" si="22"/>
        <v>15</v>
      </c>
      <c r="FY21" s="278">
        <f t="shared" si="22"/>
        <v>0</v>
      </c>
      <c r="FZ21" s="278" t="s">
        <v>623</v>
      </c>
      <c r="GA21" s="278" t="s">
        <v>627</v>
      </c>
      <c r="GB21" s="278">
        <f t="shared" si="23"/>
        <v>0</v>
      </c>
      <c r="GC21" s="280">
        <f t="shared" si="24"/>
        <v>0</v>
      </c>
      <c r="GD21" s="289">
        <v>47</v>
      </c>
      <c r="GE21" s="278">
        <v>1.6</v>
      </c>
      <c r="GF21" s="282">
        <f t="shared" si="25"/>
        <v>0</v>
      </c>
    </row>
    <row r="22" spans="1:188" ht="27" hidden="1" customHeight="1">
      <c r="A22" s="270">
        <v>16</v>
      </c>
      <c r="B22" s="285"/>
      <c r="C22" s="272"/>
      <c r="D22" s="272"/>
      <c r="E22" s="272"/>
      <c r="F22" s="273"/>
      <c r="G22" s="273"/>
      <c r="H22" s="273"/>
      <c r="I22" s="274"/>
      <c r="J22" s="275"/>
      <c r="K22" s="275"/>
      <c r="L22" s="275"/>
      <c r="M22" s="276"/>
      <c r="N22" s="277"/>
      <c r="O22" s="277"/>
      <c r="P22" s="277"/>
      <c r="Q22" s="277"/>
      <c r="R22" s="277"/>
      <c r="S22" s="286"/>
      <c r="T22" s="286"/>
      <c r="U22" s="277"/>
      <c r="V22" s="277"/>
      <c r="W22" s="277"/>
      <c r="X22" s="277"/>
      <c r="Y22" s="277"/>
      <c r="Z22" s="286"/>
      <c r="AA22" s="286"/>
      <c r="AB22" s="277"/>
      <c r="AC22" s="277"/>
      <c r="AD22" s="277"/>
      <c r="AE22" s="277"/>
      <c r="AF22" s="277"/>
      <c r="AG22" s="286"/>
      <c r="AH22" s="286"/>
      <c r="AI22" s="277"/>
      <c r="AJ22" s="277"/>
      <c r="AK22" s="277"/>
      <c r="AL22" s="277"/>
      <c r="AM22" s="277"/>
      <c r="AN22" s="286"/>
      <c r="AO22" s="286"/>
      <c r="AP22" s="286"/>
      <c r="AQ22" s="277"/>
      <c r="AR22" s="277"/>
      <c r="AS22" s="277"/>
      <c r="AT22" s="277"/>
      <c r="AU22" s="277"/>
      <c r="AV22" s="286"/>
      <c r="AW22" s="286"/>
      <c r="AX22" s="277"/>
      <c r="AY22" s="277"/>
      <c r="AZ22" s="277"/>
      <c r="BA22" s="277"/>
      <c r="BB22" s="277"/>
      <c r="BC22" s="286"/>
      <c r="BD22" s="286"/>
      <c r="BE22" s="277"/>
      <c r="BF22" s="277"/>
      <c r="BG22" s="277"/>
      <c r="BH22" s="277"/>
      <c r="BI22" s="277"/>
      <c r="BJ22" s="286"/>
      <c r="BK22" s="286"/>
      <c r="BL22" s="277"/>
      <c r="BM22" s="277"/>
      <c r="BN22" s="277"/>
      <c r="BO22" s="277"/>
      <c r="BP22" s="277"/>
      <c r="BQ22" s="286"/>
      <c r="BR22" s="286"/>
      <c r="BS22" s="277"/>
      <c r="BT22" s="277"/>
      <c r="BU22" s="277"/>
      <c r="BV22" s="277"/>
      <c r="BW22" s="286"/>
      <c r="BX22" s="286"/>
      <c r="BY22" s="277"/>
      <c r="BZ22" s="277"/>
      <c r="CA22" s="277"/>
      <c r="CB22" s="277"/>
      <c r="CC22" s="277"/>
      <c r="CD22" s="286"/>
      <c r="CE22" s="286"/>
      <c r="CF22" s="286"/>
      <c r="CG22" s="277"/>
      <c r="CH22" s="277"/>
      <c r="CI22" s="277"/>
      <c r="CJ22" s="277"/>
      <c r="CK22" s="277"/>
      <c r="CL22" s="286"/>
      <c r="CM22" s="286"/>
      <c r="CN22" s="277"/>
      <c r="CO22" s="277"/>
      <c r="CP22" s="277"/>
      <c r="CQ22" s="277"/>
      <c r="CR22" s="277"/>
      <c r="CS22" s="286"/>
      <c r="CT22" s="286"/>
      <c r="CU22" s="277"/>
      <c r="CV22" s="277"/>
      <c r="CW22" s="277"/>
      <c r="CX22" s="277"/>
      <c r="CY22" s="277"/>
      <c r="CZ22" s="286"/>
      <c r="DA22" s="286"/>
      <c r="DB22" s="277"/>
      <c r="DC22" s="277"/>
      <c r="DD22" s="277"/>
      <c r="DE22" s="277"/>
      <c r="DF22" s="277"/>
      <c r="DG22" s="286"/>
      <c r="DH22" s="286"/>
      <c r="DI22" s="277"/>
      <c r="DJ22" s="277"/>
      <c r="DK22" s="277"/>
      <c r="DL22" s="277"/>
      <c r="DM22" s="286"/>
      <c r="DN22" s="286"/>
      <c r="DO22" s="286"/>
      <c r="DP22" s="277"/>
      <c r="DQ22" s="277"/>
      <c r="DR22" s="277"/>
      <c r="DS22" s="277"/>
      <c r="DT22" s="277"/>
      <c r="DU22" s="286"/>
      <c r="DV22" s="286"/>
      <c r="DW22" s="277"/>
      <c r="DX22" s="277"/>
      <c r="DY22" s="277"/>
      <c r="DZ22" s="277"/>
      <c r="EA22" s="277"/>
      <c r="EB22" s="286"/>
      <c r="EC22" s="286"/>
      <c r="ED22" s="277"/>
      <c r="EE22" s="277"/>
      <c r="EF22" s="277"/>
      <c r="EG22" s="277"/>
      <c r="EH22" s="277"/>
      <c r="EI22" s="286"/>
      <c r="EJ22" s="286"/>
      <c r="EK22" s="277"/>
      <c r="EL22" s="277"/>
      <c r="EM22" s="277"/>
      <c r="EN22" s="277"/>
      <c r="EO22" s="277"/>
      <c r="EP22" s="286"/>
      <c r="EQ22" s="286"/>
      <c r="ER22" s="277"/>
      <c r="ES22" s="277"/>
      <c r="ET22" s="277"/>
      <c r="EU22" s="277"/>
      <c r="EV22" s="277"/>
      <c r="EW22" s="286"/>
      <c r="EX22" s="286"/>
      <c r="EY22" s="277"/>
      <c r="EZ22" s="277"/>
      <c r="FA22" s="277"/>
      <c r="FB22" s="277"/>
      <c r="FC22" s="277"/>
      <c r="FD22" s="286"/>
      <c r="FE22" s="286"/>
      <c r="FF22" s="277"/>
      <c r="FG22" s="277"/>
      <c r="FH22" s="277"/>
      <c r="FI22" s="277"/>
      <c r="FJ22" s="277"/>
      <c r="FK22" s="286"/>
      <c r="FL22" s="286"/>
      <c r="FM22" s="277"/>
      <c r="FN22" s="277"/>
      <c r="FO22" s="277"/>
      <c r="FP22" s="277"/>
      <c r="FQ22" s="277"/>
      <c r="FR22" s="286"/>
      <c r="FS22" s="286"/>
      <c r="FT22" s="277"/>
      <c r="FU22" s="277"/>
      <c r="FV22" s="287">
        <f t="shared" si="26"/>
        <v>0</v>
      </c>
      <c r="FX22" s="278">
        <f t="shared" si="22"/>
        <v>16</v>
      </c>
      <c r="FY22" s="278">
        <f t="shared" si="22"/>
        <v>0</v>
      </c>
      <c r="FZ22" s="278" t="s">
        <v>623</v>
      </c>
      <c r="GA22" s="278" t="s">
        <v>627</v>
      </c>
      <c r="GB22" s="278">
        <f t="shared" si="23"/>
        <v>0</v>
      </c>
      <c r="GC22" s="280">
        <f t="shared" si="24"/>
        <v>0</v>
      </c>
      <c r="GD22" s="289">
        <v>47</v>
      </c>
      <c r="GE22" s="278">
        <v>1.6</v>
      </c>
      <c r="GF22" s="282">
        <f t="shared" si="25"/>
        <v>0</v>
      </c>
    </row>
    <row r="23" spans="1:188" ht="27" hidden="1" customHeight="1">
      <c r="A23" s="270">
        <v>17</v>
      </c>
      <c r="B23" s="285"/>
      <c r="C23" s="272"/>
      <c r="D23" s="272"/>
      <c r="E23" s="272"/>
      <c r="F23" s="273"/>
      <c r="G23" s="273"/>
      <c r="H23" s="273"/>
      <c r="I23" s="274"/>
      <c r="J23" s="275"/>
      <c r="K23" s="275"/>
      <c r="L23" s="275"/>
      <c r="M23" s="276"/>
      <c r="N23" s="277"/>
      <c r="O23" s="277"/>
      <c r="P23" s="277"/>
      <c r="Q23" s="277"/>
      <c r="R23" s="277"/>
      <c r="S23" s="286"/>
      <c r="T23" s="286"/>
      <c r="U23" s="277"/>
      <c r="V23" s="277"/>
      <c r="W23" s="277"/>
      <c r="X23" s="277"/>
      <c r="Y23" s="277"/>
      <c r="Z23" s="286"/>
      <c r="AA23" s="286"/>
      <c r="AB23" s="277"/>
      <c r="AC23" s="277"/>
      <c r="AD23" s="277"/>
      <c r="AE23" s="277"/>
      <c r="AF23" s="277"/>
      <c r="AG23" s="286"/>
      <c r="AH23" s="286"/>
      <c r="AI23" s="277"/>
      <c r="AJ23" s="277"/>
      <c r="AK23" s="277"/>
      <c r="AL23" s="277"/>
      <c r="AM23" s="277"/>
      <c r="AN23" s="286"/>
      <c r="AO23" s="286"/>
      <c r="AP23" s="286"/>
      <c r="AQ23" s="277"/>
      <c r="AR23" s="277"/>
      <c r="AS23" s="277"/>
      <c r="AT23" s="277"/>
      <c r="AU23" s="277"/>
      <c r="AV23" s="286"/>
      <c r="AW23" s="286"/>
      <c r="AX23" s="277"/>
      <c r="AY23" s="277"/>
      <c r="AZ23" s="277"/>
      <c r="BA23" s="277"/>
      <c r="BB23" s="277"/>
      <c r="BC23" s="286"/>
      <c r="BD23" s="286"/>
      <c r="BE23" s="277"/>
      <c r="BF23" s="277"/>
      <c r="BG23" s="277"/>
      <c r="BH23" s="277"/>
      <c r="BI23" s="277"/>
      <c r="BJ23" s="286"/>
      <c r="BK23" s="286"/>
      <c r="BL23" s="277"/>
      <c r="BM23" s="277"/>
      <c r="BN23" s="277"/>
      <c r="BO23" s="277"/>
      <c r="BP23" s="277"/>
      <c r="BQ23" s="286"/>
      <c r="BR23" s="286"/>
      <c r="BS23" s="277"/>
      <c r="BT23" s="277"/>
      <c r="BU23" s="277"/>
      <c r="BV23" s="277"/>
      <c r="BW23" s="286"/>
      <c r="BX23" s="286"/>
      <c r="BY23" s="277"/>
      <c r="BZ23" s="277"/>
      <c r="CA23" s="277"/>
      <c r="CB23" s="277"/>
      <c r="CC23" s="277"/>
      <c r="CD23" s="286"/>
      <c r="CE23" s="286"/>
      <c r="CF23" s="286"/>
      <c r="CG23" s="277"/>
      <c r="CH23" s="277"/>
      <c r="CI23" s="277"/>
      <c r="CJ23" s="277"/>
      <c r="CK23" s="277"/>
      <c r="CL23" s="286"/>
      <c r="CM23" s="286"/>
      <c r="CN23" s="277"/>
      <c r="CO23" s="277"/>
      <c r="CP23" s="277"/>
      <c r="CQ23" s="277"/>
      <c r="CR23" s="277"/>
      <c r="CS23" s="286"/>
      <c r="CT23" s="286"/>
      <c r="CU23" s="277"/>
      <c r="CV23" s="277"/>
      <c r="CW23" s="277"/>
      <c r="CX23" s="277"/>
      <c r="CY23" s="277"/>
      <c r="CZ23" s="286"/>
      <c r="DA23" s="286"/>
      <c r="DB23" s="277"/>
      <c r="DC23" s="277"/>
      <c r="DD23" s="277"/>
      <c r="DE23" s="277"/>
      <c r="DF23" s="277"/>
      <c r="DG23" s="286"/>
      <c r="DH23" s="286"/>
      <c r="DI23" s="277"/>
      <c r="DJ23" s="277"/>
      <c r="DK23" s="277"/>
      <c r="DL23" s="277"/>
      <c r="DM23" s="286"/>
      <c r="DN23" s="286"/>
      <c r="DO23" s="286"/>
      <c r="DP23" s="277"/>
      <c r="DQ23" s="277"/>
      <c r="DR23" s="277"/>
      <c r="DS23" s="277"/>
      <c r="DT23" s="277"/>
      <c r="DU23" s="286"/>
      <c r="DV23" s="286"/>
      <c r="DW23" s="277"/>
      <c r="DX23" s="277"/>
      <c r="DY23" s="277"/>
      <c r="DZ23" s="277"/>
      <c r="EA23" s="277"/>
      <c r="EB23" s="286"/>
      <c r="EC23" s="286"/>
      <c r="ED23" s="277"/>
      <c r="EE23" s="277"/>
      <c r="EF23" s="277"/>
      <c r="EG23" s="277"/>
      <c r="EH23" s="277"/>
      <c r="EI23" s="286"/>
      <c r="EJ23" s="286"/>
      <c r="EK23" s="277"/>
      <c r="EL23" s="277"/>
      <c r="EM23" s="277"/>
      <c r="EN23" s="277"/>
      <c r="EO23" s="277"/>
      <c r="EP23" s="286"/>
      <c r="EQ23" s="286"/>
      <c r="ER23" s="277"/>
      <c r="ES23" s="277"/>
      <c r="ET23" s="277"/>
      <c r="EU23" s="277"/>
      <c r="EV23" s="277"/>
      <c r="EW23" s="286"/>
      <c r="EX23" s="286"/>
      <c r="EY23" s="277"/>
      <c r="EZ23" s="277"/>
      <c r="FA23" s="277"/>
      <c r="FB23" s="277"/>
      <c r="FC23" s="277"/>
      <c r="FD23" s="286"/>
      <c r="FE23" s="286"/>
      <c r="FF23" s="277"/>
      <c r="FG23" s="277"/>
      <c r="FH23" s="277"/>
      <c r="FI23" s="277"/>
      <c r="FJ23" s="277"/>
      <c r="FK23" s="286"/>
      <c r="FL23" s="286"/>
      <c r="FM23" s="277"/>
      <c r="FN23" s="277"/>
      <c r="FO23" s="277"/>
      <c r="FP23" s="277"/>
      <c r="FQ23" s="277"/>
      <c r="FR23" s="286"/>
      <c r="FS23" s="286"/>
      <c r="FT23" s="277"/>
      <c r="FU23" s="277"/>
      <c r="FV23" s="287">
        <f t="shared" si="26"/>
        <v>0</v>
      </c>
      <c r="FX23" s="278">
        <f t="shared" si="22"/>
        <v>17</v>
      </c>
      <c r="FY23" s="278">
        <f t="shared" si="22"/>
        <v>0</v>
      </c>
      <c r="FZ23" s="278" t="s">
        <v>623</v>
      </c>
      <c r="GA23" s="278" t="s">
        <v>627</v>
      </c>
      <c r="GB23" s="278">
        <f t="shared" si="23"/>
        <v>0</v>
      </c>
      <c r="GC23" s="280">
        <f t="shared" si="24"/>
        <v>0</v>
      </c>
      <c r="GD23" s="289">
        <v>47</v>
      </c>
      <c r="GE23" s="278">
        <v>1.6</v>
      </c>
      <c r="GF23" s="282">
        <f t="shared" si="25"/>
        <v>0</v>
      </c>
    </row>
    <row r="24" spans="1:188" ht="27" hidden="1" customHeight="1">
      <c r="A24" s="270">
        <v>18</v>
      </c>
      <c r="B24" s="285"/>
      <c r="C24" s="272"/>
      <c r="D24" s="272"/>
      <c r="E24" s="272"/>
      <c r="F24" s="273"/>
      <c r="G24" s="273"/>
      <c r="H24" s="273"/>
      <c r="I24" s="274"/>
      <c r="J24" s="275"/>
      <c r="K24" s="275"/>
      <c r="L24" s="275"/>
      <c r="M24" s="276"/>
      <c r="N24" s="277"/>
      <c r="O24" s="277"/>
      <c r="P24" s="277"/>
      <c r="Q24" s="277"/>
      <c r="R24" s="277"/>
      <c r="S24" s="286"/>
      <c r="T24" s="286"/>
      <c r="U24" s="277"/>
      <c r="V24" s="277"/>
      <c r="W24" s="277"/>
      <c r="X24" s="277"/>
      <c r="Y24" s="277"/>
      <c r="Z24" s="286"/>
      <c r="AA24" s="286"/>
      <c r="AB24" s="277"/>
      <c r="AC24" s="277"/>
      <c r="AD24" s="277"/>
      <c r="AE24" s="277"/>
      <c r="AF24" s="277"/>
      <c r="AG24" s="286"/>
      <c r="AH24" s="286"/>
      <c r="AI24" s="277"/>
      <c r="AJ24" s="277"/>
      <c r="AK24" s="277"/>
      <c r="AL24" s="277"/>
      <c r="AM24" s="277"/>
      <c r="AN24" s="286"/>
      <c r="AO24" s="286"/>
      <c r="AP24" s="286"/>
      <c r="AQ24" s="277"/>
      <c r="AR24" s="277"/>
      <c r="AS24" s="277"/>
      <c r="AT24" s="277"/>
      <c r="AU24" s="277"/>
      <c r="AV24" s="286"/>
      <c r="AW24" s="286"/>
      <c r="AX24" s="277"/>
      <c r="AY24" s="277"/>
      <c r="AZ24" s="277"/>
      <c r="BA24" s="277"/>
      <c r="BB24" s="277"/>
      <c r="BC24" s="286"/>
      <c r="BD24" s="286"/>
      <c r="BE24" s="277"/>
      <c r="BF24" s="277"/>
      <c r="BG24" s="277"/>
      <c r="BH24" s="277"/>
      <c r="BI24" s="277"/>
      <c r="BJ24" s="286"/>
      <c r="BK24" s="286"/>
      <c r="BL24" s="277"/>
      <c r="BM24" s="277"/>
      <c r="BN24" s="277"/>
      <c r="BO24" s="277"/>
      <c r="BP24" s="277"/>
      <c r="BQ24" s="286"/>
      <c r="BR24" s="286"/>
      <c r="BS24" s="277"/>
      <c r="BT24" s="277"/>
      <c r="BU24" s="277"/>
      <c r="BV24" s="277"/>
      <c r="BW24" s="286"/>
      <c r="BX24" s="286"/>
      <c r="BY24" s="277"/>
      <c r="BZ24" s="277"/>
      <c r="CA24" s="277"/>
      <c r="CB24" s="277"/>
      <c r="CC24" s="277"/>
      <c r="CD24" s="286"/>
      <c r="CE24" s="286"/>
      <c r="CF24" s="286"/>
      <c r="CG24" s="277"/>
      <c r="CH24" s="277"/>
      <c r="CI24" s="277"/>
      <c r="CJ24" s="277"/>
      <c r="CK24" s="277"/>
      <c r="CL24" s="286"/>
      <c r="CM24" s="286"/>
      <c r="CN24" s="277"/>
      <c r="CO24" s="277"/>
      <c r="CP24" s="277"/>
      <c r="CQ24" s="277"/>
      <c r="CR24" s="277"/>
      <c r="CS24" s="286"/>
      <c r="CT24" s="286"/>
      <c r="CU24" s="277"/>
      <c r="CV24" s="277"/>
      <c r="CW24" s="277"/>
      <c r="CX24" s="277"/>
      <c r="CY24" s="277"/>
      <c r="CZ24" s="286"/>
      <c r="DA24" s="286"/>
      <c r="DB24" s="277"/>
      <c r="DC24" s="277"/>
      <c r="DD24" s="277"/>
      <c r="DE24" s="277"/>
      <c r="DF24" s="277"/>
      <c r="DG24" s="286"/>
      <c r="DH24" s="286"/>
      <c r="DI24" s="277"/>
      <c r="DJ24" s="277"/>
      <c r="DK24" s="277"/>
      <c r="DL24" s="277"/>
      <c r="DM24" s="286"/>
      <c r="DN24" s="286"/>
      <c r="DO24" s="286"/>
      <c r="DP24" s="277"/>
      <c r="DQ24" s="277"/>
      <c r="DR24" s="277"/>
      <c r="DS24" s="277"/>
      <c r="DT24" s="277"/>
      <c r="DU24" s="286"/>
      <c r="DV24" s="286"/>
      <c r="DW24" s="277"/>
      <c r="DX24" s="277"/>
      <c r="DY24" s="277"/>
      <c r="DZ24" s="277"/>
      <c r="EA24" s="277"/>
      <c r="EB24" s="286"/>
      <c r="EC24" s="286"/>
      <c r="ED24" s="277"/>
      <c r="EE24" s="277"/>
      <c r="EF24" s="277"/>
      <c r="EG24" s="277"/>
      <c r="EH24" s="277"/>
      <c r="EI24" s="286"/>
      <c r="EJ24" s="286"/>
      <c r="EK24" s="277"/>
      <c r="EL24" s="277"/>
      <c r="EM24" s="277"/>
      <c r="EN24" s="277"/>
      <c r="EO24" s="277"/>
      <c r="EP24" s="286"/>
      <c r="EQ24" s="286"/>
      <c r="ER24" s="277"/>
      <c r="ES24" s="277"/>
      <c r="ET24" s="277"/>
      <c r="EU24" s="277"/>
      <c r="EV24" s="277"/>
      <c r="EW24" s="286"/>
      <c r="EX24" s="286"/>
      <c r="EY24" s="277"/>
      <c r="EZ24" s="277"/>
      <c r="FA24" s="277"/>
      <c r="FB24" s="277"/>
      <c r="FC24" s="277"/>
      <c r="FD24" s="286"/>
      <c r="FE24" s="286"/>
      <c r="FF24" s="277"/>
      <c r="FG24" s="277"/>
      <c r="FH24" s="277"/>
      <c r="FI24" s="277"/>
      <c r="FJ24" s="277"/>
      <c r="FK24" s="286"/>
      <c r="FL24" s="286"/>
      <c r="FM24" s="277"/>
      <c r="FN24" s="277"/>
      <c r="FO24" s="277"/>
      <c r="FP24" s="277"/>
      <c r="FQ24" s="277"/>
      <c r="FR24" s="286"/>
      <c r="FS24" s="286"/>
      <c r="FT24" s="277"/>
      <c r="FU24" s="277"/>
      <c r="FV24" s="287">
        <f t="shared" si="26"/>
        <v>0</v>
      </c>
      <c r="FX24" s="278">
        <f t="shared" si="22"/>
        <v>18</v>
      </c>
      <c r="FY24" s="278">
        <f t="shared" si="22"/>
        <v>0</v>
      </c>
      <c r="FZ24" s="278" t="s">
        <v>623</v>
      </c>
      <c r="GA24" s="278" t="s">
        <v>627</v>
      </c>
      <c r="GB24" s="278">
        <f t="shared" si="23"/>
        <v>0</v>
      </c>
      <c r="GC24" s="280">
        <f t="shared" si="24"/>
        <v>0</v>
      </c>
      <c r="GD24" s="289">
        <v>47</v>
      </c>
      <c r="GE24" s="278">
        <v>1.6</v>
      </c>
      <c r="GF24" s="282">
        <f t="shared" si="25"/>
        <v>0</v>
      </c>
    </row>
    <row r="25" spans="1:188" ht="27" hidden="1" customHeight="1">
      <c r="A25" s="270">
        <v>21</v>
      </c>
      <c r="B25" s="285"/>
      <c r="C25" s="272"/>
      <c r="D25" s="272"/>
      <c r="E25" s="272"/>
      <c r="F25" s="273"/>
      <c r="G25" s="273"/>
      <c r="H25" s="273"/>
      <c r="I25" s="274"/>
      <c r="J25" s="275"/>
      <c r="K25" s="275"/>
      <c r="L25" s="275"/>
      <c r="M25" s="276"/>
      <c r="N25" s="277"/>
      <c r="O25" s="277"/>
      <c r="P25" s="277"/>
      <c r="Q25" s="277"/>
      <c r="R25" s="277"/>
      <c r="S25" s="286"/>
      <c r="T25" s="286"/>
      <c r="U25" s="277"/>
      <c r="V25" s="277"/>
      <c r="W25" s="277"/>
      <c r="X25" s="277"/>
      <c r="Y25" s="277"/>
      <c r="Z25" s="286"/>
      <c r="AA25" s="286"/>
      <c r="AB25" s="277"/>
      <c r="AC25" s="277"/>
      <c r="AD25" s="277"/>
      <c r="AE25" s="277"/>
      <c r="AF25" s="277"/>
      <c r="AG25" s="286"/>
      <c r="AH25" s="286"/>
      <c r="AI25" s="277"/>
      <c r="AJ25" s="277"/>
      <c r="AK25" s="277"/>
      <c r="AL25" s="277"/>
      <c r="AM25" s="277"/>
      <c r="AN25" s="286"/>
      <c r="AO25" s="286"/>
      <c r="AP25" s="286"/>
      <c r="AQ25" s="277"/>
      <c r="AR25" s="277"/>
      <c r="AS25" s="277"/>
      <c r="AT25" s="277"/>
      <c r="AU25" s="277"/>
      <c r="AV25" s="286"/>
      <c r="AW25" s="286"/>
      <c r="AX25" s="277"/>
      <c r="AY25" s="277"/>
      <c r="AZ25" s="277"/>
      <c r="BA25" s="277"/>
      <c r="BB25" s="277"/>
      <c r="BC25" s="286"/>
      <c r="BD25" s="286"/>
      <c r="BE25" s="277"/>
      <c r="BF25" s="277"/>
      <c r="BG25" s="277"/>
      <c r="BH25" s="277"/>
      <c r="BI25" s="277"/>
      <c r="BJ25" s="286"/>
      <c r="BK25" s="286"/>
      <c r="BL25" s="277"/>
      <c r="BM25" s="277"/>
      <c r="BN25" s="277"/>
      <c r="BO25" s="277"/>
      <c r="BP25" s="277"/>
      <c r="BQ25" s="286"/>
      <c r="BR25" s="286"/>
      <c r="BS25" s="277"/>
      <c r="BT25" s="277"/>
      <c r="BU25" s="277"/>
      <c r="BV25" s="277"/>
      <c r="BW25" s="286"/>
      <c r="BX25" s="286"/>
      <c r="BY25" s="277"/>
      <c r="BZ25" s="277"/>
      <c r="CA25" s="277"/>
      <c r="CB25" s="277"/>
      <c r="CC25" s="277"/>
      <c r="CD25" s="286"/>
      <c r="CE25" s="286"/>
      <c r="CF25" s="286"/>
      <c r="CG25" s="277"/>
      <c r="CH25" s="277"/>
      <c r="CI25" s="277"/>
      <c r="CJ25" s="277"/>
      <c r="CK25" s="277"/>
      <c r="CL25" s="286"/>
      <c r="CM25" s="286"/>
      <c r="CN25" s="277"/>
      <c r="CO25" s="277"/>
      <c r="CP25" s="277"/>
      <c r="CQ25" s="277"/>
      <c r="CR25" s="277"/>
      <c r="CS25" s="286"/>
      <c r="CT25" s="286"/>
      <c r="CU25" s="277"/>
      <c r="CV25" s="277"/>
      <c r="CW25" s="277"/>
      <c r="CX25" s="277"/>
      <c r="CY25" s="277"/>
      <c r="CZ25" s="286"/>
      <c r="DA25" s="286"/>
      <c r="DB25" s="277"/>
      <c r="DC25" s="277"/>
      <c r="DD25" s="277"/>
      <c r="DE25" s="277"/>
      <c r="DF25" s="277"/>
      <c r="DG25" s="286"/>
      <c r="DH25" s="286"/>
      <c r="DI25" s="277"/>
      <c r="DJ25" s="277"/>
      <c r="DK25" s="277"/>
      <c r="DL25" s="277"/>
      <c r="DM25" s="286"/>
      <c r="DN25" s="286"/>
      <c r="DO25" s="286"/>
      <c r="DP25" s="277"/>
      <c r="DQ25" s="277"/>
      <c r="DR25" s="277"/>
      <c r="DS25" s="277"/>
      <c r="DT25" s="277"/>
      <c r="DU25" s="286"/>
      <c r="DV25" s="286"/>
      <c r="DW25" s="277"/>
      <c r="DX25" s="277"/>
      <c r="DY25" s="277"/>
      <c r="DZ25" s="277"/>
      <c r="EA25" s="277"/>
      <c r="EB25" s="286"/>
      <c r="EC25" s="286"/>
      <c r="ED25" s="277"/>
      <c r="EE25" s="277"/>
      <c r="EF25" s="277"/>
      <c r="EG25" s="277"/>
      <c r="EH25" s="277"/>
      <c r="EI25" s="286"/>
      <c r="EJ25" s="286"/>
      <c r="EK25" s="277"/>
      <c r="EL25" s="277"/>
      <c r="EM25" s="277"/>
      <c r="EN25" s="277"/>
      <c r="EO25" s="277"/>
      <c r="EP25" s="286"/>
      <c r="EQ25" s="286"/>
      <c r="ER25" s="277"/>
      <c r="ES25" s="277"/>
      <c r="ET25" s="277"/>
      <c r="EU25" s="277"/>
      <c r="EV25" s="277"/>
      <c r="EW25" s="286"/>
      <c r="EX25" s="286"/>
      <c r="EY25" s="277"/>
      <c r="EZ25" s="277"/>
      <c r="FA25" s="277"/>
      <c r="FB25" s="277"/>
      <c r="FC25" s="277"/>
      <c r="FD25" s="286"/>
      <c r="FE25" s="286"/>
      <c r="FF25" s="277"/>
      <c r="FG25" s="277"/>
      <c r="FH25" s="277"/>
      <c r="FI25" s="277"/>
      <c r="FJ25" s="277"/>
      <c r="FK25" s="286"/>
      <c r="FL25" s="286"/>
      <c r="FM25" s="277"/>
      <c r="FN25" s="277"/>
      <c r="FO25" s="277"/>
      <c r="FP25" s="277"/>
      <c r="FQ25" s="277"/>
      <c r="FR25" s="286"/>
      <c r="FS25" s="286"/>
      <c r="FT25" s="277"/>
      <c r="FU25" s="277"/>
      <c r="FV25" s="287">
        <f t="shared" si="26"/>
        <v>0</v>
      </c>
      <c r="FX25" s="278">
        <f t="shared" si="22"/>
        <v>21</v>
      </c>
      <c r="FY25" s="278">
        <f t="shared" si="22"/>
        <v>0</v>
      </c>
      <c r="FZ25" s="278" t="s">
        <v>623</v>
      </c>
      <c r="GA25" s="278" t="s">
        <v>627</v>
      </c>
      <c r="GB25" s="278">
        <f t="shared" si="23"/>
        <v>0</v>
      </c>
      <c r="GC25" s="280">
        <f t="shared" si="24"/>
        <v>0</v>
      </c>
      <c r="GD25" s="289">
        <v>47</v>
      </c>
      <c r="GE25" s="278">
        <v>1.6</v>
      </c>
      <c r="GF25" s="282">
        <f t="shared" si="25"/>
        <v>0</v>
      </c>
    </row>
    <row r="26" spans="1:188" ht="27" hidden="1" customHeight="1">
      <c r="A26" s="270">
        <v>22</v>
      </c>
      <c r="B26" s="285"/>
      <c r="C26" s="272"/>
      <c r="D26" s="272"/>
      <c r="E26" s="272"/>
      <c r="F26" s="273"/>
      <c r="G26" s="273"/>
      <c r="H26" s="273"/>
      <c r="I26" s="274"/>
      <c r="J26" s="275"/>
      <c r="K26" s="275"/>
      <c r="L26" s="275"/>
      <c r="M26" s="276"/>
      <c r="N26" s="277"/>
      <c r="O26" s="277"/>
      <c r="P26" s="277"/>
      <c r="Q26" s="277"/>
      <c r="R26" s="277"/>
      <c r="S26" s="286"/>
      <c r="T26" s="286"/>
      <c r="U26" s="277"/>
      <c r="V26" s="277"/>
      <c r="W26" s="277"/>
      <c r="X26" s="277"/>
      <c r="Y26" s="277"/>
      <c r="Z26" s="286"/>
      <c r="AA26" s="286"/>
      <c r="AB26" s="277"/>
      <c r="AC26" s="277"/>
      <c r="AD26" s="277"/>
      <c r="AE26" s="277"/>
      <c r="AF26" s="277"/>
      <c r="AG26" s="286"/>
      <c r="AH26" s="286"/>
      <c r="AI26" s="277"/>
      <c r="AJ26" s="277"/>
      <c r="AK26" s="277"/>
      <c r="AL26" s="277"/>
      <c r="AM26" s="277"/>
      <c r="AN26" s="286"/>
      <c r="AO26" s="286"/>
      <c r="AP26" s="286"/>
      <c r="AQ26" s="277"/>
      <c r="AR26" s="277"/>
      <c r="AS26" s="277"/>
      <c r="AT26" s="277"/>
      <c r="AU26" s="277"/>
      <c r="AV26" s="286"/>
      <c r="AW26" s="286"/>
      <c r="AX26" s="277"/>
      <c r="AY26" s="277"/>
      <c r="AZ26" s="277"/>
      <c r="BA26" s="277"/>
      <c r="BB26" s="277"/>
      <c r="BC26" s="286"/>
      <c r="BD26" s="286"/>
      <c r="BE26" s="277"/>
      <c r="BF26" s="277"/>
      <c r="BG26" s="277"/>
      <c r="BH26" s="277"/>
      <c r="BI26" s="277"/>
      <c r="BJ26" s="286"/>
      <c r="BK26" s="286"/>
      <c r="BL26" s="277"/>
      <c r="BM26" s="277"/>
      <c r="BN26" s="277"/>
      <c r="BO26" s="277"/>
      <c r="BP26" s="277"/>
      <c r="BQ26" s="286"/>
      <c r="BR26" s="286"/>
      <c r="BS26" s="277"/>
      <c r="BT26" s="277"/>
      <c r="BU26" s="277"/>
      <c r="BV26" s="277"/>
      <c r="BW26" s="286"/>
      <c r="BX26" s="286"/>
      <c r="BY26" s="277"/>
      <c r="BZ26" s="277"/>
      <c r="CA26" s="277"/>
      <c r="CB26" s="277"/>
      <c r="CC26" s="277"/>
      <c r="CD26" s="286"/>
      <c r="CE26" s="286"/>
      <c r="CF26" s="286"/>
      <c r="CG26" s="277"/>
      <c r="CH26" s="277"/>
      <c r="CI26" s="277"/>
      <c r="CJ26" s="277"/>
      <c r="CK26" s="277"/>
      <c r="CL26" s="286"/>
      <c r="CM26" s="286"/>
      <c r="CN26" s="277"/>
      <c r="CO26" s="277"/>
      <c r="CP26" s="277"/>
      <c r="CQ26" s="277"/>
      <c r="CR26" s="277"/>
      <c r="CS26" s="286"/>
      <c r="CT26" s="286"/>
      <c r="CU26" s="277"/>
      <c r="CV26" s="277"/>
      <c r="CW26" s="277"/>
      <c r="CX26" s="277"/>
      <c r="CY26" s="277"/>
      <c r="CZ26" s="286"/>
      <c r="DA26" s="286"/>
      <c r="DB26" s="277"/>
      <c r="DC26" s="277"/>
      <c r="DD26" s="277"/>
      <c r="DE26" s="277"/>
      <c r="DF26" s="277"/>
      <c r="DG26" s="286"/>
      <c r="DH26" s="286"/>
      <c r="DI26" s="277"/>
      <c r="DJ26" s="277"/>
      <c r="DK26" s="277"/>
      <c r="DL26" s="277"/>
      <c r="DM26" s="286"/>
      <c r="DN26" s="286"/>
      <c r="DO26" s="286"/>
      <c r="DP26" s="277"/>
      <c r="DQ26" s="277"/>
      <c r="DR26" s="277"/>
      <c r="DS26" s="277"/>
      <c r="DT26" s="277"/>
      <c r="DU26" s="286"/>
      <c r="DV26" s="286"/>
      <c r="DW26" s="277"/>
      <c r="DX26" s="277"/>
      <c r="DY26" s="277"/>
      <c r="DZ26" s="277"/>
      <c r="EA26" s="277"/>
      <c r="EB26" s="286"/>
      <c r="EC26" s="286"/>
      <c r="ED26" s="277"/>
      <c r="EE26" s="277"/>
      <c r="EF26" s="277"/>
      <c r="EG26" s="277"/>
      <c r="EH26" s="277"/>
      <c r="EI26" s="286"/>
      <c r="EJ26" s="286"/>
      <c r="EK26" s="277"/>
      <c r="EL26" s="277"/>
      <c r="EM26" s="277"/>
      <c r="EN26" s="277"/>
      <c r="EO26" s="277"/>
      <c r="EP26" s="286"/>
      <c r="EQ26" s="286"/>
      <c r="ER26" s="277"/>
      <c r="ES26" s="277"/>
      <c r="ET26" s="277"/>
      <c r="EU26" s="277"/>
      <c r="EV26" s="277"/>
      <c r="EW26" s="286"/>
      <c r="EX26" s="286"/>
      <c r="EY26" s="277"/>
      <c r="EZ26" s="277"/>
      <c r="FA26" s="277"/>
      <c r="FB26" s="277"/>
      <c r="FC26" s="277"/>
      <c r="FD26" s="286"/>
      <c r="FE26" s="286"/>
      <c r="FF26" s="277"/>
      <c r="FG26" s="277"/>
      <c r="FH26" s="277"/>
      <c r="FI26" s="277"/>
      <c r="FJ26" s="277"/>
      <c r="FK26" s="286"/>
      <c r="FL26" s="286"/>
      <c r="FM26" s="277"/>
      <c r="FN26" s="277"/>
      <c r="FO26" s="277"/>
      <c r="FP26" s="277"/>
      <c r="FQ26" s="277"/>
      <c r="FR26" s="286"/>
      <c r="FS26" s="286"/>
      <c r="FT26" s="277"/>
      <c r="FU26" s="277"/>
      <c r="FV26" s="287">
        <f t="shared" si="26"/>
        <v>0</v>
      </c>
      <c r="FX26" s="278">
        <f t="shared" si="22"/>
        <v>22</v>
      </c>
      <c r="FY26" s="278">
        <f t="shared" si="22"/>
        <v>0</v>
      </c>
      <c r="FZ26" s="278" t="s">
        <v>623</v>
      </c>
      <c r="GA26" s="278" t="s">
        <v>627</v>
      </c>
      <c r="GB26" s="278">
        <f t="shared" si="23"/>
        <v>0</v>
      </c>
      <c r="GC26" s="280">
        <f t="shared" si="24"/>
        <v>0</v>
      </c>
      <c r="GD26" s="289">
        <v>47</v>
      </c>
      <c r="GE26" s="278">
        <v>1.6</v>
      </c>
      <c r="GF26" s="282">
        <f t="shared" si="25"/>
        <v>0</v>
      </c>
    </row>
    <row r="27" spans="1:188" ht="27" hidden="1" customHeight="1">
      <c r="A27" s="270">
        <v>23</v>
      </c>
      <c r="B27" s="285"/>
      <c r="C27" s="272"/>
      <c r="D27" s="272"/>
      <c r="E27" s="272"/>
      <c r="F27" s="273"/>
      <c r="G27" s="273"/>
      <c r="H27" s="273"/>
      <c r="I27" s="274"/>
      <c r="J27" s="275"/>
      <c r="K27" s="275"/>
      <c r="L27" s="275"/>
      <c r="M27" s="276"/>
      <c r="N27" s="277"/>
      <c r="O27" s="277"/>
      <c r="P27" s="277"/>
      <c r="Q27" s="277"/>
      <c r="R27" s="277"/>
      <c r="S27" s="286"/>
      <c r="T27" s="286"/>
      <c r="U27" s="277"/>
      <c r="V27" s="277"/>
      <c r="W27" s="277"/>
      <c r="X27" s="277"/>
      <c r="Y27" s="277"/>
      <c r="Z27" s="286"/>
      <c r="AA27" s="286"/>
      <c r="AB27" s="277"/>
      <c r="AC27" s="277"/>
      <c r="AD27" s="277"/>
      <c r="AE27" s="277"/>
      <c r="AF27" s="277"/>
      <c r="AG27" s="286"/>
      <c r="AH27" s="286"/>
      <c r="AI27" s="277"/>
      <c r="AJ27" s="277"/>
      <c r="AK27" s="277"/>
      <c r="AL27" s="277"/>
      <c r="AM27" s="277"/>
      <c r="AN27" s="286"/>
      <c r="AO27" s="286"/>
      <c r="AP27" s="286"/>
      <c r="AQ27" s="277"/>
      <c r="AR27" s="277"/>
      <c r="AS27" s="277"/>
      <c r="AT27" s="277"/>
      <c r="AU27" s="277"/>
      <c r="AV27" s="286"/>
      <c r="AW27" s="286"/>
      <c r="AX27" s="277"/>
      <c r="AY27" s="277"/>
      <c r="AZ27" s="277"/>
      <c r="BA27" s="277"/>
      <c r="BB27" s="277"/>
      <c r="BC27" s="286"/>
      <c r="BD27" s="286"/>
      <c r="BE27" s="277"/>
      <c r="BF27" s="277"/>
      <c r="BG27" s="277"/>
      <c r="BH27" s="277"/>
      <c r="BI27" s="277"/>
      <c r="BJ27" s="286"/>
      <c r="BK27" s="286"/>
      <c r="BL27" s="277"/>
      <c r="BM27" s="277"/>
      <c r="BN27" s="277"/>
      <c r="BO27" s="277"/>
      <c r="BP27" s="277"/>
      <c r="BQ27" s="286"/>
      <c r="BR27" s="286"/>
      <c r="BS27" s="277"/>
      <c r="BT27" s="277"/>
      <c r="BU27" s="277"/>
      <c r="BV27" s="277"/>
      <c r="BW27" s="286"/>
      <c r="BX27" s="286"/>
      <c r="BY27" s="277"/>
      <c r="BZ27" s="277"/>
      <c r="CA27" s="277"/>
      <c r="CB27" s="277"/>
      <c r="CC27" s="277"/>
      <c r="CD27" s="286"/>
      <c r="CE27" s="286"/>
      <c r="CF27" s="286"/>
      <c r="CG27" s="277"/>
      <c r="CH27" s="277"/>
      <c r="CI27" s="277"/>
      <c r="CJ27" s="277"/>
      <c r="CK27" s="277"/>
      <c r="CL27" s="286"/>
      <c r="CM27" s="286"/>
      <c r="CN27" s="277"/>
      <c r="CO27" s="277"/>
      <c r="CP27" s="277"/>
      <c r="CQ27" s="277"/>
      <c r="CR27" s="277"/>
      <c r="CS27" s="286"/>
      <c r="CT27" s="286"/>
      <c r="CU27" s="277"/>
      <c r="CV27" s="277"/>
      <c r="CW27" s="277"/>
      <c r="CX27" s="277"/>
      <c r="CY27" s="277"/>
      <c r="CZ27" s="286"/>
      <c r="DA27" s="286"/>
      <c r="DB27" s="277"/>
      <c r="DC27" s="277"/>
      <c r="DD27" s="277"/>
      <c r="DE27" s="277"/>
      <c r="DF27" s="277"/>
      <c r="DG27" s="286"/>
      <c r="DH27" s="286"/>
      <c r="DI27" s="277"/>
      <c r="DJ27" s="277"/>
      <c r="DK27" s="277"/>
      <c r="DL27" s="277"/>
      <c r="DM27" s="286"/>
      <c r="DN27" s="286"/>
      <c r="DO27" s="286"/>
      <c r="DP27" s="277"/>
      <c r="DQ27" s="277"/>
      <c r="DR27" s="277"/>
      <c r="DS27" s="277"/>
      <c r="DT27" s="277"/>
      <c r="DU27" s="286"/>
      <c r="DV27" s="286"/>
      <c r="DW27" s="277"/>
      <c r="DX27" s="277"/>
      <c r="DY27" s="277"/>
      <c r="DZ27" s="277"/>
      <c r="EA27" s="277"/>
      <c r="EB27" s="286"/>
      <c r="EC27" s="286"/>
      <c r="ED27" s="277"/>
      <c r="EE27" s="277"/>
      <c r="EF27" s="277"/>
      <c r="EG27" s="277"/>
      <c r="EH27" s="277"/>
      <c r="EI27" s="286"/>
      <c r="EJ27" s="286"/>
      <c r="EK27" s="277"/>
      <c r="EL27" s="277"/>
      <c r="EM27" s="277"/>
      <c r="EN27" s="277"/>
      <c r="EO27" s="277"/>
      <c r="EP27" s="286"/>
      <c r="EQ27" s="286"/>
      <c r="ER27" s="277"/>
      <c r="ES27" s="277"/>
      <c r="ET27" s="277"/>
      <c r="EU27" s="277"/>
      <c r="EV27" s="277"/>
      <c r="EW27" s="286"/>
      <c r="EX27" s="286"/>
      <c r="EY27" s="277"/>
      <c r="EZ27" s="277"/>
      <c r="FA27" s="277"/>
      <c r="FB27" s="277"/>
      <c r="FC27" s="277"/>
      <c r="FD27" s="286"/>
      <c r="FE27" s="286"/>
      <c r="FF27" s="277"/>
      <c r="FG27" s="277"/>
      <c r="FH27" s="277"/>
      <c r="FI27" s="277"/>
      <c r="FJ27" s="277"/>
      <c r="FK27" s="286"/>
      <c r="FL27" s="286"/>
      <c r="FM27" s="277"/>
      <c r="FN27" s="277"/>
      <c r="FO27" s="277"/>
      <c r="FP27" s="277"/>
      <c r="FQ27" s="277"/>
      <c r="FR27" s="286"/>
      <c r="FS27" s="286"/>
      <c r="FT27" s="277"/>
      <c r="FU27" s="277"/>
      <c r="FV27" s="287">
        <f t="shared" si="26"/>
        <v>0</v>
      </c>
      <c r="FX27" s="278">
        <f t="shared" si="22"/>
        <v>23</v>
      </c>
      <c r="FY27" s="278">
        <f t="shared" si="22"/>
        <v>0</v>
      </c>
      <c r="FZ27" s="278" t="s">
        <v>623</v>
      </c>
      <c r="GA27" s="278" t="s">
        <v>627</v>
      </c>
      <c r="GB27" s="278">
        <f t="shared" si="23"/>
        <v>0</v>
      </c>
      <c r="GC27" s="280">
        <f t="shared" si="24"/>
        <v>0</v>
      </c>
      <c r="GD27" s="289">
        <v>47</v>
      </c>
      <c r="GE27" s="278">
        <v>1.6</v>
      </c>
      <c r="GF27" s="282">
        <f t="shared" si="25"/>
        <v>0</v>
      </c>
    </row>
    <row r="28" spans="1:188" ht="27" hidden="1" customHeight="1">
      <c r="A28" s="270">
        <v>24</v>
      </c>
      <c r="B28" s="285"/>
      <c r="C28" s="272"/>
      <c r="D28" s="272"/>
      <c r="E28" s="272"/>
      <c r="F28" s="273"/>
      <c r="G28" s="273"/>
      <c r="H28" s="273"/>
      <c r="I28" s="274"/>
      <c r="J28" s="275"/>
      <c r="K28" s="275"/>
      <c r="L28" s="275"/>
      <c r="M28" s="276"/>
      <c r="N28" s="277"/>
      <c r="O28" s="277"/>
      <c r="P28" s="277"/>
      <c r="Q28" s="277"/>
      <c r="R28" s="277"/>
      <c r="S28" s="286"/>
      <c r="T28" s="286"/>
      <c r="U28" s="277"/>
      <c r="V28" s="277"/>
      <c r="W28" s="277"/>
      <c r="X28" s="277"/>
      <c r="Y28" s="277"/>
      <c r="Z28" s="286"/>
      <c r="AA28" s="286"/>
      <c r="AB28" s="277"/>
      <c r="AC28" s="277"/>
      <c r="AD28" s="277"/>
      <c r="AE28" s="277"/>
      <c r="AF28" s="277"/>
      <c r="AG28" s="286"/>
      <c r="AH28" s="286"/>
      <c r="AI28" s="277"/>
      <c r="AJ28" s="277"/>
      <c r="AK28" s="277"/>
      <c r="AL28" s="277"/>
      <c r="AM28" s="277"/>
      <c r="AN28" s="286"/>
      <c r="AO28" s="286"/>
      <c r="AP28" s="286"/>
      <c r="AQ28" s="277"/>
      <c r="AR28" s="277"/>
      <c r="AS28" s="277"/>
      <c r="AT28" s="277"/>
      <c r="AU28" s="277"/>
      <c r="AV28" s="286"/>
      <c r="AW28" s="286"/>
      <c r="AX28" s="277"/>
      <c r="AY28" s="277"/>
      <c r="AZ28" s="277"/>
      <c r="BA28" s="277"/>
      <c r="BB28" s="277"/>
      <c r="BC28" s="286"/>
      <c r="BD28" s="286"/>
      <c r="BE28" s="277"/>
      <c r="BF28" s="277"/>
      <c r="BG28" s="277"/>
      <c r="BH28" s="277"/>
      <c r="BI28" s="277"/>
      <c r="BJ28" s="286"/>
      <c r="BK28" s="286"/>
      <c r="BL28" s="277"/>
      <c r="BM28" s="277"/>
      <c r="BN28" s="277"/>
      <c r="BO28" s="277"/>
      <c r="BP28" s="277"/>
      <c r="BQ28" s="286"/>
      <c r="BR28" s="286"/>
      <c r="BS28" s="277"/>
      <c r="BT28" s="277"/>
      <c r="BU28" s="277"/>
      <c r="BV28" s="277"/>
      <c r="BW28" s="286"/>
      <c r="BX28" s="286"/>
      <c r="BY28" s="277"/>
      <c r="BZ28" s="277"/>
      <c r="CA28" s="277"/>
      <c r="CB28" s="277"/>
      <c r="CC28" s="277"/>
      <c r="CD28" s="286"/>
      <c r="CE28" s="286"/>
      <c r="CF28" s="286"/>
      <c r="CG28" s="277"/>
      <c r="CH28" s="277"/>
      <c r="CI28" s="277"/>
      <c r="CJ28" s="277"/>
      <c r="CK28" s="277"/>
      <c r="CL28" s="286"/>
      <c r="CM28" s="286"/>
      <c r="CN28" s="277"/>
      <c r="CO28" s="277"/>
      <c r="CP28" s="277"/>
      <c r="CQ28" s="277"/>
      <c r="CR28" s="277"/>
      <c r="CS28" s="286"/>
      <c r="CT28" s="286"/>
      <c r="CU28" s="277"/>
      <c r="CV28" s="277"/>
      <c r="CW28" s="277"/>
      <c r="CX28" s="277"/>
      <c r="CY28" s="277"/>
      <c r="CZ28" s="286"/>
      <c r="DA28" s="286"/>
      <c r="DB28" s="277"/>
      <c r="DC28" s="277"/>
      <c r="DD28" s="277"/>
      <c r="DE28" s="277"/>
      <c r="DF28" s="277"/>
      <c r="DG28" s="286"/>
      <c r="DH28" s="286"/>
      <c r="DI28" s="277"/>
      <c r="DJ28" s="277"/>
      <c r="DK28" s="277"/>
      <c r="DL28" s="277"/>
      <c r="DM28" s="286"/>
      <c r="DN28" s="286"/>
      <c r="DO28" s="286"/>
      <c r="DP28" s="277"/>
      <c r="DQ28" s="277"/>
      <c r="DR28" s="277"/>
      <c r="DS28" s="277"/>
      <c r="DT28" s="277"/>
      <c r="DU28" s="286"/>
      <c r="DV28" s="286"/>
      <c r="DW28" s="277"/>
      <c r="DX28" s="277"/>
      <c r="DY28" s="277"/>
      <c r="DZ28" s="277"/>
      <c r="EA28" s="277"/>
      <c r="EB28" s="286"/>
      <c r="EC28" s="286"/>
      <c r="ED28" s="277"/>
      <c r="EE28" s="277"/>
      <c r="EF28" s="277"/>
      <c r="EG28" s="277"/>
      <c r="EH28" s="277"/>
      <c r="EI28" s="286"/>
      <c r="EJ28" s="286"/>
      <c r="EK28" s="277"/>
      <c r="EL28" s="277"/>
      <c r="EM28" s="277"/>
      <c r="EN28" s="277"/>
      <c r="EO28" s="277"/>
      <c r="EP28" s="286"/>
      <c r="EQ28" s="286"/>
      <c r="ER28" s="277"/>
      <c r="ES28" s="277"/>
      <c r="ET28" s="277"/>
      <c r="EU28" s="277"/>
      <c r="EV28" s="277"/>
      <c r="EW28" s="286"/>
      <c r="EX28" s="286"/>
      <c r="EY28" s="277"/>
      <c r="EZ28" s="277"/>
      <c r="FA28" s="277"/>
      <c r="FB28" s="277"/>
      <c r="FC28" s="277"/>
      <c r="FD28" s="286"/>
      <c r="FE28" s="286"/>
      <c r="FF28" s="277"/>
      <c r="FG28" s="277"/>
      <c r="FH28" s="277"/>
      <c r="FI28" s="277"/>
      <c r="FJ28" s="277"/>
      <c r="FK28" s="286"/>
      <c r="FL28" s="286"/>
      <c r="FM28" s="277"/>
      <c r="FN28" s="277"/>
      <c r="FO28" s="277"/>
      <c r="FP28" s="277"/>
      <c r="FQ28" s="277"/>
      <c r="FR28" s="286"/>
      <c r="FS28" s="286"/>
      <c r="FT28" s="277"/>
      <c r="FU28" s="277"/>
      <c r="FV28" s="287">
        <f t="shared" si="26"/>
        <v>0</v>
      </c>
      <c r="FX28" s="278">
        <f t="shared" si="22"/>
        <v>24</v>
      </c>
      <c r="FY28" s="278">
        <f t="shared" si="22"/>
        <v>0</v>
      </c>
      <c r="FZ28" s="278" t="s">
        <v>623</v>
      </c>
      <c r="GA28" s="278" t="s">
        <v>627</v>
      </c>
      <c r="GB28" s="278">
        <f t="shared" si="23"/>
        <v>0</v>
      </c>
      <c r="GC28" s="280">
        <f t="shared" si="24"/>
        <v>0</v>
      </c>
      <c r="GD28" s="289">
        <v>47</v>
      </c>
      <c r="GE28" s="278">
        <v>1.6</v>
      </c>
      <c r="GF28" s="282">
        <f t="shared" si="25"/>
        <v>0</v>
      </c>
    </row>
    <row r="29" spans="1:188" ht="27" hidden="1" customHeight="1">
      <c r="A29" s="270">
        <v>25</v>
      </c>
      <c r="B29" s="285"/>
      <c r="C29" s="272"/>
      <c r="D29" s="272"/>
      <c r="E29" s="272"/>
      <c r="F29" s="273"/>
      <c r="G29" s="273"/>
      <c r="H29" s="273"/>
      <c r="I29" s="274"/>
      <c r="J29" s="275"/>
      <c r="K29" s="275"/>
      <c r="L29" s="275"/>
      <c r="M29" s="276"/>
      <c r="N29" s="277"/>
      <c r="O29" s="277"/>
      <c r="P29" s="277"/>
      <c r="Q29" s="277"/>
      <c r="R29" s="277"/>
      <c r="S29" s="286"/>
      <c r="T29" s="286"/>
      <c r="U29" s="277"/>
      <c r="V29" s="277"/>
      <c r="W29" s="277"/>
      <c r="X29" s="277"/>
      <c r="Y29" s="277"/>
      <c r="Z29" s="286"/>
      <c r="AA29" s="286"/>
      <c r="AB29" s="277"/>
      <c r="AC29" s="277"/>
      <c r="AD29" s="277"/>
      <c r="AE29" s="277"/>
      <c r="AF29" s="277"/>
      <c r="AG29" s="286"/>
      <c r="AH29" s="286"/>
      <c r="AI29" s="277"/>
      <c r="AJ29" s="277"/>
      <c r="AK29" s="277"/>
      <c r="AL29" s="277"/>
      <c r="AM29" s="277"/>
      <c r="AN29" s="286"/>
      <c r="AO29" s="286"/>
      <c r="AP29" s="286"/>
      <c r="AQ29" s="277"/>
      <c r="AR29" s="277"/>
      <c r="AS29" s="277"/>
      <c r="AT29" s="277"/>
      <c r="AU29" s="277"/>
      <c r="AV29" s="286"/>
      <c r="AW29" s="286"/>
      <c r="AX29" s="277"/>
      <c r="AY29" s="277"/>
      <c r="AZ29" s="277"/>
      <c r="BA29" s="277"/>
      <c r="BB29" s="277"/>
      <c r="BC29" s="286"/>
      <c r="BD29" s="286"/>
      <c r="BE29" s="277"/>
      <c r="BF29" s="277"/>
      <c r="BG29" s="277"/>
      <c r="BH29" s="277"/>
      <c r="BI29" s="277"/>
      <c r="BJ29" s="286"/>
      <c r="BK29" s="286"/>
      <c r="BL29" s="277"/>
      <c r="BM29" s="277"/>
      <c r="BN29" s="277"/>
      <c r="BO29" s="277"/>
      <c r="BP29" s="277"/>
      <c r="BQ29" s="286"/>
      <c r="BR29" s="286"/>
      <c r="BS29" s="277"/>
      <c r="BT29" s="277"/>
      <c r="BU29" s="277"/>
      <c r="BV29" s="277"/>
      <c r="BW29" s="286"/>
      <c r="BX29" s="286"/>
      <c r="BY29" s="277"/>
      <c r="BZ29" s="277"/>
      <c r="CA29" s="277"/>
      <c r="CB29" s="277"/>
      <c r="CC29" s="277"/>
      <c r="CD29" s="286"/>
      <c r="CE29" s="286"/>
      <c r="CF29" s="286"/>
      <c r="CG29" s="277"/>
      <c r="CH29" s="277"/>
      <c r="CI29" s="277"/>
      <c r="CJ29" s="277"/>
      <c r="CK29" s="277"/>
      <c r="CL29" s="286"/>
      <c r="CM29" s="286"/>
      <c r="CN29" s="277"/>
      <c r="CO29" s="277"/>
      <c r="CP29" s="277"/>
      <c r="CQ29" s="277"/>
      <c r="CR29" s="277"/>
      <c r="CS29" s="286"/>
      <c r="CT29" s="286"/>
      <c r="CU29" s="277"/>
      <c r="CV29" s="277"/>
      <c r="CW29" s="277"/>
      <c r="CX29" s="277"/>
      <c r="CY29" s="277"/>
      <c r="CZ29" s="286"/>
      <c r="DA29" s="286"/>
      <c r="DB29" s="277"/>
      <c r="DC29" s="277"/>
      <c r="DD29" s="277"/>
      <c r="DE29" s="277"/>
      <c r="DF29" s="277"/>
      <c r="DG29" s="286"/>
      <c r="DH29" s="286"/>
      <c r="DI29" s="277"/>
      <c r="DJ29" s="277"/>
      <c r="DK29" s="277"/>
      <c r="DL29" s="277"/>
      <c r="DM29" s="286"/>
      <c r="DN29" s="286"/>
      <c r="DO29" s="286"/>
      <c r="DP29" s="277"/>
      <c r="DQ29" s="277"/>
      <c r="DR29" s="277"/>
      <c r="DS29" s="277"/>
      <c r="DT29" s="277"/>
      <c r="DU29" s="286"/>
      <c r="DV29" s="286"/>
      <c r="DW29" s="277"/>
      <c r="DX29" s="277"/>
      <c r="DY29" s="277"/>
      <c r="DZ29" s="277"/>
      <c r="EA29" s="277"/>
      <c r="EB29" s="286"/>
      <c r="EC29" s="286"/>
      <c r="ED29" s="277"/>
      <c r="EE29" s="277"/>
      <c r="EF29" s="277"/>
      <c r="EG29" s="277"/>
      <c r="EH29" s="277"/>
      <c r="EI29" s="286"/>
      <c r="EJ29" s="286"/>
      <c r="EK29" s="277"/>
      <c r="EL29" s="277"/>
      <c r="EM29" s="277"/>
      <c r="EN29" s="277"/>
      <c r="EO29" s="277"/>
      <c r="EP29" s="286"/>
      <c r="EQ29" s="286"/>
      <c r="ER29" s="277"/>
      <c r="ES29" s="277"/>
      <c r="ET29" s="277"/>
      <c r="EU29" s="277"/>
      <c r="EV29" s="277"/>
      <c r="EW29" s="286"/>
      <c r="EX29" s="286"/>
      <c r="EY29" s="277"/>
      <c r="EZ29" s="277"/>
      <c r="FA29" s="277"/>
      <c r="FB29" s="277"/>
      <c r="FC29" s="277"/>
      <c r="FD29" s="286"/>
      <c r="FE29" s="286"/>
      <c r="FF29" s="277"/>
      <c r="FG29" s="277"/>
      <c r="FH29" s="277"/>
      <c r="FI29" s="277"/>
      <c r="FJ29" s="277"/>
      <c r="FK29" s="286"/>
      <c r="FL29" s="286"/>
      <c r="FM29" s="277"/>
      <c r="FN29" s="277"/>
      <c r="FO29" s="277"/>
      <c r="FP29" s="277"/>
      <c r="FQ29" s="277"/>
      <c r="FR29" s="286"/>
      <c r="FS29" s="286"/>
      <c r="FT29" s="277"/>
      <c r="FU29" s="277"/>
      <c r="FV29" s="287">
        <f t="shared" si="26"/>
        <v>0</v>
      </c>
      <c r="FX29" s="278">
        <f t="shared" si="22"/>
        <v>25</v>
      </c>
      <c r="FY29" s="278">
        <f t="shared" si="22"/>
        <v>0</v>
      </c>
      <c r="FZ29" s="278" t="s">
        <v>623</v>
      </c>
      <c r="GA29" s="278" t="s">
        <v>627</v>
      </c>
      <c r="GB29" s="278">
        <f t="shared" si="23"/>
        <v>0</v>
      </c>
      <c r="GC29" s="280">
        <f t="shared" si="24"/>
        <v>0</v>
      </c>
      <c r="GD29" s="289">
        <v>47</v>
      </c>
      <c r="GE29" s="278">
        <v>1.6</v>
      </c>
      <c r="GF29" s="282">
        <f t="shared" si="25"/>
        <v>0</v>
      </c>
    </row>
    <row r="30" spans="1:188" ht="27" hidden="1" customHeight="1">
      <c r="A30" s="270">
        <v>26</v>
      </c>
      <c r="B30" s="285"/>
      <c r="C30" s="272"/>
      <c r="D30" s="272"/>
      <c r="E30" s="272"/>
      <c r="F30" s="273"/>
      <c r="G30" s="273"/>
      <c r="H30" s="273"/>
      <c r="I30" s="274"/>
      <c r="J30" s="275"/>
      <c r="K30" s="275"/>
      <c r="L30" s="275"/>
      <c r="M30" s="276"/>
      <c r="N30" s="277"/>
      <c r="O30" s="277"/>
      <c r="P30" s="277"/>
      <c r="Q30" s="277"/>
      <c r="R30" s="277"/>
      <c r="S30" s="286"/>
      <c r="T30" s="286"/>
      <c r="U30" s="277"/>
      <c r="V30" s="277"/>
      <c r="W30" s="277"/>
      <c r="X30" s="277"/>
      <c r="Y30" s="277"/>
      <c r="Z30" s="286"/>
      <c r="AA30" s="286"/>
      <c r="AB30" s="277"/>
      <c r="AC30" s="277"/>
      <c r="AD30" s="277"/>
      <c r="AE30" s="277"/>
      <c r="AF30" s="277"/>
      <c r="AG30" s="286"/>
      <c r="AH30" s="286"/>
      <c r="AI30" s="277"/>
      <c r="AJ30" s="277"/>
      <c r="AK30" s="277"/>
      <c r="AL30" s="277"/>
      <c r="AM30" s="277"/>
      <c r="AN30" s="286"/>
      <c r="AO30" s="286"/>
      <c r="AP30" s="286"/>
      <c r="AQ30" s="277"/>
      <c r="AR30" s="277"/>
      <c r="AS30" s="277"/>
      <c r="AT30" s="277"/>
      <c r="AU30" s="277"/>
      <c r="AV30" s="286"/>
      <c r="AW30" s="286"/>
      <c r="AX30" s="277"/>
      <c r="AY30" s="277"/>
      <c r="AZ30" s="277"/>
      <c r="BA30" s="277"/>
      <c r="BB30" s="277"/>
      <c r="BC30" s="286"/>
      <c r="BD30" s="286"/>
      <c r="BE30" s="277"/>
      <c r="BF30" s="277"/>
      <c r="BG30" s="277"/>
      <c r="BH30" s="277"/>
      <c r="BI30" s="277"/>
      <c r="BJ30" s="286"/>
      <c r="BK30" s="286"/>
      <c r="BL30" s="277"/>
      <c r="BM30" s="277"/>
      <c r="BN30" s="277"/>
      <c r="BO30" s="277"/>
      <c r="BP30" s="277"/>
      <c r="BQ30" s="286"/>
      <c r="BR30" s="286"/>
      <c r="BS30" s="277"/>
      <c r="BT30" s="277"/>
      <c r="BU30" s="277"/>
      <c r="BV30" s="277"/>
      <c r="BW30" s="286"/>
      <c r="BX30" s="286"/>
      <c r="BY30" s="277"/>
      <c r="BZ30" s="277"/>
      <c r="CA30" s="277"/>
      <c r="CB30" s="277"/>
      <c r="CC30" s="277"/>
      <c r="CD30" s="286"/>
      <c r="CE30" s="286"/>
      <c r="CF30" s="286"/>
      <c r="CG30" s="277"/>
      <c r="CH30" s="277"/>
      <c r="CI30" s="277"/>
      <c r="CJ30" s="277"/>
      <c r="CK30" s="277"/>
      <c r="CL30" s="286"/>
      <c r="CM30" s="286"/>
      <c r="CN30" s="277"/>
      <c r="CO30" s="277"/>
      <c r="CP30" s="277"/>
      <c r="CQ30" s="277"/>
      <c r="CR30" s="277"/>
      <c r="CS30" s="286"/>
      <c r="CT30" s="286"/>
      <c r="CU30" s="277"/>
      <c r="CV30" s="277"/>
      <c r="CW30" s="277"/>
      <c r="CX30" s="277"/>
      <c r="CY30" s="277"/>
      <c r="CZ30" s="286"/>
      <c r="DA30" s="286"/>
      <c r="DB30" s="277"/>
      <c r="DC30" s="277"/>
      <c r="DD30" s="277"/>
      <c r="DE30" s="277"/>
      <c r="DF30" s="277"/>
      <c r="DG30" s="286"/>
      <c r="DH30" s="286"/>
      <c r="DI30" s="277"/>
      <c r="DJ30" s="277"/>
      <c r="DK30" s="277"/>
      <c r="DL30" s="277"/>
      <c r="DM30" s="286"/>
      <c r="DN30" s="286"/>
      <c r="DO30" s="286"/>
      <c r="DP30" s="277"/>
      <c r="DQ30" s="277"/>
      <c r="DR30" s="277"/>
      <c r="DS30" s="277"/>
      <c r="DT30" s="277"/>
      <c r="DU30" s="286"/>
      <c r="DV30" s="286"/>
      <c r="DW30" s="277"/>
      <c r="DX30" s="277"/>
      <c r="DY30" s="277"/>
      <c r="DZ30" s="277"/>
      <c r="EA30" s="277"/>
      <c r="EB30" s="286"/>
      <c r="EC30" s="286"/>
      <c r="ED30" s="277"/>
      <c r="EE30" s="277"/>
      <c r="EF30" s="277"/>
      <c r="EG30" s="277"/>
      <c r="EH30" s="277"/>
      <c r="EI30" s="286"/>
      <c r="EJ30" s="286"/>
      <c r="EK30" s="277"/>
      <c r="EL30" s="277"/>
      <c r="EM30" s="277"/>
      <c r="EN30" s="277"/>
      <c r="EO30" s="277"/>
      <c r="EP30" s="286"/>
      <c r="EQ30" s="286"/>
      <c r="ER30" s="277"/>
      <c r="ES30" s="277"/>
      <c r="ET30" s="277"/>
      <c r="EU30" s="277"/>
      <c r="EV30" s="277"/>
      <c r="EW30" s="286"/>
      <c r="EX30" s="286"/>
      <c r="EY30" s="277"/>
      <c r="EZ30" s="277"/>
      <c r="FA30" s="277"/>
      <c r="FB30" s="277"/>
      <c r="FC30" s="277"/>
      <c r="FD30" s="286"/>
      <c r="FE30" s="286"/>
      <c r="FF30" s="277"/>
      <c r="FG30" s="277"/>
      <c r="FH30" s="277"/>
      <c r="FI30" s="277"/>
      <c r="FJ30" s="277"/>
      <c r="FK30" s="286"/>
      <c r="FL30" s="286"/>
      <c r="FM30" s="277"/>
      <c r="FN30" s="277"/>
      <c r="FO30" s="277"/>
      <c r="FP30" s="277"/>
      <c r="FQ30" s="277"/>
      <c r="FR30" s="286"/>
      <c r="FS30" s="286"/>
      <c r="FT30" s="277"/>
      <c r="FU30" s="277"/>
      <c r="FV30" s="287">
        <f t="shared" si="26"/>
        <v>0</v>
      </c>
      <c r="FX30" s="278">
        <f t="shared" si="22"/>
        <v>26</v>
      </c>
      <c r="FY30" s="278">
        <f t="shared" si="22"/>
        <v>0</v>
      </c>
      <c r="FZ30" s="278" t="s">
        <v>623</v>
      </c>
      <c r="GA30" s="278" t="s">
        <v>627</v>
      </c>
      <c r="GB30" s="278">
        <f t="shared" si="23"/>
        <v>0</v>
      </c>
      <c r="GC30" s="280">
        <f t="shared" si="24"/>
        <v>0</v>
      </c>
      <c r="GD30" s="289">
        <v>47</v>
      </c>
      <c r="GE30" s="278">
        <v>1.6</v>
      </c>
      <c r="GF30" s="282">
        <f t="shared" si="25"/>
        <v>0</v>
      </c>
    </row>
    <row r="31" spans="1:188" ht="27" hidden="1" customHeight="1">
      <c r="A31" s="270">
        <v>27</v>
      </c>
      <c r="B31" s="285"/>
      <c r="C31" s="272"/>
      <c r="D31" s="272"/>
      <c r="E31" s="272"/>
      <c r="F31" s="273"/>
      <c r="G31" s="273"/>
      <c r="H31" s="273"/>
      <c r="I31" s="274"/>
      <c r="J31" s="275"/>
      <c r="K31" s="275"/>
      <c r="L31" s="275"/>
      <c r="M31" s="276"/>
      <c r="N31" s="277"/>
      <c r="O31" s="277"/>
      <c r="P31" s="277"/>
      <c r="Q31" s="277"/>
      <c r="R31" s="277"/>
      <c r="S31" s="286"/>
      <c r="T31" s="286"/>
      <c r="U31" s="277"/>
      <c r="V31" s="277"/>
      <c r="W31" s="277"/>
      <c r="X31" s="277"/>
      <c r="Y31" s="277"/>
      <c r="Z31" s="286"/>
      <c r="AA31" s="286"/>
      <c r="AB31" s="277"/>
      <c r="AC31" s="277"/>
      <c r="AD31" s="277"/>
      <c r="AE31" s="277"/>
      <c r="AF31" s="277"/>
      <c r="AG31" s="286"/>
      <c r="AH31" s="286"/>
      <c r="AI31" s="277"/>
      <c r="AJ31" s="277"/>
      <c r="AK31" s="277"/>
      <c r="AL31" s="277"/>
      <c r="AM31" s="277"/>
      <c r="AN31" s="286"/>
      <c r="AO31" s="286"/>
      <c r="AP31" s="286"/>
      <c r="AQ31" s="277"/>
      <c r="AR31" s="277"/>
      <c r="AS31" s="277"/>
      <c r="AT31" s="277"/>
      <c r="AU31" s="277"/>
      <c r="AV31" s="286"/>
      <c r="AW31" s="286"/>
      <c r="AX31" s="277"/>
      <c r="AY31" s="277"/>
      <c r="AZ31" s="277"/>
      <c r="BA31" s="277"/>
      <c r="BB31" s="277"/>
      <c r="BC31" s="286"/>
      <c r="BD31" s="286"/>
      <c r="BE31" s="277"/>
      <c r="BF31" s="277"/>
      <c r="BG31" s="277"/>
      <c r="BH31" s="277"/>
      <c r="BI31" s="277"/>
      <c r="BJ31" s="286"/>
      <c r="BK31" s="286"/>
      <c r="BL31" s="277"/>
      <c r="BM31" s="277"/>
      <c r="BN31" s="277"/>
      <c r="BO31" s="277"/>
      <c r="BP31" s="277"/>
      <c r="BQ31" s="286"/>
      <c r="BR31" s="286"/>
      <c r="BS31" s="277"/>
      <c r="BT31" s="277"/>
      <c r="BU31" s="277"/>
      <c r="BV31" s="277"/>
      <c r="BW31" s="286"/>
      <c r="BX31" s="286"/>
      <c r="BY31" s="277"/>
      <c r="BZ31" s="277"/>
      <c r="CA31" s="277"/>
      <c r="CB31" s="277"/>
      <c r="CC31" s="277"/>
      <c r="CD31" s="286"/>
      <c r="CE31" s="286"/>
      <c r="CF31" s="286"/>
      <c r="CG31" s="277"/>
      <c r="CH31" s="277"/>
      <c r="CI31" s="277"/>
      <c r="CJ31" s="277"/>
      <c r="CK31" s="277"/>
      <c r="CL31" s="286"/>
      <c r="CM31" s="286"/>
      <c r="CN31" s="277"/>
      <c r="CO31" s="277"/>
      <c r="CP31" s="277"/>
      <c r="CQ31" s="277"/>
      <c r="CR31" s="277"/>
      <c r="CS31" s="286"/>
      <c r="CT31" s="286"/>
      <c r="CU31" s="277"/>
      <c r="CV31" s="277"/>
      <c r="CW31" s="277"/>
      <c r="CX31" s="277"/>
      <c r="CY31" s="277"/>
      <c r="CZ31" s="286"/>
      <c r="DA31" s="286"/>
      <c r="DB31" s="277"/>
      <c r="DC31" s="277"/>
      <c r="DD31" s="277"/>
      <c r="DE31" s="277"/>
      <c r="DF31" s="277"/>
      <c r="DG31" s="286"/>
      <c r="DH31" s="286"/>
      <c r="DI31" s="277"/>
      <c r="DJ31" s="277"/>
      <c r="DK31" s="277"/>
      <c r="DL31" s="277"/>
      <c r="DM31" s="286"/>
      <c r="DN31" s="286"/>
      <c r="DO31" s="286"/>
      <c r="DP31" s="277"/>
      <c r="DQ31" s="277"/>
      <c r="DR31" s="277"/>
      <c r="DS31" s="277"/>
      <c r="DT31" s="277"/>
      <c r="DU31" s="286"/>
      <c r="DV31" s="286"/>
      <c r="DW31" s="277"/>
      <c r="DX31" s="277"/>
      <c r="DY31" s="277"/>
      <c r="DZ31" s="277"/>
      <c r="EA31" s="277"/>
      <c r="EB31" s="286"/>
      <c r="EC31" s="286"/>
      <c r="ED31" s="277"/>
      <c r="EE31" s="277"/>
      <c r="EF31" s="277"/>
      <c r="EG31" s="277"/>
      <c r="EH31" s="277"/>
      <c r="EI31" s="286"/>
      <c r="EJ31" s="286"/>
      <c r="EK31" s="277"/>
      <c r="EL31" s="277"/>
      <c r="EM31" s="277"/>
      <c r="EN31" s="277"/>
      <c r="EO31" s="277"/>
      <c r="EP31" s="286"/>
      <c r="EQ31" s="286"/>
      <c r="ER31" s="277"/>
      <c r="ES31" s="277"/>
      <c r="ET31" s="277"/>
      <c r="EU31" s="277"/>
      <c r="EV31" s="277"/>
      <c r="EW31" s="286"/>
      <c r="EX31" s="286"/>
      <c r="EY31" s="277"/>
      <c r="EZ31" s="277"/>
      <c r="FA31" s="277"/>
      <c r="FB31" s="277"/>
      <c r="FC31" s="277"/>
      <c r="FD31" s="286"/>
      <c r="FE31" s="286"/>
      <c r="FF31" s="277"/>
      <c r="FG31" s="277"/>
      <c r="FH31" s="277"/>
      <c r="FI31" s="277"/>
      <c r="FJ31" s="277"/>
      <c r="FK31" s="286"/>
      <c r="FL31" s="286"/>
      <c r="FM31" s="277"/>
      <c r="FN31" s="277"/>
      <c r="FO31" s="277"/>
      <c r="FP31" s="277"/>
      <c r="FQ31" s="277"/>
      <c r="FR31" s="286"/>
      <c r="FS31" s="286"/>
      <c r="FT31" s="277"/>
      <c r="FU31" s="277"/>
      <c r="FV31" s="287">
        <f t="shared" si="26"/>
        <v>0</v>
      </c>
      <c r="FX31" s="278">
        <f t="shared" si="22"/>
        <v>27</v>
      </c>
      <c r="FY31" s="278">
        <f t="shared" si="22"/>
        <v>0</v>
      </c>
      <c r="FZ31" s="278" t="s">
        <v>623</v>
      </c>
      <c r="GA31" s="278" t="s">
        <v>627</v>
      </c>
      <c r="GB31" s="278">
        <f t="shared" si="23"/>
        <v>0</v>
      </c>
      <c r="GC31" s="280">
        <f t="shared" si="24"/>
        <v>0</v>
      </c>
      <c r="GD31" s="289">
        <v>47</v>
      </c>
      <c r="GE31" s="278">
        <v>1.6</v>
      </c>
      <c r="GF31" s="282">
        <f t="shared" si="25"/>
        <v>0</v>
      </c>
    </row>
    <row r="32" spans="1:188" ht="27" hidden="1" customHeight="1">
      <c r="A32" s="270">
        <v>28</v>
      </c>
      <c r="B32" s="285"/>
      <c r="C32" s="272"/>
      <c r="D32" s="272"/>
      <c r="E32" s="272"/>
      <c r="F32" s="273"/>
      <c r="G32" s="273"/>
      <c r="H32" s="273"/>
      <c r="I32" s="274"/>
      <c r="J32" s="275"/>
      <c r="K32" s="275"/>
      <c r="L32" s="275"/>
      <c r="M32" s="276"/>
      <c r="N32" s="277"/>
      <c r="O32" s="277"/>
      <c r="P32" s="277"/>
      <c r="Q32" s="277"/>
      <c r="R32" s="277"/>
      <c r="S32" s="286"/>
      <c r="T32" s="286"/>
      <c r="U32" s="277"/>
      <c r="V32" s="277"/>
      <c r="W32" s="277"/>
      <c r="X32" s="277"/>
      <c r="Y32" s="277"/>
      <c r="Z32" s="286"/>
      <c r="AA32" s="286"/>
      <c r="AB32" s="277"/>
      <c r="AC32" s="277"/>
      <c r="AD32" s="277"/>
      <c r="AE32" s="277"/>
      <c r="AF32" s="277"/>
      <c r="AG32" s="286"/>
      <c r="AH32" s="286"/>
      <c r="AI32" s="277"/>
      <c r="AJ32" s="277"/>
      <c r="AK32" s="277"/>
      <c r="AL32" s="277"/>
      <c r="AM32" s="277"/>
      <c r="AN32" s="286"/>
      <c r="AO32" s="286"/>
      <c r="AP32" s="286"/>
      <c r="AQ32" s="277"/>
      <c r="AR32" s="277"/>
      <c r="AS32" s="277"/>
      <c r="AT32" s="277"/>
      <c r="AU32" s="277"/>
      <c r="AV32" s="286"/>
      <c r="AW32" s="286"/>
      <c r="AX32" s="277"/>
      <c r="AY32" s="277"/>
      <c r="AZ32" s="277"/>
      <c r="BA32" s="277"/>
      <c r="BB32" s="277"/>
      <c r="BC32" s="286"/>
      <c r="BD32" s="286"/>
      <c r="BE32" s="277"/>
      <c r="BF32" s="277"/>
      <c r="BG32" s="277"/>
      <c r="BH32" s="277"/>
      <c r="BI32" s="277"/>
      <c r="BJ32" s="286"/>
      <c r="BK32" s="286"/>
      <c r="BL32" s="277"/>
      <c r="BM32" s="277"/>
      <c r="BN32" s="277"/>
      <c r="BO32" s="277"/>
      <c r="BP32" s="277"/>
      <c r="BQ32" s="286"/>
      <c r="BR32" s="286"/>
      <c r="BS32" s="277"/>
      <c r="BT32" s="277"/>
      <c r="BU32" s="277"/>
      <c r="BV32" s="277"/>
      <c r="BW32" s="286"/>
      <c r="BX32" s="286"/>
      <c r="BY32" s="277"/>
      <c r="BZ32" s="277"/>
      <c r="CA32" s="277"/>
      <c r="CB32" s="277"/>
      <c r="CC32" s="277"/>
      <c r="CD32" s="286"/>
      <c r="CE32" s="286"/>
      <c r="CF32" s="286"/>
      <c r="CG32" s="277"/>
      <c r="CH32" s="277"/>
      <c r="CI32" s="277"/>
      <c r="CJ32" s="277"/>
      <c r="CK32" s="277"/>
      <c r="CL32" s="286"/>
      <c r="CM32" s="286"/>
      <c r="CN32" s="277"/>
      <c r="CO32" s="277"/>
      <c r="CP32" s="277"/>
      <c r="CQ32" s="277"/>
      <c r="CR32" s="277"/>
      <c r="CS32" s="286"/>
      <c r="CT32" s="286"/>
      <c r="CU32" s="277"/>
      <c r="CV32" s="277"/>
      <c r="CW32" s="277"/>
      <c r="CX32" s="277"/>
      <c r="CY32" s="277"/>
      <c r="CZ32" s="286"/>
      <c r="DA32" s="286"/>
      <c r="DB32" s="277"/>
      <c r="DC32" s="277"/>
      <c r="DD32" s="277"/>
      <c r="DE32" s="277"/>
      <c r="DF32" s="277"/>
      <c r="DG32" s="286"/>
      <c r="DH32" s="286"/>
      <c r="DI32" s="277"/>
      <c r="DJ32" s="277"/>
      <c r="DK32" s="277"/>
      <c r="DL32" s="277"/>
      <c r="DM32" s="286"/>
      <c r="DN32" s="286"/>
      <c r="DO32" s="286"/>
      <c r="DP32" s="277"/>
      <c r="DQ32" s="277"/>
      <c r="DR32" s="277"/>
      <c r="DS32" s="277"/>
      <c r="DT32" s="277"/>
      <c r="DU32" s="286"/>
      <c r="DV32" s="286"/>
      <c r="DW32" s="277"/>
      <c r="DX32" s="277"/>
      <c r="DY32" s="277"/>
      <c r="DZ32" s="277"/>
      <c r="EA32" s="277"/>
      <c r="EB32" s="286"/>
      <c r="EC32" s="286"/>
      <c r="ED32" s="277"/>
      <c r="EE32" s="277"/>
      <c r="EF32" s="277"/>
      <c r="EG32" s="277"/>
      <c r="EH32" s="277"/>
      <c r="EI32" s="286"/>
      <c r="EJ32" s="286"/>
      <c r="EK32" s="277"/>
      <c r="EL32" s="277"/>
      <c r="EM32" s="277"/>
      <c r="EN32" s="277"/>
      <c r="EO32" s="277"/>
      <c r="EP32" s="286"/>
      <c r="EQ32" s="286"/>
      <c r="ER32" s="277"/>
      <c r="ES32" s="277"/>
      <c r="ET32" s="277"/>
      <c r="EU32" s="277"/>
      <c r="EV32" s="277"/>
      <c r="EW32" s="286"/>
      <c r="EX32" s="286"/>
      <c r="EY32" s="277"/>
      <c r="EZ32" s="277"/>
      <c r="FA32" s="277"/>
      <c r="FB32" s="277"/>
      <c r="FC32" s="277"/>
      <c r="FD32" s="286"/>
      <c r="FE32" s="286"/>
      <c r="FF32" s="277"/>
      <c r="FG32" s="277"/>
      <c r="FH32" s="277"/>
      <c r="FI32" s="277"/>
      <c r="FJ32" s="277"/>
      <c r="FK32" s="286"/>
      <c r="FL32" s="286"/>
      <c r="FM32" s="277"/>
      <c r="FN32" s="277"/>
      <c r="FO32" s="277"/>
      <c r="FP32" s="277"/>
      <c r="FQ32" s="277"/>
      <c r="FR32" s="286"/>
      <c r="FS32" s="286"/>
      <c r="FT32" s="277"/>
      <c r="FU32" s="277"/>
      <c r="FV32" s="287">
        <f t="shared" si="26"/>
        <v>0</v>
      </c>
      <c r="FX32" s="278">
        <f t="shared" si="22"/>
        <v>28</v>
      </c>
      <c r="FY32" s="278">
        <f t="shared" si="22"/>
        <v>0</v>
      </c>
      <c r="FZ32" s="278" t="s">
        <v>623</v>
      </c>
      <c r="GA32" s="278" t="s">
        <v>627</v>
      </c>
      <c r="GB32" s="278">
        <f t="shared" si="23"/>
        <v>0</v>
      </c>
      <c r="GC32" s="280">
        <f t="shared" si="24"/>
        <v>0</v>
      </c>
      <c r="GD32" s="289">
        <v>47</v>
      </c>
      <c r="GE32" s="278">
        <v>1.6</v>
      </c>
      <c r="GF32" s="282">
        <f t="shared" si="25"/>
        <v>0</v>
      </c>
    </row>
    <row r="33" spans="1:194" ht="27" hidden="1" customHeight="1">
      <c r="A33" s="270">
        <v>29</v>
      </c>
      <c r="B33" s="285"/>
      <c r="C33" s="272"/>
      <c r="D33" s="272"/>
      <c r="E33" s="272"/>
      <c r="F33" s="273"/>
      <c r="G33" s="273"/>
      <c r="H33" s="273"/>
      <c r="I33" s="274"/>
      <c r="J33" s="275"/>
      <c r="K33" s="275"/>
      <c r="L33" s="275"/>
      <c r="M33" s="276"/>
      <c r="N33" s="277"/>
      <c r="O33" s="277"/>
      <c r="P33" s="277"/>
      <c r="Q33" s="277"/>
      <c r="R33" s="277"/>
      <c r="S33" s="286"/>
      <c r="T33" s="286"/>
      <c r="U33" s="277"/>
      <c r="V33" s="277"/>
      <c r="W33" s="277"/>
      <c r="X33" s="277"/>
      <c r="Y33" s="277"/>
      <c r="Z33" s="286"/>
      <c r="AA33" s="286"/>
      <c r="AB33" s="277"/>
      <c r="AC33" s="277"/>
      <c r="AD33" s="277"/>
      <c r="AE33" s="277"/>
      <c r="AF33" s="277"/>
      <c r="AG33" s="286"/>
      <c r="AH33" s="286"/>
      <c r="AI33" s="277"/>
      <c r="AJ33" s="277"/>
      <c r="AK33" s="277"/>
      <c r="AL33" s="277"/>
      <c r="AM33" s="277"/>
      <c r="AN33" s="286"/>
      <c r="AO33" s="286"/>
      <c r="AP33" s="286"/>
      <c r="AQ33" s="277"/>
      <c r="AR33" s="277"/>
      <c r="AS33" s="277"/>
      <c r="AT33" s="277"/>
      <c r="AU33" s="277"/>
      <c r="AV33" s="286"/>
      <c r="AW33" s="286"/>
      <c r="AX33" s="277"/>
      <c r="AY33" s="277"/>
      <c r="AZ33" s="277"/>
      <c r="BA33" s="277"/>
      <c r="BB33" s="277"/>
      <c r="BC33" s="286"/>
      <c r="BD33" s="286"/>
      <c r="BE33" s="277"/>
      <c r="BF33" s="277"/>
      <c r="BG33" s="277"/>
      <c r="BH33" s="277"/>
      <c r="BI33" s="277"/>
      <c r="BJ33" s="286"/>
      <c r="BK33" s="286"/>
      <c r="BL33" s="277"/>
      <c r="BM33" s="277"/>
      <c r="BN33" s="277"/>
      <c r="BO33" s="277"/>
      <c r="BP33" s="277"/>
      <c r="BQ33" s="286"/>
      <c r="BR33" s="286"/>
      <c r="BS33" s="277"/>
      <c r="BT33" s="277"/>
      <c r="BU33" s="277"/>
      <c r="BV33" s="277"/>
      <c r="BW33" s="286"/>
      <c r="BX33" s="286"/>
      <c r="BY33" s="277"/>
      <c r="BZ33" s="277"/>
      <c r="CA33" s="277"/>
      <c r="CB33" s="277"/>
      <c r="CC33" s="277"/>
      <c r="CD33" s="286"/>
      <c r="CE33" s="286"/>
      <c r="CF33" s="286"/>
      <c r="CG33" s="277"/>
      <c r="CH33" s="277"/>
      <c r="CI33" s="277"/>
      <c r="CJ33" s="277"/>
      <c r="CK33" s="277"/>
      <c r="CL33" s="286"/>
      <c r="CM33" s="286"/>
      <c r="CN33" s="277"/>
      <c r="CO33" s="277"/>
      <c r="CP33" s="277"/>
      <c r="CQ33" s="277"/>
      <c r="CR33" s="277"/>
      <c r="CS33" s="286"/>
      <c r="CT33" s="286"/>
      <c r="CU33" s="277"/>
      <c r="CV33" s="277"/>
      <c r="CW33" s="277"/>
      <c r="CX33" s="277"/>
      <c r="CY33" s="277"/>
      <c r="CZ33" s="286"/>
      <c r="DA33" s="286"/>
      <c r="DB33" s="277"/>
      <c r="DC33" s="277"/>
      <c r="DD33" s="277"/>
      <c r="DE33" s="277"/>
      <c r="DF33" s="277"/>
      <c r="DG33" s="286"/>
      <c r="DH33" s="286"/>
      <c r="DI33" s="277"/>
      <c r="DJ33" s="277"/>
      <c r="DK33" s="277"/>
      <c r="DL33" s="277"/>
      <c r="DM33" s="286"/>
      <c r="DN33" s="286"/>
      <c r="DO33" s="286"/>
      <c r="DP33" s="277"/>
      <c r="DQ33" s="277"/>
      <c r="DR33" s="277"/>
      <c r="DS33" s="277"/>
      <c r="DT33" s="277"/>
      <c r="DU33" s="286"/>
      <c r="DV33" s="286"/>
      <c r="DW33" s="277"/>
      <c r="DX33" s="277"/>
      <c r="DY33" s="277"/>
      <c r="DZ33" s="277"/>
      <c r="EA33" s="277"/>
      <c r="EB33" s="286"/>
      <c r="EC33" s="286"/>
      <c r="ED33" s="277"/>
      <c r="EE33" s="277"/>
      <c r="EF33" s="277"/>
      <c r="EG33" s="277"/>
      <c r="EH33" s="277"/>
      <c r="EI33" s="286"/>
      <c r="EJ33" s="286"/>
      <c r="EK33" s="277"/>
      <c r="EL33" s="277"/>
      <c r="EM33" s="277"/>
      <c r="EN33" s="277"/>
      <c r="EO33" s="277"/>
      <c r="EP33" s="286"/>
      <c r="EQ33" s="286"/>
      <c r="ER33" s="277"/>
      <c r="ES33" s="277"/>
      <c r="ET33" s="277"/>
      <c r="EU33" s="277"/>
      <c r="EV33" s="277"/>
      <c r="EW33" s="286"/>
      <c r="EX33" s="286"/>
      <c r="EY33" s="277"/>
      <c r="EZ33" s="277"/>
      <c r="FA33" s="277"/>
      <c r="FB33" s="277"/>
      <c r="FC33" s="277"/>
      <c r="FD33" s="286"/>
      <c r="FE33" s="286"/>
      <c r="FF33" s="277"/>
      <c r="FG33" s="277"/>
      <c r="FH33" s="277"/>
      <c r="FI33" s="277"/>
      <c r="FJ33" s="277"/>
      <c r="FK33" s="286"/>
      <c r="FL33" s="286"/>
      <c r="FM33" s="277"/>
      <c r="FN33" s="277"/>
      <c r="FO33" s="277"/>
      <c r="FP33" s="277"/>
      <c r="FQ33" s="277"/>
      <c r="FR33" s="286"/>
      <c r="FS33" s="286"/>
      <c r="FT33" s="277"/>
      <c r="FU33" s="277"/>
      <c r="FV33" s="287">
        <f t="shared" si="26"/>
        <v>0</v>
      </c>
      <c r="FX33" s="278">
        <f t="shared" si="22"/>
        <v>29</v>
      </c>
      <c r="FY33" s="278">
        <f t="shared" si="22"/>
        <v>0</v>
      </c>
      <c r="FZ33" s="278" t="s">
        <v>623</v>
      </c>
      <c r="GA33" s="278" t="s">
        <v>627</v>
      </c>
      <c r="GB33" s="278">
        <f t="shared" si="23"/>
        <v>0</v>
      </c>
      <c r="GC33" s="280">
        <f t="shared" si="24"/>
        <v>0</v>
      </c>
      <c r="GD33" s="289">
        <v>47</v>
      </c>
      <c r="GE33" s="278">
        <v>1.6</v>
      </c>
      <c r="GF33" s="282">
        <f t="shared" si="25"/>
        <v>0</v>
      </c>
    </row>
    <row r="34" spans="1:194" ht="27" hidden="1" customHeight="1">
      <c r="A34" s="270">
        <v>30</v>
      </c>
      <c r="B34" s="285"/>
      <c r="C34" s="272"/>
      <c r="D34" s="272"/>
      <c r="E34" s="272"/>
      <c r="F34" s="273"/>
      <c r="G34" s="273"/>
      <c r="H34" s="273"/>
      <c r="I34" s="274"/>
      <c r="J34" s="275"/>
      <c r="K34" s="275"/>
      <c r="L34" s="275"/>
      <c r="M34" s="276"/>
      <c r="N34" s="277"/>
      <c r="O34" s="277"/>
      <c r="P34" s="277"/>
      <c r="Q34" s="277"/>
      <c r="R34" s="277"/>
      <c r="S34" s="286"/>
      <c r="T34" s="286"/>
      <c r="U34" s="277"/>
      <c r="V34" s="277"/>
      <c r="W34" s="277"/>
      <c r="X34" s="277"/>
      <c r="Y34" s="277"/>
      <c r="Z34" s="286"/>
      <c r="AA34" s="286"/>
      <c r="AB34" s="277"/>
      <c r="AC34" s="277"/>
      <c r="AD34" s="277"/>
      <c r="AE34" s="277"/>
      <c r="AF34" s="277"/>
      <c r="AG34" s="286"/>
      <c r="AH34" s="286"/>
      <c r="AI34" s="277"/>
      <c r="AJ34" s="277"/>
      <c r="AK34" s="277"/>
      <c r="AL34" s="277"/>
      <c r="AM34" s="277"/>
      <c r="AN34" s="286"/>
      <c r="AO34" s="286"/>
      <c r="AP34" s="286"/>
      <c r="AQ34" s="277"/>
      <c r="AR34" s="277"/>
      <c r="AS34" s="277"/>
      <c r="AT34" s="277"/>
      <c r="AU34" s="277"/>
      <c r="AV34" s="286"/>
      <c r="AW34" s="286"/>
      <c r="AX34" s="277"/>
      <c r="AY34" s="277"/>
      <c r="AZ34" s="277"/>
      <c r="BA34" s="277"/>
      <c r="BB34" s="277"/>
      <c r="BC34" s="286"/>
      <c r="BD34" s="286"/>
      <c r="BE34" s="277"/>
      <c r="BF34" s="277"/>
      <c r="BG34" s="277"/>
      <c r="BH34" s="277"/>
      <c r="BI34" s="277"/>
      <c r="BJ34" s="286"/>
      <c r="BK34" s="286"/>
      <c r="BL34" s="277"/>
      <c r="BM34" s="277"/>
      <c r="BN34" s="277"/>
      <c r="BO34" s="277"/>
      <c r="BP34" s="277"/>
      <c r="BQ34" s="286"/>
      <c r="BR34" s="286"/>
      <c r="BS34" s="277"/>
      <c r="BT34" s="277"/>
      <c r="BU34" s="277"/>
      <c r="BV34" s="277"/>
      <c r="BW34" s="286"/>
      <c r="BX34" s="286"/>
      <c r="BY34" s="277"/>
      <c r="BZ34" s="277"/>
      <c r="CA34" s="277"/>
      <c r="CB34" s="277"/>
      <c r="CC34" s="277"/>
      <c r="CD34" s="286"/>
      <c r="CE34" s="286"/>
      <c r="CF34" s="286"/>
      <c r="CG34" s="277"/>
      <c r="CH34" s="277"/>
      <c r="CI34" s="277"/>
      <c r="CJ34" s="277"/>
      <c r="CK34" s="277"/>
      <c r="CL34" s="286"/>
      <c r="CM34" s="286"/>
      <c r="CN34" s="277"/>
      <c r="CO34" s="277"/>
      <c r="CP34" s="277"/>
      <c r="CQ34" s="277"/>
      <c r="CR34" s="277"/>
      <c r="CS34" s="286"/>
      <c r="CT34" s="286"/>
      <c r="CU34" s="277"/>
      <c r="CV34" s="277"/>
      <c r="CW34" s="277"/>
      <c r="CX34" s="277"/>
      <c r="CY34" s="277"/>
      <c r="CZ34" s="286"/>
      <c r="DA34" s="286"/>
      <c r="DB34" s="277"/>
      <c r="DC34" s="277"/>
      <c r="DD34" s="277"/>
      <c r="DE34" s="277"/>
      <c r="DF34" s="277"/>
      <c r="DG34" s="286"/>
      <c r="DH34" s="286"/>
      <c r="DI34" s="277"/>
      <c r="DJ34" s="277"/>
      <c r="DK34" s="277"/>
      <c r="DL34" s="277"/>
      <c r="DM34" s="286"/>
      <c r="DN34" s="286"/>
      <c r="DO34" s="286"/>
      <c r="DP34" s="277"/>
      <c r="DQ34" s="277"/>
      <c r="DR34" s="277"/>
      <c r="DS34" s="277"/>
      <c r="DT34" s="277"/>
      <c r="DU34" s="286"/>
      <c r="DV34" s="286"/>
      <c r="DW34" s="277"/>
      <c r="DX34" s="277"/>
      <c r="DY34" s="277"/>
      <c r="DZ34" s="277"/>
      <c r="EA34" s="277"/>
      <c r="EB34" s="286"/>
      <c r="EC34" s="286"/>
      <c r="ED34" s="277"/>
      <c r="EE34" s="277"/>
      <c r="EF34" s="277"/>
      <c r="EG34" s="277"/>
      <c r="EH34" s="277"/>
      <c r="EI34" s="286"/>
      <c r="EJ34" s="286"/>
      <c r="EK34" s="277"/>
      <c r="EL34" s="277"/>
      <c r="EM34" s="277"/>
      <c r="EN34" s="277"/>
      <c r="EO34" s="277"/>
      <c r="EP34" s="286"/>
      <c r="EQ34" s="286"/>
      <c r="ER34" s="277"/>
      <c r="ES34" s="277"/>
      <c r="ET34" s="277"/>
      <c r="EU34" s="277"/>
      <c r="EV34" s="277"/>
      <c r="EW34" s="286"/>
      <c r="EX34" s="286"/>
      <c r="EY34" s="277"/>
      <c r="EZ34" s="277"/>
      <c r="FA34" s="277"/>
      <c r="FB34" s="277"/>
      <c r="FC34" s="277"/>
      <c r="FD34" s="286"/>
      <c r="FE34" s="286"/>
      <c r="FF34" s="277"/>
      <c r="FG34" s="277"/>
      <c r="FH34" s="277"/>
      <c r="FI34" s="277"/>
      <c r="FJ34" s="277"/>
      <c r="FK34" s="286"/>
      <c r="FL34" s="286"/>
      <c r="FM34" s="277"/>
      <c r="FN34" s="277"/>
      <c r="FO34" s="277"/>
      <c r="FP34" s="277"/>
      <c r="FQ34" s="277"/>
      <c r="FR34" s="286"/>
      <c r="FS34" s="286"/>
      <c r="FT34" s="277"/>
      <c r="FU34" s="277"/>
      <c r="FV34" s="287">
        <f t="shared" si="26"/>
        <v>0</v>
      </c>
      <c r="FX34" s="278">
        <f t="shared" si="22"/>
        <v>30</v>
      </c>
      <c r="FY34" s="278">
        <f t="shared" si="22"/>
        <v>0</v>
      </c>
      <c r="FZ34" s="278" t="s">
        <v>623</v>
      </c>
      <c r="GA34" s="278" t="s">
        <v>627</v>
      </c>
      <c r="GB34" s="278">
        <f t="shared" si="23"/>
        <v>0</v>
      </c>
      <c r="GC34" s="280">
        <f t="shared" si="24"/>
        <v>0</v>
      </c>
      <c r="GD34" s="289">
        <v>47</v>
      </c>
      <c r="GE34" s="278">
        <v>1.6</v>
      </c>
      <c r="GF34" s="282">
        <f t="shared" si="25"/>
        <v>0</v>
      </c>
    </row>
    <row r="35" spans="1:194" ht="27" hidden="1" customHeight="1" thickBot="1">
      <c r="A35" s="270">
        <v>19</v>
      </c>
      <c r="B35" s="285"/>
      <c r="C35" s="272"/>
      <c r="D35" s="272"/>
      <c r="E35" s="272"/>
      <c r="F35" s="273"/>
      <c r="G35" s="273"/>
      <c r="H35" s="273"/>
      <c r="I35" s="274"/>
      <c r="J35" s="275"/>
      <c r="K35" s="275"/>
      <c r="L35" s="275"/>
      <c r="M35" s="276"/>
      <c r="N35" s="277"/>
      <c r="O35" s="277"/>
      <c r="P35" s="277"/>
      <c r="Q35" s="277"/>
      <c r="R35" s="277"/>
      <c r="S35" s="286"/>
      <c r="T35" s="286"/>
      <c r="U35" s="277"/>
      <c r="V35" s="277"/>
      <c r="W35" s="277"/>
      <c r="X35" s="277"/>
      <c r="Y35" s="277"/>
      <c r="Z35" s="286"/>
      <c r="AA35" s="286"/>
      <c r="AB35" s="277"/>
      <c r="AC35" s="277"/>
      <c r="AD35" s="277"/>
      <c r="AE35" s="277"/>
      <c r="AF35" s="277"/>
      <c r="AG35" s="286"/>
      <c r="AH35" s="286"/>
      <c r="AI35" s="277"/>
      <c r="AJ35" s="277"/>
      <c r="AK35" s="277"/>
      <c r="AL35" s="277"/>
      <c r="AM35" s="277"/>
      <c r="AN35" s="286"/>
      <c r="AO35" s="286"/>
      <c r="AP35" s="286"/>
      <c r="AQ35" s="277"/>
      <c r="AR35" s="277"/>
      <c r="AS35" s="277"/>
      <c r="AT35" s="277"/>
      <c r="AU35" s="277"/>
      <c r="AV35" s="286"/>
      <c r="AW35" s="286"/>
      <c r="AX35" s="277"/>
      <c r="AY35" s="277"/>
      <c r="AZ35" s="277"/>
      <c r="BA35" s="277"/>
      <c r="BB35" s="277"/>
      <c r="BC35" s="286"/>
      <c r="BD35" s="286"/>
      <c r="BE35" s="277"/>
      <c r="BF35" s="277"/>
      <c r="BG35" s="277"/>
      <c r="BH35" s="277"/>
      <c r="BI35" s="277"/>
      <c r="BJ35" s="286"/>
      <c r="BK35" s="286"/>
      <c r="BL35" s="277"/>
      <c r="BM35" s="277"/>
      <c r="BN35" s="277"/>
      <c r="BO35" s="277"/>
      <c r="BP35" s="277"/>
      <c r="BQ35" s="286"/>
      <c r="BR35" s="286"/>
      <c r="BS35" s="277"/>
      <c r="BT35" s="277"/>
      <c r="BU35" s="277"/>
      <c r="BV35" s="277"/>
      <c r="BW35" s="286"/>
      <c r="BX35" s="286"/>
      <c r="BY35" s="277"/>
      <c r="BZ35" s="277"/>
      <c r="CA35" s="277"/>
      <c r="CB35" s="277"/>
      <c r="CC35" s="277"/>
      <c r="CD35" s="286"/>
      <c r="CE35" s="286"/>
      <c r="CF35" s="286"/>
      <c r="CG35" s="277"/>
      <c r="CH35" s="277"/>
      <c r="CI35" s="277"/>
      <c r="CJ35" s="277"/>
      <c r="CK35" s="277"/>
      <c r="CL35" s="286"/>
      <c r="CM35" s="286"/>
      <c r="CN35" s="277"/>
      <c r="CO35" s="277"/>
      <c r="CP35" s="277"/>
      <c r="CQ35" s="277"/>
      <c r="CR35" s="277"/>
      <c r="CS35" s="286"/>
      <c r="CT35" s="286"/>
      <c r="CU35" s="277"/>
      <c r="CV35" s="277"/>
      <c r="CW35" s="277"/>
      <c r="CX35" s="277"/>
      <c r="CY35" s="277"/>
      <c r="CZ35" s="286"/>
      <c r="DA35" s="286"/>
      <c r="DB35" s="277"/>
      <c r="DC35" s="277"/>
      <c r="DD35" s="277"/>
      <c r="DE35" s="277"/>
      <c r="DF35" s="277"/>
      <c r="DG35" s="286"/>
      <c r="DH35" s="286"/>
      <c r="DI35" s="277"/>
      <c r="DJ35" s="277"/>
      <c r="DK35" s="277"/>
      <c r="DL35" s="277"/>
      <c r="DM35" s="286"/>
      <c r="DN35" s="286"/>
      <c r="DO35" s="286"/>
      <c r="DP35" s="277"/>
      <c r="DQ35" s="277"/>
      <c r="DR35" s="277"/>
      <c r="DS35" s="277"/>
      <c r="DT35" s="277"/>
      <c r="DU35" s="286"/>
      <c r="DV35" s="286"/>
      <c r="DW35" s="277"/>
      <c r="DX35" s="277"/>
      <c r="DY35" s="277"/>
      <c r="DZ35" s="277"/>
      <c r="EA35" s="277"/>
      <c r="EB35" s="286"/>
      <c r="EC35" s="286"/>
      <c r="ED35" s="277"/>
      <c r="EE35" s="277"/>
      <c r="EF35" s="277"/>
      <c r="EG35" s="277"/>
      <c r="EH35" s="277"/>
      <c r="EI35" s="286"/>
      <c r="EJ35" s="286"/>
      <c r="EK35" s="277"/>
      <c r="EL35" s="277"/>
      <c r="EM35" s="277"/>
      <c r="EN35" s="277"/>
      <c r="EO35" s="277"/>
      <c r="EP35" s="286"/>
      <c r="EQ35" s="286"/>
      <c r="ER35" s="277"/>
      <c r="ES35" s="277"/>
      <c r="ET35" s="277"/>
      <c r="EU35" s="277"/>
      <c r="EV35" s="277"/>
      <c r="EW35" s="286"/>
      <c r="EX35" s="286"/>
      <c r="EY35" s="277"/>
      <c r="EZ35" s="277"/>
      <c r="FA35" s="277"/>
      <c r="FB35" s="277"/>
      <c r="FC35" s="277"/>
      <c r="FD35" s="286"/>
      <c r="FE35" s="286"/>
      <c r="FF35" s="277"/>
      <c r="FG35" s="277"/>
      <c r="FH35" s="277"/>
      <c r="FI35" s="277"/>
      <c r="FJ35" s="277"/>
      <c r="FK35" s="286"/>
      <c r="FL35" s="286"/>
      <c r="FM35" s="277"/>
      <c r="FN35" s="277"/>
      <c r="FO35" s="277"/>
      <c r="FP35" s="277"/>
      <c r="FQ35" s="277"/>
      <c r="FR35" s="286"/>
      <c r="FS35" s="286"/>
      <c r="FT35" s="277"/>
      <c r="FU35" s="277"/>
      <c r="FV35" s="287">
        <f>F35-SUM(N35:FC35)*3.1</f>
        <v>0</v>
      </c>
      <c r="FX35" s="279">
        <f t="shared" si="22"/>
        <v>19</v>
      </c>
      <c r="FY35" s="278"/>
      <c r="FZ35" s="278"/>
      <c r="GA35" s="278"/>
      <c r="GB35" s="278"/>
      <c r="GC35" s="280"/>
      <c r="GD35" s="289"/>
      <c r="GE35" s="278"/>
      <c r="GF35" s="282"/>
    </row>
    <row r="36" spans="1:194" ht="39.950000000000003" hidden="1" customHeight="1" thickTop="1" thickBot="1">
      <c r="A36" s="290"/>
      <c r="B36" s="291"/>
      <c r="C36" s="291"/>
      <c r="D36" s="292"/>
      <c r="E36" s="291"/>
      <c r="F36" s="273">
        <f>SUM(F7:F35)</f>
        <v>663.81100000000015</v>
      </c>
      <c r="G36" s="273">
        <f>SUM(G7:G35)</f>
        <v>0</v>
      </c>
      <c r="H36" s="273">
        <f>SUM(H7:H35)</f>
        <v>0</v>
      </c>
      <c r="I36" s="274">
        <v>0</v>
      </c>
      <c r="J36" s="293">
        <f>SUM(J7:J35)</f>
        <v>0</v>
      </c>
      <c r="K36" s="293">
        <f>SUM(K7:K35)</f>
        <v>0</v>
      </c>
      <c r="L36" s="293">
        <f>SUM(L7:L35)</f>
        <v>0</v>
      </c>
      <c r="M36" s="294" t="s">
        <v>628</v>
      </c>
      <c r="N36" s="295">
        <f t="shared" ref="N36:EX36" si="27">SUBTOTAL(9,N7:N35)</f>
        <v>8</v>
      </c>
      <c r="O36" s="295">
        <f t="shared" si="27"/>
        <v>8</v>
      </c>
      <c r="P36" s="295">
        <f t="shared" si="27"/>
        <v>8</v>
      </c>
      <c r="Q36" s="295">
        <f t="shared" si="27"/>
        <v>8</v>
      </c>
      <c r="R36" s="295">
        <f t="shared" si="27"/>
        <v>8</v>
      </c>
      <c r="S36" s="295">
        <f t="shared" si="27"/>
        <v>0</v>
      </c>
      <c r="T36" s="295">
        <f t="shared" si="27"/>
        <v>0</v>
      </c>
      <c r="U36" s="295">
        <f t="shared" si="27"/>
        <v>8</v>
      </c>
      <c r="V36" s="295">
        <f t="shared" si="27"/>
        <v>8</v>
      </c>
      <c r="W36" s="295">
        <f t="shared" si="27"/>
        <v>8</v>
      </c>
      <c r="X36" s="295">
        <f t="shared" si="27"/>
        <v>8</v>
      </c>
      <c r="Y36" s="295">
        <f t="shared" si="27"/>
        <v>8</v>
      </c>
      <c r="Z36" s="295">
        <f t="shared" si="27"/>
        <v>0</v>
      </c>
      <c r="AA36" s="295">
        <f t="shared" si="27"/>
        <v>0</v>
      </c>
      <c r="AB36" s="295">
        <f t="shared" si="27"/>
        <v>8</v>
      </c>
      <c r="AC36" s="295">
        <f t="shared" si="27"/>
        <v>8</v>
      </c>
      <c r="AD36" s="295">
        <f t="shared" si="27"/>
        <v>8</v>
      </c>
      <c r="AE36" s="295">
        <f t="shared" si="27"/>
        <v>8</v>
      </c>
      <c r="AF36" s="295">
        <f t="shared" si="27"/>
        <v>8</v>
      </c>
      <c r="AG36" s="295">
        <f t="shared" si="27"/>
        <v>0</v>
      </c>
      <c r="AH36" s="295">
        <f t="shared" si="27"/>
        <v>0</v>
      </c>
      <c r="AI36" s="295">
        <f t="shared" si="27"/>
        <v>8</v>
      </c>
      <c r="AJ36" s="295">
        <f t="shared" si="27"/>
        <v>8</v>
      </c>
      <c r="AK36" s="295">
        <f t="shared" si="27"/>
        <v>8</v>
      </c>
      <c r="AL36" s="295">
        <f t="shared" si="27"/>
        <v>8</v>
      </c>
      <c r="AM36" s="295">
        <f>SUBTOTAL(9,AM7:AM35)</f>
        <v>8</v>
      </c>
      <c r="AN36" s="295">
        <f t="shared" ref="AN36:AS36" si="28">SUBTOTAL(9,AN7:AN35)</f>
        <v>0</v>
      </c>
      <c r="AO36" s="295">
        <f t="shared" si="28"/>
        <v>0</v>
      </c>
      <c r="AP36" s="295">
        <f t="shared" si="28"/>
        <v>8</v>
      </c>
      <c r="AQ36" s="295">
        <f t="shared" si="28"/>
        <v>8</v>
      </c>
      <c r="AR36" s="295">
        <f t="shared" si="28"/>
        <v>8</v>
      </c>
      <c r="AS36" s="295">
        <f t="shared" si="28"/>
        <v>8</v>
      </c>
      <c r="AT36" s="295">
        <f>SUBTOTAL(9,AT7:AT35)</f>
        <v>8</v>
      </c>
      <c r="AU36" s="295">
        <f t="shared" ref="AU36:BT36" si="29">SUBTOTAL(9,AU7:AU35)</f>
        <v>0</v>
      </c>
      <c r="AV36" s="295">
        <f t="shared" si="29"/>
        <v>0</v>
      </c>
      <c r="AW36" s="295">
        <f t="shared" si="29"/>
        <v>8</v>
      </c>
      <c r="AX36" s="295">
        <f t="shared" si="29"/>
        <v>8</v>
      </c>
      <c r="AY36" s="295">
        <f t="shared" si="29"/>
        <v>8</v>
      </c>
      <c r="AZ36" s="295">
        <f t="shared" si="29"/>
        <v>8</v>
      </c>
      <c r="BA36" s="295">
        <f t="shared" si="29"/>
        <v>8</v>
      </c>
      <c r="BB36" s="295">
        <f t="shared" si="29"/>
        <v>0</v>
      </c>
      <c r="BC36" s="295">
        <f t="shared" si="29"/>
        <v>0</v>
      </c>
      <c r="BD36" s="295">
        <f t="shared" si="29"/>
        <v>8</v>
      </c>
      <c r="BE36" s="295">
        <f t="shared" si="29"/>
        <v>8</v>
      </c>
      <c r="BF36" s="295">
        <f t="shared" si="29"/>
        <v>8</v>
      </c>
      <c r="BG36" s="295">
        <f t="shared" si="29"/>
        <v>8</v>
      </c>
      <c r="BH36" s="295">
        <f t="shared" si="29"/>
        <v>8</v>
      </c>
      <c r="BI36" s="295">
        <f t="shared" si="29"/>
        <v>0</v>
      </c>
      <c r="BJ36" s="295">
        <f t="shared" si="29"/>
        <v>0</v>
      </c>
      <c r="BK36" s="295">
        <f t="shared" si="29"/>
        <v>8</v>
      </c>
      <c r="BL36" s="295">
        <f t="shared" si="29"/>
        <v>8</v>
      </c>
      <c r="BM36" s="295">
        <f t="shared" si="29"/>
        <v>8</v>
      </c>
      <c r="BN36" s="295">
        <f t="shared" si="29"/>
        <v>8</v>
      </c>
      <c r="BO36" s="295">
        <f t="shared" si="29"/>
        <v>8</v>
      </c>
      <c r="BP36" s="295">
        <f t="shared" si="29"/>
        <v>0</v>
      </c>
      <c r="BQ36" s="295">
        <f t="shared" si="29"/>
        <v>0</v>
      </c>
      <c r="BR36" s="295">
        <f t="shared" si="29"/>
        <v>8</v>
      </c>
      <c r="BS36" s="295">
        <f t="shared" si="29"/>
        <v>8</v>
      </c>
      <c r="BT36" s="295">
        <f t="shared" si="29"/>
        <v>8</v>
      </c>
      <c r="BU36" s="295">
        <f t="shared" si="27"/>
        <v>8</v>
      </c>
      <c r="BV36" s="295">
        <f t="shared" si="27"/>
        <v>8</v>
      </c>
      <c r="BW36" s="295">
        <f t="shared" si="27"/>
        <v>0</v>
      </c>
      <c r="BX36" s="295">
        <f t="shared" si="27"/>
        <v>0</v>
      </c>
      <c r="BY36" s="295">
        <f t="shared" si="27"/>
        <v>8</v>
      </c>
      <c r="BZ36" s="295">
        <f t="shared" si="27"/>
        <v>8</v>
      </c>
      <c r="CA36" s="295">
        <f t="shared" si="27"/>
        <v>0</v>
      </c>
      <c r="CB36" s="295">
        <f t="shared" si="27"/>
        <v>0</v>
      </c>
      <c r="CC36" s="295">
        <f>SUBTOTAL(9,CC7:CC35)</f>
        <v>0</v>
      </c>
      <c r="CD36" s="295">
        <f t="shared" ref="CD36:CI36" si="30">SUBTOTAL(9,CD7:CD35)</f>
        <v>0</v>
      </c>
      <c r="CE36" s="295">
        <f t="shared" si="30"/>
        <v>0</v>
      </c>
      <c r="CF36" s="295">
        <f t="shared" si="30"/>
        <v>0</v>
      </c>
      <c r="CG36" s="295">
        <f t="shared" si="30"/>
        <v>0</v>
      </c>
      <c r="CH36" s="295">
        <f t="shared" si="30"/>
        <v>0</v>
      </c>
      <c r="CI36" s="295">
        <f t="shared" si="30"/>
        <v>0</v>
      </c>
      <c r="CJ36" s="295">
        <f>SUBTOTAL(9,CJ7:CJ35)</f>
        <v>0</v>
      </c>
      <c r="CK36" s="295">
        <f t="shared" ref="CK36:DJ36" si="31">SUBTOTAL(9,CK7:CK35)</f>
        <v>0</v>
      </c>
      <c r="CL36" s="295">
        <f t="shared" si="31"/>
        <v>0</v>
      </c>
      <c r="CM36" s="295">
        <f t="shared" si="31"/>
        <v>0</v>
      </c>
      <c r="CN36" s="295">
        <f t="shared" si="31"/>
        <v>0</v>
      </c>
      <c r="CO36" s="295">
        <f t="shared" si="31"/>
        <v>0</v>
      </c>
      <c r="CP36" s="295">
        <f t="shared" si="31"/>
        <v>0</v>
      </c>
      <c r="CQ36" s="295">
        <f t="shared" si="31"/>
        <v>0</v>
      </c>
      <c r="CR36" s="295">
        <f t="shared" si="31"/>
        <v>0</v>
      </c>
      <c r="CS36" s="295">
        <f t="shared" si="31"/>
        <v>0</v>
      </c>
      <c r="CT36" s="295">
        <f t="shared" si="31"/>
        <v>0</v>
      </c>
      <c r="CU36" s="295">
        <f t="shared" si="31"/>
        <v>0</v>
      </c>
      <c r="CV36" s="295">
        <f t="shared" si="31"/>
        <v>0</v>
      </c>
      <c r="CW36" s="295">
        <f t="shared" si="31"/>
        <v>0</v>
      </c>
      <c r="CX36" s="295">
        <f t="shared" si="31"/>
        <v>0</v>
      </c>
      <c r="CY36" s="295">
        <f t="shared" si="31"/>
        <v>0</v>
      </c>
      <c r="CZ36" s="295">
        <f t="shared" si="31"/>
        <v>0</v>
      </c>
      <c r="DA36" s="295">
        <f t="shared" si="31"/>
        <v>0</v>
      </c>
      <c r="DB36" s="295">
        <f t="shared" si="31"/>
        <v>0</v>
      </c>
      <c r="DC36" s="295">
        <f t="shared" si="31"/>
        <v>0</v>
      </c>
      <c r="DD36" s="295">
        <f t="shared" si="31"/>
        <v>0</v>
      </c>
      <c r="DE36" s="295">
        <f t="shared" si="31"/>
        <v>0</v>
      </c>
      <c r="DF36" s="295">
        <f t="shared" si="31"/>
        <v>0</v>
      </c>
      <c r="DG36" s="295">
        <f t="shared" si="31"/>
        <v>0</v>
      </c>
      <c r="DH36" s="295">
        <f t="shared" si="31"/>
        <v>0</v>
      </c>
      <c r="DI36" s="295">
        <f t="shared" si="31"/>
        <v>0</v>
      </c>
      <c r="DJ36" s="295">
        <f t="shared" si="31"/>
        <v>0</v>
      </c>
      <c r="DK36" s="295">
        <f t="shared" si="27"/>
        <v>0</v>
      </c>
      <c r="DL36" s="295">
        <f>SUBTOTAL(9,DL7:DL35)</f>
        <v>0</v>
      </c>
      <c r="DM36" s="295">
        <f t="shared" ref="DM36:ET36" si="32">SUBTOTAL(9,DM7:DM35)</f>
        <v>0</v>
      </c>
      <c r="DN36" s="295">
        <f t="shared" si="32"/>
        <v>0</v>
      </c>
      <c r="DO36" s="295">
        <f t="shared" si="32"/>
        <v>0</v>
      </c>
      <c r="DP36" s="295">
        <f t="shared" si="32"/>
        <v>0</v>
      </c>
      <c r="DQ36" s="295">
        <f t="shared" si="32"/>
        <v>0</v>
      </c>
      <c r="DR36" s="295">
        <f t="shared" si="32"/>
        <v>0</v>
      </c>
      <c r="DS36" s="295">
        <f>SUBTOTAL(9,DS7:DS35)</f>
        <v>0</v>
      </c>
      <c r="DT36" s="295">
        <f t="shared" ref="DT36:ES36" si="33">SUBTOTAL(9,DT7:DT35)</f>
        <v>0</v>
      </c>
      <c r="DU36" s="295">
        <f t="shared" si="33"/>
        <v>0</v>
      </c>
      <c r="DV36" s="295">
        <f t="shared" si="33"/>
        <v>0</v>
      </c>
      <c r="DW36" s="295">
        <f t="shared" si="33"/>
        <v>0</v>
      </c>
      <c r="DX36" s="295">
        <f t="shared" si="33"/>
        <v>0</v>
      </c>
      <c r="DY36" s="295">
        <f t="shared" si="33"/>
        <v>0</v>
      </c>
      <c r="DZ36" s="295">
        <f t="shared" si="33"/>
        <v>0</v>
      </c>
      <c r="EA36" s="295">
        <f t="shared" si="33"/>
        <v>0</v>
      </c>
      <c r="EB36" s="295">
        <f t="shared" si="33"/>
        <v>0</v>
      </c>
      <c r="EC36" s="295">
        <f t="shared" si="33"/>
        <v>0</v>
      </c>
      <c r="ED36" s="295">
        <f t="shared" si="33"/>
        <v>0</v>
      </c>
      <c r="EE36" s="295">
        <f t="shared" si="33"/>
        <v>0</v>
      </c>
      <c r="EF36" s="295">
        <f t="shared" si="33"/>
        <v>0</v>
      </c>
      <c r="EG36" s="295">
        <f t="shared" si="33"/>
        <v>0</v>
      </c>
      <c r="EH36" s="295">
        <f t="shared" si="33"/>
        <v>0</v>
      </c>
      <c r="EI36" s="295">
        <f t="shared" si="33"/>
        <v>0</v>
      </c>
      <c r="EJ36" s="295">
        <f t="shared" si="33"/>
        <v>0</v>
      </c>
      <c r="EK36" s="295">
        <f t="shared" si="33"/>
        <v>0</v>
      </c>
      <c r="EL36" s="295">
        <f t="shared" si="33"/>
        <v>0</v>
      </c>
      <c r="EM36" s="295">
        <f t="shared" si="33"/>
        <v>0</v>
      </c>
      <c r="EN36" s="295">
        <f t="shared" si="33"/>
        <v>0</v>
      </c>
      <c r="EO36" s="295">
        <f t="shared" si="33"/>
        <v>0</v>
      </c>
      <c r="EP36" s="295">
        <f t="shared" si="33"/>
        <v>0</v>
      </c>
      <c r="EQ36" s="295">
        <f t="shared" si="33"/>
        <v>0</v>
      </c>
      <c r="ER36" s="295">
        <f t="shared" si="33"/>
        <v>0</v>
      </c>
      <c r="ES36" s="295">
        <f t="shared" si="33"/>
        <v>0</v>
      </c>
      <c r="ET36" s="295">
        <f t="shared" si="32"/>
        <v>0</v>
      </c>
      <c r="EU36" s="295">
        <f>SUBTOTAL(9,EU7:EU35)</f>
        <v>0</v>
      </c>
      <c r="EV36" s="295">
        <f t="shared" si="27"/>
        <v>0</v>
      </c>
      <c r="EW36" s="295">
        <f t="shared" si="27"/>
        <v>0</v>
      </c>
      <c r="EX36" s="295">
        <f t="shared" si="27"/>
        <v>0</v>
      </c>
      <c r="EY36" s="295">
        <f t="shared" ref="EY36:FU36" si="34">SUBTOTAL(9,EY7:EY35)</f>
        <v>0</v>
      </c>
      <c r="EZ36" s="295">
        <f t="shared" si="34"/>
        <v>0</v>
      </c>
      <c r="FA36" s="295">
        <f t="shared" si="34"/>
        <v>0</v>
      </c>
      <c r="FB36" s="295">
        <f t="shared" si="34"/>
        <v>0</v>
      </c>
      <c r="FC36" s="295">
        <f t="shared" si="34"/>
        <v>0</v>
      </c>
      <c r="FD36" s="295">
        <f t="shared" si="34"/>
        <v>0</v>
      </c>
      <c r="FE36" s="295">
        <f t="shared" si="34"/>
        <v>0</v>
      </c>
      <c r="FF36" s="295">
        <f t="shared" si="34"/>
        <v>0</v>
      </c>
      <c r="FG36" s="295">
        <f t="shared" si="34"/>
        <v>0</v>
      </c>
      <c r="FH36" s="295">
        <f t="shared" si="34"/>
        <v>0</v>
      </c>
      <c r="FI36" s="295">
        <f t="shared" si="34"/>
        <v>0</v>
      </c>
      <c r="FJ36" s="295">
        <f t="shared" si="34"/>
        <v>0</v>
      </c>
      <c r="FK36" s="295">
        <f t="shared" si="34"/>
        <v>0</v>
      </c>
      <c r="FL36" s="295">
        <f t="shared" si="34"/>
        <v>0</v>
      </c>
      <c r="FM36" s="295">
        <f t="shared" si="34"/>
        <v>0</v>
      </c>
      <c r="FN36" s="295">
        <f t="shared" si="34"/>
        <v>0</v>
      </c>
      <c r="FO36" s="295">
        <f t="shared" si="34"/>
        <v>0</v>
      </c>
      <c r="FP36" s="295">
        <f t="shared" si="34"/>
        <v>0</v>
      </c>
      <c r="FQ36" s="295">
        <f t="shared" si="34"/>
        <v>0</v>
      </c>
      <c r="FR36" s="295">
        <f t="shared" si="34"/>
        <v>0</v>
      </c>
      <c r="FS36" s="295">
        <f t="shared" si="34"/>
        <v>0</v>
      </c>
      <c r="FT36" s="295">
        <f t="shared" si="34"/>
        <v>0</v>
      </c>
      <c r="FU36" s="295">
        <f t="shared" si="34"/>
        <v>0</v>
      </c>
      <c r="FX36" s="296" t="s">
        <v>629</v>
      </c>
      <c r="FY36" s="297"/>
      <c r="FZ36" s="297"/>
      <c r="GA36" s="297"/>
      <c r="GB36" s="297"/>
      <c r="GC36" s="298">
        <f>SUM(GC6:GC35)</f>
        <v>3760</v>
      </c>
      <c r="GD36" s="297"/>
      <c r="GE36" s="297"/>
      <c r="GF36" s="299">
        <f>SUM(GF7:GF35)</f>
        <v>194749.2</v>
      </c>
      <c r="GH36" s="1308"/>
      <c r="GI36" s="1308"/>
      <c r="GJ36" s="1308"/>
      <c r="GK36" s="1308"/>
      <c r="GL36" s="1308"/>
    </row>
    <row r="37" spans="1:194" ht="24.75" hidden="1" customHeight="1" thickTop="1">
      <c r="A37" s="290"/>
      <c r="B37" s="291"/>
      <c r="C37" s="291"/>
      <c r="D37" s="292"/>
      <c r="E37" s="291"/>
      <c r="F37" s="291"/>
      <c r="G37" s="291"/>
      <c r="H37" s="291"/>
      <c r="I37" s="291"/>
      <c r="J37" s="293"/>
      <c r="K37" s="293"/>
      <c r="L37" s="293"/>
      <c r="M37" s="300"/>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GC37" s="302"/>
      <c r="GF37" s="303"/>
    </row>
    <row r="38" spans="1:194" ht="39.950000000000003" hidden="1" customHeight="1">
      <c r="A38" s="304">
        <v>1</v>
      </c>
      <c r="B38" s="305" t="s">
        <v>630</v>
      </c>
      <c r="C38" s="305"/>
      <c r="D38" s="305"/>
      <c r="E38" s="305"/>
      <c r="F38" s="305"/>
      <c r="G38" s="305"/>
      <c r="H38" s="305"/>
      <c r="I38" s="305"/>
      <c r="J38" s="305"/>
      <c r="K38" s="305"/>
      <c r="L38" s="305"/>
      <c r="M38" s="305"/>
      <c r="N38" s="306">
        <v>0.5</v>
      </c>
      <c r="O38" s="306">
        <v>0.5</v>
      </c>
      <c r="P38" s="306">
        <v>0.5</v>
      </c>
      <c r="Q38" s="306">
        <v>0.5</v>
      </c>
      <c r="R38" s="306">
        <v>0.5</v>
      </c>
      <c r="S38" s="306"/>
      <c r="T38" s="277"/>
      <c r="U38" s="306">
        <v>0.5</v>
      </c>
      <c r="V38" s="306">
        <v>0.5</v>
      </c>
      <c r="W38" s="306">
        <v>0.5</v>
      </c>
      <c r="X38" s="306">
        <v>0.5</v>
      </c>
      <c r="Y38" s="306">
        <v>0.5</v>
      </c>
      <c r="Z38" s="306"/>
      <c r="AA38" s="277"/>
      <c r="AB38" s="306">
        <v>0.5</v>
      </c>
      <c r="AC38" s="306">
        <v>0.5</v>
      </c>
      <c r="AD38" s="306">
        <v>0.5</v>
      </c>
      <c r="AE38" s="306">
        <v>0.5</v>
      </c>
      <c r="AF38" s="306">
        <v>0.5</v>
      </c>
      <c r="AG38" s="306"/>
      <c r="AH38" s="277"/>
      <c r="AI38" s="306">
        <v>0.5</v>
      </c>
      <c r="AJ38" s="306">
        <v>0.5</v>
      </c>
      <c r="AK38" s="306">
        <v>0.5</v>
      </c>
      <c r="AL38" s="306">
        <v>0.5</v>
      </c>
      <c r="AM38" s="306">
        <v>0.5</v>
      </c>
      <c r="AN38" s="306"/>
      <c r="AO38" s="277"/>
      <c r="AP38" s="306">
        <v>0.5</v>
      </c>
      <c r="AQ38" s="306">
        <v>0.5</v>
      </c>
      <c r="AR38" s="306">
        <v>0.5</v>
      </c>
      <c r="AS38" s="306">
        <v>0.5</v>
      </c>
      <c r="AT38" s="306">
        <v>0.5</v>
      </c>
      <c r="AU38" s="306"/>
      <c r="AV38" s="277"/>
      <c r="AW38" s="306">
        <v>0.5</v>
      </c>
      <c r="AX38" s="306">
        <v>0.5</v>
      </c>
      <c r="AY38" s="306">
        <v>0.5</v>
      </c>
      <c r="AZ38" s="306">
        <v>0.5</v>
      </c>
      <c r="BA38" s="306">
        <v>0.5</v>
      </c>
      <c r="BB38" s="306"/>
      <c r="BC38" s="277"/>
      <c r="BD38" s="306">
        <v>0.5</v>
      </c>
      <c r="BE38" s="306">
        <v>0.5</v>
      </c>
      <c r="BF38" s="306">
        <v>0.5</v>
      </c>
      <c r="BG38" s="306">
        <v>0.5</v>
      </c>
      <c r="BH38" s="306">
        <v>0.5</v>
      </c>
      <c r="BI38" s="306"/>
      <c r="BJ38" s="277"/>
      <c r="BK38" s="306">
        <v>0.5</v>
      </c>
      <c r="BL38" s="306">
        <v>0.5</v>
      </c>
      <c r="BM38" s="306">
        <v>0.5</v>
      </c>
      <c r="BN38" s="306">
        <v>0.5</v>
      </c>
      <c r="BO38" s="306">
        <v>0.5</v>
      </c>
      <c r="BP38" s="306"/>
      <c r="BQ38" s="277"/>
      <c r="BR38" s="306">
        <v>0.5</v>
      </c>
      <c r="BS38" s="306">
        <v>0.5</v>
      </c>
      <c r="BT38" s="306">
        <v>0.5</v>
      </c>
      <c r="BU38" s="306">
        <v>0.5</v>
      </c>
      <c r="BV38" s="306">
        <v>0.5</v>
      </c>
      <c r="BW38" s="306"/>
      <c r="BX38" s="277"/>
      <c r="BY38" s="306">
        <v>0.5</v>
      </c>
      <c r="BZ38" s="306">
        <v>0.5</v>
      </c>
      <c r="CA38" s="306"/>
      <c r="CB38" s="306"/>
      <c r="CC38" s="306"/>
      <c r="CD38" s="306"/>
      <c r="CE38" s="277"/>
      <c r="CF38" s="306"/>
      <c r="CG38" s="306"/>
      <c r="CH38" s="306"/>
      <c r="CI38" s="306"/>
      <c r="CJ38" s="306"/>
      <c r="CK38" s="306"/>
      <c r="CL38" s="277"/>
      <c r="CM38" s="306"/>
      <c r="CN38" s="306"/>
      <c r="CO38" s="306"/>
      <c r="CP38" s="306"/>
      <c r="CQ38" s="306"/>
      <c r="CR38" s="306"/>
      <c r="CS38" s="277"/>
      <c r="CT38" s="306"/>
      <c r="CU38" s="306"/>
      <c r="CV38" s="306"/>
      <c r="CW38" s="306"/>
      <c r="CX38" s="306"/>
      <c r="CY38" s="306"/>
      <c r="CZ38" s="277"/>
      <c r="DA38" s="306"/>
      <c r="DB38" s="306"/>
      <c r="DC38" s="306"/>
      <c r="DD38" s="306"/>
      <c r="DE38" s="306"/>
      <c r="DF38" s="306"/>
      <c r="DG38" s="277"/>
      <c r="DH38" s="306"/>
      <c r="DI38" s="306"/>
      <c r="DJ38" s="306"/>
      <c r="DK38" s="306"/>
      <c r="DL38" s="306"/>
      <c r="DM38" s="306"/>
      <c r="DN38" s="277"/>
      <c r="DO38" s="306"/>
      <c r="DP38" s="306"/>
      <c r="DQ38" s="306"/>
      <c r="DR38" s="306"/>
      <c r="DS38" s="306"/>
      <c r="DT38" s="306"/>
      <c r="DU38" s="277"/>
      <c r="DV38" s="306"/>
      <c r="DW38" s="306"/>
      <c r="DX38" s="306"/>
      <c r="DY38" s="306"/>
      <c r="DZ38" s="306"/>
      <c r="EA38" s="306"/>
      <c r="EB38" s="277"/>
      <c r="EC38" s="306"/>
      <c r="ED38" s="306"/>
      <c r="EE38" s="306"/>
      <c r="EF38" s="306"/>
      <c r="EG38" s="306"/>
      <c r="EH38" s="306"/>
      <c r="EI38" s="277"/>
      <c r="EJ38" s="306"/>
      <c r="EK38" s="306"/>
      <c r="EL38" s="306"/>
      <c r="EM38" s="306"/>
      <c r="EN38" s="306"/>
      <c r="EO38" s="306"/>
      <c r="EP38" s="277"/>
      <c r="EQ38" s="306"/>
      <c r="ER38" s="306"/>
      <c r="ES38" s="306"/>
      <c r="ET38" s="306"/>
      <c r="EU38" s="306"/>
      <c r="EV38" s="306"/>
      <c r="EW38" s="277"/>
      <c r="EX38" s="306"/>
      <c r="EY38" s="306"/>
      <c r="EZ38" s="306"/>
      <c r="FA38" s="306"/>
      <c r="FB38" s="306"/>
      <c r="FC38" s="306"/>
      <c r="FD38" s="277"/>
      <c r="FE38" s="306"/>
      <c r="FF38" s="306"/>
      <c r="FG38" s="306"/>
      <c r="FH38" s="306"/>
      <c r="FI38" s="306"/>
      <c r="FJ38" s="306"/>
      <c r="FK38" s="277"/>
      <c r="FL38" s="306"/>
      <c r="FM38" s="306"/>
      <c r="FN38" s="306"/>
      <c r="FO38" s="306"/>
      <c r="FP38" s="306"/>
      <c r="FQ38" s="306"/>
      <c r="FR38" s="277"/>
      <c r="FS38" s="306"/>
      <c r="FT38" s="306"/>
      <c r="FU38" s="306"/>
      <c r="FX38" s="278">
        <f>A38</f>
        <v>1</v>
      </c>
      <c r="FY38" s="1309" t="s">
        <v>631</v>
      </c>
      <c r="FZ38" s="1310"/>
      <c r="GA38" s="1311"/>
      <c r="GB38" s="278">
        <f>SUM(N38:FU38)</f>
        <v>23.5</v>
      </c>
      <c r="GC38" s="280">
        <f>GB38*10</f>
        <v>235</v>
      </c>
      <c r="GD38" s="281">
        <v>80.569999999999993</v>
      </c>
      <c r="GE38" s="278">
        <v>1</v>
      </c>
      <c r="GF38" s="282">
        <f>GC38*GD38*GE38</f>
        <v>18933.949999999997</v>
      </c>
      <c r="GI38" s="1305"/>
      <c r="GJ38" s="1305"/>
      <c r="GK38" s="1305"/>
    </row>
    <row r="39" spans="1:194" ht="39.950000000000003" hidden="1" customHeight="1">
      <c r="A39" s="304">
        <v>2</v>
      </c>
      <c r="B39" s="305" t="s">
        <v>632</v>
      </c>
      <c r="C39" s="305"/>
      <c r="D39" s="305"/>
      <c r="E39" s="305"/>
      <c r="F39" s="305"/>
      <c r="G39" s="305"/>
      <c r="H39" s="305"/>
      <c r="I39" s="305"/>
      <c r="J39" s="305"/>
      <c r="K39" s="305"/>
      <c r="L39" s="305"/>
      <c r="M39" s="305"/>
      <c r="N39" s="306">
        <v>1</v>
      </c>
      <c r="O39" s="306">
        <v>1</v>
      </c>
      <c r="P39" s="306">
        <v>1</v>
      </c>
      <c r="Q39" s="306">
        <v>1</v>
      </c>
      <c r="R39" s="306">
        <v>1</v>
      </c>
      <c r="S39" s="306"/>
      <c r="T39" s="277"/>
      <c r="U39" s="306">
        <v>1</v>
      </c>
      <c r="V39" s="306">
        <v>1</v>
      </c>
      <c r="W39" s="306">
        <v>1</v>
      </c>
      <c r="X39" s="306">
        <v>1</v>
      </c>
      <c r="Y39" s="306">
        <v>1</v>
      </c>
      <c r="Z39" s="306"/>
      <c r="AA39" s="277"/>
      <c r="AB39" s="306">
        <v>1</v>
      </c>
      <c r="AC39" s="306">
        <v>1</v>
      </c>
      <c r="AD39" s="306">
        <v>1</v>
      </c>
      <c r="AE39" s="306">
        <v>1</v>
      </c>
      <c r="AF39" s="306">
        <v>1</v>
      </c>
      <c r="AG39" s="306"/>
      <c r="AH39" s="277"/>
      <c r="AI39" s="306">
        <v>1</v>
      </c>
      <c r="AJ39" s="306">
        <v>1</v>
      </c>
      <c r="AK39" s="306">
        <v>1</v>
      </c>
      <c r="AL39" s="306">
        <v>1</v>
      </c>
      <c r="AM39" s="306">
        <v>1</v>
      </c>
      <c r="AN39" s="306"/>
      <c r="AO39" s="277"/>
      <c r="AP39" s="306">
        <v>1</v>
      </c>
      <c r="AQ39" s="306">
        <v>1</v>
      </c>
      <c r="AR39" s="306">
        <v>1</v>
      </c>
      <c r="AS39" s="306">
        <v>1</v>
      </c>
      <c r="AT39" s="306">
        <v>1</v>
      </c>
      <c r="AU39" s="306"/>
      <c r="AV39" s="277"/>
      <c r="AW39" s="306">
        <v>1</v>
      </c>
      <c r="AX39" s="306">
        <v>1</v>
      </c>
      <c r="AY39" s="306">
        <v>1</v>
      </c>
      <c r="AZ39" s="306">
        <v>1</v>
      </c>
      <c r="BA39" s="306">
        <v>1</v>
      </c>
      <c r="BB39" s="306"/>
      <c r="BC39" s="277"/>
      <c r="BD39" s="306">
        <v>1</v>
      </c>
      <c r="BE39" s="306">
        <v>1</v>
      </c>
      <c r="BF39" s="306">
        <v>1</v>
      </c>
      <c r="BG39" s="306">
        <v>1</v>
      </c>
      <c r="BH39" s="306">
        <v>1</v>
      </c>
      <c r="BI39" s="306"/>
      <c r="BJ39" s="277"/>
      <c r="BK39" s="306">
        <v>1</v>
      </c>
      <c r="BL39" s="306">
        <v>1</v>
      </c>
      <c r="BM39" s="306">
        <v>1</v>
      </c>
      <c r="BN39" s="306">
        <v>1</v>
      </c>
      <c r="BO39" s="306">
        <v>1</v>
      </c>
      <c r="BP39" s="306"/>
      <c r="BQ39" s="277"/>
      <c r="BR39" s="306">
        <v>1</v>
      </c>
      <c r="BS39" s="306">
        <v>1</v>
      </c>
      <c r="BT39" s="306">
        <v>1</v>
      </c>
      <c r="BU39" s="306">
        <v>1</v>
      </c>
      <c r="BV39" s="306">
        <v>1</v>
      </c>
      <c r="BW39" s="306"/>
      <c r="BX39" s="277"/>
      <c r="BY39" s="306">
        <v>1</v>
      </c>
      <c r="BZ39" s="306">
        <v>1</v>
      </c>
      <c r="CA39" s="306"/>
      <c r="CB39" s="306"/>
      <c r="CC39" s="306"/>
      <c r="CD39" s="306"/>
      <c r="CE39" s="277"/>
      <c r="CF39" s="306"/>
      <c r="CG39" s="306"/>
      <c r="CH39" s="306"/>
      <c r="CI39" s="306"/>
      <c r="CJ39" s="306"/>
      <c r="CK39" s="306"/>
      <c r="CL39" s="277"/>
      <c r="CM39" s="306"/>
      <c r="CN39" s="306"/>
      <c r="CO39" s="306"/>
      <c r="CP39" s="306"/>
      <c r="CQ39" s="306"/>
      <c r="CR39" s="306"/>
      <c r="CS39" s="277"/>
      <c r="CT39" s="306"/>
      <c r="CU39" s="306"/>
      <c r="CV39" s="306"/>
      <c r="CW39" s="306"/>
      <c r="CX39" s="306"/>
      <c r="CY39" s="306"/>
      <c r="CZ39" s="277"/>
      <c r="DA39" s="306"/>
      <c r="DB39" s="306"/>
      <c r="DC39" s="306"/>
      <c r="DD39" s="306"/>
      <c r="DE39" s="306"/>
      <c r="DF39" s="306"/>
      <c r="DG39" s="277"/>
      <c r="DH39" s="306"/>
      <c r="DI39" s="306"/>
      <c r="DJ39" s="306"/>
      <c r="DK39" s="306"/>
      <c r="DL39" s="306"/>
      <c r="DM39" s="306"/>
      <c r="DN39" s="277"/>
      <c r="DO39" s="306"/>
      <c r="DP39" s="306"/>
      <c r="DQ39" s="306"/>
      <c r="DR39" s="306"/>
      <c r="DS39" s="306"/>
      <c r="DT39" s="306"/>
      <c r="DU39" s="277"/>
      <c r="DV39" s="306"/>
      <c r="DW39" s="306"/>
      <c r="DX39" s="306"/>
      <c r="DY39" s="306"/>
      <c r="DZ39" s="306"/>
      <c r="EA39" s="306"/>
      <c r="EB39" s="277"/>
      <c r="EC39" s="306"/>
      <c r="ED39" s="306"/>
      <c r="EE39" s="306"/>
      <c r="EF39" s="306"/>
      <c r="EG39" s="306"/>
      <c r="EH39" s="306"/>
      <c r="EI39" s="277"/>
      <c r="EJ39" s="306"/>
      <c r="EK39" s="306"/>
      <c r="EL39" s="306"/>
      <c r="EM39" s="306"/>
      <c r="EN39" s="306"/>
      <c r="EO39" s="306"/>
      <c r="EP39" s="277"/>
      <c r="EQ39" s="306"/>
      <c r="ER39" s="306"/>
      <c r="ES39" s="306"/>
      <c r="ET39" s="306"/>
      <c r="EU39" s="306"/>
      <c r="EV39" s="306"/>
      <c r="EW39" s="277"/>
      <c r="EX39" s="306"/>
      <c r="EY39" s="306"/>
      <c r="EZ39" s="306"/>
      <c r="FA39" s="306"/>
      <c r="FB39" s="306"/>
      <c r="FC39" s="306"/>
      <c r="FD39" s="277"/>
      <c r="FE39" s="306"/>
      <c r="FF39" s="306"/>
      <c r="FG39" s="306"/>
      <c r="FH39" s="306"/>
      <c r="FI39" s="306"/>
      <c r="FJ39" s="306"/>
      <c r="FK39" s="277"/>
      <c r="FL39" s="306"/>
      <c r="FM39" s="306"/>
      <c r="FN39" s="306"/>
      <c r="FO39" s="306"/>
      <c r="FP39" s="306"/>
      <c r="FQ39" s="306"/>
      <c r="FR39" s="277"/>
      <c r="FS39" s="306"/>
      <c r="FT39" s="306"/>
      <c r="FU39" s="306"/>
      <c r="FX39" s="278">
        <f>A39</f>
        <v>2</v>
      </c>
      <c r="FY39" s="1309" t="s">
        <v>633</v>
      </c>
      <c r="FZ39" s="1310"/>
      <c r="GA39" s="1311"/>
      <c r="GB39" s="278">
        <f>SUM(N39:FU39)</f>
        <v>47</v>
      </c>
      <c r="GC39" s="280">
        <f>GB39*10</f>
        <v>470</v>
      </c>
      <c r="GD39" s="281">
        <v>61.003</v>
      </c>
      <c r="GE39" s="278">
        <v>1</v>
      </c>
      <c r="GF39" s="282">
        <f>GC39*GD39*GE39</f>
        <v>28671.41</v>
      </c>
      <c r="GI39" s="1305"/>
      <c r="GJ39" s="1305"/>
      <c r="GK39" s="1305"/>
    </row>
    <row r="40" spans="1:194" ht="39.950000000000003" hidden="1" customHeight="1" thickBot="1">
      <c r="A40" s="304">
        <v>3</v>
      </c>
      <c r="B40" s="305" t="s">
        <v>634</v>
      </c>
      <c r="C40" s="305"/>
      <c r="D40" s="305"/>
      <c r="E40" s="305"/>
      <c r="F40" s="305"/>
      <c r="G40" s="305"/>
      <c r="H40" s="305"/>
      <c r="I40" s="305"/>
      <c r="J40" s="305"/>
      <c r="K40" s="305"/>
      <c r="L40" s="305"/>
      <c r="M40" s="305"/>
      <c r="N40" s="306">
        <v>0.5</v>
      </c>
      <c r="O40" s="306">
        <v>0.5</v>
      </c>
      <c r="P40" s="306">
        <v>0.5</v>
      </c>
      <c r="Q40" s="306">
        <v>0.5</v>
      </c>
      <c r="R40" s="306">
        <v>0.5</v>
      </c>
      <c r="S40" s="306"/>
      <c r="T40" s="277"/>
      <c r="U40" s="306">
        <v>0.5</v>
      </c>
      <c r="V40" s="306">
        <v>0.5</v>
      </c>
      <c r="W40" s="306">
        <v>0.5</v>
      </c>
      <c r="X40" s="306">
        <v>0.5</v>
      </c>
      <c r="Y40" s="306">
        <v>0.5</v>
      </c>
      <c r="Z40" s="306"/>
      <c r="AA40" s="277"/>
      <c r="AB40" s="306">
        <v>0.5</v>
      </c>
      <c r="AC40" s="306">
        <v>0.5</v>
      </c>
      <c r="AD40" s="306">
        <v>0.5</v>
      </c>
      <c r="AE40" s="306">
        <v>0.5</v>
      </c>
      <c r="AF40" s="306">
        <v>0.5</v>
      </c>
      <c r="AG40" s="306"/>
      <c r="AH40" s="277"/>
      <c r="AI40" s="306">
        <v>0.5</v>
      </c>
      <c r="AJ40" s="306">
        <v>0.5</v>
      </c>
      <c r="AK40" s="306">
        <v>0.5</v>
      </c>
      <c r="AL40" s="306">
        <v>0.5</v>
      </c>
      <c r="AM40" s="306">
        <v>0.5</v>
      </c>
      <c r="AN40" s="306"/>
      <c r="AO40" s="277"/>
      <c r="AP40" s="306">
        <v>0.5</v>
      </c>
      <c r="AQ40" s="306">
        <v>0.5</v>
      </c>
      <c r="AR40" s="306">
        <v>0.5</v>
      </c>
      <c r="AS40" s="306">
        <v>0.5</v>
      </c>
      <c r="AT40" s="306">
        <v>0.5</v>
      </c>
      <c r="AU40" s="306"/>
      <c r="AV40" s="277"/>
      <c r="AW40" s="306">
        <v>0.5</v>
      </c>
      <c r="AX40" s="306">
        <v>0.5</v>
      </c>
      <c r="AY40" s="306">
        <v>0.5</v>
      </c>
      <c r="AZ40" s="306">
        <v>0.5</v>
      </c>
      <c r="BA40" s="306">
        <v>0.5</v>
      </c>
      <c r="BB40" s="306"/>
      <c r="BC40" s="277"/>
      <c r="BD40" s="306">
        <v>0.5</v>
      </c>
      <c r="BE40" s="306">
        <v>0.5</v>
      </c>
      <c r="BF40" s="306">
        <v>0.5</v>
      </c>
      <c r="BG40" s="306">
        <v>0.5</v>
      </c>
      <c r="BH40" s="306">
        <v>0.5</v>
      </c>
      <c r="BI40" s="306"/>
      <c r="BJ40" s="277"/>
      <c r="BK40" s="306">
        <v>0.5</v>
      </c>
      <c r="BL40" s="306">
        <v>0.5</v>
      </c>
      <c r="BM40" s="306">
        <v>0.5</v>
      </c>
      <c r="BN40" s="306">
        <v>0.5</v>
      </c>
      <c r="BO40" s="306">
        <v>0.5</v>
      </c>
      <c r="BP40" s="306"/>
      <c r="BQ40" s="277"/>
      <c r="BR40" s="306">
        <v>0.5</v>
      </c>
      <c r="BS40" s="306">
        <v>0.5</v>
      </c>
      <c r="BT40" s="306">
        <v>0.5</v>
      </c>
      <c r="BU40" s="306">
        <v>0.5</v>
      </c>
      <c r="BV40" s="306">
        <v>0.5</v>
      </c>
      <c r="BW40" s="306"/>
      <c r="BX40" s="277"/>
      <c r="BY40" s="306">
        <v>0.5</v>
      </c>
      <c r="BZ40" s="306">
        <v>0.5</v>
      </c>
      <c r="CA40" s="306"/>
      <c r="CB40" s="306"/>
      <c r="CC40" s="306"/>
      <c r="CD40" s="306"/>
      <c r="CE40" s="277"/>
      <c r="CF40" s="306"/>
      <c r="CG40" s="306"/>
      <c r="CH40" s="306"/>
      <c r="CI40" s="306"/>
      <c r="CJ40" s="306"/>
      <c r="CK40" s="306"/>
      <c r="CL40" s="277"/>
      <c r="CM40" s="306"/>
      <c r="CN40" s="306"/>
      <c r="CO40" s="306"/>
      <c r="CP40" s="306"/>
      <c r="CQ40" s="306"/>
      <c r="CR40" s="306"/>
      <c r="CS40" s="277"/>
      <c r="CT40" s="306"/>
      <c r="CU40" s="306"/>
      <c r="CV40" s="306"/>
      <c r="CW40" s="306"/>
      <c r="CX40" s="306"/>
      <c r="CY40" s="306"/>
      <c r="CZ40" s="277"/>
      <c r="DA40" s="306"/>
      <c r="DB40" s="306"/>
      <c r="DC40" s="306"/>
      <c r="DD40" s="306"/>
      <c r="DE40" s="306"/>
      <c r="DF40" s="306"/>
      <c r="DG40" s="277"/>
      <c r="DH40" s="306"/>
      <c r="DI40" s="306"/>
      <c r="DJ40" s="306"/>
      <c r="DK40" s="306"/>
      <c r="DL40" s="306"/>
      <c r="DM40" s="306"/>
      <c r="DN40" s="277"/>
      <c r="DO40" s="306"/>
      <c r="DP40" s="306"/>
      <c r="DQ40" s="306"/>
      <c r="DR40" s="306"/>
      <c r="DS40" s="306"/>
      <c r="DT40" s="306"/>
      <c r="DU40" s="277"/>
      <c r="DV40" s="306"/>
      <c r="DW40" s="306"/>
      <c r="DX40" s="306"/>
      <c r="DY40" s="306"/>
      <c r="DZ40" s="306"/>
      <c r="EA40" s="306"/>
      <c r="EB40" s="277"/>
      <c r="EC40" s="306"/>
      <c r="ED40" s="306"/>
      <c r="EE40" s="306"/>
      <c r="EF40" s="306"/>
      <c r="EG40" s="306"/>
      <c r="EH40" s="306"/>
      <c r="EI40" s="277"/>
      <c r="EJ40" s="306"/>
      <c r="EK40" s="306"/>
      <c r="EL40" s="306"/>
      <c r="EM40" s="306"/>
      <c r="EN40" s="306"/>
      <c r="EO40" s="306"/>
      <c r="EP40" s="277"/>
      <c r="EQ40" s="306"/>
      <c r="ER40" s="306"/>
      <c r="ES40" s="306"/>
      <c r="ET40" s="306"/>
      <c r="EU40" s="306"/>
      <c r="EV40" s="306"/>
      <c r="EW40" s="277"/>
      <c r="EX40" s="306"/>
      <c r="EY40" s="306"/>
      <c r="EZ40" s="306"/>
      <c r="FA40" s="306"/>
      <c r="FB40" s="306"/>
      <c r="FC40" s="306"/>
      <c r="FD40" s="277"/>
      <c r="FE40" s="306"/>
      <c r="FF40" s="306"/>
      <c r="FG40" s="306"/>
      <c r="FH40" s="306"/>
      <c r="FI40" s="306"/>
      <c r="FJ40" s="306"/>
      <c r="FK40" s="277"/>
      <c r="FL40" s="306"/>
      <c r="FM40" s="306"/>
      <c r="FN40" s="306"/>
      <c r="FO40" s="306"/>
      <c r="FP40" s="306"/>
      <c r="FQ40" s="306"/>
      <c r="FR40" s="277"/>
      <c r="FS40" s="306"/>
      <c r="FT40" s="306"/>
      <c r="FU40" s="306"/>
      <c r="FX40" s="279">
        <f>A40</f>
        <v>3</v>
      </c>
      <c r="FY40" s="307" t="s">
        <v>635</v>
      </c>
      <c r="FZ40" s="308"/>
      <c r="GA40" s="309"/>
      <c r="GB40" s="279">
        <f>SUM(N40:FU40)</f>
        <v>23.5</v>
      </c>
      <c r="GC40" s="310">
        <f>GB40*10</f>
        <v>235</v>
      </c>
      <c r="GD40" s="311">
        <v>56.4</v>
      </c>
      <c r="GE40" s="278">
        <v>1</v>
      </c>
      <c r="GF40" s="312">
        <f>GC40*GD40*GE40</f>
        <v>13254</v>
      </c>
      <c r="GI40" s="1305"/>
      <c r="GJ40" s="1305"/>
      <c r="GK40" s="1305"/>
    </row>
    <row r="41" spans="1:194" ht="39.950000000000003" hidden="1" customHeight="1" thickTop="1" thickBot="1">
      <c r="A41" s="313"/>
      <c r="B41" s="314"/>
      <c r="C41" s="314"/>
      <c r="D41" s="314"/>
      <c r="E41" s="314"/>
      <c r="F41" s="314"/>
      <c r="G41" s="314"/>
      <c r="H41" s="314"/>
      <c r="I41" s="314"/>
      <c r="J41" s="314"/>
      <c r="K41" s="314"/>
      <c r="L41" s="314"/>
      <c r="M41" s="314"/>
      <c r="N41" s="295">
        <f t="shared" ref="N41:EX41" si="35">SUBTOTAL(9,N38:N40)</f>
        <v>2</v>
      </c>
      <c r="O41" s="295">
        <f t="shared" si="35"/>
        <v>2</v>
      </c>
      <c r="P41" s="295">
        <f t="shared" si="35"/>
        <v>2</v>
      </c>
      <c r="Q41" s="295">
        <f t="shared" si="35"/>
        <v>2</v>
      </c>
      <c r="R41" s="295">
        <f t="shared" si="35"/>
        <v>2</v>
      </c>
      <c r="S41" s="295">
        <f t="shared" si="35"/>
        <v>0</v>
      </c>
      <c r="T41" s="295">
        <f t="shared" si="35"/>
        <v>0</v>
      </c>
      <c r="U41" s="295">
        <f t="shared" si="35"/>
        <v>2</v>
      </c>
      <c r="V41" s="295">
        <f t="shared" si="35"/>
        <v>2</v>
      </c>
      <c r="W41" s="295">
        <f t="shared" si="35"/>
        <v>2</v>
      </c>
      <c r="X41" s="295">
        <f t="shared" si="35"/>
        <v>2</v>
      </c>
      <c r="Y41" s="295">
        <f t="shared" si="35"/>
        <v>2</v>
      </c>
      <c r="Z41" s="295">
        <f t="shared" si="35"/>
        <v>0</v>
      </c>
      <c r="AA41" s="295">
        <f t="shared" si="35"/>
        <v>0</v>
      </c>
      <c r="AB41" s="295">
        <f t="shared" si="35"/>
        <v>2</v>
      </c>
      <c r="AC41" s="295">
        <f t="shared" si="35"/>
        <v>2</v>
      </c>
      <c r="AD41" s="295">
        <f t="shared" si="35"/>
        <v>2</v>
      </c>
      <c r="AE41" s="295">
        <f t="shared" si="35"/>
        <v>2</v>
      </c>
      <c r="AF41" s="295">
        <f t="shared" si="35"/>
        <v>2</v>
      </c>
      <c r="AG41" s="295">
        <f t="shared" si="35"/>
        <v>0</v>
      </c>
      <c r="AH41" s="295">
        <f t="shared" si="35"/>
        <v>0</v>
      </c>
      <c r="AI41" s="295">
        <f t="shared" si="35"/>
        <v>2</v>
      </c>
      <c r="AJ41" s="295">
        <f t="shared" si="35"/>
        <v>2</v>
      </c>
      <c r="AK41" s="295">
        <f t="shared" si="35"/>
        <v>2</v>
      </c>
      <c r="AL41" s="295">
        <f t="shared" si="35"/>
        <v>2</v>
      </c>
      <c r="AM41" s="295">
        <f t="shared" si="35"/>
        <v>2</v>
      </c>
      <c r="AN41" s="295">
        <f t="shared" si="35"/>
        <v>0</v>
      </c>
      <c r="AO41" s="295">
        <f t="shared" si="35"/>
        <v>0</v>
      </c>
      <c r="AP41" s="295">
        <f t="shared" si="35"/>
        <v>2</v>
      </c>
      <c r="AQ41" s="295">
        <f t="shared" si="35"/>
        <v>2</v>
      </c>
      <c r="AR41" s="295">
        <f t="shared" si="35"/>
        <v>2</v>
      </c>
      <c r="AS41" s="295">
        <f t="shared" si="35"/>
        <v>2</v>
      </c>
      <c r="AT41" s="295">
        <f t="shared" si="35"/>
        <v>2</v>
      </c>
      <c r="AU41" s="295">
        <f t="shared" si="35"/>
        <v>0</v>
      </c>
      <c r="AV41" s="295">
        <f t="shared" si="35"/>
        <v>0</v>
      </c>
      <c r="AW41" s="295">
        <f t="shared" si="35"/>
        <v>2</v>
      </c>
      <c r="AX41" s="295">
        <f t="shared" si="35"/>
        <v>2</v>
      </c>
      <c r="AY41" s="295">
        <f t="shared" si="35"/>
        <v>2</v>
      </c>
      <c r="AZ41" s="295">
        <f t="shared" si="35"/>
        <v>2</v>
      </c>
      <c r="BA41" s="295">
        <f t="shared" si="35"/>
        <v>2</v>
      </c>
      <c r="BB41" s="295">
        <f t="shared" si="35"/>
        <v>0</v>
      </c>
      <c r="BC41" s="295">
        <f t="shared" si="35"/>
        <v>0</v>
      </c>
      <c r="BD41" s="295">
        <f t="shared" si="35"/>
        <v>2</v>
      </c>
      <c r="BE41" s="295">
        <f t="shared" si="35"/>
        <v>2</v>
      </c>
      <c r="BF41" s="295">
        <f t="shared" si="35"/>
        <v>2</v>
      </c>
      <c r="BG41" s="295">
        <f t="shared" si="35"/>
        <v>2</v>
      </c>
      <c r="BH41" s="295">
        <f t="shared" si="35"/>
        <v>2</v>
      </c>
      <c r="BI41" s="295">
        <f t="shared" si="35"/>
        <v>0</v>
      </c>
      <c r="BJ41" s="295">
        <f t="shared" si="35"/>
        <v>0</v>
      </c>
      <c r="BK41" s="295">
        <f t="shared" si="35"/>
        <v>2</v>
      </c>
      <c r="BL41" s="295">
        <f t="shared" si="35"/>
        <v>2</v>
      </c>
      <c r="BM41" s="295">
        <f t="shared" si="35"/>
        <v>2</v>
      </c>
      <c r="BN41" s="295">
        <f t="shared" si="35"/>
        <v>2</v>
      </c>
      <c r="BO41" s="295">
        <f t="shared" si="35"/>
        <v>2</v>
      </c>
      <c r="BP41" s="295">
        <f t="shared" si="35"/>
        <v>0</v>
      </c>
      <c r="BQ41" s="295">
        <f t="shared" si="35"/>
        <v>0</v>
      </c>
      <c r="BR41" s="295">
        <f t="shared" si="35"/>
        <v>2</v>
      </c>
      <c r="BS41" s="295">
        <f t="shared" si="35"/>
        <v>2</v>
      </c>
      <c r="BT41" s="295">
        <f t="shared" si="35"/>
        <v>2</v>
      </c>
      <c r="BU41" s="295">
        <f t="shared" si="35"/>
        <v>2</v>
      </c>
      <c r="BV41" s="295">
        <f t="shared" si="35"/>
        <v>2</v>
      </c>
      <c r="BW41" s="295">
        <f t="shared" si="35"/>
        <v>0</v>
      </c>
      <c r="BX41" s="295">
        <f t="shared" si="35"/>
        <v>0</v>
      </c>
      <c r="BY41" s="295">
        <f t="shared" si="35"/>
        <v>2</v>
      </c>
      <c r="BZ41" s="295">
        <f t="shared" si="35"/>
        <v>2</v>
      </c>
      <c r="CA41" s="295">
        <f t="shared" si="35"/>
        <v>0</v>
      </c>
      <c r="CB41" s="295">
        <f t="shared" si="35"/>
        <v>0</v>
      </c>
      <c r="CC41" s="295">
        <f t="shared" si="35"/>
        <v>0</v>
      </c>
      <c r="CD41" s="295">
        <f t="shared" si="35"/>
        <v>0</v>
      </c>
      <c r="CE41" s="295">
        <f t="shared" si="35"/>
        <v>0</v>
      </c>
      <c r="CF41" s="295">
        <f t="shared" si="35"/>
        <v>0</v>
      </c>
      <c r="CG41" s="295">
        <f t="shared" si="35"/>
        <v>0</v>
      </c>
      <c r="CH41" s="295">
        <f t="shared" si="35"/>
        <v>0</v>
      </c>
      <c r="CI41" s="295">
        <f t="shared" si="35"/>
        <v>0</v>
      </c>
      <c r="CJ41" s="295">
        <f t="shared" si="35"/>
        <v>0</v>
      </c>
      <c r="CK41" s="295">
        <f t="shared" si="35"/>
        <v>0</v>
      </c>
      <c r="CL41" s="295">
        <f t="shared" si="35"/>
        <v>0</v>
      </c>
      <c r="CM41" s="295">
        <f t="shared" si="35"/>
        <v>0</v>
      </c>
      <c r="CN41" s="295">
        <f t="shared" si="35"/>
        <v>0</v>
      </c>
      <c r="CO41" s="295">
        <f t="shared" si="35"/>
        <v>0</v>
      </c>
      <c r="CP41" s="295">
        <f t="shared" si="35"/>
        <v>0</v>
      </c>
      <c r="CQ41" s="295">
        <f t="shared" si="35"/>
        <v>0</v>
      </c>
      <c r="CR41" s="295">
        <f t="shared" si="35"/>
        <v>0</v>
      </c>
      <c r="CS41" s="295">
        <f t="shared" si="35"/>
        <v>0</v>
      </c>
      <c r="CT41" s="295">
        <f t="shared" si="35"/>
        <v>0</v>
      </c>
      <c r="CU41" s="295">
        <f t="shared" si="35"/>
        <v>0</v>
      </c>
      <c r="CV41" s="295">
        <f t="shared" si="35"/>
        <v>0</v>
      </c>
      <c r="CW41" s="295">
        <f t="shared" si="35"/>
        <v>0</v>
      </c>
      <c r="CX41" s="295">
        <f t="shared" si="35"/>
        <v>0</v>
      </c>
      <c r="CY41" s="295">
        <f t="shared" si="35"/>
        <v>0</v>
      </c>
      <c r="CZ41" s="295">
        <f t="shared" si="35"/>
        <v>0</v>
      </c>
      <c r="DA41" s="295">
        <f t="shared" si="35"/>
        <v>0</v>
      </c>
      <c r="DB41" s="295">
        <f t="shared" si="35"/>
        <v>0</v>
      </c>
      <c r="DC41" s="295">
        <f t="shared" si="35"/>
        <v>0</v>
      </c>
      <c r="DD41" s="295">
        <f t="shared" si="35"/>
        <v>0</v>
      </c>
      <c r="DE41" s="295">
        <f t="shared" si="35"/>
        <v>0</v>
      </c>
      <c r="DF41" s="295">
        <f t="shared" si="35"/>
        <v>0</v>
      </c>
      <c r="DG41" s="295">
        <f t="shared" si="35"/>
        <v>0</v>
      </c>
      <c r="DH41" s="295">
        <f t="shared" si="35"/>
        <v>0</v>
      </c>
      <c r="DI41" s="295">
        <f t="shared" si="35"/>
        <v>0</v>
      </c>
      <c r="DJ41" s="295">
        <f t="shared" si="35"/>
        <v>0</v>
      </c>
      <c r="DK41" s="295">
        <f t="shared" si="35"/>
        <v>0</v>
      </c>
      <c r="DL41" s="295">
        <f t="shared" si="35"/>
        <v>0</v>
      </c>
      <c r="DM41" s="295">
        <f t="shared" si="35"/>
        <v>0</v>
      </c>
      <c r="DN41" s="295">
        <f t="shared" si="35"/>
        <v>0</v>
      </c>
      <c r="DO41" s="295">
        <f t="shared" si="35"/>
        <v>0</v>
      </c>
      <c r="DP41" s="295">
        <f t="shared" si="35"/>
        <v>0</v>
      </c>
      <c r="DQ41" s="295">
        <f t="shared" si="35"/>
        <v>0</v>
      </c>
      <c r="DR41" s="295">
        <f t="shared" si="35"/>
        <v>0</v>
      </c>
      <c r="DS41" s="295">
        <f t="shared" si="35"/>
        <v>0</v>
      </c>
      <c r="DT41" s="295">
        <f t="shared" si="35"/>
        <v>0</v>
      </c>
      <c r="DU41" s="295">
        <f t="shared" si="35"/>
        <v>0</v>
      </c>
      <c r="DV41" s="295">
        <f t="shared" si="35"/>
        <v>0</v>
      </c>
      <c r="DW41" s="295">
        <f t="shared" si="35"/>
        <v>0</v>
      </c>
      <c r="DX41" s="295">
        <f t="shared" si="35"/>
        <v>0</v>
      </c>
      <c r="DY41" s="295">
        <f t="shared" si="35"/>
        <v>0</v>
      </c>
      <c r="DZ41" s="295">
        <f t="shared" si="35"/>
        <v>0</v>
      </c>
      <c r="EA41" s="295">
        <f t="shared" si="35"/>
        <v>0</v>
      </c>
      <c r="EB41" s="295">
        <f t="shared" si="35"/>
        <v>0</v>
      </c>
      <c r="EC41" s="295">
        <f t="shared" si="35"/>
        <v>0</v>
      </c>
      <c r="ED41" s="295">
        <f t="shared" si="35"/>
        <v>0</v>
      </c>
      <c r="EE41" s="295">
        <f t="shared" si="35"/>
        <v>0</v>
      </c>
      <c r="EF41" s="295">
        <f t="shared" si="35"/>
        <v>0</v>
      </c>
      <c r="EG41" s="295">
        <f t="shared" si="35"/>
        <v>0</v>
      </c>
      <c r="EH41" s="295">
        <f t="shared" si="35"/>
        <v>0</v>
      </c>
      <c r="EI41" s="295">
        <f t="shared" si="35"/>
        <v>0</v>
      </c>
      <c r="EJ41" s="295">
        <f t="shared" si="35"/>
        <v>0</v>
      </c>
      <c r="EK41" s="295">
        <f t="shared" si="35"/>
        <v>0</v>
      </c>
      <c r="EL41" s="295">
        <f t="shared" si="35"/>
        <v>0</v>
      </c>
      <c r="EM41" s="295">
        <f t="shared" si="35"/>
        <v>0</v>
      </c>
      <c r="EN41" s="295">
        <f t="shared" si="35"/>
        <v>0</v>
      </c>
      <c r="EO41" s="295">
        <f t="shared" si="35"/>
        <v>0</v>
      </c>
      <c r="EP41" s="295">
        <f t="shared" si="35"/>
        <v>0</v>
      </c>
      <c r="EQ41" s="295">
        <f t="shared" si="35"/>
        <v>0</v>
      </c>
      <c r="ER41" s="295">
        <f t="shared" si="35"/>
        <v>0</v>
      </c>
      <c r="ES41" s="295">
        <f t="shared" si="35"/>
        <v>0</v>
      </c>
      <c r="ET41" s="295">
        <f t="shared" si="35"/>
        <v>0</v>
      </c>
      <c r="EU41" s="295">
        <f t="shared" si="35"/>
        <v>0</v>
      </c>
      <c r="EV41" s="295">
        <f t="shared" si="35"/>
        <v>0</v>
      </c>
      <c r="EW41" s="295">
        <f t="shared" si="35"/>
        <v>0</v>
      </c>
      <c r="EX41" s="295">
        <f t="shared" si="35"/>
        <v>0</v>
      </c>
      <c r="EY41" s="295">
        <f t="shared" ref="EY41:FU41" si="36">SUBTOTAL(9,EY38:EY40)</f>
        <v>0</v>
      </c>
      <c r="EZ41" s="295">
        <f t="shared" si="36"/>
        <v>0</v>
      </c>
      <c r="FA41" s="295">
        <f t="shared" si="36"/>
        <v>0</v>
      </c>
      <c r="FB41" s="295">
        <f t="shared" si="36"/>
        <v>0</v>
      </c>
      <c r="FC41" s="295">
        <f t="shared" si="36"/>
        <v>0</v>
      </c>
      <c r="FD41" s="295">
        <f t="shared" si="36"/>
        <v>0</v>
      </c>
      <c r="FE41" s="295">
        <f t="shared" si="36"/>
        <v>0</v>
      </c>
      <c r="FF41" s="295">
        <f t="shared" si="36"/>
        <v>0</v>
      </c>
      <c r="FG41" s="295">
        <f t="shared" si="36"/>
        <v>0</v>
      </c>
      <c r="FH41" s="295">
        <f t="shared" si="36"/>
        <v>0</v>
      </c>
      <c r="FI41" s="295">
        <f t="shared" si="36"/>
        <v>0</v>
      </c>
      <c r="FJ41" s="295">
        <f t="shared" si="36"/>
        <v>0</v>
      </c>
      <c r="FK41" s="295">
        <f t="shared" si="36"/>
        <v>0</v>
      </c>
      <c r="FL41" s="295">
        <f t="shared" si="36"/>
        <v>0</v>
      </c>
      <c r="FM41" s="295">
        <f t="shared" si="36"/>
        <v>0</v>
      </c>
      <c r="FN41" s="295">
        <f t="shared" si="36"/>
        <v>0</v>
      </c>
      <c r="FO41" s="295">
        <f t="shared" si="36"/>
        <v>0</v>
      </c>
      <c r="FP41" s="295">
        <f t="shared" si="36"/>
        <v>0</v>
      </c>
      <c r="FQ41" s="295">
        <f t="shared" si="36"/>
        <v>0</v>
      </c>
      <c r="FR41" s="295">
        <f t="shared" si="36"/>
        <v>0</v>
      </c>
      <c r="FS41" s="295">
        <f t="shared" si="36"/>
        <v>0</v>
      </c>
      <c r="FT41" s="295">
        <f t="shared" si="36"/>
        <v>0</v>
      </c>
      <c r="FU41" s="295">
        <f t="shared" si="36"/>
        <v>0</v>
      </c>
      <c r="FX41" s="315" t="s">
        <v>636</v>
      </c>
      <c r="FY41" s="316"/>
      <c r="FZ41" s="316"/>
      <c r="GA41" s="316"/>
      <c r="GB41" s="317"/>
      <c r="GC41" s="317">
        <f>SUM(GC37:GC39)</f>
        <v>705</v>
      </c>
      <c r="GD41" s="318"/>
      <c r="GE41" s="318"/>
      <c r="GF41" s="319">
        <f>SUM(GF38:GF40)</f>
        <v>60859.360000000001</v>
      </c>
      <c r="GG41" s="320"/>
      <c r="GI41" s="259"/>
      <c r="GJ41" s="259"/>
      <c r="GK41" s="259"/>
    </row>
    <row r="42" spans="1:194" ht="31.5" customHeight="1" thickBot="1">
      <c r="F42" s="322"/>
      <c r="J42" s="323"/>
      <c r="K42" s="323"/>
      <c r="L42" s="324"/>
      <c r="M42" s="325" t="s">
        <v>637</v>
      </c>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6"/>
      <c r="EV42" s="326"/>
      <c r="EW42" s="326"/>
      <c r="EX42" s="326"/>
      <c r="EY42" s="326"/>
      <c r="EZ42" s="326"/>
      <c r="FA42" s="326"/>
      <c r="FB42" s="326"/>
      <c r="FC42" s="326"/>
      <c r="FD42" s="326"/>
      <c r="FE42" s="326"/>
      <c r="FF42" s="326"/>
      <c r="FG42" s="326"/>
      <c r="FH42" s="326"/>
      <c r="FI42" s="326"/>
      <c r="FJ42" s="326"/>
      <c r="FK42" s="326"/>
      <c r="FL42" s="326"/>
      <c r="FM42" s="326"/>
      <c r="FN42" s="326"/>
      <c r="FO42" s="326"/>
      <c r="FP42" s="326"/>
      <c r="FQ42" s="326"/>
      <c r="FR42" s="326"/>
      <c r="FS42" s="326"/>
      <c r="FT42" s="326"/>
      <c r="FU42" s="326"/>
      <c r="FX42" s="327"/>
      <c r="FY42" s="327"/>
      <c r="FZ42" s="327"/>
      <c r="GA42" s="327"/>
      <c r="GB42" s="302"/>
      <c r="GC42" s="302"/>
      <c r="GD42" s="303"/>
      <c r="GE42" s="303"/>
      <c r="GF42" s="303"/>
    </row>
    <row r="43" spans="1:194" ht="31.5" customHeight="1" thickTop="1" thickBot="1">
      <c r="J43" s="323"/>
      <c r="K43" s="328"/>
      <c r="L43" s="324"/>
      <c r="M43" s="329">
        <v>1.44</v>
      </c>
      <c r="N43" s="254">
        <f>N4</f>
        <v>44914</v>
      </c>
      <c r="O43" s="254">
        <f>O44</f>
        <v>44915</v>
      </c>
      <c r="P43" s="254">
        <f>P44</f>
        <v>44916</v>
      </c>
      <c r="Q43" s="254">
        <f t="shared" ref="Q43:DO43" si="37">Q44</f>
        <v>44917</v>
      </c>
      <c r="R43" s="254">
        <f t="shared" si="37"/>
        <v>44918</v>
      </c>
      <c r="S43" s="254">
        <f t="shared" si="37"/>
        <v>44919</v>
      </c>
      <c r="T43" s="254">
        <f t="shared" si="37"/>
        <v>44920</v>
      </c>
      <c r="U43" s="254">
        <f t="shared" si="37"/>
        <v>44921</v>
      </c>
      <c r="V43" s="254">
        <f t="shared" si="37"/>
        <v>44922</v>
      </c>
      <c r="W43" s="254">
        <f t="shared" si="37"/>
        <v>44923</v>
      </c>
      <c r="X43" s="254">
        <f t="shared" si="37"/>
        <v>44924</v>
      </c>
      <c r="Y43" s="254">
        <f t="shared" si="37"/>
        <v>44925</v>
      </c>
      <c r="Z43" s="254">
        <f t="shared" si="37"/>
        <v>44926</v>
      </c>
      <c r="AA43" s="254">
        <f t="shared" si="37"/>
        <v>44927</v>
      </c>
      <c r="AB43" s="254">
        <f t="shared" si="37"/>
        <v>44928</v>
      </c>
      <c r="AC43" s="254">
        <f t="shared" si="37"/>
        <v>44929</v>
      </c>
      <c r="AD43" s="254">
        <f t="shared" si="37"/>
        <v>44930</v>
      </c>
      <c r="AE43" s="254">
        <f t="shared" si="37"/>
        <v>44931</v>
      </c>
      <c r="AF43" s="254">
        <f t="shared" si="37"/>
        <v>44932</v>
      </c>
      <c r="AG43" s="254">
        <f t="shared" si="37"/>
        <v>44933</v>
      </c>
      <c r="AH43" s="254">
        <f t="shared" si="37"/>
        <v>44934</v>
      </c>
      <c r="AI43" s="254">
        <f t="shared" si="37"/>
        <v>44935</v>
      </c>
      <c r="AJ43" s="254">
        <f t="shared" si="37"/>
        <v>44936</v>
      </c>
      <c r="AK43" s="254">
        <f t="shared" si="37"/>
        <v>44937</v>
      </c>
      <c r="AL43" s="254">
        <f t="shared" si="37"/>
        <v>44938</v>
      </c>
      <c r="AM43" s="254">
        <f t="shared" si="37"/>
        <v>44939</v>
      </c>
      <c r="AN43" s="254">
        <f t="shared" si="37"/>
        <v>44940</v>
      </c>
      <c r="AO43" s="254">
        <f t="shared" si="37"/>
        <v>44941</v>
      </c>
      <c r="AP43" s="254">
        <f t="shared" si="37"/>
        <v>44942</v>
      </c>
      <c r="AQ43" s="254">
        <f>AQ44</f>
        <v>44943</v>
      </c>
      <c r="AR43" s="254">
        <f t="shared" ref="AR43:BT43" si="38">AR44</f>
        <v>44944</v>
      </c>
      <c r="AS43" s="254">
        <f t="shared" si="38"/>
        <v>44945</v>
      </c>
      <c r="AT43" s="254">
        <f t="shared" si="38"/>
        <v>44946</v>
      </c>
      <c r="AU43" s="254">
        <f t="shared" si="38"/>
        <v>44947</v>
      </c>
      <c r="AV43" s="254">
        <f t="shared" si="38"/>
        <v>44948</v>
      </c>
      <c r="AW43" s="254">
        <f t="shared" si="38"/>
        <v>44949</v>
      </c>
      <c r="AX43" s="254">
        <f t="shared" si="38"/>
        <v>44950</v>
      </c>
      <c r="AY43" s="254">
        <f t="shared" si="38"/>
        <v>44951</v>
      </c>
      <c r="AZ43" s="254">
        <f t="shared" si="38"/>
        <v>44952</v>
      </c>
      <c r="BA43" s="254">
        <f t="shared" si="38"/>
        <v>44953</v>
      </c>
      <c r="BB43" s="254">
        <f t="shared" si="38"/>
        <v>44954</v>
      </c>
      <c r="BC43" s="254">
        <f t="shared" si="38"/>
        <v>44955</v>
      </c>
      <c r="BD43" s="254">
        <f t="shared" si="38"/>
        <v>44956</v>
      </c>
      <c r="BE43" s="254">
        <f t="shared" si="38"/>
        <v>44957</v>
      </c>
      <c r="BF43" s="254">
        <f t="shared" si="38"/>
        <v>44958</v>
      </c>
      <c r="BG43" s="254">
        <f t="shared" si="38"/>
        <v>44959</v>
      </c>
      <c r="BH43" s="254">
        <f t="shared" si="38"/>
        <v>44960</v>
      </c>
      <c r="BI43" s="254">
        <f t="shared" si="38"/>
        <v>44961</v>
      </c>
      <c r="BJ43" s="254">
        <f t="shared" si="38"/>
        <v>44962</v>
      </c>
      <c r="BK43" s="254">
        <f t="shared" si="38"/>
        <v>44963</v>
      </c>
      <c r="BL43" s="254">
        <f t="shared" si="38"/>
        <v>44964</v>
      </c>
      <c r="BM43" s="254">
        <f t="shared" si="38"/>
        <v>44965</v>
      </c>
      <c r="BN43" s="254">
        <f t="shared" si="38"/>
        <v>44966</v>
      </c>
      <c r="BO43" s="254">
        <f t="shared" si="38"/>
        <v>44967</v>
      </c>
      <c r="BP43" s="254">
        <f t="shared" si="38"/>
        <v>44968</v>
      </c>
      <c r="BQ43" s="254">
        <f t="shared" si="38"/>
        <v>44969</v>
      </c>
      <c r="BR43" s="254">
        <f t="shared" si="38"/>
        <v>44970</v>
      </c>
      <c r="BS43" s="254">
        <f t="shared" si="38"/>
        <v>44971</v>
      </c>
      <c r="BT43" s="254">
        <f t="shared" si="38"/>
        <v>44972</v>
      </c>
      <c r="BU43" s="254">
        <f t="shared" si="37"/>
        <v>44973</v>
      </c>
      <c r="BV43" s="254">
        <f t="shared" si="37"/>
        <v>44974</v>
      </c>
      <c r="BW43" s="254">
        <f t="shared" si="37"/>
        <v>44975</v>
      </c>
      <c r="BX43" s="254">
        <f t="shared" si="37"/>
        <v>44976</v>
      </c>
      <c r="BY43" s="254">
        <f t="shared" si="37"/>
        <v>44977</v>
      </c>
      <c r="BZ43" s="254">
        <f t="shared" si="37"/>
        <v>44978</v>
      </c>
      <c r="CA43" s="254">
        <f t="shared" si="37"/>
        <v>44979</v>
      </c>
      <c r="CB43" s="254">
        <f t="shared" si="37"/>
        <v>44980</v>
      </c>
      <c r="CC43" s="254">
        <f t="shared" si="37"/>
        <v>44981</v>
      </c>
      <c r="CD43" s="254">
        <f t="shared" si="37"/>
        <v>44982</v>
      </c>
      <c r="CE43" s="254">
        <f t="shared" si="37"/>
        <v>44983</v>
      </c>
      <c r="CF43" s="254">
        <f t="shared" si="37"/>
        <v>44984</v>
      </c>
      <c r="CG43" s="254">
        <f>CG44</f>
        <v>44985</v>
      </c>
      <c r="CH43" s="254">
        <f t="shared" ref="CH43:DJ43" si="39">CH44</f>
        <v>44986</v>
      </c>
      <c r="CI43" s="254">
        <f t="shared" si="39"/>
        <v>44987</v>
      </c>
      <c r="CJ43" s="254">
        <f t="shared" si="39"/>
        <v>44988</v>
      </c>
      <c r="CK43" s="254">
        <f t="shared" si="39"/>
        <v>44989</v>
      </c>
      <c r="CL43" s="254">
        <f t="shared" si="39"/>
        <v>44990</v>
      </c>
      <c r="CM43" s="254">
        <f t="shared" si="39"/>
        <v>44991</v>
      </c>
      <c r="CN43" s="254">
        <f t="shared" si="39"/>
        <v>44992</v>
      </c>
      <c r="CO43" s="254">
        <f t="shared" si="39"/>
        <v>44993</v>
      </c>
      <c r="CP43" s="254">
        <f t="shared" si="39"/>
        <v>44994</v>
      </c>
      <c r="CQ43" s="254">
        <f t="shared" si="39"/>
        <v>44995</v>
      </c>
      <c r="CR43" s="254">
        <f t="shared" si="39"/>
        <v>44996</v>
      </c>
      <c r="CS43" s="254">
        <f t="shared" si="39"/>
        <v>44997</v>
      </c>
      <c r="CT43" s="254">
        <f t="shared" si="39"/>
        <v>44998</v>
      </c>
      <c r="CU43" s="254">
        <f t="shared" si="39"/>
        <v>44999</v>
      </c>
      <c r="CV43" s="254">
        <f t="shared" si="39"/>
        <v>45000</v>
      </c>
      <c r="CW43" s="254">
        <f t="shared" si="39"/>
        <v>45001</v>
      </c>
      <c r="CX43" s="254">
        <f t="shared" si="39"/>
        <v>45002</v>
      </c>
      <c r="CY43" s="254">
        <f t="shared" si="39"/>
        <v>45003</v>
      </c>
      <c r="CZ43" s="254">
        <f t="shared" si="39"/>
        <v>45004</v>
      </c>
      <c r="DA43" s="254">
        <f t="shared" si="39"/>
        <v>45005</v>
      </c>
      <c r="DB43" s="254">
        <f t="shared" si="39"/>
        <v>45006</v>
      </c>
      <c r="DC43" s="254">
        <f t="shared" si="39"/>
        <v>45007</v>
      </c>
      <c r="DD43" s="254">
        <f t="shared" si="39"/>
        <v>45008</v>
      </c>
      <c r="DE43" s="254">
        <f t="shared" si="39"/>
        <v>45009</v>
      </c>
      <c r="DF43" s="254">
        <f t="shared" si="39"/>
        <v>45010</v>
      </c>
      <c r="DG43" s="254">
        <f t="shared" si="39"/>
        <v>45011</v>
      </c>
      <c r="DH43" s="254">
        <f t="shared" si="39"/>
        <v>45012</v>
      </c>
      <c r="DI43" s="254">
        <f t="shared" si="39"/>
        <v>45013</v>
      </c>
      <c r="DJ43" s="254">
        <f t="shared" si="39"/>
        <v>45014</v>
      </c>
      <c r="DK43" s="254">
        <f t="shared" si="37"/>
        <v>45015</v>
      </c>
      <c r="DL43" s="254">
        <f t="shared" si="37"/>
        <v>45016</v>
      </c>
      <c r="DM43" s="254">
        <f t="shared" si="37"/>
        <v>45017</v>
      </c>
      <c r="DN43" s="254">
        <f t="shared" si="37"/>
        <v>45018</v>
      </c>
      <c r="DO43" s="254">
        <f t="shared" si="37"/>
        <v>45019</v>
      </c>
      <c r="DP43" s="254">
        <f>DP44</f>
        <v>45020</v>
      </c>
      <c r="DQ43" s="254">
        <f t="shared" ref="DQ43:FU43" si="40">DQ44</f>
        <v>45021</v>
      </c>
      <c r="DR43" s="254">
        <f t="shared" si="40"/>
        <v>45022</v>
      </c>
      <c r="DS43" s="254">
        <f t="shared" si="40"/>
        <v>45023</v>
      </c>
      <c r="DT43" s="254">
        <f t="shared" si="40"/>
        <v>45024</v>
      </c>
      <c r="DU43" s="254">
        <f t="shared" si="40"/>
        <v>45025</v>
      </c>
      <c r="DV43" s="254">
        <f t="shared" si="40"/>
        <v>45026</v>
      </c>
      <c r="DW43" s="254">
        <f t="shared" si="40"/>
        <v>45027</v>
      </c>
      <c r="DX43" s="254">
        <f t="shared" si="40"/>
        <v>45028</v>
      </c>
      <c r="DY43" s="254">
        <f t="shared" si="40"/>
        <v>45029</v>
      </c>
      <c r="DZ43" s="254">
        <f t="shared" si="40"/>
        <v>45030</v>
      </c>
      <c r="EA43" s="254">
        <f t="shared" si="40"/>
        <v>45031</v>
      </c>
      <c r="EB43" s="254">
        <f t="shared" si="40"/>
        <v>45032</v>
      </c>
      <c r="EC43" s="254">
        <f t="shared" si="40"/>
        <v>45033</v>
      </c>
      <c r="ED43" s="254">
        <f t="shared" si="40"/>
        <v>45034</v>
      </c>
      <c r="EE43" s="254">
        <f t="shared" si="40"/>
        <v>45035</v>
      </c>
      <c r="EF43" s="254">
        <f t="shared" si="40"/>
        <v>45036</v>
      </c>
      <c r="EG43" s="254">
        <f t="shared" si="40"/>
        <v>45037</v>
      </c>
      <c r="EH43" s="254">
        <f t="shared" si="40"/>
        <v>45038</v>
      </c>
      <c r="EI43" s="254">
        <f t="shared" si="40"/>
        <v>45039</v>
      </c>
      <c r="EJ43" s="254">
        <f t="shared" si="40"/>
        <v>45040</v>
      </c>
      <c r="EK43" s="254">
        <f t="shared" si="40"/>
        <v>45041</v>
      </c>
      <c r="EL43" s="254">
        <f t="shared" si="40"/>
        <v>45042</v>
      </c>
      <c r="EM43" s="254">
        <f t="shared" si="40"/>
        <v>45043</v>
      </c>
      <c r="EN43" s="254">
        <f t="shared" si="40"/>
        <v>45044</v>
      </c>
      <c r="EO43" s="254">
        <f t="shared" si="40"/>
        <v>45045</v>
      </c>
      <c r="EP43" s="254">
        <f t="shared" si="40"/>
        <v>45046</v>
      </c>
      <c r="EQ43" s="254">
        <f t="shared" si="40"/>
        <v>45047</v>
      </c>
      <c r="ER43" s="254">
        <f t="shared" si="40"/>
        <v>45048</v>
      </c>
      <c r="ES43" s="254">
        <f t="shared" si="40"/>
        <v>45049</v>
      </c>
      <c r="ET43" s="254">
        <f t="shared" si="40"/>
        <v>45050</v>
      </c>
      <c r="EU43" s="254">
        <f t="shared" si="40"/>
        <v>45051</v>
      </c>
      <c r="EV43" s="254">
        <f t="shared" si="40"/>
        <v>45052</v>
      </c>
      <c r="EW43" s="254">
        <f t="shared" si="40"/>
        <v>45053</v>
      </c>
      <c r="EX43" s="254">
        <f t="shared" si="40"/>
        <v>45054</v>
      </c>
      <c r="EY43" s="254">
        <f t="shared" si="40"/>
        <v>45055</v>
      </c>
      <c r="EZ43" s="254">
        <f t="shared" si="40"/>
        <v>45056</v>
      </c>
      <c r="FA43" s="254">
        <f t="shared" si="40"/>
        <v>45057</v>
      </c>
      <c r="FB43" s="254">
        <f t="shared" si="40"/>
        <v>45058</v>
      </c>
      <c r="FC43" s="254">
        <f t="shared" si="40"/>
        <v>45059</v>
      </c>
      <c r="FD43" s="254">
        <f t="shared" si="40"/>
        <v>45060</v>
      </c>
      <c r="FE43" s="254">
        <f t="shared" si="40"/>
        <v>45061</v>
      </c>
      <c r="FF43" s="254">
        <f t="shared" si="40"/>
        <v>45062</v>
      </c>
      <c r="FG43" s="254">
        <f t="shared" si="40"/>
        <v>45063</v>
      </c>
      <c r="FH43" s="254">
        <f t="shared" si="40"/>
        <v>45064</v>
      </c>
      <c r="FI43" s="254">
        <f t="shared" si="40"/>
        <v>45065</v>
      </c>
      <c r="FJ43" s="254">
        <f t="shared" si="40"/>
        <v>45066</v>
      </c>
      <c r="FK43" s="254">
        <f t="shared" si="40"/>
        <v>45067</v>
      </c>
      <c r="FL43" s="254">
        <f t="shared" si="40"/>
        <v>45068</v>
      </c>
      <c r="FM43" s="254">
        <f t="shared" si="40"/>
        <v>45069</v>
      </c>
      <c r="FN43" s="254">
        <f t="shared" si="40"/>
        <v>45070</v>
      </c>
      <c r="FO43" s="254">
        <f t="shared" si="40"/>
        <v>45071</v>
      </c>
      <c r="FP43" s="254">
        <f t="shared" si="40"/>
        <v>45072</v>
      </c>
      <c r="FQ43" s="254">
        <f t="shared" si="40"/>
        <v>45073</v>
      </c>
      <c r="FR43" s="254">
        <f t="shared" si="40"/>
        <v>45074</v>
      </c>
      <c r="FS43" s="254">
        <f t="shared" si="40"/>
        <v>45075</v>
      </c>
      <c r="FT43" s="254">
        <f t="shared" si="40"/>
        <v>45076</v>
      </c>
      <c r="FU43" s="254">
        <f t="shared" si="40"/>
        <v>45077</v>
      </c>
      <c r="FW43" s="330"/>
      <c r="FX43" s="331" t="s">
        <v>638</v>
      </c>
      <c r="FY43" s="332"/>
      <c r="FZ43" s="332"/>
      <c r="GA43" s="332"/>
      <c r="GB43" s="333"/>
      <c r="GC43" s="333"/>
      <c r="GD43" s="333"/>
      <c r="GE43" s="333"/>
      <c r="GF43" s="334">
        <f>GF36+GF41</f>
        <v>255608.56</v>
      </c>
    </row>
    <row r="44" spans="1:194" ht="24.95" customHeight="1" thickTop="1" thickBot="1">
      <c r="C44" s="249"/>
      <c r="D44" s="249"/>
      <c r="E44" s="249"/>
      <c r="H44" s="322"/>
      <c r="K44" s="250"/>
      <c r="M44" s="335"/>
      <c r="N44" s="336">
        <f>N5</f>
        <v>44914</v>
      </c>
      <c r="O44" s="336">
        <f t="shared" ref="O44:FC44" si="41">O5</f>
        <v>44915</v>
      </c>
      <c r="P44" s="336">
        <f t="shared" si="41"/>
        <v>44916</v>
      </c>
      <c r="Q44" s="336">
        <f t="shared" si="41"/>
        <v>44917</v>
      </c>
      <c r="R44" s="336">
        <f t="shared" si="41"/>
        <v>44918</v>
      </c>
      <c r="S44" s="336">
        <f t="shared" si="41"/>
        <v>44919</v>
      </c>
      <c r="T44" s="336">
        <f t="shared" si="41"/>
        <v>44920</v>
      </c>
      <c r="U44" s="336">
        <f t="shared" si="41"/>
        <v>44921</v>
      </c>
      <c r="V44" s="336">
        <f t="shared" si="41"/>
        <v>44922</v>
      </c>
      <c r="W44" s="336">
        <f t="shared" si="41"/>
        <v>44923</v>
      </c>
      <c r="X44" s="336">
        <f t="shared" si="41"/>
        <v>44924</v>
      </c>
      <c r="Y44" s="336">
        <f t="shared" si="41"/>
        <v>44925</v>
      </c>
      <c r="Z44" s="336">
        <f t="shared" si="41"/>
        <v>44926</v>
      </c>
      <c r="AA44" s="336">
        <f t="shared" si="41"/>
        <v>44927</v>
      </c>
      <c r="AB44" s="336">
        <f t="shared" si="41"/>
        <v>44928</v>
      </c>
      <c r="AC44" s="336">
        <f t="shared" si="41"/>
        <v>44929</v>
      </c>
      <c r="AD44" s="336">
        <f t="shared" si="41"/>
        <v>44930</v>
      </c>
      <c r="AE44" s="336">
        <f t="shared" si="41"/>
        <v>44931</v>
      </c>
      <c r="AF44" s="336">
        <f t="shared" si="41"/>
        <v>44932</v>
      </c>
      <c r="AG44" s="336">
        <f t="shared" si="41"/>
        <v>44933</v>
      </c>
      <c r="AH44" s="336">
        <f t="shared" si="41"/>
        <v>44934</v>
      </c>
      <c r="AI44" s="336">
        <f t="shared" si="41"/>
        <v>44935</v>
      </c>
      <c r="AJ44" s="336">
        <f t="shared" si="41"/>
        <v>44936</v>
      </c>
      <c r="AK44" s="336">
        <f t="shared" si="41"/>
        <v>44937</v>
      </c>
      <c r="AL44" s="336">
        <f t="shared" si="41"/>
        <v>44938</v>
      </c>
      <c r="AM44" s="336">
        <f t="shared" si="41"/>
        <v>44939</v>
      </c>
      <c r="AN44" s="336">
        <f t="shared" si="41"/>
        <v>44940</v>
      </c>
      <c r="AO44" s="336">
        <f t="shared" si="41"/>
        <v>44941</v>
      </c>
      <c r="AP44" s="336">
        <f t="shared" si="41"/>
        <v>44942</v>
      </c>
      <c r="AQ44" s="336">
        <f>AQ5</f>
        <v>44943</v>
      </c>
      <c r="AR44" s="336">
        <f t="shared" ref="AR44:BT44" si="42">AR5</f>
        <v>44944</v>
      </c>
      <c r="AS44" s="336">
        <f t="shared" si="42"/>
        <v>44945</v>
      </c>
      <c r="AT44" s="336">
        <f t="shared" si="42"/>
        <v>44946</v>
      </c>
      <c r="AU44" s="336">
        <f t="shared" si="42"/>
        <v>44947</v>
      </c>
      <c r="AV44" s="336">
        <f t="shared" si="42"/>
        <v>44948</v>
      </c>
      <c r="AW44" s="336">
        <f t="shared" si="42"/>
        <v>44949</v>
      </c>
      <c r="AX44" s="336">
        <f t="shared" si="42"/>
        <v>44950</v>
      </c>
      <c r="AY44" s="336">
        <f t="shared" si="42"/>
        <v>44951</v>
      </c>
      <c r="AZ44" s="336">
        <f t="shared" si="42"/>
        <v>44952</v>
      </c>
      <c r="BA44" s="336">
        <f t="shared" si="42"/>
        <v>44953</v>
      </c>
      <c r="BB44" s="336">
        <f t="shared" si="42"/>
        <v>44954</v>
      </c>
      <c r="BC44" s="336">
        <f t="shared" si="42"/>
        <v>44955</v>
      </c>
      <c r="BD44" s="336">
        <f t="shared" si="42"/>
        <v>44956</v>
      </c>
      <c r="BE44" s="336">
        <f t="shared" si="42"/>
        <v>44957</v>
      </c>
      <c r="BF44" s="336">
        <f t="shared" si="42"/>
        <v>44958</v>
      </c>
      <c r="BG44" s="336">
        <f t="shared" si="42"/>
        <v>44959</v>
      </c>
      <c r="BH44" s="336">
        <f t="shared" si="42"/>
        <v>44960</v>
      </c>
      <c r="BI44" s="336">
        <f t="shared" si="42"/>
        <v>44961</v>
      </c>
      <c r="BJ44" s="336">
        <f t="shared" si="42"/>
        <v>44962</v>
      </c>
      <c r="BK44" s="336">
        <f t="shared" si="42"/>
        <v>44963</v>
      </c>
      <c r="BL44" s="336">
        <f t="shared" si="42"/>
        <v>44964</v>
      </c>
      <c r="BM44" s="336">
        <f t="shared" si="42"/>
        <v>44965</v>
      </c>
      <c r="BN44" s="336">
        <f t="shared" si="42"/>
        <v>44966</v>
      </c>
      <c r="BO44" s="336">
        <f t="shared" si="42"/>
        <v>44967</v>
      </c>
      <c r="BP44" s="336">
        <f t="shared" si="42"/>
        <v>44968</v>
      </c>
      <c r="BQ44" s="336">
        <f t="shared" si="42"/>
        <v>44969</v>
      </c>
      <c r="BR44" s="336">
        <f t="shared" si="42"/>
        <v>44970</v>
      </c>
      <c r="BS44" s="336">
        <f t="shared" si="42"/>
        <v>44971</v>
      </c>
      <c r="BT44" s="336">
        <f t="shared" si="42"/>
        <v>44972</v>
      </c>
      <c r="BU44" s="336">
        <f t="shared" si="41"/>
        <v>44973</v>
      </c>
      <c r="BV44" s="336">
        <f t="shared" si="41"/>
        <v>44974</v>
      </c>
      <c r="BW44" s="336">
        <f t="shared" si="41"/>
        <v>44975</v>
      </c>
      <c r="BX44" s="336">
        <f t="shared" si="41"/>
        <v>44976</v>
      </c>
      <c r="BY44" s="336">
        <f t="shared" si="41"/>
        <v>44977</v>
      </c>
      <c r="BZ44" s="336">
        <f t="shared" si="41"/>
        <v>44978</v>
      </c>
      <c r="CA44" s="336">
        <f t="shared" si="41"/>
        <v>44979</v>
      </c>
      <c r="CB44" s="336">
        <f t="shared" si="41"/>
        <v>44980</v>
      </c>
      <c r="CC44" s="336">
        <f t="shared" si="41"/>
        <v>44981</v>
      </c>
      <c r="CD44" s="336">
        <f t="shared" si="41"/>
        <v>44982</v>
      </c>
      <c r="CE44" s="336">
        <f t="shared" si="41"/>
        <v>44983</v>
      </c>
      <c r="CF44" s="336">
        <f t="shared" si="41"/>
        <v>44984</v>
      </c>
      <c r="CG44" s="336">
        <f>CG5</f>
        <v>44985</v>
      </c>
      <c r="CH44" s="336">
        <f t="shared" ref="CH44:DJ44" si="43">CH5</f>
        <v>44986</v>
      </c>
      <c r="CI44" s="336">
        <f t="shared" si="43"/>
        <v>44987</v>
      </c>
      <c r="CJ44" s="336">
        <f t="shared" si="43"/>
        <v>44988</v>
      </c>
      <c r="CK44" s="336">
        <f t="shared" si="43"/>
        <v>44989</v>
      </c>
      <c r="CL44" s="336">
        <f t="shared" si="43"/>
        <v>44990</v>
      </c>
      <c r="CM44" s="336">
        <f t="shared" si="43"/>
        <v>44991</v>
      </c>
      <c r="CN44" s="336">
        <f t="shared" si="43"/>
        <v>44992</v>
      </c>
      <c r="CO44" s="336">
        <f t="shared" si="43"/>
        <v>44993</v>
      </c>
      <c r="CP44" s="336">
        <f t="shared" si="43"/>
        <v>44994</v>
      </c>
      <c r="CQ44" s="336">
        <f t="shared" si="43"/>
        <v>44995</v>
      </c>
      <c r="CR44" s="336">
        <f t="shared" si="43"/>
        <v>44996</v>
      </c>
      <c r="CS44" s="336">
        <f t="shared" si="43"/>
        <v>44997</v>
      </c>
      <c r="CT44" s="336">
        <f t="shared" si="43"/>
        <v>44998</v>
      </c>
      <c r="CU44" s="336">
        <f t="shared" si="43"/>
        <v>44999</v>
      </c>
      <c r="CV44" s="336">
        <f t="shared" si="43"/>
        <v>45000</v>
      </c>
      <c r="CW44" s="336">
        <f t="shared" si="43"/>
        <v>45001</v>
      </c>
      <c r="CX44" s="336">
        <f t="shared" si="43"/>
        <v>45002</v>
      </c>
      <c r="CY44" s="336">
        <f t="shared" si="43"/>
        <v>45003</v>
      </c>
      <c r="CZ44" s="336">
        <f t="shared" si="43"/>
        <v>45004</v>
      </c>
      <c r="DA44" s="336">
        <f t="shared" si="43"/>
        <v>45005</v>
      </c>
      <c r="DB44" s="336">
        <f t="shared" si="43"/>
        <v>45006</v>
      </c>
      <c r="DC44" s="336">
        <f t="shared" si="43"/>
        <v>45007</v>
      </c>
      <c r="DD44" s="336">
        <f t="shared" si="43"/>
        <v>45008</v>
      </c>
      <c r="DE44" s="336">
        <f t="shared" si="43"/>
        <v>45009</v>
      </c>
      <c r="DF44" s="336">
        <f t="shared" si="43"/>
        <v>45010</v>
      </c>
      <c r="DG44" s="336">
        <f t="shared" si="43"/>
        <v>45011</v>
      </c>
      <c r="DH44" s="336">
        <f t="shared" si="43"/>
        <v>45012</v>
      </c>
      <c r="DI44" s="336">
        <f t="shared" si="43"/>
        <v>45013</v>
      </c>
      <c r="DJ44" s="336">
        <f t="shared" si="43"/>
        <v>45014</v>
      </c>
      <c r="DK44" s="336">
        <f t="shared" si="41"/>
        <v>45015</v>
      </c>
      <c r="DL44" s="336">
        <f t="shared" si="41"/>
        <v>45016</v>
      </c>
      <c r="DM44" s="336">
        <f t="shared" si="41"/>
        <v>45017</v>
      </c>
      <c r="DN44" s="336">
        <f t="shared" si="41"/>
        <v>45018</v>
      </c>
      <c r="DO44" s="336">
        <f t="shared" si="41"/>
        <v>45019</v>
      </c>
      <c r="DP44" s="336">
        <f>DP5</f>
        <v>45020</v>
      </c>
      <c r="DQ44" s="336">
        <f t="shared" si="41"/>
        <v>45021</v>
      </c>
      <c r="DR44" s="336">
        <f t="shared" si="41"/>
        <v>45022</v>
      </c>
      <c r="DS44" s="336">
        <f t="shared" si="41"/>
        <v>45023</v>
      </c>
      <c r="DT44" s="336">
        <f t="shared" si="41"/>
        <v>45024</v>
      </c>
      <c r="DU44" s="336">
        <f t="shared" si="41"/>
        <v>45025</v>
      </c>
      <c r="DV44" s="336">
        <f t="shared" si="41"/>
        <v>45026</v>
      </c>
      <c r="DW44" s="336">
        <f t="shared" si="41"/>
        <v>45027</v>
      </c>
      <c r="DX44" s="336">
        <f t="shared" si="41"/>
        <v>45028</v>
      </c>
      <c r="DY44" s="336">
        <f t="shared" si="41"/>
        <v>45029</v>
      </c>
      <c r="DZ44" s="336">
        <f t="shared" si="41"/>
        <v>45030</v>
      </c>
      <c r="EA44" s="336">
        <f t="shared" si="41"/>
        <v>45031</v>
      </c>
      <c r="EB44" s="336">
        <f t="shared" si="41"/>
        <v>45032</v>
      </c>
      <c r="EC44" s="336">
        <f t="shared" si="41"/>
        <v>45033</v>
      </c>
      <c r="ED44" s="336">
        <f t="shared" si="41"/>
        <v>45034</v>
      </c>
      <c r="EE44" s="336">
        <f t="shared" si="41"/>
        <v>45035</v>
      </c>
      <c r="EF44" s="336">
        <f t="shared" si="41"/>
        <v>45036</v>
      </c>
      <c r="EG44" s="336">
        <f t="shared" si="41"/>
        <v>45037</v>
      </c>
      <c r="EH44" s="336">
        <f t="shared" si="41"/>
        <v>45038</v>
      </c>
      <c r="EI44" s="336">
        <f t="shared" si="41"/>
        <v>45039</v>
      </c>
      <c r="EJ44" s="336">
        <f t="shared" si="41"/>
        <v>45040</v>
      </c>
      <c r="EK44" s="336">
        <f t="shared" si="41"/>
        <v>45041</v>
      </c>
      <c r="EL44" s="336">
        <f t="shared" si="41"/>
        <v>45042</v>
      </c>
      <c r="EM44" s="336">
        <f t="shared" si="41"/>
        <v>45043</v>
      </c>
      <c r="EN44" s="336">
        <f t="shared" si="41"/>
        <v>45044</v>
      </c>
      <c r="EO44" s="336">
        <f t="shared" si="41"/>
        <v>45045</v>
      </c>
      <c r="EP44" s="336">
        <f t="shared" si="41"/>
        <v>45046</v>
      </c>
      <c r="EQ44" s="336">
        <f t="shared" si="41"/>
        <v>45047</v>
      </c>
      <c r="ER44" s="336">
        <f t="shared" si="41"/>
        <v>45048</v>
      </c>
      <c r="ES44" s="336">
        <f t="shared" si="41"/>
        <v>45049</v>
      </c>
      <c r="ET44" s="336">
        <f t="shared" si="41"/>
        <v>45050</v>
      </c>
      <c r="EU44" s="336">
        <f t="shared" si="41"/>
        <v>45051</v>
      </c>
      <c r="EV44" s="336">
        <f t="shared" si="41"/>
        <v>45052</v>
      </c>
      <c r="EW44" s="336">
        <f t="shared" si="41"/>
        <v>45053</v>
      </c>
      <c r="EX44" s="336">
        <f t="shared" si="41"/>
        <v>45054</v>
      </c>
      <c r="EY44" s="336">
        <f t="shared" si="41"/>
        <v>45055</v>
      </c>
      <c r="EZ44" s="336">
        <f t="shared" si="41"/>
        <v>45056</v>
      </c>
      <c r="FA44" s="336">
        <f t="shared" si="41"/>
        <v>45057</v>
      </c>
      <c r="FB44" s="336">
        <f t="shared" si="41"/>
        <v>45058</v>
      </c>
      <c r="FC44" s="336">
        <f t="shared" si="41"/>
        <v>45059</v>
      </c>
      <c r="FD44" s="336">
        <f t="shared" ref="FD44:FU44" si="44">FD5</f>
        <v>45060</v>
      </c>
      <c r="FE44" s="336">
        <f t="shared" si="44"/>
        <v>45061</v>
      </c>
      <c r="FF44" s="336">
        <f t="shared" si="44"/>
        <v>45062</v>
      </c>
      <c r="FG44" s="336">
        <f t="shared" si="44"/>
        <v>45063</v>
      </c>
      <c r="FH44" s="336">
        <f t="shared" si="44"/>
        <v>45064</v>
      </c>
      <c r="FI44" s="336">
        <f t="shared" si="44"/>
        <v>45065</v>
      </c>
      <c r="FJ44" s="336">
        <f t="shared" si="44"/>
        <v>45066</v>
      </c>
      <c r="FK44" s="336">
        <f t="shared" si="44"/>
        <v>45067</v>
      </c>
      <c r="FL44" s="336">
        <f t="shared" si="44"/>
        <v>45068</v>
      </c>
      <c r="FM44" s="336">
        <f t="shared" si="44"/>
        <v>45069</v>
      </c>
      <c r="FN44" s="336">
        <f t="shared" si="44"/>
        <v>45070</v>
      </c>
      <c r="FO44" s="336">
        <f t="shared" si="44"/>
        <v>45071</v>
      </c>
      <c r="FP44" s="336">
        <f t="shared" si="44"/>
        <v>45072</v>
      </c>
      <c r="FQ44" s="336">
        <f t="shared" si="44"/>
        <v>45073</v>
      </c>
      <c r="FR44" s="336">
        <f t="shared" si="44"/>
        <v>45074</v>
      </c>
      <c r="FS44" s="336">
        <f t="shared" si="44"/>
        <v>45075</v>
      </c>
      <c r="FT44" s="336">
        <f t="shared" si="44"/>
        <v>45076</v>
      </c>
      <c r="FU44" s="336">
        <f t="shared" si="44"/>
        <v>45077</v>
      </c>
      <c r="FV44" s="337"/>
      <c r="FW44" s="330"/>
      <c r="FX44" s="338" t="s">
        <v>639</v>
      </c>
      <c r="FY44" s="339"/>
      <c r="FZ44" s="339"/>
      <c r="GA44" s="339"/>
      <c r="GB44" s="340"/>
      <c r="GC44" s="340"/>
      <c r="GD44" s="340"/>
      <c r="GE44" s="340"/>
      <c r="GF44" s="341">
        <v>3718.2414400000002</v>
      </c>
    </row>
    <row r="45" spans="1:194" ht="24.95" hidden="1" customHeight="1" thickTop="1" thickBot="1">
      <c r="C45" s="249"/>
      <c r="D45" s="249"/>
      <c r="E45" s="249"/>
      <c r="K45" s="250"/>
      <c r="M45" s="342" t="s">
        <v>628</v>
      </c>
      <c r="N45" s="343">
        <f>N36*$M$43</f>
        <v>11.52</v>
      </c>
      <c r="O45" s="343">
        <f>O36*$M$43</f>
        <v>11.52</v>
      </c>
      <c r="P45" s="343">
        <f>P36*$M$43</f>
        <v>11.52</v>
      </c>
      <c r="Q45" s="343">
        <f>Q36*$M$43</f>
        <v>11.52</v>
      </c>
      <c r="R45" s="343">
        <f t="shared" ref="R45:FA45" si="45">R36*$M$43</f>
        <v>11.52</v>
      </c>
      <c r="S45" s="343">
        <f t="shared" si="45"/>
        <v>0</v>
      </c>
      <c r="T45" s="343">
        <f t="shared" si="45"/>
        <v>0</v>
      </c>
      <c r="U45" s="343">
        <f t="shared" si="45"/>
        <v>11.52</v>
      </c>
      <c r="V45" s="343">
        <f t="shared" si="45"/>
        <v>11.52</v>
      </c>
      <c r="W45" s="343">
        <f t="shared" si="45"/>
        <v>11.52</v>
      </c>
      <c r="X45" s="343">
        <f t="shared" si="45"/>
        <v>11.52</v>
      </c>
      <c r="Y45" s="343">
        <f t="shared" si="45"/>
        <v>11.52</v>
      </c>
      <c r="Z45" s="343">
        <f t="shared" si="45"/>
        <v>0</v>
      </c>
      <c r="AA45" s="343">
        <f t="shared" si="45"/>
        <v>0</v>
      </c>
      <c r="AB45" s="343">
        <f t="shared" si="45"/>
        <v>11.52</v>
      </c>
      <c r="AC45" s="343">
        <f t="shared" si="45"/>
        <v>11.52</v>
      </c>
      <c r="AD45" s="343">
        <f t="shared" si="45"/>
        <v>11.52</v>
      </c>
      <c r="AE45" s="343">
        <f t="shared" si="45"/>
        <v>11.52</v>
      </c>
      <c r="AF45" s="343">
        <f t="shared" si="45"/>
        <v>11.52</v>
      </c>
      <c r="AG45" s="343">
        <f t="shared" si="45"/>
        <v>0</v>
      </c>
      <c r="AH45" s="343">
        <f t="shared" si="45"/>
        <v>0</v>
      </c>
      <c r="AI45" s="343">
        <f t="shared" si="45"/>
        <v>11.52</v>
      </c>
      <c r="AJ45" s="343">
        <f t="shared" si="45"/>
        <v>11.52</v>
      </c>
      <c r="AK45" s="343">
        <f t="shared" si="45"/>
        <v>11.52</v>
      </c>
      <c r="AL45" s="343">
        <f t="shared" si="45"/>
        <v>11.52</v>
      </c>
      <c r="AM45" s="343">
        <f t="shared" si="45"/>
        <v>11.52</v>
      </c>
      <c r="AN45" s="343">
        <f>AN36*$M$43</f>
        <v>0</v>
      </c>
      <c r="AO45" s="343">
        <f>AO36*$M$43</f>
        <v>0</v>
      </c>
      <c r="AP45" s="343">
        <f t="shared" ref="AP45:AZ45" si="46">AP36*$M$43</f>
        <v>11.52</v>
      </c>
      <c r="AQ45" s="343">
        <f t="shared" si="46"/>
        <v>11.52</v>
      </c>
      <c r="AR45" s="343">
        <f t="shared" si="46"/>
        <v>11.52</v>
      </c>
      <c r="AS45" s="343">
        <f t="shared" si="46"/>
        <v>11.52</v>
      </c>
      <c r="AT45" s="343">
        <f t="shared" si="46"/>
        <v>11.52</v>
      </c>
      <c r="AU45" s="343">
        <f t="shared" si="46"/>
        <v>0</v>
      </c>
      <c r="AV45" s="343">
        <f t="shared" si="46"/>
        <v>0</v>
      </c>
      <c r="AW45" s="343">
        <f t="shared" si="46"/>
        <v>11.52</v>
      </c>
      <c r="AX45" s="343">
        <f t="shared" si="46"/>
        <v>11.52</v>
      </c>
      <c r="AY45" s="343">
        <f t="shared" si="46"/>
        <v>11.52</v>
      </c>
      <c r="AZ45" s="343">
        <f t="shared" si="46"/>
        <v>11.52</v>
      </c>
      <c r="BA45" s="343">
        <f>BA36*$M$43</f>
        <v>11.52</v>
      </c>
      <c r="BB45" s="343">
        <f t="shared" ref="BB45:BG45" si="47">BB36*$M$43</f>
        <v>0</v>
      </c>
      <c r="BC45" s="343">
        <f t="shared" si="47"/>
        <v>0</v>
      </c>
      <c r="BD45" s="343">
        <f t="shared" si="47"/>
        <v>11.52</v>
      </c>
      <c r="BE45" s="343">
        <f t="shared" si="47"/>
        <v>11.52</v>
      </c>
      <c r="BF45" s="343">
        <f t="shared" si="47"/>
        <v>11.52</v>
      </c>
      <c r="BG45" s="343">
        <f t="shared" si="47"/>
        <v>11.52</v>
      </c>
      <c r="BH45" s="343">
        <f>BH36*$M$43</f>
        <v>11.52</v>
      </c>
      <c r="BI45" s="343">
        <f t="shared" ref="BI45:BN45" si="48">BI36*$M$43</f>
        <v>0</v>
      </c>
      <c r="BJ45" s="343">
        <f t="shared" si="48"/>
        <v>0</v>
      </c>
      <c r="BK45" s="343">
        <f t="shared" si="48"/>
        <v>11.52</v>
      </c>
      <c r="BL45" s="343">
        <f t="shared" si="48"/>
        <v>11.52</v>
      </c>
      <c r="BM45" s="343">
        <f t="shared" si="48"/>
        <v>11.52</v>
      </c>
      <c r="BN45" s="343">
        <f t="shared" si="48"/>
        <v>11.52</v>
      </c>
      <c r="BO45" s="343">
        <f>BO36*$M$43</f>
        <v>11.52</v>
      </c>
      <c r="BP45" s="343">
        <f t="shared" ref="BP45:BT45" si="49">BP36*$M$43</f>
        <v>0</v>
      </c>
      <c r="BQ45" s="343">
        <f t="shared" si="49"/>
        <v>0</v>
      </c>
      <c r="BR45" s="343">
        <f t="shared" si="49"/>
        <v>11.52</v>
      </c>
      <c r="BS45" s="343">
        <f t="shared" si="49"/>
        <v>11.52</v>
      </c>
      <c r="BT45" s="343">
        <f t="shared" si="49"/>
        <v>11.52</v>
      </c>
      <c r="BU45" s="343">
        <f t="shared" si="45"/>
        <v>11.52</v>
      </c>
      <c r="BV45" s="343">
        <f t="shared" si="45"/>
        <v>11.52</v>
      </c>
      <c r="BW45" s="343">
        <f t="shared" si="45"/>
        <v>0</v>
      </c>
      <c r="BX45" s="343">
        <f t="shared" si="45"/>
        <v>0</v>
      </c>
      <c r="BY45" s="343">
        <f t="shared" si="45"/>
        <v>11.52</v>
      </c>
      <c r="BZ45" s="343">
        <f t="shared" si="45"/>
        <v>11.52</v>
      </c>
      <c r="CA45" s="343">
        <f t="shared" si="45"/>
        <v>0</v>
      </c>
      <c r="CB45" s="343">
        <f t="shared" si="45"/>
        <v>0</v>
      </c>
      <c r="CC45" s="343">
        <f t="shared" si="45"/>
        <v>0</v>
      </c>
      <c r="CD45" s="343">
        <f>CD36*$M$43</f>
        <v>0</v>
      </c>
      <c r="CE45" s="343">
        <f>CE36*$M$43</f>
        <v>0</v>
      </c>
      <c r="CF45" s="343">
        <f t="shared" ref="CF45:CP45" si="50">CF36*$M$43</f>
        <v>0</v>
      </c>
      <c r="CG45" s="343">
        <f t="shared" si="50"/>
        <v>0</v>
      </c>
      <c r="CH45" s="343">
        <f t="shared" si="50"/>
        <v>0</v>
      </c>
      <c r="CI45" s="343">
        <f t="shared" si="50"/>
        <v>0</v>
      </c>
      <c r="CJ45" s="343">
        <f t="shared" si="50"/>
        <v>0</v>
      </c>
      <c r="CK45" s="343">
        <f t="shared" si="50"/>
        <v>0</v>
      </c>
      <c r="CL45" s="343">
        <f t="shared" si="50"/>
        <v>0</v>
      </c>
      <c r="CM45" s="343">
        <f t="shared" si="50"/>
        <v>0</v>
      </c>
      <c r="CN45" s="343">
        <f t="shared" si="50"/>
        <v>0</v>
      </c>
      <c r="CO45" s="343">
        <f t="shared" si="50"/>
        <v>0</v>
      </c>
      <c r="CP45" s="343">
        <f t="shared" si="50"/>
        <v>0</v>
      </c>
      <c r="CQ45" s="343">
        <f>CQ36*$M$43</f>
        <v>0</v>
      </c>
      <c r="CR45" s="343">
        <f t="shared" ref="CR45:CW45" si="51">CR36*$M$43</f>
        <v>0</v>
      </c>
      <c r="CS45" s="343">
        <f t="shared" si="51"/>
        <v>0</v>
      </c>
      <c r="CT45" s="343">
        <f t="shared" si="51"/>
        <v>0</v>
      </c>
      <c r="CU45" s="343">
        <f t="shared" si="51"/>
        <v>0</v>
      </c>
      <c r="CV45" s="343">
        <f t="shared" si="51"/>
        <v>0</v>
      </c>
      <c r="CW45" s="343">
        <f t="shared" si="51"/>
        <v>0</v>
      </c>
      <c r="CX45" s="343">
        <f>CX36*$M$43</f>
        <v>0</v>
      </c>
      <c r="CY45" s="343">
        <f t="shared" ref="CY45:DD45" si="52">CY36*$M$43</f>
        <v>0</v>
      </c>
      <c r="CZ45" s="343">
        <f t="shared" si="52"/>
        <v>0</v>
      </c>
      <c r="DA45" s="343">
        <f t="shared" si="52"/>
        <v>0</v>
      </c>
      <c r="DB45" s="343">
        <f t="shared" si="52"/>
        <v>0</v>
      </c>
      <c r="DC45" s="343">
        <f t="shared" si="52"/>
        <v>0</v>
      </c>
      <c r="DD45" s="343">
        <f t="shared" si="52"/>
        <v>0</v>
      </c>
      <c r="DE45" s="343">
        <f>DE36*$M$43</f>
        <v>0</v>
      </c>
      <c r="DF45" s="343">
        <f t="shared" ref="DF45:DJ45" si="53">DF36*$M$43</f>
        <v>0</v>
      </c>
      <c r="DG45" s="343">
        <f t="shared" si="53"/>
        <v>0</v>
      </c>
      <c r="DH45" s="343">
        <f t="shared" si="53"/>
        <v>0</v>
      </c>
      <c r="DI45" s="343">
        <f t="shared" si="53"/>
        <v>0</v>
      </c>
      <c r="DJ45" s="343">
        <f t="shared" si="53"/>
        <v>0</v>
      </c>
      <c r="DK45" s="343">
        <f t="shared" si="45"/>
        <v>0</v>
      </c>
      <c r="DL45" s="343">
        <f t="shared" si="45"/>
        <v>0</v>
      </c>
      <c r="DM45" s="343">
        <f>DM36*$M$43</f>
        <v>0</v>
      </c>
      <c r="DN45" s="343">
        <f>DN36*$M$43</f>
        <v>0</v>
      </c>
      <c r="DO45" s="343">
        <f t="shared" si="45"/>
        <v>0</v>
      </c>
      <c r="DP45" s="343">
        <f t="shared" si="45"/>
        <v>0</v>
      </c>
      <c r="DQ45" s="343">
        <f t="shared" si="45"/>
        <v>0</v>
      </c>
      <c r="DR45" s="343">
        <f t="shared" si="45"/>
        <v>0</v>
      </c>
      <c r="DS45" s="343">
        <f t="shared" si="45"/>
        <v>0</v>
      </c>
      <c r="DT45" s="343">
        <f t="shared" si="45"/>
        <v>0</v>
      </c>
      <c r="DU45" s="343">
        <f t="shared" si="45"/>
        <v>0</v>
      </c>
      <c r="DV45" s="343">
        <f t="shared" si="45"/>
        <v>0</v>
      </c>
      <c r="DW45" s="343">
        <f t="shared" si="45"/>
        <v>0</v>
      </c>
      <c r="DX45" s="343">
        <f t="shared" si="45"/>
        <v>0</v>
      </c>
      <c r="DY45" s="343">
        <f t="shared" si="45"/>
        <v>0</v>
      </c>
      <c r="DZ45" s="343">
        <f>DZ36*$M$43</f>
        <v>0</v>
      </c>
      <c r="EA45" s="343">
        <f t="shared" ref="EA45:EF45" si="54">EA36*$M$43</f>
        <v>0</v>
      </c>
      <c r="EB45" s="343">
        <f t="shared" si="54"/>
        <v>0</v>
      </c>
      <c r="EC45" s="343">
        <f t="shared" si="54"/>
        <v>0</v>
      </c>
      <c r="ED45" s="343">
        <f t="shared" si="54"/>
        <v>0</v>
      </c>
      <c r="EE45" s="343">
        <f t="shared" si="54"/>
        <v>0</v>
      </c>
      <c r="EF45" s="343">
        <f t="shared" si="54"/>
        <v>0</v>
      </c>
      <c r="EG45" s="343">
        <f>EG36*$M$43</f>
        <v>0</v>
      </c>
      <c r="EH45" s="343">
        <f t="shared" ref="EH45:EM45" si="55">EH36*$M$43</f>
        <v>0</v>
      </c>
      <c r="EI45" s="343">
        <f t="shared" si="55"/>
        <v>0</v>
      </c>
      <c r="EJ45" s="343">
        <f t="shared" si="55"/>
        <v>0</v>
      </c>
      <c r="EK45" s="343">
        <f t="shared" si="55"/>
        <v>0</v>
      </c>
      <c r="EL45" s="343">
        <f t="shared" si="55"/>
        <v>0</v>
      </c>
      <c r="EM45" s="343">
        <f t="shared" si="55"/>
        <v>0</v>
      </c>
      <c r="EN45" s="343">
        <f>EN36*$M$43</f>
        <v>0</v>
      </c>
      <c r="EO45" s="343">
        <f t="shared" ref="EO45:ES45" si="56">EO36*$M$43</f>
        <v>0</v>
      </c>
      <c r="EP45" s="343">
        <f t="shared" si="56"/>
        <v>0</v>
      </c>
      <c r="EQ45" s="343">
        <f t="shared" si="56"/>
        <v>0</v>
      </c>
      <c r="ER45" s="343">
        <f t="shared" si="56"/>
        <v>0</v>
      </c>
      <c r="ES45" s="343">
        <f t="shared" si="56"/>
        <v>0</v>
      </c>
      <c r="ET45" s="343">
        <f t="shared" si="45"/>
        <v>0</v>
      </c>
      <c r="EU45" s="343">
        <f t="shared" si="45"/>
        <v>0</v>
      </c>
      <c r="EV45" s="343">
        <f t="shared" si="45"/>
        <v>0</v>
      </c>
      <c r="EW45" s="343">
        <f t="shared" si="45"/>
        <v>0</v>
      </c>
      <c r="EX45" s="343">
        <f t="shared" si="45"/>
        <v>0</v>
      </c>
      <c r="EY45" s="343">
        <f t="shared" si="45"/>
        <v>0</v>
      </c>
      <c r="EZ45" s="343">
        <f t="shared" si="45"/>
        <v>0</v>
      </c>
      <c r="FA45" s="343">
        <f t="shared" si="45"/>
        <v>0</v>
      </c>
      <c r="FB45" s="343">
        <f>FB36*$M$43</f>
        <v>0</v>
      </c>
      <c r="FC45" s="343">
        <f t="shared" ref="FC45:FH45" si="57">FC36*$M$43</f>
        <v>0</v>
      </c>
      <c r="FD45" s="343">
        <f t="shared" si="57"/>
        <v>0</v>
      </c>
      <c r="FE45" s="343">
        <f t="shared" si="57"/>
        <v>0</v>
      </c>
      <c r="FF45" s="343">
        <f t="shared" si="57"/>
        <v>0</v>
      </c>
      <c r="FG45" s="343">
        <f t="shared" si="57"/>
        <v>0</v>
      </c>
      <c r="FH45" s="343">
        <f t="shared" si="57"/>
        <v>0</v>
      </c>
      <c r="FI45" s="343">
        <f>FI36*$M$43</f>
        <v>0</v>
      </c>
      <c r="FJ45" s="343">
        <f t="shared" ref="FJ45:FO45" si="58">FJ36*$M$43</f>
        <v>0</v>
      </c>
      <c r="FK45" s="343">
        <f t="shared" si="58"/>
        <v>0</v>
      </c>
      <c r="FL45" s="343">
        <f t="shared" si="58"/>
        <v>0</v>
      </c>
      <c r="FM45" s="343">
        <f t="shared" si="58"/>
        <v>0</v>
      </c>
      <c r="FN45" s="343">
        <f t="shared" si="58"/>
        <v>0</v>
      </c>
      <c r="FO45" s="343">
        <f t="shared" si="58"/>
        <v>0</v>
      </c>
      <c r="FP45" s="343">
        <f>FP36*$M$43</f>
        <v>0</v>
      </c>
      <c r="FQ45" s="343">
        <f t="shared" ref="FQ45:FU45" si="59">FQ36*$M$43</f>
        <v>0</v>
      </c>
      <c r="FR45" s="343">
        <f t="shared" si="59"/>
        <v>0</v>
      </c>
      <c r="FS45" s="343">
        <f t="shared" si="59"/>
        <v>0</v>
      </c>
      <c r="FT45" s="343">
        <f t="shared" si="59"/>
        <v>0</v>
      </c>
      <c r="FU45" s="343">
        <f t="shared" si="59"/>
        <v>0</v>
      </c>
      <c r="FW45" s="330"/>
      <c r="FX45" s="338" t="s">
        <v>640</v>
      </c>
      <c r="FY45" s="339"/>
      <c r="FZ45" s="339"/>
      <c r="GA45" s="339"/>
      <c r="GB45" s="340"/>
      <c r="GC45" s="340"/>
      <c r="GD45" s="340"/>
      <c r="GE45" s="340"/>
      <c r="GF45" s="341">
        <v>0</v>
      </c>
    </row>
    <row r="46" spans="1:194" ht="24.95" customHeight="1" thickTop="1">
      <c r="K46" s="250"/>
      <c r="M46" s="342" t="s">
        <v>641</v>
      </c>
      <c r="N46" s="343">
        <f>N45</f>
        <v>11.52</v>
      </c>
      <c r="O46" s="343">
        <f>N46+O45</f>
        <v>23.04</v>
      </c>
      <c r="P46" s="343">
        <f t="shared" ref="P46:AE46" si="60">O46+P45</f>
        <v>34.56</v>
      </c>
      <c r="Q46" s="343">
        <f t="shared" si="60"/>
        <v>46.08</v>
      </c>
      <c r="R46" s="343">
        <f t="shared" si="60"/>
        <v>57.599999999999994</v>
      </c>
      <c r="S46" s="343">
        <f t="shared" si="60"/>
        <v>57.599999999999994</v>
      </c>
      <c r="T46" s="343">
        <f t="shared" si="60"/>
        <v>57.599999999999994</v>
      </c>
      <c r="U46" s="343">
        <f t="shared" si="60"/>
        <v>69.11999999999999</v>
      </c>
      <c r="V46" s="343">
        <f t="shared" si="60"/>
        <v>80.639999999999986</v>
      </c>
      <c r="W46" s="343">
        <f t="shared" si="60"/>
        <v>92.159999999999982</v>
      </c>
      <c r="X46" s="343">
        <f t="shared" si="60"/>
        <v>103.67999999999998</v>
      </c>
      <c r="Y46" s="343">
        <f t="shared" si="60"/>
        <v>115.19999999999997</v>
      </c>
      <c r="Z46" s="343">
        <f t="shared" si="60"/>
        <v>115.19999999999997</v>
      </c>
      <c r="AA46" s="343">
        <f t="shared" si="60"/>
        <v>115.19999999999997</v>
      </c>
      <c r="AB46" s="343">
        <f t="shared" si="60"/>
        <v>126.71999999999997</v>
      </c>
      <c r="AC46" s="343">
        <f t="shared" si="60"/>
        <v>138.23999999999998</v>
      </c>
      <c r="AD46" s="343">
        <f t="shared" si="60"/>
        <v>149.76</v>
      </c>
      <c r="AE46" s="343">
        <f t="shared" si="60"/>
        <v>161.28</v>
      </c>
      <c r="AF46" s="343">
        <f>AE46+AF45</f>
        <v>172.8</v>
      </c>
      <c r="AG46" s="343">
        <f t="shared" ref="AG46:CA46" si="61">AF46+AG45</f>
        <v>172.8</v>
      </c>
      <c r="AH46" s="343">
        <f t="shared" si="61"/>
        <v>172.8</v>
      </c>
      <c r="AI46" s="343">
        <f t="shared" si="61"/>
        <v>184.32000000000002</v>
      </c>
      <c r="AJ46" s="343">
        <f t="shared" si="61"/>
        <v>195.84000000000003</v>
      </c>
      <c r="AK46" s="343">
        <f t="shared" si="61"/>
        <v>207.36000000000004</v>
      </c>
      <c r="AL46" s="343">
        <f t="shared" si="61"/>
        <v>218.88000000000005</v>
      </c>
      <c r="AM46" s="343">
        <f t="shared" si="61"/>
        <v>230.40000000000006</v>
      </c>
      <c r="AN46" s="343">
        <f t="shared" si="61"/>
        <v>230.40000000000006</v>
      </c>
      <c r="AO46" s="343">
        <f t="shared" si="61"/>
        <v>230.40000000000006</v>
      </c>
      <c r="AP46" s="343">
        <f t="shared" si="61"/>
        <v>241.92000000000007</v>
      </c>
      <c r="AQ46" s="343">
        <f t="shared" si="61"/>
        <v>253.44000000000008</v>
      </c>
      <c r="AR46" s="343">
        <f t="shared" si="61"/>
        <v>264.96000000000009</v>
      </c>
      <c r="AS46" s="343">
        <f t="shared" si="61"/>
        <v>276.48000000000008</v>
      </c>
      <c r="AT46" s="343">
        <f t="shared" si="61"/>
        <v>288.00000000000006</v>
      </c>
      <c r="AU46" s="343">
        <f t="shared" si="61"/>
        <v>288.00000000000006</v>
      </c>
      <c r="AV46" s="343">
        <f t="shared" si="61"/>
        <v>288.00000000000006</v>
      </c>
      <c r="AW46" s="343">
        <f t="shared" si="61"/>
        <v>299.52000000000004</v>
      </c>
      <c r="AX46" s="343">
        <f t="shared" si="61"/>
        <v>311.04000000000002</v>
      </c>
      <c r="AY46" s="343">
        <f t="shared" si="61"/>
        <v>322.56</v>
      </c>
      <c r="AZ46" s="343">
        <f t="shared" si="61"/>
        <v>334.08</v>
      </c>
      <c r="BA46" s="343">
        <f t="shared" si="61"/>
        <v>345.59999999999997</v>
      </c>
      <c r="BB46" s="343">
        <f t="shared" si="61"/>
        <v>345.59999999999997</v>
      </c>
      <c r="BC46" s="343">
        <f t="shared" si="61"/>
        <v>345.59999999999997</v>
      </c>
      <c r="BD46" s="343">
        <f t="shared" si="61"/>
        <v>357.11999999999995</v>
      </c>
      <c r="BE46" s="343">
        <f t="shared" si="61"/>
        <v>368.63999999999993</v>
      </c>
      <c r="BF46" s="343">
        <f t="shared" si="61"/>
        <v>380.15999999999991</v>
      </c>
      <c r="BG46" s="343">
        <f t="shared" si="61"/>
        <v>391.67999999999989</v>
      </c>
      <c r="BH46" s="343">
        <f t="shared" si="61"/>
        <v>403.19999999999987</v>
      </c>
      <c r="BI46" s="343">
        <f t="shared" si="61"/>
        <v>403.19999999999987</v>
      </c>
      <c r="BJ46" s="343">
        <f t="shared" si="61"/>
        <v>403.19999999999987</v>
      </c>
      <c r="BK46" s="343">
        <f t="shared" si="61"/>
        <v>414.71999999999986</v>
      </c>
      <c r="BL46" s="343">
        <f t="shared" si="61"/>
        <v>426.23999999999984</v>
      </c>
      <c r="BM46" s="343">
        <f t="shared" si="61"/>
        <v>437.75999999999982</v>
      </c>
      <c r="BN46" s="343">
        <f t="shared" si="61"/>
        <v>449.2799999999998</v>
      </c>
      <c r="BO46" s="343">
        <f t="shared" si="61"/>
        <v>460.79999999999978</v>
      </c>
      <c r="BP46" s="343">
        <f t="shared" si="61"/>
        <v>460.79999999999978</v>
      </c>
      <c r="BQ46" s="343">
        <f t="shared" si="61"/>
        <v>460.79999999999978</v>
      </c>
      <c r="BR46" s="343">
        <f t="shared" si="61"/>
        <v>472.31999999999977</v>
      </c>
      <c r="BS46" s="343">
        <f t="shared" si="61"/>
        <v>483.83999999999975</v>
      </c>
      <c r="BT46" s="343">
        <f t="shared" si="61"/>
        <v>495.35999999999973</v>
      </c>
      <c r="BU46" s="343">
        <f t="shared" si="61"/>
        <v>506.87999999999971</v>
      </c>
      <c r="BV46" s="343">
        <f t="shared" si="61"/>
        <v>518.39999999999975</v>
      </c>
      <c r="BW46" s="343">
        <f t="shared" si="61"/>
        <v>518.39999999999975</v>
      </c>
      <c r="BX46" s="343">
        <f t="shared" si="61"/>
        <v>518.39999999999975</v>
      </c>
      <c r="BY46" s="343">
        <f t="shared" si="61"/>
        <v>529.91999999999973</v>
      </c>
      <c r="BZ46" s="343">
        <f t="shared" si="61"/>
        <v>541.43999999999971</v>
      </c>
      <c r="CA46" s="343">
        <f t="shared" si="61"/>
        <v>541.43999999999971</v>
      </c>
      <c r="CB46" s="343">
        <f>AR46+CB45</f>
        <v>264.96000000000009</v>
      </c>
      <c r="CC46" s="343">
        <f t="shared" ref="CC46:DJ46" si="62">CB46+CC45</f>
        <v>264.96000000000009</v>
      </c>
      <c r="CD46" s="343">
        <f t="shared" si="62"/>
        <v>264.96000000000009</v>
      </c>
      <c r="CE46" s="343">
        <f t="shared" si="62"/>
        <v>264.96000000000009</v>
      </c>
      <c r="CF46" s="343">
        <f t="shared" si="62"/>
        <v>264.96000000000009</v>
      </c>
      <c r="CG46" s="343">
        <f t="shared" si="62"/>
        <v>264.96000000000009</v>
      </c>
      <c r="CH46" s="343">
        <f t="shared" si="62"/>
        <v>264.96000000000009</v>
      </c>
      <c r="CI46" s="343">
        <f t="shared" si="62"/>
        <v>264.96000000000009</v>
      </c>
      <c r="CJ46" s="343">
        <f t="shared" si="62"/>
        <v>264.96000000000009</v>
      </c>
      <c r="CK46" s="343">
        <f t="shared" si="62"/>
        <v>264.96000000000009</v>
      </c>
      <c r="CL46" s="343">
        <f t="shared" si="62"/>
        <v>264.96000000000009</v>
      </c>
      <c r="CM46" s="343">
        <f t="shared" si="62"/>
        <v>264.96000000000009</v>
      </c>
      <c r="CN46" s="343">
        <f t="shared" si="62"/>
        <v>264.96000000000009</v>
      </c>
      <c r="CO46" s="343">
        <f t="shared" si="62"/>
        <v>264.96000000000009</v>
      </c>
      <c r="CP46" s="343">
        <f t="shared" si="62"/>
        <v>264.96000000000009</v>
      </c>
      <c r="CQ46" s="343">
        <f t="shared" si="62"/>
        <v>264.96000000000009</v>
      </c>
      <c r="CR46" s="343">
        <f t="shared" si="62"/>
        <v>264.96000000000009</v>
      </c>
      <c r="CS46" s="343">
        <f t="shared" si="62"/>
        <v>264.96000000000009</v>
      </c>
      <c r="CT46" s="343">
        <f t="shared" si="62"/>
        <v>264.96000000000009</v>
      </c>
      <c r="CU46" s="343">
        <f t="shared" si="62"/>
        <v>264.96000000000009</v>
      </c>
      <c r="CV46" s="343">
        <f t="shared" si="62"/>
        <v>264.96000000000009</v>
      </c>
      <c r="CW46" s="343">
        <f t="shared" si="62"/>
        <v>264.96000000000009</v>
      </c>
      <c r="CX46" s="343">
        <f t="shared" si="62"/>
        <v>264.96000000000009</v>
      </c>
      <c r="CY46" s="343">
        <f t="shared" si="62"/>
        <v>264.96000000000009</v>
      </c>
      <c r="CZ46" s="343">
        <f t="shared" si="62"/>
        <v>264.96000000000009</v>
      </c>
      <c r="DA46" s="343">
        <f t="shared" si="62"/>
        <v>264.96000000000009</v>
      </c>
      <c r="DB46" s="343">
        <f t="shared" si="62"/>
        <v>264.96000000000009</v>
      </c>
      <c r="DC46" s="343">
        <f t="shared" si="62"/>
        <v>264.96000000000009</v>
      </c>
      <c r="DD46" s="343">
        <f t="shared" si="62"/>
        <v>264.96000000000009</v>
      </c>
      <c r="DE46" s="343">
        <f t="shared" si="62"/>
        <v>264.96000000000009</v>
      </c>
      <c r="DF46" s="343">
        <f t="shared" si="62"/>
        <v>264.96000000000009</v>
      </c>
      <c r="DG46" s="343">
        <f t="shared" si="62"/>
        <v>264.96000000000009</v>
      </c>
      <c r="DH46" s="343">
        <f t="shared" si="62"/>
        <v>264.96000000000009</v>
      </c>
      <c r="DI46" s="343">
        <f t="shared" si="62"/>
        <v>264.96000000000009</v>
      </c>
      <c r="DJ46" s="343">
        <f t="shared" si="62"/>
        <v>264.96000000000009</v>
      </c>
      <c r="DK46" s="343">
        <f>CA46+DK45</f>
        <v>541.43999999999971</v>
      </c>
      <c r="DL46" s="343">
        <f t="shared" ref="DL46:FU46" si="63">DK46+DL45</f>
        <v>541.43999999999971</v>
      </c>
      <c r="DM46" s="343">
        <f t="shared" si="63"/>
        <v>541.43999999999971</v>
      </c>
      <c r="DN46" s="343">
        <f t="shared" si="63"/>
        <v>541.43999999999971</v>
      </c>
      <c r="DO46" s="343">
        <f t="shared" si="63"/>
        <v>541.43999999999971</v>
      </c>
      <c r="DP46" s="343">
        <f t="shared" si="63"/>
        <v>541.43999999999971</v>
      </c>
      <c r="DQ46" s="343">
        <f t="shared" si="63"/>
        <v>541.43999999999971</v>
      </c>
      <c r="DR46" s="343">
        <f>CO46+DR45</f>
        <v>264.96000000000009</v>
      </c>
      <c r="DS46" s="343">
        <f t="shared" ref="DS46:ES46" si="64">DR46+DS45</f>
        <v>264.96000000000009</v>
      </c>
      <c r="DT46" s="343">
        <f t="shared" si="64"/>
        <v>264.96000000000009</v>
      </c>
      <c r="DU46" s="343">
        <f t="shared" si="64"/>
        <v>264.96000000000009</v>
      </c>
      <c r="DV46" s="343">
        <f t="shared" si="64"/>
        <v>264.96000000000009</v>
      </c>
      <c r="DW46" s="343">
        <f t="shared" si="64"/>
        <v>264.96000000000009</v>
      </c>
      <c r="DX46" s="343">
        <f t="shared" si="64"/>
        <v>264.96000000000009</v>
      </c>
      <c r="DY46" s="343">
        <f t="shared" si="64"/>
        <v>264.96000000000009</v>
      </c>
      <c r="DZ46" s="343">
        <f t="shared" si="64"/>
        <v>264.96000000000009</v>
      </c>
      <c r="EA46" s="343">
        <f t="shared" si="64"/>
        <v>264.96000000000009</v>
      </c>
      <c r="EB46" s="343">
        <f t="shared" si="64"/>
        <v>264.96000000000009</v>
      </c>
      <c r="EC46" s="343">
        <f t="shared" si="64"/>
        <v>264.96000000000009</v>
      </c>
      <c r="ED46" s="343">
        <f t="shared" si="64"/>
        <v>264.96000000000009</v>
      </c>
      <c r="EE46" s="343">
        <f t="shared" si="64"/>
        <v>264.96000000000009</v>
      </c>
      <c r="EF46" s="343">
        <f t="shared" si="64"/>
        <v>264.96000000000009</v>
      </c>
      <c r="EG46" s="343">
        <f t="shared" si="64"/>
        <v>264.96000000000009</v>
      </c>
      <c r="EH46" s="343">
        <f t="shared" si="64"/>
        <v>264.96000000000009</v>
      </c>
      <c r="EI46" s="343">
        <f t="shared" si="64"/>
        <v>264.96000000000009</v>
      </c>
      <c r="EJ46" s="343">
        <f t="shared" si="64"/>
        <v>264.96000000000009</v>
      </c>
      <c r="EK46" s="343">
        <f t="shared" si="64"/>
        <v>264.96000000000009</v>
      </c>
      <c r="EL46" s="343">
        <f t="shared" si="64"/>
        <v>264.96000000000009</v>
      </c>
      <c r="EM46" s="343">
        <f t="shared" si="64"/>
        <v>264.96000000000009</v>
      </c>
      <c r="EN46" s="343">
        <f t="shared" si="64"/>
        <v>264.96000000000009</v>
      </c>
      <c r="EO46" s="343">
        <f t="shared" si="64"/>
        <v>264.96000000000009</v>
      </c>
      <c r="EP46" s="343">
        <f t="shared" si="64"/>
        <v>264.96000000000009</v>
      </c>
      <c r="EQ46" s="343">
        <f t="shared" si="64"/>
        <v>264.96000000000009</v>
      </c>
      <c r="ER46" s="343">
        <f t="shared" si="64"/>
        <v>264.96000000000009</v>
      </c>
      <c r="ES46" s="343">
        <f t="shared" si="64"/>
        <v>264.96000000000009</v>
      </c>
      <c r="ET46" s="343">
        <f>DQ46+ET45</f>
        <v>541.43999999999971</v>
      </c>
      <c r="EU46" s="343">
        <f t="shared" si="63"/>
        <v>541.43999999999971</v>
      </c>
      <c r="EV46" s="343">
        <f t="shared" si="63"/>
        <v>541.43999999999971</v>
      </c>
      <c r="EW46" s="343">
        <f t="shared" si="63"/>
        <v>541.43999999999971</v>
      </c>
      <c r="EX46" s="343">
        <f t="shared" si="63"/>
        <v>541.43999999999971</v>
      </c>
      <c r="EY46" s="343">
        <f t="shared" si="63"/>
        <v>541.43999999999971</v>
      </c>
      <c r="EZ46" s="343">
        <f t="shared" si="63"/>
        <v>541.43999999999971</v>
      </c>
      <c r="FA46" s="343">
        <f t="shared" si="63"/>
        <v>541.43999999999971</v>
      </c>
      <c r="FB46" s="343">
        <f t="shared" si="63"/>
        <v>541.43999999999971</v>
      </c>
      <c r="FC46" s="343">
        <f t="shared" si="63"/>
        <v>541.43999999999971</v>
      </c>
      <c r="FD46" s="343">
        <f t="shared" si="63"/>
        <v>541.43999999999971</v>
      </c>
      <c r="FE46" s="343">
        <f t="shared" si="63"/>
        <v>541.43999999999971</v>
      </c>
      <c r="FF46" s="343">
        <f t="shared" si="63"/>
        <v>541.43999999999971</v>
      </c>
      <c r="FG46" s="343">
        <f t="shared" si="63"/>
        <v>541.43999999999971</v>
      </c>
      <c r="FH46" s="343">
        <f t="shared" si="63"/>
        <v>541.43999999999971</v>
      </c>
      <c r="FI46" s="343">
        <f t="shared" si="63"/>
        <v>541.43999999999971</v>
      </c>
      <c r="FJ46" s="343">
        <f t="shared" si="63"/>
        <v>541.43999999999971</v>
      </c>
      <c r="FK46" s="343">
        <f t="shared" si="63"/>
        <v>541.43999999999971</v>
      </c>
      <c r="FL46" s="343">
        <f t="shared" si="63"/>
        <v>541.43999999999971</v>
      </c>
      <c r="FM46" s="343">
        <f t="shared" si="63"/>
        <v>541.43999999999971</v>
      </c>
      <c r="FN46" s="343">
        <f t="shared" si="63"/>
        <v>541.43999999999971</v>
      </c>
      <c r="FO46" s="343">
        <f t="shared" si="63"/>
        <v>541.43999999999971</v>
      </c>
      <c r="FP46" s="343">
        <f t="shared" si="63"/>
        <v>541.43999999999971</v>
      </c>
      <c r="FQ46" s="343">
        <f t="shared" si="63"/>
        <v>541.43999999999971</v>
      </c>
      <c r="FR46" s="343">
        <f t="shared" si="63"/>
        <v>541.43999999999971</v>
      </c>
      <c r="FS46" s="343">
        <f t="shared" si="63"/>
        <v>541.43999999999971</v>
      </c>
      <c r="FT46" s="343">
        <f t="shared" si="63"/>
        <v>541.43999999999971</v>
      </c>
      <c r="FU46" s="343">
        <f t="shared" si="63"/>
        <v>541.43999999999971</v>
      </c>
      <c r="FV46" s="337"/>
      <c r="FX46" s="344"/>
      <c r="FY46" s="345"/>
      <c r="FZ46" s="345"/>
      <c r="GA46" s="345"/>
      <c r="GB46" s="346"/>
      <c r="GC46" s="346"/>
      <c r="GD46" s="346"/>
      <c r="GE46" s="346"/>
      <c r="GF46" s="347"/>
    </row>
    <row r="47" spans="1:194" ht="24.95" customHeight="1" thickBot="1">
      <c r="B47" s="337"/>
      <c r="M47" s="342" t="s">
        <v>642</v>
      </c>
      <c r="N47" s="348"/>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c r="DO47" s="349"/>
      <c r="DP47" s="349"/>
      <c r="DQ47" s="349"/>
      <c r="DR47" s="349"/>
      <c r="DS47" s="349"/>
      <c r="DT47" s="349"/>
      <c r="DU47" s="349"/>
      <c r="DV47" s="349"/>
      <c r="DW47" s="349"/>
      <c r="DX47" s="349"/>
      <c r="DY47" s="349"/>
      <c r="DZ47" s="349"/>
      <c r="EA47" s="349"/>
      <c r="EB47" s="349"/>
      <c r="EC47" s="349"/>
      <c r="ED47" s="349"/>
      <c r="EE47" s="349"/>
      <c r="EF47" s="349"/>
      <c r="EG47" s="349"/>
      <c r="EH47" s="349"/>
      <c r="EI47" s="349"/>
      <c r="EJ47" s="349"/>
      <c r="EK47" s="349"/>
      <c r="EL47" s="349"/>
      <c r="EM47" s="349"/>
      <c r="EN47" s="349"/>
      <c r="EO47" s="349"/>
      <c r="EP47" s="349"/>
      <c r="EQ47" s="349"/>
      <c r="ER47" s="349"/>
      <c r="ES47" s="349"/>
      <c r="ET47" s="349"/>
      <c r="EU47" s="349"/>
      <c r="EV47" s="349"/>
      <c r="EW47" s="349"/>
      <c r="EX47" s="349"/>
      <c r="EY47" s="349"/>
      <c r="EZ47" s="349"/>
      <c r="FA47" s="349"/>
      <c r="FB47" s="349"/>
      <c r="FC47" s="349"/>
      <c r="FD47" s="349"/>
      <c r="FE47" s="349"/>
      <c r="FF47" s="349"/>
      <c r="FG47" s="349"/>
      <c r="FH47" s="349"/>
      <c r="FI47" s="349"/>
      <c r="FJ47" s="349"/>
      <c r="FK47" s="349"/>
      <c r="FL47" s="349"/>
      <c r="FM47" s="349"/>
      <c r="FN47" s="349"/>
      <c r="FO47" s="349"/>
      <c r="FP47" s="349"/>
      <c r="FQ47" s="349"/>
      <c r="FR47" s="349"/>
      <c r="FS47" s="349"/>
      <c r="FT47" s="349"/>
      <c r="FU47" s="349"/>
      <c r="FX47" s="350"/>
      <c r="FY47" s="350"/>
      <c r="FZ47" s="350"/>
      <c r="GA47" s="350"/>
      <c r="GB47" s="350"/>
      <c r="GC47" s="350"/>
      <c r="GD47" s="350"/>
      <c r="GE47" s="350"/>
      <c r="GF47" s="350"/>
    </row>
    <row r="48" spans="1:194" ht="24.75" customHeight="1" thickTop="1" thickBot="1">
      <c r="M48" s="342" t="s">
        <v>643</v>
      </c>
      <c r="N48" s="351">
        <f>N47</f>
        <v>0</v>
      </c>
      <c r="O48" s="352">
        <f>N48+O47</f>
        <v>0</v>
      </c>
      <c r="P48" s="352">
        <f t="shared" ref="P48:CA48" si="65">O48+P47</f>
        <v>0</v>
      </c>
      <c r="Q48" s="352">
        <f t="shared" si="65"/>
        <v>0</v>
      </c>
      <c r="R48" s="352">
        <f t="shared" si="65"/>
        <v>0</v>
      </c>
      <c r="S48" s="352">
        <f t="shared" si="65"/>
        <v>0</v>
      </c>
      <c r="T48" s="352">
        <f t="shared" si="65"/>
        <v>0</v>
      </c>
      <c r="U48" s="352">
        <f t="shared" si="65"/>
        <v>0</v>
      </c>
      <c r="V48" s="352">
        <f t="shared" si="65"/>
        <v>0</v>
      </c>
      <c r="W48" s="352">
        <f t="shared" si="65"/>
        <v>0</v>
      </c>
      <c r="X48" s="352">
        <f t="shared" si="65"/>
        <v>0</v>
      </c>
      <c r="Y48" s="352">
        <f t="shared" si="65"/>
        <v>0</v>
      </c>
      <c r="Z48" s="352">
        <f t="shared" si="65"/>
        <v>0</v>
      </c>
      <c r="AA48" s="352">
        <f t="shared" si="65"/>
        <v>0</v>
      </c>
      <c r="AB48" s="352">
        <f t="shared" si="65"/>
        <v>0</v>
      </c>
      <c r="AC48" s="352">
        <f t="shared" si="65"/>
        <v>0</v>
      </c>
      <c r="AD48" s="352">
        <f t="shared" si="65"/>
        <v>0</v>
      </c>
      <c r="AE48" s="352" t="e">
        <f>#REF!+AE47</f>
        <v>#REF!</v>
      </c>
      <c r="AF48" s="352" t="e">
        <f t="shared" ref="AF48:AI48" si="66">AE48+AF47</f>
        <v>#REF!</v>
      </c>
      <c r="AG48" s="352" t="e">
        <f t="shared" si="66"/>
        <v>#REF!</v>
      </c>
      <c r="AH48" s="352" t="e">
        <f t="shared" si="66"/>
        <v>#REF!</v>
      </c>
      <c r="AI48" s="352" t="e">
        <f t="shared" si="66"/>
        <v>#REF!</v>
      </c>
      <c r="AJ48" s="352" t="e">
        <f>AI48+AJ47</f>
        <v>#REF!</v>
      </c>
      <c r="AK48" s="352" t="e">
        <f t="shared" ref="AK48:AL48" si="67">AJ48+AK47</f>
        <v>#REF!</v>
      </c>
      <c r="AL48" s="352" t="e">
        <f t="shared" si="67"/>
        <v>#REF!</v>
      </c>
      <c r="AM48" s="352" t="e">
        <f>AL48+AM47</f>
        <v>#REF!</v>
      </c>
      <c r="AN48" s="352" t="e">
        <f t="shared" ref="AN48" si="68">AM48+AN47</f>
        <v>#REF!</v>
      </c>
      <c r="AO48" s="352" t="e">
        <f>AM48+AO47</f>
        <v>#REF!</v>
      </c>
      <c r="AP48" s="352" t="e">
        <f>AN48+AP47</f>
        <v>#REF!</v>
      </c>
      <c r="AQ48" s="352" t="e">
        <f>AP48+AQ47</f>
        <v>#REF!</v>
      </c>
      <c r="AR48" s="352" t="e">
        <f>AQ48+AR47+AR72</f>
        <v>#REF!</v>
      </c>
      <c r="AS48" s="352" t="e">
        <f>AR48+AS47</f>
        <v>#REF!</v>
      </c>
      <c r="AT48" s="352" t="e">
        <f>AS48+AT47</f>
        <v>#REF!</v>
      </c>
      <c r="AU48" s="352" t="e">
        <f>AT48+AU47</f>
        <v>#REF!</v>
      </c>
      <c r="AV48" s="352" t="e">
        <f>AU48+AV47</f>
        <v>#REF!</v>
      </c>
      <c r="AW48" s="352" t="e">
        <f>AV48+AW47</f>
        <v>#REF!</v>
      </c>
      <c r="AX48" s="352" t="e">
        <f t="shared" ref="AX48:BB48" si="69">AW48+AX47</f>
        <v>#REF!</v>
      </c>
      <c r="AY48" s="352" t="e">
        <f t="shared" si="69"/>
        <v>#REF!</v>
      </c>
      <c r="AZ48" s="352" t="e">
        <f t="shared" si="69"/>
        <v>#REF!</v>
      </c>
      <c r="BA48" s="352" t="e">
        <f t="shared" si="69"/>
        <v>#REF!</v>
      </c>
      <c r="BB48" s="352" t="e">
        <f t="shared" si="69"/>
        <v>#REF!</v>
      </c>
      <c r="BC48" s="352" t="e">
        <f>BB48+BC47</f>
        <v>#REF!</v>
      </c>
      <c r="BD48" s="352" t="e">
        <f>BC48+BD47</f>
        <v>#REF!</v>
      </c>
      <c r="BE48" s="352" t="e">
        <f t="shared" ref="BE48:BI48" si="70">BD48+BE47</f>
        <v>#REF!</v>
      </c>
      <c r="BF48" s="352" t="e">
        <f t="shared" si="70"/>
        <v>#REF!</v>
      </c>
      <c r="BG48" s="352" t="e">
        <f t="shared" si="70"/>
        <v>#REF!</v>
      </c>
      <c r="BH48" s="352" t="e">
        <f t="shared" si="70"/>
        <v>#REF!</v>
      </c>
      <c r="BI48" s="352" t="e">
        <f t="shared" si="70"/>
        <v>#REF!</v>
      </c>
      <c r="BJ48" s="352" t="e">
        <f>BI48+BJ47</f>
        <v>#REF!</v>
      </c>
      <c r="BK48" s="352" t="e">
        <f>BJ48+BK47</f>
        <v>#REF!</v>
      </c>
      <c r="BL48" s="352" t="e">
        <f t="shared" ref="BL48:BP48" si="71">BK48+BL47</f>
        <v>#REF!</v>
      </c>
      <c r="BM48" s="352" t="e">
        <f t="shared" si="71"/>
        <v>#REF!</v>
      </c>
      <c r="BN48" s="352" t="e">
        <f t="shared" si="71"/>
        <v>#REF!</v>
      </c>
      <c r="BO48" s="352" t="e">
        <f t="shared" si="71"/>
        <v>#REF!</v>
      </c>
      <c r="BP48" s="352" t="e">
        <f t="shared" si="71"/>
        <v>#REF!</v>
      </c>
      <c r="BQ48" s="352" t="e">
        <f>BP48+BQ47</f>
        <v>#REF!</v>
      </c>
      <c r="BR48" s="352" t="e">
        <f>BQ48+BR47</f>
        <v>#REF!</v>
      </c>
      <c r="BS48" s="352" t="e">
        <f t="shared" ref="BS48:BT48" si="72">BR48+BS47</f>
        <v>#REF!</v>
      </c>
      <c r="BT48" s="352" t="e">
        <f t="shared" si="72"/>
        <v>#REF!</v>
      </c>
      <c r="BU48" s="352">
        <f>AD48+BU47</f>
        <v>0</v>
      </c>
      <c r="BV48" s="352">
        <f t="shared" si="65"/>
        <v>0</v>
      </c>
      <c r="BW48" s="352">
        <f t="shared" si="65"/>
        <v>0</v>
      </c>
      <c r="BX48" s="352">
        <f t="shared" si="65"/>
        <v>0</v>
      </c>
      <c r="BY48" s="352">
        <f t="shared" si="65"/>
        <v>0</v>
      </c>
      <c r="BZ48" s="352">
        <f>BY48+BZ47</f>
        <v>0</v>
      </c>
      <c r="CA48" s="352">
        <f t="shared" si="65"/>
        <v>0</v>
      </c>
      <c r="CB48" s="352" t="e">
        <f>AR48+CB47</f>
        <v>#REF!</v>
      </c>
      <c r="CC48" s="352" t="e">
        <f>CB48+CC47</f>
        <v>#REF!</v>
      </c>
      <c r="CD48" s="352" t="e">
        <f t="shared" ref="CD48" si="73">CC48+CD47</f>
        <v>#REF!</v>
      </c>
      <c r="CE48" s="352" t="e">
        <f>CC48+CE47</f>
        <v>#REF!</v>
      </c>
      <c r="CF48" s="352" t="e">
        <f>CD48+CF47</f>
        <v>#REF!</v>
      </c>
      <c r="CG48" s="352" t="e">
        <f>CF48+CG47</f>
        <v>#REF!</v>
      </c>
      <c r="CH48" s="352" t="e">
        <f>CG48+CH47+CH72</f>
        <v>#REF!</v>
      </c>
      <c r="CI48" s="352" t="e">
        <f>CH48+CI47</f>
        <v>#REF!</v>
      </c>
      <c r="CJ48" s="352" t="e">
        <f>CI48+CJ47</f>
        <v>#REF!</v>
      </c>
      <c r="CK48" s="352" t="e">
        <f>CJ48+CK47</f>
        <v>#REF!</v>
      </c>
      <c r="CL48" s="352" t="e">
        <f>CK48+CL47</f>
        <v>#REF!</v>
      </c>
      <c r="CM48" s="352" t="e">
        <f>CL48+CM47</f>
        <v>#REF!</v>
      </c>
      <c r="CN48" s="352" t="e">
        <f t="shared" ref="CN48:CR48" si="74">CM48+CN47</f>
        <v>#REF!</v>
      </c>
      <c r="CO48" s="352" t="e">
        <f t="shared" si="74"/>
        <v>#REF!</v>
      </c>
      <c r="CP48" s="352" t="e">
        <f t="shared" si="74"/>
        <v>#REF!</v>
      </c>
      <c r="CQ48" s="352" t="e">
        <f t="shared" si="74"/>
        <v>#REF!</v>
      </c>
      <c r="CR48" s="352" t="e">
        <f t="shared" si="74"/>
        <v>#REF!</v>
      </c>
      <c r="CS48" s="352" t="e">
        <f>CR48+CS47</f>
        <v>#REF!</v>
      </c>
      <c r="CT48" s="352" t="e">
        <f>CS48+CT47</f>
        <v>#REF!</v>
      </c>
      <c r="CU48" s="352" t="e">
        <f t="shared" ref="CU48:CY48" si="75">CT48+CU47</f>
        <v>#REF!</v>
      </c>
      <c r="CV48" s="352" t="e">
        <f t="shared" si="75"/>
        <v>#REF!</v>
      </c>
      <c r="CW48" s="352" t="e">
        <f t="shared" si="75"/>
        <v>#REF!</v>
      </c>
      <c r="CX48" s="352" t="e">
        <f t="shared" si="75"/>
        <v>#REF!</v>
      </c>
      <c r="CY48" s="352" t="e">
        <f t="shared" si="75"/>
        <v>#REF!</v>
      </c>
      <c r="CZ48" s="352" t="e">
        <f>CY48+CZ47</f>
        <v>#REF!</v>
      </c>
      <c r="DA48" s="352" t="e">
        <f>CZ48+DA47</f>
        <v>#REF!</v>
      </c>
      <c r="DB48" s="352" t="e">
        <f t="shared" ref="DB48:DF48" si="76">DA48+DB47</f>
        <v>#REF!</v>
      </c>
      <c r="DC48" s="352" t="e">
        <f t="shared" si="76"/>
        <v>#REF!</v>
      </c>
      <c r="DD48" s="352" t="e">
        <f t="shared" si="76"/>
        <v>#REF!</v>
      </c>
      <c r="DE48" s="352" t="e">
        <f t="shared" si="76"/>
        <v>#REF!</v>
      </c>
      <c r="DF48" s="352" t="e">
        <f t="shared" si="76"/>
        <v>#REF!</v>
      </c>
      <c r="DG48" s="352" t="e">
        <f>DF48+DG47</f>
        <v>#REF!</v>
      </c>
      <c r="DH48" s="352" t="e">
        <f>DG48+DH47</f>
        <v>#REF!</v>
      </c>
      <c r="DI48" s="352" t="e">
        <f t="shared" ref="DI48:DJ48" si="77">DH48+DI47</f>
        <v>#REF!</v>
      </c>
      <c r="DJ48" s="352" t="e">
        <f t="shared" si="77"/>
        <v>#REF!</v>
      </c>
      <c r="DK48" s="352">
        <f>CA48+DK47</f>
        <v>0</v>
      </c>
      <c r="DL48" s="352">
        <f>DK48+DL47</f>
        <v>0</v>
      </c>
      <c r="DM48" s="352">
        <f t="shared" ref="DM48" si="78">DL48+DM47</f>
        <v>0</v>
      </c>
      <c r="DN48" s="352">
        <f>DL48+DN47</f>
        <v>0</v>
      </c>
      <c r="DO48" s="352">
        <f>DM48+DO47</f>
        <v>0</v>
      </c>
      <c r="DP48" s="352">
        <f>DO48+DP47</f>
        <v>0</v>
      </c>
      <c r="DQ48" s="352">
        <f>DP48+DQ47+DQ72</f>
        <v>0</v>
      </c>
      <c r="DR48" s="352" t="e">
        <f>CO48+DR47</f>
        <v>#REF!</v>
      </c>
      <c r="DS48" s="352" t="e">
        <f>DR48+DS47</f>
        <v>#REF!</v>
      </c>
      <c r="DT48" s="352" t="e">
        <f>DS48+DT47</f>
        <v>#REF!</v>
      </c>
      <c r="DU48" s="352" t="e">
        <f>DT48+DU47</f>
        <v>#REF!</v>
      </c>
      <c r="DV48" s="352" t="e">
        <f>DU48+DV47</f>
        <v>#REF!</v>
      </c>
      <c r="DW48" s="352" t="e">
        <f t="shared" ref="DW48:EA48" si="79">DV48+DW47</f>
        <v>#REF!</v>
      </c>
      <c r="DX48" s="352" t="e">
        <f t="shared" si="79"/>
        <v>#REF!</v>
      </c>
      <c r="DY48" s="352" t="e">
        <f t="shared" si="79"/>
        <v>#REF!</v>
      </c>
      <c r="DZ48" s="352" t="e">
        <f t="shared" si="79"/>
        <v>#REF!</v>
      </c>
      <c r="EA48" s="352" t="e">
        <f t="shared" si="79"/>
        <v>#REF!</v>
      </c>
      <c r="EB48" s="352" t="e">
        <f>EA48+EB47</f>
        <v>#REF!</v>
      </c>
      <c r="EC48" s="352" t="e">
        <f>EB48+EC47</f>
        <v>#REF!</v>
      </c>
      <c r="ED48" s="352" t="e">
        <f t="shared" ref="ED48:EH48" si="80">EC48+ED47</f>
        <v>#REF!</v>
      </c>
      <c r="EE48" s="352" t="e">
        <f t="shared" si="80"/>
        <v>#REF!</v>
      </c>
      <c r="EF48" s="352" t="e">
        <f t="shared" si="80"/>
        <v>#REF!</v>
      </c>
      <c r="EG48" s="352" t="e">
        <f t="shared" si="80"/>
        <v>#REF!</v>
      </c>
      <c r="EH48" s="352" t="e">
        <f t="shared" si="80"/>
        <v>#REF!</v>
      </c>
      <c r="EI48" s="352" t="e">
        <f>EH48+EI47</f>
        <v>#REF!</v>
      </c>
      <c r="EJ48" s="352" t="e">
        <f>EI48+EJ47</f>
        <v>#REF!</v>
      </c>
      <c r="EK48" s="352" t="e">
        <f t="shared" ref="EK48:EO48" si="81">EJ48+EK47</f>
        <v>#REF!</v>
      </c>
      <c r="EL48" s="352" t="e">
        <f t="shared" si="81"/>
        <v>#REF!</v>
      </c>
      <c r="EM48" s="352" t="e">
        <f t="shared" si="81"/>
        <v>#REF!</v>
      </c>
      <c r="EN48" s="352" t="e">
        <f t="shared" si="81"/>
        <v>#REF!</v>
      </c>
      <c r="EO48" s="352" t="e">
        <f t="shared" si="81"/>
        <v>#REF!</v>
      </c>
      <c r="EP48" s="352" t="e">
        <f>EO48+EP47</f>
        <v>#REF!</v>
      </c>
      <c r="EQ48" s="352" t="e">
        <f>EP48+EQ47</f>
        <v>#REF!</v>
      </c>
      <c r="ER48" s="352" t="e">
        <f t="shared" ref="ER48:ES48" si="82">EQ48+ER47</f>
        <v>#REF!</v>
      </c>
      <c r="ES48" s="352" t="e">
        <f t="shared" si="82"/>
        <v>#REF!</v>
      </c>
      <c r="ET48" s="352">
        <f>DQ48+ET47</f>
        <v>0</v>
      </c>
      <c r="EU48" s="352">
        <f>ET48+EU47</f>
        <v>0</v>
      </c>
      <c r="EV48" s="352">
        <f>EU48+EV47</f>
        <v>0</v>
      </c>
      <c r="EW48" s="352">
        <f>EV48+EW47</f>
        <v>0</v>
      </c>
      <c r="EX48" s="352">
        <f>EW48+EX47</f>
        <v>0</v>
      </c>
      <c r="EY48" s="352">
        <f t="shared" ref="EY48:FC48" si="83">EX48+EY47</f>
        <v>0</v>
      </c>
      <c r="EZ48" s="352">
        <f t="shared" si="83"/>
        <v>0</v>
      </c>
      <c r="FA48" s="352">
        <f t="shared" si="83"/>
        <v>0</v>
      </c>
      <c r="FB48" s="352">
        <f t="shared" si="83"/>
        <v>0</v>
      </c>
      <c r="FC48" s="352">
        <f t="shared" si="83"/>
        <v>0</v>
      </c>
      <c r="FD48" s="352">
        <f>FC48+FD47</f>
        <v>0</v>
      </c>
      <c r="FE48" s="352">
        <f>FD48+FE47</f>
        <v>0</v>
      </c>
      <c r="FF48" s="352">
        <f t="shared" ref="FF48:FJ48" si="84">FE48+FF47</f>
        <v>0</v>
      </c>
      <c r="FG48" s="352">
        <f t="shared" si="84"/>
        <v>0</v>
      </c>
      <c r="FH48" s="352">
        <f t="shared" si="84"/>
        <v>0</v>
      </c>
      <c r="FI48" s="352">
        <f t="shared" si="84"/>
        <v>0</v>
      </c>
      <c r="FJ48" s="352">
        <f t="shared" si="84"/>
        <v>0</v>
      </c>
      <c r="FK48" s="352">
        <f>FJ48+FK47</f>
        <v>0</v>
      </c>
      <c r="FL48" s="352">
        <f>FK48+FL47</f>
        <v>0</v>
      </c>
      <c r="FM48" s="352">
        <f t="shared" ref="FM48:FQ48" si="85">FL48+FM47</f>
        <v>0</v>
      </c>
      <c r="FN48" s="352">
        <f t="shared" si="85"/>
        <v>0</v>
      </c>
      <c r="FO48" s="352">
        <f t="shared" si="85"/>
        <v>0</v>
      </c>
      <c r="FP48" s="352">
        <f t="shared" si="85"/>
        <v>0</v>
      </c>
      <c r="FQ48" s="352">
        <f t="shared" si="85"/>
        <v>0</v>
      </c>
      <c r="FR48" s="352">
        <f>FQ48+FR47</f>
        <v>0</v>
      </c>
      <c r="FS48" s="352">
        <f>FR48+FS47</f>
        <v>0</v>
      </c>
      <c r="FT48" s="352">
        <f t="shared" ref="FT48:FU48" si="86">FS48+FT47</f>
        <v>0</v>
      </c>
      <c r="FU48" s="352">
        <f t="shared" si="86"/>
        <v>0</v>
      </c>
      <c r="FX48" s="353" t="s">
        <v>644</v>
      </c>
      <c r="FY48" s="339"/>
      <c r="FZ48" s="339"/>
      <c r="GA48" s="339"/>
      <c r="GB48" s="340"/>
      <c r="GC48" s="340"/>
      <c r="GD48" s="340"/>
      <c r="GE48" s="340"/>
      <c r="GF48" s="341">
        <f>SUM(GF43:GF45)</f>
        <v>259326.80144000001</v>
      </c>
    </row>
    <row r="49" spans="4:188" ht="15.75" thickTop="1"/>
    <row r="50" spans="4:188">
      <c r="O50" s="354" t="s">
        <v>645</v>
      </c>
      <c r="P50" s="354" t="s">
        <v>646</v>
      </c>
      <c r="Q50" s="354" t="s">
        <v>647</v>
      </c>
      <c r="R50" s="354" t="s">
        <v>648</v>
      </c>
      <c r="S50" s="354" t="s">
        <v>649</v>
      </c>
      <c r="T50" s="354" t="s">
        <v>650</v>
      </c>
      <c r="U50" s="354" t="s">
        <v>651</v>
      </c>
      <c r="V50" s="354" t="s">
        <v>652</v>
      </c>
      <c r="W50" s="354" t="s">
        <v>653</v>
      </c>
      <c r="X50" s="354" t="s">
        <v>654</v>
      </c>
      <c r="Y50" s="354" t="s">
        <v>655</v>
      </c>
      <c r="Z50" s="354" t="s">
        <v>656</v>
      </c>
      <c r="AA50" s="354" t="s">
        <v>657</v>
      </c>
      <c r="AB50" s="354" t="s">
        <v>657</v>
      </c>
      <c r="AC50" s="354" t="s">
        <v>657</v>
      </c>
      <c r="AD50" s="354" t="s">
        <v>657</v>
      </c>
      <c r="AE50" s="354" t="s">
        <v>657</v>
      </c>
      <c r="AF50" s="354" t="s">
        <v>657</v>
      </c>
    </row>
    <row r="51" spans="4:188">
      <c r="N51" s="355" t="s">
        <v>658</v>
      </c>
      <c r="O51" s="356">
        <v>44713</v>
      </c>
      <c r="P51" s="356">
        <f t="shared" ref="P51:V51" si="87">O51+31</f>
        <v>44744</v>
      </c>
      <c r="Q51" s="356">
        <f t="shared" si="87"/>
        <v>44775</v>
      </c>
      <c r="R51" s="356">
        <f t="shared" si="87"/>
        <v>44806</v>
      </c>
      <c r="S51" s="356">
        <f t="shared" si="87"/>
        <v>44837</v>
      </c>
      <c r="T51" s="356">
        <f t="shared" si="87"/>
        <v>44868</v>
      </c>
      <c r="U51" s="356">
        <f t="shared" si="87"/>
        <v>44899</v>
      </c>
      <c r="V51" s="356">
        <f t="shared" si="87"/>
        <v>44930</v>
      </c>
      <c r="W51" s="357">
        <f t="shared" ref="W51:AF51" si="88">V51+7</f>
        <v>44937</v>
      </c>
      <c r="X51" s="357">
        <f t="shared" si="88"/>
        <v>44944</v>
      </c>
      <c r="Y51" s="357">
        <f t="shared" si="88"/>
        <v>44951</v>
      </c>
      <c r="Z51" s="357">
        <f t="shared" si="88"/>
        <v>44958</v>
      </c>
      <c r="AA51" s="357">
        <f t="shared" si="88"/>
        <v>44965</v>
      </c>
      <c r="AB51" s="357">
        <f t="shared" si="88"/>
        <v>44972</v>
      </c>
      <c r="AC51" s="357">
        <f t="shared" si="88"/>
        <v>44979</v>
      </c>
      <c r="AD51" s="357">
        <f t="shared" si="88"/>
        <v>44986</v>
      </c>
      <c r="AE51" s="357">
        <f t="shared" si="88"/>
        <v>44993</v>
      </c>
      <c r="AF51" s="357">
        <f t="shared" si="88"/>
        <v>45000</v>
      </c>
      <c r="AJ51" s="337"/>
      <c r="BW51" s="337"/>
    </row>
    <row r="52" spans="4:188" ht="20.100000000000001" customHeight="1">
      <c r="D52" s="358"/>
      <c r="M52" s="342" t="s">
        <v>628</v>
      </c>
      <c r="N52" s="359">
        <v>0</v>
      </c>
      <c r="O52" s="360">
        <f>$M$43*21*8</f>
        <v>241.92</v>
      </c>
      <c r="P52" s="360">
        <f>$M$43*20*8</f>
        <v>230.39999999999998</v>
      </c>
      <c r="Q52" s="360">
        <f>$M$43*23*8</f>
        <v>264.95999999999998</v>
      </c>
      <c r="R52" s="360">
        <f>$M$43*19*8</f>
        <v>218.88</v>
      </c>
      <c r="S52" s="360">
        <f>$M$43*20*8</f>
        <v>230.39999999999998</v>
      </c>
      <c r="T52" s="360">
        <f>$M$43*19*8</f>
        <v>218.88</v>
      </c>
      <c r="U52" s="360">
        <f>$M$43*18*8</f>
        <v>207.35999999999999</v>
      </c>
      <c r="V52" s="360">
        <f>$M$43*20*8</f>
        <v>230.39999999999998</v>
      </c>
      <c r="W52" s="360">
        <f>W58*$M$43*5</f>
        <v>0</v>
      </c>
      <c r="X52" s="360">
        <f>X58*$M$43*5</f>
        <v>0</v>
      </c>
      <c r="Y52" s="360">
        <f>Y58*$M$43*5</f>
        <v>0</v>
      </c>
      <c r="Z52" s="360">
        <f>Z58*$M$43*5</f>
        <v>0</v>
      </c>
      <c r="AA52" s="360">
        <f>AA58*$M$43*5</f>
        <v>0</v>
      </c>
      <c r="AB52" s="360">
        <f>(AB58*$M$43*5)</f>
        <v>0</v>
      </c>
      <c r="AC52" s="360">
        <f>(AC58*$M$43*5)</f>
        <v>0</v>
      </c>
      <c r="AD52" s="360">
        <f>(AD58*$M$43*5)</f>
        <v>0</v>
      </c>
      <c r="AE52" s="360">
        <f>(AE58*$M$43*5)</f>
        <v>0</v>
      </c>
      <c r="AF52" s="360">
        <f>(AF58*$M$43*5)</f>
        <v>0</v>
      </c>
      <c r="AH52" s="337"/>
      <c r="AM52" s="337"/>
      <c r="BU52" s="337"/>
      <c r="BZ52" s="337"/>
      <c r="GD52" s="361"/>
      <c r="GE52" s="361"/>
      <c r="GF52" s="361"/>
    </row>
    <row r="53" spans="4:188" ht="20.100000000000001" customHeight="1">
      <c r="M53" s="342" t="s">
        <v>641</v>
      </c>
      <c r="N53" s="359">
        <v>0</v>
      </c>
      <c r="O53" s="360">
        <f>O52</f>
        <v>241.92</v>
      </c>
      <c r="P53" s="360">
        <f>O53+P52</f>
        <v>472.31999999999994</v>
      </c>
      <c r="Q53" s="360">
        <f>P53+Q52</f>
        <v>737.28</v>
      </c>
      <c r="R53" s="360">
        <f t="shared" ref="R53:AE53" si="89">Q53+R52</f>
        <v>956.16</v>
      </c>
      <c r="S53" s="360">
        <f t="shared" si="89"/>
        <v>1186.56</v>
      </c>
      <c r="T53" s="360">
        <f t="shared" si="89"/>
        <v>1405.44</v>
      </c>
      <c r="U53" s="360">
        <f t="shared" si="89"/>
        <v>1612.8</v>
      </c>
      <c r="V53" s="360">
        <f t="shared" si="89"/>
        <v>1843.1999999999998</v>
      </c>
      <c r="W53" s="360">
        <f t="shared" si="89"/>
        <v>1843.1999999999998</v>
      </c>
      <c r="X53" s="360">
        <f t="shared" si="89"/>
        <v>1843.1999999999998</v>
      </c>
      <c r="Y53" s="360">
        <f t="shared" si="89"/>
        <v>1843.1999999999998</v>
      </c>
      <c r="Z53" s="360">
        <f t="shared" si="89"/>
        <v>1843.1999999999998</v>
      </c>
      <c r="AA53" s="360">
        <f t="shared" si="89"/>
        <v>1843.1999999999998</v>
      </c>
      <c r="AB53" s="360">
        <f t="shared" si="89"/>
        <v>1843.1999999999998</v>
      </c>
      <c r="AC53" s="360">
        <f t="shared" si="89"/>
        <v>1843.1999999999998</v>
      </c>
      <c r="AD53" s="360">
        <f t="shared" si="89"/>
        <v>1843.1999999999998</v>
      </c>
      <c r="AE53" s="360">
        <f t="shared" si="89"/>
        <v>1843.1999999999998</v>
      </c>
      <c r="AF53" s="360">
        <f>AE53+AF52</f>
        <v>1843.1999999999998</v>
      </c>
      <c r="AI53" s="362">
        <f>AL53-AF53</f>
        <v>150.00000000000023</v>
      </c>
      <c r="AL53" s="322">
        <v>1993.2</v>
      </c>
      <c r="AM53" s="322">
        <v>1111.5866809090915</v>
      </c>
      <c r="AN53" s="322">
        <f>AM53-T55</f>
        <v>1111.5866809090915</v>
      </c>
      <c r="AY53" s="1306"/>
      <c r="AZ53" s="1307"/>
      <c r="BA53" s="1307"/>
      <c r="BB53" s="1307"/>
      <c r="BF53" s="1306"/>
      <c r="BG53" s="1307"/>
      <c r="BH53" s="1307"/>
      <c r="BI53" s="1307"/>
      <c r="BM53" s="1306"/>
      <c r="BN53" s="1307"/>
      <c r="BO53" s="1307"/>
      <c r="BP53" s="1307"/>
      <c r="BT53" s="1306"/>
      <c r="CO53" s="1306"/>
      <c r="CP53" s="1307"/>
      <c r="CQ53" s="1307"/>
      <c r="CR53" s="1307"/>
      <c r="CV53" s="1306"/>
      <c r="CW53" s="1307"/>
      <c r="CX53" s="1307"/>
      <c r="CY53" s="1307"/>
      <c r="DC53" s="1306"/>
      <c r="DD53" s="1307"/>
      <c r="DE53" s="1307"/>
      <c r="DF53" s="1307"/>
      <c r="DJ53" s="1306"/>
      <c r="DX53" s="1306"/>
      <c r="DY53" s="1307"/>
      <c r="DZ53" s="1307"/>
      <c r="EA53" s="1307"/>
      <c r="EE53" s="1306"/>
      <c r="EF53" s="1307"/>
      <c r="EG53" s="1307"/>
      <c r="EH53" s="1307"/>
      <c r="EL53" s="1306"/>
      <c r="EM53" s="1307"/>
      <c r="EN53" s="1307"/>
      <c r="EO53" s="1307"/>
      <c r="ES53" s="1306"/>
      <c r="EZ53" s="1306"/>
      <c r="FA53" s="1307"/>
      <c r="FB53" s="1307"/>
      <c r="FC53" s="1307"/>
      <c r="FG53" s="1306"/>
      <c r="FH53" s="1307"/>
      <c r="FI53" s="1307"/>
      <c r="FJ53" s="1307"/>
      <c r="FN53" s="1306"/>
      <c r="FO53" s="1307"/>
      <c r="FP53" s="1307"/>
      <c r="FQ53" s="1307"/>
      <c r="FU53" s="1306"/>
      <c r="FX53" s="363"/>
      <c r="FY53" s="363"/>
    </row>
    <row r="54" spans="4:188" ht="20.100000000000001" customHeight="1">
      <c r="M54" s="342" t="s">
        <v>642</v>
      </c>
      <c r="N54" s="359">
        <v>0</v>
      </c>
      <c r="O54" s="364"/>
      <c r="P54" s="364"/>
      <c r="Q54" s="364"/>
      <c r="R54" s="364"/>
      <c r="S54" s="364"/>
      <c r="T54" s="364"/>
      <c r="U54" s="364"/>
      <c r="V54" s="364"/>
      <c r="W54" s="364"/>
      <c r="X54" s="364"/>
      <c r="Y54" s="364"/>
      <c r="Z54" s="364"/>
      <c r="AA54" s="364"/>
      <c r="AB54" s="364"/>
      <c r="AC54" s="364"/>
      <c r="AD54" s="364"/>
      <c r="AE54" s="364"/>
      <c r="AF54" s="364"/>
      <c r="AH54" s="337"/>
      <c r="AI54" s="337">
        <v>135.9708</v>
      </c>
      <c r="AJ54" s="322"/>
      <c r="AL54" s="322"/>
      <c r="AN54" s="246">
        <f>AN53/2</f>
        <v>555.79334045454573</v>
      </c>
      <c r="AY54" s="1307"/>
      <c r="AZ54" s="1307"/>
      <c r="BA54" s="1307"/>
      <c r="BB54" s="1307"/>
      <c r="BF54" s="1307"/>
      <c r="BG54" s="1307"/>
      <c r="BH54" s="1307"/>
      <c r="BI54" s="1307"/>
      <c r="BM54" s="1307"/>
      <c r="BN54" s="1307"/>
      <c r="BO54" s="1307"/>
      <c r="BP54" s="1307"/>
      <c r="BT54" s="1307"/>
      <c r="BU54" s="337"/>
      <c r="BV54" s="337"/>
      <c r="BW54" s="322"/>
      <c r="BY54" s="322"/>
      <c r="CO54" s="1307"/>
      <c r="CP54" s="1307"/>
      <c r="CQ54" s="1307"/>
      <c r="CR54" s="1307"/>
      <c r="CV54" s="1307"/>
      <c r="CW54" s="1307"/>
      <c r="CX54" s="1307"/>
      <c r="CY54" s="1307"/>
      <c r="DC54" s="1307"/>
      <c r="DD54" s="1307"/>
      <c r="DE54" s="1307"/>
      <c r="DF54" s="1307"/>
      <c r="DJ54" s="1307"/>
      <c r="DX54" s="1307"/>
      <c r="DY54" s="1307"/>
      <c r="DZ54" s="1307"/>
      <c r="EA54" s="1307"/>
      <c r="EE54" s="1307"/>
      <c r="EF54" s="1307"/>
      <c r="EG54" s="1307"/>
      <c r="EH54" s="1307"/>
      <c r="EL54" s="1307"/>
      <c r="EM54" s="1307"/>
      <c r="EN54" s="1307"/>
      <c r="EO54" s="1307"/>
      <c r="ES54" s="1307"/>
      <c r="EZ54" s="1307"/>
      <c r="FA54" s="1307"/>
      <c r="FB54" s="1307"/>
      <c r="FC54" s="1307"/>
      <c r="FG54" s="1307"/>
      <c r="FH54" s="1307"/>
      <c r="FI54" s="1307"/>
      <c r="FJ54" s="1307"/>
      <c r="FN54" s="1307"/>
      <c r="FO54" s="1307"/>
      <c r="FP54" s="1307"/>
      <c r="FQ54" s="1307"/>
      <c r="FU54" s="1307"/>
    </row>
    <row r="55" spans="4:188" ht="20.100000000000001" customHeight="1">
      <c r="M55" s="342" t="s">
        <v>643</v>
      </c>
      <c r="N55" s="359">
        <v>0</v>
      </c>
      <c r="O55" s="360">
        <f>O54</f>
        <v>0</v>
      </c>
      <c r="P55" s="360">
        <f>O55+P54</f>
        <v>0</v>
      </c>
      <c r="Q55" s="360">
        <f>P55+Q54</f>
        <v>0</v>
      </c>
      <c r="R55" s="360">
        <f>Q55+R54</f>
        <v>0</v>
      </c>
      <c r="S55" s="360">
        <f>R55+S54</f>
        <v>0</v>
      </c>
      <c r="T55" s="360">
        <f t="shared" ref="T55:AF55" si="90">S55+T54</f>
        <v>0</v>
      </c>
      <c r="U55" s="360">
        <f t="shared" si="90"/>
        <v>0</v>
      </c>
      <c r="V55" s="360">
        <f t="shared" si="90"/>
        <v>0</v>
      </c>
      <c r="W55" s="360">
        <f t="shared" si="90"/>
        <v>0</v>
      </c>
      <c r="X55" s="360">
        <f t="shared" si="90"/>
        <v>0</v>
      </c>
      <c r="Y55" s="360">
        <f t="shared" si="90"/>
        <v>0</v>
      </c>
      <c r="Z55" s="360">
        <f t="shared" si="90"/>
        <v>0</v>
      </c>
      <c r="AA55" s="360">
        <f t="shared" si="90"/>
        <v>0</v>
      </c>
      <c r="AB55" s="360">
        <f t="shared" si="90"/>
        <v>0</v>
      </c>
      <c r="AC55" s="360">
        <f t="shared" si="90"/>
        <v>0</v>
      </c>
      <c r="AD55" s="360">
        <f t="shared" si="90"/>
        <v>0</v>
      </c>
      <c r="AE55" s="360">
        <f t="shared" si="90"/>
        <v>0</v>
      </c>
      <c r="AF55" s="360">
        <f t="shared" si="90"/>
        <v>0</v>
      </c>
      <c r="AH55" s="337"/>
      <c r="AI55" s="337">
        <f>AI53-AI54</f>
        <v>14.02920000000023</v>
      </c>
      <c r="BU55" s="337"/>
      <c r="BV55" s="337"/>
    </row>
    <row r="57" spans="4:188">
      <c r="N57" s="365"/>
      <c r="O57" s="366">
        <f t="shared" ref="O57:V57" si="91">O51</f>
        <v>44713</v>
      </c>
      <c r="P57" s="366">
        <f t="shared" si="91"/>
        <v>44744</v>
      </c>
      <c r="Q57" s="366">
        <f t="shared" si="91"/>
        <v>44775</v>
      </c>
      <c r="R57" s="366">
        <f t="shared" si="91"/>
        <v>44806</v>
      </c>
      <c r="S57" s="366">
        <f t="shared" si="91"/>
        <v>44837</v>
      </c>
      <c r="T57" s="366">
        <f t="shared" si="91"/>
        <v>44868</v>
      </c>
      <c r="U57" s="366">
        <f t="shared" si="91"/>
        <v>44899</v>
      </c>
      <c r="V57" s="366">
        <f t="shared" si="91"/>
        <v>44930</v>
      </c>
      <c r="W57" s="354" t="s">
        <v>653</v>
      </c>
      <c r="X57" s="354" t="s">
        <v>654</v>
      </c>
      <c r="Y57" s="354" t="s">
        <v>655</v>
      </c>
      <c r="Z57" s="354" t="s">
        <v>656</v>
      </c>
      <c r="AA57" s="354" t="s">
        <v>657</v>
      </c>
      <c r="AB57" s="354" t="s">
        <v>657</v>
      </c>
      <c r="AC57" s="354" t="s">
        <v>657</v>
      </c>
      <c r="AD57" s="354" t="s">
        <v>657</v>
      </c>
      <c r="AE57" s="354" t="s">
        <v>657</v>
      </c>
      <c r="AF57" s="354" t="s">
        <v>657</v>
      </c>
      <c r="AH57" s="246">
        <v>970.74</v>
      </c>
      <c r="AI57" s="322">
        <f>AH57-R55</f>
        <v>970.74</v>
      </c>
    </row>
    <row r="58" spans="4:188">
      <c r="M58" s="337"/>
      <c r="N58" s="294" t="s">
        <v>628</v>
      </c>
      <c r="O58" s="367">
        <v>8</v>
      </c>
      <c r="P58" s="367">
        <v>8</v>
      </c>
      <c r="Q58" s="367">
        <v>8</v>
      </c>
      <c r="R58" s="367">
        <v>8</v>
      </c>
      <c r="S58" s="367">
        <v>8</v>
      </c>
      <c r="T58" s="367">
        <v>8</v>
      </c>
      <c r="U58" s="367">
        <v>8</v>
      </c>
      <c r="V58" s="367">
        <v>8</v>
      </c>
      <c r="W58" s="367"/>
      <c r="X58" s="367"/>
      <c r="Y58" s="367"/>
      <c r="Z58" s="367"/>
      <c r="AA58" s="367"/>
      <c r="AB58" s="367"/>
      <c r="AC58" s="367"/>
      <c r="AD58" s="367"/>
      <c r="AE58" s="367"/>
      <c r="AF58" s="367"/>
    </row>
    <row r="59" spans="4:188">
      <c r="N59" s="368" t="s">
        <v>642</v>
      </c>
      <c r="O59" s="369"/>
      <c r="P59" s="369"/>
      <c r="Q59" s="369"/>
      <c r="R59" s="369"/>
      <c r="S59" s="369"/>
      <c r="T59" s="369"/>
      <c r="U59" s="369"/>
      <c r="V59" s="369"/>
      <c r="W59" s="369"/>
      <c r="X59" s="369"/>
      <c r="Y59" s="369"/>
      <c r="Z59" s="369"/>
      <c r="AA59" s="369"/>
      <c r="AB59" s="369"/>
      <c r="AC59" s="369"/>
      <c r="AD59" s="369"/>
      <c r="AE59" s="369"/>
      <c r="AF59" s="369"/>
    </row>
    <row r="63" spans="4:188">
      <c r="U63" s="246">
        <v>1197.8449392424247</v>
      </c>
    </row>
    <row r="64" spans="4:188">
      <c r="U64" s="370">
        <f>U63-W55</f>
        <v>1197.8449392424247</v>
      </c>
    </row>
    <row r="95" spans="40:40" ht="15" customHeight="1"/>
    <row r="96" spans="40:40" ht="18.75" customHeight="1">
      <c r="AN96" s="371">
        <f>AN98/AN97</f>
        <v>0</v>
      </c>
    </row>
    <row r="97" spans="39:42" ht="18.75" customHeight="1">
      <c r="AM97" s="372" t="s">
        <v>659</v>
      </c>
      <c r="AN97" s="373">
        <v>1993.1732000000009</v>
      </c>
      <c r="AO97" s="322">
        <f>AN97-AF53</f>
        <v>149.97320000000104</v>
      </c>
      <c r="AP97" s="246">
        <f>AO97/5</f>
        <v>29.99464000000021</v>
      </c>
    </row>
    <row r="98" spans="39:42" ht="18.75" customHeight="1">
      <c r="AM98" s="372" t="s">
        <v>660</v>
      </c>
      <c r="AN98" s="373">
        <f>AF55</f>
        <v>0</v>
      </c>
    </row>
    <row r="99" spans="39:42" ht="18.75" customHeight="1">
      <c r="AM99" s="372" t="s">
        <v>661</v>
      </c>
      <c r="AN99" s="374">
        <f>AN97-AN98</f>
        <v>1993.1732000000009</v>
      </c>
    </row>
    <row r="100" spans="39:42" ht="15" customHeight="1"/>
    <row r="101" spans="39:42" ht="15" customHeight="1"/>
  </sheetData>
  <autoFilter ref="A6:EY36" xr:uid="{00000000-0009-0000-0000-000009000000}"/>
  <mergeCells count="29">
    <mergeCell ref="ES53:ES54"/>
    <mergeCell ref="AY53:BB54"/>
    <mergeCell ref="BF53:BI54"/>
    <mergeCell ref="BM53:BP54"/>
    <mergeCell ref="BT53:BT54"/>
    <mergeCell ref="CO53:CR54"/>
    <mergeCell ref="CV53:CY54"/>
    <mergeCell ref="DC53:DF54"/>
    <mergeCell ref="DJ53:DJ54"/>
    <mergeCell ref="DX53:EA54"/>
    <mergeCell ref="EE53:EH54"/>
    <mergeCell ref="EL53:EO54"/>
    <mergeCell ref="GH36:GL36"/>
    <mergeCell ref="FY38:GA38"/>
    <mergeCell ref="GI38:GK38"/>
    <mergeCell ref="FY39:GA39"/>
    <mergeCell ref="GI39:GK39"/>
    <mergeCell ref="GI40:GK40"/>
    <mergeCell ref="EZ53:FC54"/>
    <mergeCell ref="FG53:FJ54"/>
    <mergeCell ref="FN53:FQ54"/>
    <mergeCell ref="FU53:FU54"/>
    <mergeCell ref="FY3:GE4"/>
    <mergeCell ref="B7:B8"/>
    <mergeCell ref="D7:D8"/>
    <mergeCell ref="F7:F8"/>
    <mergeCell ref="FV7:FV8"/>
    <mergeCell ref="FY7:FY8"/>
    <mergeCell ref="FZ7:FZ8"/>
  </mergeCells>
  <conditionalFormatting sqref="I7:I35">
    <cfRule type="cellIs" dxfId="73" priority="368" operator="between">
      <formula>0.01</formula>
      <formula>0.99</formula>
    </cfRule>
  </conditionalFormatting>
  <conditionalFormatting sqref="I7:I36">
    <cfRule type="cellIs" dxfId="72" priority="369" operator="equal">
      <formula>1</formula>
    </cfRule>
  </conditionalFormatting>
  <conditionalFormatting sqref="N7:AO35">
    <cfRule type="cellIs" dxfId="71" priority="11" operator="greaterThan">
      <formula>0</formula>
    </cfRule>
  </conditionalFormatting>
  <conditionalFormatting sqref="N4:FU4 N43:FU43">
    <cfRule type="expression" dxfId="70" priority="54" stopIfTrue="1">
      <formula>IF(WEEKDAY(N4)=1,TRUE,FALSE)</formula>
    </cfRule>
    <cfRule type="expression" dxfId="69" priority="55" stopIfTrue="1">
      <formula>IF(WEEKDAY(N4)=7,TRUE,FALSE)</formula>
    </cfRule>
  </conditionalFormatting>
  <conditionalFormatting sqref="O8:R8">
    <cfRule type="cellIs" dxfId="68" priority="13" operator="greaterThan">
      <formula>0</formula>
    </cfRule>
  </conditionalFormatting>
  <conditionalFormatting sqref="T38:T40">
    <cfRule type="cellIs" dxfId="67" priority="347" operator="greaterThan">
      <formula>0</formula>
    </cfRule>
  </conditionalFormatting>
  <conditionalFormatting sqref="V8:Y8">
    <cfRule type="cellIs" dxfId="66" priority="7" operator="greaterThan">
      <formula>0</formula>
    </cfRule>
  </conditionalFormatting>
  <conditionalFormatting sqref="AA38:AA40">
    <cfRule type="cellIs" dxfId="65" priority="346" operator="greaterThan">
      <formula>0</formula>
    </cfRule>
  </conditionalFormatting>
  <conditionalFormatting sqref="AC8:AF8">
    <cfRule type="cellIs" dxfId="64" priority="156" operator="greaterThan">
      <formula>0</formula>
    </cfRule>
  </conditionalFormatting>
  <conditionalFormatting sqref="AH38:AH40">
    <cfRule type="cellIs" dxfId="63" priority="273" operator="greaterThan">
      <formula>0</formula>
    </cfRule>
  </conditionalFormatting>
  <conditionalFormatting sqref="AJ8:AM8">
    <cfRule type="cellIs" dxfId="62" priority="151" operator="greaterThan">
      <formula>0</formula>
    </cfRule>
  </conditionalFormatting>
  <conditionalFormatting sqref="AO38:AO40">
    <cfRule type="cellIs" dxfId="61" priority="272" operator="greaterThan">
      <formula>0</formula>
    </cfRule>
  </conditionalFormatting>
  <conditionalFormatting sqref="AP7:CA8">
    <cfRule type="cellIs" dxfId="60" priority="1" operator="greaterThan">
      <formula>0</formula>
    </cfRule>
  </conditionalFormatting>
  <conditionalFormatting sqref="AP9:CD35">
    <cfRule type="cellIs" dxfId="59" priority="213" operator="greaterThan">
      <formula>0</formula>
    </cfRule>
  </conditionalFormatting>
  <conditionalFormatting sqref="AQ8:AT8">
    <cfRule type="cellIs" dxfId="58" priority="146" operator="greaterThan">
      <formula>0</formula>
    </cfRule>
  </conditionalFormatting>
  <conditionalFormatting sqref="AV38:AV40">
    <cfRule type="cellIs" dxfId="57" priority="271" operator="greaterThan">
      <formula>0</formula>
    </cfRule>
  </conditionalFormatting>
  <conditionalFormatting sqref="AX8:BA8">
    <cfRule type="cellIs" dxfId="56" priority="141" operator="greaterThan">
      <formula>0</formula>
    </cfRule>
  </conditionalFormatting>
  <conditionalFormatting sqref="BC38:BC40">
    <cfRule type="cellIs" dxfId="55" priority="263" operator="greaterThan">
      <formula>0</formula>
    </cfRule>
  </conditionalFormatting>
  <conditionalFormatting sqref="BE8:BH8">
    <cfRule type="cellIs" dxfId="54" priority="136" operator="greaterThan">
      <formula>0</formula>
    </cfRule>
  </conditionalFormatting>
  <conditionalFormatting sqref="BJ38:BJ40">
    <cfRule type="cellIs" dxfId="53" priority="255" operator="greaterThan">
      <formula>0</formula>
    </cfRule>
  </conditionalFormatting>
  <conditionalFormatting sqref="BL8:BO8">
    <cfRule type="cellIs" dxfId="52" priority="131" operator="greaterThan">
      <formula>0</formula>
    </cfRule>
  </conditionalFormatting>
  <conditionalFormatting sqref="BQ38:BQ40">
    <cfRule type="cellIs" dxfId="51" priority="247" operator="greaterThan">
      <formula>0</formula>
    </cfRule>
  </conditionalFormatting>
  <conditionalFormatting sqref="BS8:BV8">
    <cfRule type="cellIs" dxfId="50" priority="126" operator="greaterThan">
      <formula>0</formula>
    </cfRule>
  </conditionalFormatting>
  <conditionalFormatting sqref="BX38:BX40">
    <cfRule type="cellIs" dxfId="49" priority="345" operator="greaterThan">
      <formula>0</formula>
    </cfRule>
  </conditionalFormatting>
  <conditionalFormatting sqref="CA8:CC8">
    <cfRule type="cellIs" dxfId="48" priority="122" operator="greaterThan">
      <formula>0</formula>
    </cfRule>
  </conditionalFormatting>
  <conditionalFormatting sqref="CB7:CC7">
    <cfRule type="cellIs" dxfId="47" priority="166" operator="greaterThan">
      <formula>0</formula>
    </cfRule>
  </conditionalFormatting>
  <conditionalFormatting sqref="CD7:CD8">
    <cfRule type="cellIs" dxfId="46" priority="176" operator="greaterThan">
      <formula>0</formula>
    </cfRule>
  </conditionalFormatting>
  <conditionalFormatting sqref="CE38:CE40">
    <cfRule type="cellIs" dxfId="45" priority="202" operator="greaterThan">
      <formula>0</formula>
    </cfRule>
  </conditionalFormatting>
  <conditionalFormatting sqref="CE7:FU35">
    <cfRule type="cellIs" dxfId="44" priority="19" operator="greaterThan">
      <formula>0</formula>
    </cfRule>
  </conditionalFormatting>
  <conditionalFormatting sqref="CG8:CJ8">
    <cfRule type="cellIs" dxfId="43" priority="117" operator="greaterThan">
      <formula>0</formula>
    </cfRule>
  </conditionalFormatting>
  <conditionalFormatting sqref="CL38:CL40">
    <cfRule type="cellIs" dxfId="42" priority="201" operator="greaterThan">
      <formula>0</formula>
    </cfRule>
  </conditionalFormatting>
  <conditionalFormatting sqref="CS38:CS40">
    <cfRule type="cellIs" dxfId="41" priority="193" operator="greaterThan">
      <formula>0</formula>
    </cfRule>
  </conditionalFormatting>
  <conditionalFormatting sqref="CU8:CX8">
    <cfRule type="cellIs" dxfId="40" priority="112" operator="greaterThan">
      <formula>0</formula>
    </cfRule>
  </conditionalFormatting>
  <conditionalFormatting sqref="CZ38:CZ40">
    <cfRule type="cellIs" dxfId="39" priority="185" operator="greaterThan">
      <formula>0</formula>
    </cfRule>
  </conditionalFormatting>
  <conditionalFormatting sqref="DB8:DE8">
    <cfRule type="cellIs" dxfId="38" priority="107" operator="greaterThan">
      <formula>0</formula>
    </cfRule>
  </conditionalFormatting>
  <conditionalFormatting sqref="DG38:DG40">
    <cfRule type="cellIs" dxfId="37" priority="177" operator="greaterThan">
      <formula>0</formula>
    </cfRule>
  </conditionalFormatting>
  <conditionalFormatting sqref="DN38:DN40">
    <cfRule type="cellIs" dxfId="36" priority="344" operator="greaterThan">
      <formula>0</formula>
    </cfRule>
  </conditionalFormatting>
  <conditionalFormatting sqref="DP8:DS8">
    <cfRule type="cellIs" dxfId="35" priority="36" operator="greaterThan">
      <formula>0</formula>
    </cfRule>
  </conditionalFormatting>
  <conditionalFormatting sqref="DU38:DU40">
    <cfRule type="cellIs" dxfId="34" priority="72" operator="greaterThan">
      <formula>0</formula>
    </cfRule>
  </conditionalFormatting>
  <conditionalFormatting sqref="DW8:DZ8">
    <cfRule type="cellIs" dxfId="33" priority="31" operator="greaterThan">
      <formula>0</formula>
    </cfRule>
  </conditionalFormatting>
  <conditionalFormatting sqref="EB38:EB40">
    <cfRule type="cellIs" dxfId="32" priority="64" operator="greaterThan">
      <formula>0</formula>
    </cfRule>
  </conditionalFormatting>
  <conditionalFormatting sqref="ED8:EG8">
    <cfRule type="cellIs" dxfId="31" priority="26" operator="greaterThan">
      <formula>0</formula>
    </cfRule>
  </conditionalFormatting>
  <conditionalFormatting sqref="EI38:EI40">
    <cfRule type="cellIs" dxfId="30" priority="56" operator="greaterThan">
      <formula>0</formula>
    </cfRule>
  </conditionalFormatting>
  <conditionalFormatting sqref="EK8:EN8">
    <cfRule type="cellIs" dxfId="29" priority="21" operator="greaterThan">
      <formula>0</formula>
    </cfRule>
  </conditionalFormatting>
  <conditionalFormatting sqref="EP38:EP40">
    <cfRule type="cellIs" dxfId="28" priority="48" operator="greaterThan">
      <formula>0</formula>
    </cfRule>
  </conditionalFormatting>
  <conditionalFormatting sqref="ET8:EU8">
    <cfRule type="cellIs" dxfId="27" priority="97" operator="greaterThan">
      <formula>0</formula>
    </cfRule>
  </conditionalFormatting>
  <conditionalFormatting sqref="EW38:EW40">
    <cfRule type="cellIs" dxfId="26" priority="343" operator="greaterThan">
      <formula>0</formula>
    </cfRule>
  </conditionalFormatting>
  <conditionalFormatting sqref="EY8:FB8">
    <cfRule type="cellIs" dxfId="25" priority="92" operator="greaterThan">
      <formula>0</formula>
    </cfRule>
  </conditionalFormatting>
  <conditionalFormatting sqref="FD38:FD40">
    <cfRule type="cellIs" dxfId="24" priority="335" operator="greaterThan">
      <formula>0</formula>
    </cfRule>
  </conditionalFormatting>
  <conditionalFormatting sqref="FF8:FI8">
    <cfRule type="cellIs" dxfId="23" priority="87" operator="greaterThan">
      <formula>0</formula>
    </cfRule>
  </conditionalFormatting>
  <conditionalFormatting sqref="FK38:FK40">
    <cfRule type="cellIs" dxfId="22" priority="327" operator="greaterThan">
      <formula>0</formula>
    </cfRule>
  </conditionalFormatting>
  <conditionalFormatting sqref="FM8:FP8">
    <cfRule type="cellIs" dxfId="21" priority="82" operator="greaterThan">
      <formula>0</formula>
    </cfRule>
  </conditionalFormatting>
  <conditionalFormatting sqref="FR38:FR40">
    <cfRule type="cellIs" dxfId="20" priority="319" operator="greaterThan">
      <formula>0</formula>
    </cfRule>
  </conditionalFormatting>
  <pageMargins left="0" right="0" top="0.39370078740157483" bottom="0.19685039370078741" header="0.31496062992125984" footer="0.31496062992125984"/>
  <pageSetup paperSize="9"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3"/>
  <dimension ref="A1:O45"/>
  <sheetViews>
    <sheetView showGridLines="0" topLeftCell="A4" zoomScale="80" zoomScaleNormal="80" workbookViewId="0">
      <selection activeCell="J27" sqref="J27"/>
    </sheetView>
  </sheetViews>
  <sheetFormatPr defaultColWidth="9.140625" defaultRowHeight="12.75"/>
  <cols>
    <col min="1" max="1" width="34.28515625" bestFit="1" customWidth="1"/>
    <col min="2" max="2" width="16" customWidth="1"/>
    <col min="3" max="3" width="8.7109375" style="35" bestFit="1" customWidth="1"/>
    <col min="4" max="4" width="4.42578125" customWidth="1"/>
    <col min="5" max="5" width="28" customWidth="1"/>
    <col min="6" max="6" width="16" customWidth="1"/>
    <col min="7" max="7" width="14.42578125" style="35" customWidth="1"/>
    <col min="8" max="8" width="3.42578125" customWidth="1"/>
    <col min="9" max="9" width="28.28515625" customWidth="1"/>
    <col min="10" max="10" width="16" customWidth="1"/>
    <col min="11" max="11" width="14.42578125" style="35" customWidth="1"/>
    <col min="12" max="12" width="2.42578125" customWidth="1"/>
    <col min="13" max="13" width="28" bestFit="1" customWidth="1"/>
    <col min="14" max="14" width="13.140625" customWidth="1"/>
    <col min="15" max="15" width="14.42578125" customWidth="1"/>
  </cols>
  <sheetData>
    <row r="1" spans="1:15" ht="15" customHeight="1">
      <c r="A1" s="1339" t="s">
        <v>65</v>
      </c>
      <c r="B1" s="1340"/>
      <c r="C1" s="1340"/>
      <c r="D1" s="1340"/>
      <c r="E1" s="1340"/>
      <c r="F1" s="1340"/>
      <c r="G1" s="1340"/>
      <c r="H1" s="1340"/>
      <c r="I1" s="1340"/>
      <c r="J1" s="1340"/>
      <c r="K1" s="1340"/>
      <c r="L1" s="1340"/>
      <c r="M1" s="1340"/>
      <c r="N1" s="1340"/>
      <c r="O1" s="1340"/>
    </row>
    <row r="2" spans="1:15" ht="15" customHeight="1">
      <c r="A2" s="1341" t="s">
        <v>64</v>
      </c>
      <c r="B2" s="1342"/>
      <c r="C2" s="1342"/>
      <c r="D2" s="1342"/>
      <c r="E2" s="1342"/>
      <c r="F2" s="1342"/>
      <c r="G2" s="1342"/>
      <c r="H2" s="1342"/>
      <c r="I2" s="1342"/>
      <c r="J2" s="1342"/>
      <c r="K2" s="1342"/>
      <c r="L2" s="1342"/>
      <c r="M2" s="1342"/>
      <c r="N2" s="1342"/>
      <c r="O2" s="1342"/>
    </row>
    <row r="3" spans="1:15" ht="15" customHeight="1">
      <c r="A3" s="1341"/>
      <c r="B3" s="1342"/>
      <c r="C3" s="1342"/>
      <c r="D3" s="1342"/>
      <c r="E3" s="1342"/>
      <c r="F3" s="1342"/>
      <c r="G3" s="1342"/>
      <c r="H3" s="1342"/>
      <c r="I3" s="1342"/>
      <c r="J3" s="1342"/>
      <c r="K3" s="1342"/>
      <c r="L3" s="1342"/>
      <c r="M3" s="1342"/>
      <c r="N3" s="1342"/>
      <c r="O3" s="1342"/>
    </row>
    <row r="4" spans="1:15" ht="11.45" customHeight="1">
      <c r="A4" s="1343" t="s">
        <v>63</v>
      </c>
      <c r="B4" s="1344"/>
      <c r="C4" s="1344"/>
      <c r="D4" s="1344"/>
      <c r="E4" s="1344"/>
      <c r="F4" s="1344"/>
      <c r="G4" s="1344"/>
      <c r="H4" s="1344"/>
      <c r="I4" s="1344"/>
      <c r="J4" s="1344"/>
      <c r="K4" s="1344"/>
      <c r="L4" s="1344"/>
      <c r="M4" s="1344"/>
      <c r="N4" s="1344"/>
      <c r="O4" s="1344"/>
    </row>
    <row r="5" spans="1:15">
      <c r="A5" s="1348" t="s">
        <v>62</v>
      </c>
      <c r="B5" s="1349"/>
      <c r="C5" s="1349"/>
      <c r="E5" s="1348" t="s">
        <v>61</v>
      </c>
      <c r="F5" s="1349"/>
      <c r="G5" s="1349"/>
      <c r="I5" s="1349" t="s">
        <v>60</v>
      </c>
      <c r="J5" s="1349"/>
      <c r="K5" s="1349"/>
      <c r="M5" s="1348" t="s">
        <v>59</v>
      </c>
      <c r="N5" s="1349"/>
      <c r="O5" s="1349"/>
    </row>
    <row r="6" spans="1:15" ht="5.25" customHeight="1">
      <c r="A6" s="1345"/>
      <c r="B6" s="1346"/>
      <c r="C6" s="1347"/>
      <c r="E6" s="1345"/>
      <c r="F6" s="1346"/>
      <c r="G6" s="1347"/>
      <c r="I6" s="1345"/>
      <c r="J6" s="1346"/>
      <c r="K6" s="1347"/>
      <c r="M6" s="1345"/>
      <c r="N6" s="1346"/>
      <c r="O6" s="1347"/>
    </row>
    <row r="7" spans="1:15" ht="20.100000000000001" customHeight="1">
      <c r="A7" s="55" t="s">
        <v>58</v>
      </c>
      <c r="B7" s="38"/>
      <c r="C7" s="57">
        <f>B7/1000</f>
        <v>0</v>
      </c>
      <c r="E7" s="55" t="s">
        <v>58</v>
      </c>
      <c r="F7" s="38"/>
      <c r="G7" s="57">
        <f>F7/1000</f>
        <v>0</v>
      </c>
      <c r="I7" s="55" t="s">
        <v>58</v>
      </c>
      <c r="J7" s="38"/>
      <c r="K7" s="57">
        <f>J7/1000</f>
        <v>0</v>
      </c>
      <c r="M7" s="55" t="s">
        <v>58</v>
      </c>
      <c r="N7" s="38"/>
      <c r="O7" s="57">
        <f>N7/1000</f>
        <v>0</v>
      </c>
    </row>
    <row r="8" spans="1:15" ht="20.100000000000001" customHeight="1">
      <c r="A8" s="55" t="s">
        <v>57</v>
      </c>
      <c r="B8" s="38"/>
      <c r="C8" s="57">
        <f>B8/1000</f>
        <v>0</v>
      </c>
      <c r="E8" s="55" t="s">
        <v>57</v>
      </c>
      <c r="F8" s="38"/>
      <c r="G8" s="57">
        <f>F8/1000</f>
        <v>0</v>
      </c>
      <c r="I8" s="55" t="s">
        <v>57</v>
      </c>
      <c r="J8" s="38"/>
      <c r="K8" s="57">
        <f>J8/1000</f>
        <v>0</v>
      </c>
      <c r="M8" s="55" t="s">
        <v>57</v>
      </c>
      <c r="N8" s="38"/>
      <c r="O8" s="57">
        <f>N8/1000</f>
        <v>0</v>
      </c>
    </row>
    <row r="9" spans="1:15" ht="20.100000000000001" customHeight="1">
      <c r="A9" s="55" t="s">
        <v>56</v>
      </c>
      <c r="B9" s="38"/>
      <c r="C9" s="57">
        <f>B9/1000</f>
        <v>0</v>
      </c>
      <c r="E9" s="55" t="s">
        <v>56</v>
      </c>
      <c r="F9" s="38"/>
      <c r="G9" s="57">
        <f>F9/1000</f>
        <v>0</v>
      </c>
      <c r="I9" s="55" t="s">
        <v>56</v>
      </c>
      <c r="J9" s="38"/>
      <c r="K9" s="57">
        <f>J9/1000</f>
        <v>0</v>
      </c>
      <c r="M9" s="55" t="s">
        <v>56</v>
      </c>
      <c r="N9" s="38"/>
      <c r="O9" s="57">
        <f>N9/1000</f>
        <v>0</v>
      </c>
    </row>
    <row r="10" spans="1:15" ht="20.100000000000001" customHeight="1">
      <c r="A10" s="55" t="s">
        <v>55</v>
      </c>
      <c r="B10" s="1350">
        <f>C7+(2*C8)</f>
        <v>0</v>
      </c>
      <c r="C10" s="1351"/>
      <c r="E10" s="55" t="s">
        <v>55</v>
      </c>
      <c r="F10" s="1350">
        <f>G7+(2*G8)</f>
        <v>0</v>
      </c>
      <c r="G10" s="1351"/>
      <c r="I10" s="55" t="s">
        <v>55</v>
      </c>
      <c r="J10" s="1350">
        <f>K7+(2*K8)</f>
        <v>0</v>
      </c>
      <c r="K10" s="1351"/>
      <c r="M10" s="55" t="s">
        <v>55</v>
      </c>
      <c r="N10" s="1350">
        <f>O7+(2*O8)</f>
        <v>0</v>
      </c>
      <c r="O10" s="1351"/>
    </row>
    <row r="11" spans="1:15" ht="20.100000000000001" customHeight="1">
      <c r="A11" s="56" t="s">
        <v>54</v>
      </c>
      <c r="B11" s="1352"/>
      <c r="C11" s="1353"/>
      <c r="E11" s="56" t="s">
        <v>54</v>
      </c>
      <c r="F11" s="1352"/>
      <c r="G11" s="1353"/>
      <c r="I11" s="56" t="s">
        <v>54</v>
      </c>
      <c r="J11" s="1352"/>
      <c r="K11" s="1353"/>
      <c r="M11" s="56" t="s">
        <v>54</v>
      </c>
      <c r="N11" s="1352"/>
      <c r="O11" s="1353"/>
    </row>
    <row r="12" spans="1:15" ht="6" customHeight="1">
      <c r="A12" s="1345"/>
      <c r="B12" s="1346"/>
      <c r="C12" s="1347"/>
      <c r="E12" s="1345"/>
      <c r="F12" s="1346"/>
      <c r="G12" s="1347"/>
      <c r="I12" s="1345"/>
      <c r="J12" s="1346"/>
      <c r="K12" s="1347"/>
      <c r="M12" s="1345"/>
      <c r="N12" s="1346"/>
      <c r="O12" s="1347"/>
    </row>
    <row r="13" spans="1:15" ht="15">
      <c r="A13" s="55" t="s">
        <v>53</v>
      </c>
      <c r="B13" s="1328">
        <f>((B10*PI()*C9))+B11</f>
        <v>0</v>
      </c>
      <c r="C13" s="1328"/>
      <c r="E13" s="55" t="s">
        <v>53</v>
      </c>
      <c r="F13" s="1328">
        <f>((F10*PI()*G9))+F11</f>
        <v>0</v>
      </c>
      <c r="G13" s="1328"/>
      <c r="I13" s="55" t="s">
        <v>53</v>
      </c>
      <c r="J13" s="1329">
        <f>((PI()/4)*((J10^2)+4*(K9^2)))</f>
        <v>0</v>
      </c>
      <c r="K13" s="1330"/>
      <c r="M13" s="55" t="s">
        <v>53</v>
      </c>
      <c r="N13" s="1328">
        <f>((N10*PI()*O9))+N11</f>
        <v>0</v>
      </c>
      <c r="O13" s="1328"/>
    </row>
    <row r="14" spans="1:15" ht="15">
      <c r="A14" s="43"/>
      <c r="B14" s="54"/>
      <c r="C14" s="54"/>
      <c r="E14" s="43"/>
      <c r="F14" s="54"/>
      <c r="G14" s="54"/>
      <c r="I14" s="43"/>
      <c r="J14" s="54"/>
      <c r="K14" s="54"/>
    </row>
    <row r="15" spans="1:15" ht="15.75">
      <c r="A15" s="46"/>
      <c r="B15" s="1331"/>
      <c r="C15" s="1331"/>
      <c r="E15" s="1332" t="s">
        <v>52</v>
      </c>
      <c r="F15" s="1333"/>
      <c r="G15" s="1333"/>
      <c r="H15" s="1333"/>
      <c r="I15" s="1334"/>
      <c r="J15" s="1335">
        <f>B13+F13</f>
        <v>0</v>
      </c>
      <c r="K15" s="1335"/>
    </row>
    <row r="16" spans="1:15" ht="15.75">
      <c r="A16" s="43"/>
      <c r="B16" s="53"/>
      <c r="E16" s="1332" t="s">
        <v>51</v>
      </c>
      <c r="F16" s="1333"/>
      <c r="G16" s="1333"/>
      <c r="H16" s="1333"/>
      <c r="I16" s="1334"/>
      <c r="J16" s="1335">
        <f>J13</f>
        <v>0</v>
      </c>
      <c r="K16" s="1335"/>
    </row>
    <row r="17" spans="1:11">
      <c r="A17" s="43"/>
      <c r="B17" s="53"/>
    </row>
    <row r="19" spans="1:11" ht="18.75" customHeight="1">
      <c r="A19" s="1336" t="s">
        <v>50</v>
      </c>
      <c r="B19" s="1337"/>
      <c r="C19" s="1337"/>
      <c r="D19" s="1337"/>
      <c r="E19" s="1337"/>
      <c r="F19" s="1337"/>
      <c r="G19" s="1337"/>
      <c r="H19" s="1337"/>
      <c r="I19" s="1337"/>
      <c r="J19" s="1337"/>
      <c r="K19" s="1338"/>
    </row>
    <row r="20" spans="1:11" s="46" customFormat="1" ht="18.75" customHeight="1">
      <c r="A20" s="52" t="s">
        <v>49</v>
      </c>
      <c r="B20" s="51" t="s">
        <v>48</v>
      </c>
      <c r="C20" s="1327" t="s">
        <v>47</v>
      </c>
      <c r="D20" s="1327"/>
      <c r="E20" s="49"/>
      <c r="F20" s="50"/>
      <c r="G20" s="50"/>
      <c r="H20" s="49"/>
      <c r="I20" s="49"/>
      <c r="J20" s="48" t="s">
        <v>46</v>
      </c>
      <c r="K20" s="47"/>
    </row>
    <row r="21" spans="1:11" ht="18.75" customHeight="1">
      <c r="A21" s="45"/>
      <c r="B21" s="41"/>
      <c r="C21" s="1316">
        <f>IFERROR(VLOOKUP(B21,PID!A5:B247,2,0),0)</f>
        <v>0</v>
      </c>
      <c r="D21" s="1317"/>
      <c r="E21" s="41" t="s">
        <v>45</v>
      </c>
      <c r="F21" s="1318"/>
      <c r="G21" s="1319"/>
      <c r="H21" s="1326" t="s">
        <v>44</v>
      </c>
      <c r="I21" s="1326"/>
      <c r="J21" s="37">
        <f t="shared" ref="J21:J36" si="0">C21*F21</f>
        <v>0</v>
      </c>
      <c r="K21" s="44"/>
    </row>
    <row r="22" spans="1:11" ht="18.75" customHeight="1">
      <c r="A22" s="45"/>
      <c r="B22" s="41"/>
      <c r="C22" s="1316">
        <f>IFERROR(VLOOKUP(B22,PID!A6:B248,2,0),0)</f>
        <v>0</v>
      </c>
      <c r="D22" s="1317"/>
      <c r="E22" s="41" t="s">
        <v>45</v>
      </c>
      <c r="F22" s="1318"/>
      <c r="G22" s="1319"/>
      <c r="H22" s="1326" t="s">
        <v>44</v>
      </c>
      <c r="I22" s="1326"/>
      <c r="J22" s="37">
        <f t="shared" si="0"/>
        <v>0</v>
      </c>
      <c r="K22" s="44"/>
    </row>
    <row r="23" spans="1:11" ht="18.75" customHeight="1">
      <c r="A23" s="45"/>
      <c r="B23" s="41"/>
      <c r="C23" s="1316">
        <f>IFERROR(VLOOKUP(B23,PID!A7:B249,2,0),0)</f>
        <v>0</v>
      </c>
      <c r="D23" s="1317"/>
      <c r="E23" s="41" t="s">
        <v>45</v>
      </c>
      <c r="F23" s="1318"/>
      <c r="G23" s="1319"/>
      <c r="H23" s="1326" t="s">
        <v>44</v>
      </c>
      <c r="I23" s="1326"/>
      <c r="J23" s="37">
        <f t="shared" si="0"/>
        <v>0</v>
      </c>
      <c r="K23" s="44"/>
    </row>
    <row r="24" spans="1:11" s="43" customFormat="1" ht="15.75" customHeight="1">
      <c r="A24" s="45"/>
      <c r="B24" s="41"/>
      <c r="C24" s="1316">
        <f>IFERROR(VLOOKUP(B24,PID!A8:B250,2,0),0)</f>
        <v>0</v>
      </c>
      <c r="D24" s="1317"/>
      <c r="E24" s="41" t="s">
        <v>45</v>
      </c>
      <c r="F24" s="1318"/>
      <c r="G24" s="1319"/>
      <c r="H24" s="1326" t="s">
        <v>44</v>
      </c>
      <c r="I24" s="1326"/>
      <c r="J24" s="37">
        <f t="shared" si="0"/>
        <v>0</v>
      </c>
      <c r="K24" s="44"/>
    </row>
    <row r="25" spans="1:11">
      <c r="A25" s="42"/>
      <c r="B25" s="41"/>
      <c r="C25" s="1316">
        <f>IFERROR(VLOOKUP(B25,PID!A9:B251,2,0),0)</f>
        <v>0</v>
      </c>
      <c r="D25" s="1317"/>
      <c r="E25" s="41" t="s">
        <v>45</v>
      </c>
      <c r="F25" s="1318"/>
      <c r="G25" s="1319"/>
      <c r="H25" s="1320" t="s">
        <v>44</v>
      </c>
      <c r="I25" s="1320"/>
      <c r="J25" s="37">
        <f t="shared" si="0"/>
        <v>0</v>
      </c>
      <c r="K25" s="36"/>
    </row>
    <row r="26" spans="1:11">
      <c r="A26" s="42"/>
      <c r="B26" s="41"/>
      <c r="C26" s="1316">
        <f>IFERROR(VLOOKUP(B26,PID!A10:B252,2,0),0)</f>
        <v>0</v>
      </c>
      <c r="D26" s="1317"/>
      <c r="E26" s="41" t="s">
        <v>45</v>
      </c>
      <c r="F26" s="1318"/>
      <c r="G26" s="1319"/>
      <c r="H26" s="1320" t="s">
        <v>44</v>
      </c>
      <c r="I26" s="1320"/>
      <c r="J26" s="37">
        <f t="shared" si="0"/>
        <v>0</v>
      </c>
      <c r="K26" s="36"/>
    </row>
    <row r="27" spans="1:11">
      <c r="A27" s="42"/>
      <c r="B27" s="41"/>
      <c r="C27" s="1316">
        <f>IFERROR(VLOOKUP(B27,PID!A11:B253,2,0),0)</f>
        <v>0</v>
      </c>
      <c r="D27" s="1317"/>
      <c r="E27" s="41" t="s">
        <v>45</v>
      </c>
      <c r="F27" s="1318"/>
      <c r="G27" s="1319"/>
      <c r="H27" s="1320" t="s">
        <v>44</v>
      </c>
      <c r="I27" s="1320"/>
      <c r="J27" s="37">
        <f t="shared" si="0"/>
        <v>0</v>
      </c>
      <c r="K27" s="36"/>
    </row>
    <row r="28" spans="1:11">
      <c r="A28" s="42"/>
      <c r="B28" s="41"/>
      <c r="C28" s="1316">
        <f>IFERROR(VLOOKUP(B28,PID!A12:B254,2,0),0)</f>
        <v>0</v>
      </c>
      <c r="D28" s="1317"/>
      <c r="E28" s="41" t="s">
        <v>45</v>
      </c>
      <c r="F28" s="1318"/>
      <c r="G28" s="1319"/>
      <c r="H28" s="1320" t="s">
        <v>44</v>
      </c>
      <c r="I28" s="1320"/>
      <c r="J28" s="37">
        <f t="shared" si="0"/>
        <v>0</v>
      </c>
      <c r="K28" s="36"/>
    </row>
    <row r="29" spans="1:11">
      <c r="A29" s="42"/>
      <c r="B29" s="41"/>
      <c r="C29" s="1316">
        <f>IFERROR(VLOOKUP(B29,PID!A13:B255,2,0),0)</f>
        <v>0</v>
      </c>
      <c r="D29" s="1317"/>
      <c r="E29" s="41" t="s">
        <v>45</v>
      </c>
      <c r="F29" s="40"/>
      <c r="G29" s="39"/>
      <c r="H29" s="1320" t="s">
        <v>44</v>
      </c>
      <c r="I29" s="1320"/>
      <c r="J29" s="37">
        <f t="shared" si="0"/>
        <v>0</v>
      </c>
      <c r="K29" s="36"/>
    </row>
    <row r="30" spans="1:11">
      <c r="A30" s="42"/>
      <c r="B30" s="41"/>
      <c r="C30" s="1316">
        <f>IFERROR(VLOOKUP(B30,PID!A14:B256,2,0),0)</f>
        <v>0</v>
      </c>
      <c r="D30" s="1317"/>
      <c r="E30" s="41" t="s">
        <v>45</v>
      </c>
      <c r="F30" s="40"/>
      <c r="G30" s="39"/>
      <c r="H30" s="1320" t="s">
        <v>44</v>
      </c>
      <c r="I30" s="1320"/>
      <c r="J30" s="37">
        <f t="shared" si="0"/>
        <v>0</v>
      </c>
      <c r="K30" s="36"/>
    </row>
    <row r="31" spans="1:11">
      <c r="A31" s="42"/>
      <c r="B31" s="41"/>
      <c r="C31" s="1316">
        <f>IFERROR(VLOOKUP(B31,PID!A15:B257,2,0),0)</f>
        <v>0</v>
      </c>
      <c r="D31" s="1317"/>
      <c r="E31" s="41" t="s">
        <v>45</v>
      </c>
      <c r="F31" s="40"/>
      <c r="G31" s="39"/>
      <c r="H31" s="1320" t="s">
        <v>44</v>
      </c>
      <c r="I31" s="1320"/>
      <c r="J31" s="37">
        <f t="shared" si="0"/>
        <v>0</v>
      </c>
      <c r="K31" s="36"/>
    </row>
    <row r="32" spans="1:11">
      <c r="A32" s="42"/>
      <c r="B32" s="41"/>
      <c r="C32" s="1316">
        <f>IFERROR(VLOOKUP(B32,PID!A16:B258,2,0),0)</f>
        <v>0</v>
      </c>
      <c r="D32" s="1317"/>
      <c r="E32" s="41" t="s">
        <v>45</v>
      </c>
      <c r="F32" s="40"/>
      <c r="G32" s="39"/>
      <c r="H32" s="1320" t="s">
        <v>44</v>
      </c>
      <c r="I32" s="1320"/>
      <c r="J32" s="37">
        <f t="shared" si="0"/>
        <v>0</v>
      </c>
      <c r="K32" s="36"/>
    </row>
    <row r="33" spans="1:11">
      <c r="A33" s="42"/>
      <c r="B33" s="41"/>
      <c r="C33" s="1316">
        <f>IFERROR(VLOOKUP(B33,PID!A17:B259,2,0),0)</f>
        <v>0</v>
      </c>
      <c r="D33" s="1317"/>
      <c r="E33" s="41" t="s">
        <v>45</v>
      </c>
      <c r="F33" s="40"/>
      <c r="G33" s="39"/>
      <c r="H33" s="1320" t="s">
        <v>44</v>
      </c>
      <c r="I33" s="1320"/>
      <c r="J33" s="37">
        <f t="shared" si="0"/>
        <v>0</v>
      </c>
      <c r="K33" s="36"/>
    </row>
    <row r="34" spans="1:11">
      <c r="A34" s="42"/>
      <c r="B34" s="41"/>
      <c r="C34" s="1316">
        <f>IFERROR(VLOOKUP(B34,PID!A18:B260,2,0),0)</f>
        <v>0</v>
      </c>
      <c r="D34" s="1317"/>
      <c r="E34" s="41" t="s">
        <v>45</v>
      </c>
      <c r="F34" s="40"/>
      <c r="G34" s="39"/>
      <c r="H34" s="1320" t="s">
        <v>44</v>
      </c>
      <c r="I34" s="1320"/>
      <c r="J34" s="37">
        <f t="shared" si="0"/>
        <v>0</v>
      </c>
      <c r="K34" s="36"/>
    </row>
    <row r="35" spans="1:11">
      <c r="A35" s="42"/>
      <c r="B35" s="41"/>
      <c r="C35" s="1316">
        <f>IFERROR(VLOOKUP(B35,PID!A19:B261,2,0),0)</f>
        <v>0</v>
      </c>
      <c r="D35" s="1317"/>
      <c r="E35" s="41" t="s">
        <v>45</v>
      </c>
      <c r="F35" s="40"/>
      <c r="G35" s="39"/>
      <c r="H35" s="1320" t="s">
        <v>44</v>
      </c>
      <c r="I35" s="1320"/>
      <c r="J35" s="37">
        <f t="shared" si="0"/>
        <v>0</v>
      </c>
      <c r="K35" s="36"/>
    </row>
    <row r="36" spans="1:11">
      <c r="A36" s="42"/>
      <c r="B36" s="41"/>
      <c r="C36" s="1316">
        <f>IFERROR(VLOOKUP(B36,PID!A20:B262,2,0),0)</f>
        <v>0</v>
      </c>
      <c r="D36" s="1317"/>
      <c r="E36" s="41" t="s">
        <v>45</v>
      </c>
      <c r="F36" s="1318"/>
      <c r="G36" s="1319"/>
      <c r="H36" s="1320" t="s">
        <v>44</v>
      </c>
      <c r="I36" s="1320"/>
      <c r="J36" s="37">
        <f t="shared" si="0"/>
        <v>0</v>
      </c>
      <c r="K36" s="36"/>
    </row>
    <row r="37" spans="1:11" ht="23.25" customHeight="1">
      <c r="A37" s="1321" t="s">
        <v>43</v>
      </c>
      <c r="B37" s="1321"/>
      <c r="C37" s="1321"/>
      <c r="D37" s="1321"/>
      <c r="E37" s="1321"/>
      <c r="F37" s="1321"/>
      <c r="G37" s="1321"/>
      <c r="H37" s="1321"/>
      <c r="I37" s="1322"/>
      <c r="J37" s="1323">
        <f>SUM(J21:J36)+N13</f>
        <v>0</v>
      </c>
      <c r="K37" s="1324"/>
    </row>
    <row r="38" spans="1:11" ht="19.5" customHeight="1">
      <c r="A38" s="1325" t="s">
        <v>42</v>
      </c>
      <c r="B38" s="1325"/>
      <c r="C38" s="1325"/>
      <c r="D38" s="1325"/>
      <c r="E38" s="1325"/>
      <c r="F38" s="1325"/>
      <c r="G38" s="1325"/>
      <c r="H38" s="1325"/>
      <c r="I38" s="1325"/>
      <c r="J38" s="1325"/>
      <c r="K38" s="1325"/>
    </row>
    <row r="39" spans="1:11">
      <c r="A39" s="1313" t="s">
        <v>41</v>
      </c>
      <c r="B39" s="1313"/>
      <c r="C39" s="1313"/>
      <c r="D39" s="1313"/>
      <c r="E39" s="1313"/>
      <c r="F39" s="1313"/>
      <c r="G39" s="1313"/>
      <c r="H39" s="1313"/>
      <c r="I39" s="1314">
        <f>J15+J16+J37</f>
        <v>0</v>
      </c>
      <c r="J39" s="1314"/>
      <c r="K39" s="1314"/>
    </row>
    <row r="40" spans="1:11">
      <c r="A40" s="1313" t="s">
        <v>40</v>
      </c>
      <c r="B40" s="1313"/>
      <c r="C40" s="1313"/>
      <c r="D40" s="1313"/>
      <c r="E40" s="1313"/>
      <c r="F40" s="1313"/>
      <c r="G40" s="1313"/>
      <c r="H40" s="1313"/>
      <c r="I40" s="1314">
        <v>96</v>
      </c>
      <c r="J40" s="1314"/>
      <c r="K40" s="1314"/>
    </row>
    <row r="41" spans="1:11">
      <c r="A41" s="1313" t="s">
        <v>39</v>
      </c>
      <c r="B41" s="1313"/>
      <c r="C41" s="1313"/>
      <c r="D41" s="1313"/>
      <c r="E41" s="1313"/>
      <c r="F41" s="1313"/>
      <c r="G41" s="1313"/>
      <c r="H41" s="1313"/>
      <c r="I41" s="1314">
        <f>I39*0.063</f>
        <v>0</v>
      </c>
      <c r="J41" s="1314"/>
      <c r="K41" s="1314"/>
    </row>
    <row r="42" spans="1:11">
      <c r="A42" s="1313" t="s">
        <v>38</v>
      </c>
      <c r="B42" s="1313"/>
      <c r="C42" s="1313"/>
      <c r="D42" s="1313"/>
      <c r="E42" s="1313"/>
      <c r="F42" s="1313"/>
      <c r="G42" s="1313"/>
      <c r="H42" s="1313"/>
      <c r="I42" s="1315">
        <f>I40*I41</f>
        <v>0</v>
      </c>
      <c r="J42" s="1315"/>
      <c r="K42" s="1315"/>
    </row>
    <row r="43" spans="1:11">
      <c r="A43" s="1313" t="s">
        <v>37</v>
      </c>
      <c r="B43" s="1313"/>
      <c r="C43" s="1313"/>
      <c r="D43" s="1313"/>
      <c r="E43" s="1313"/>
      <c r="F43" s="1313"/>
      <c r="G43" s="1313"/>
      <c r="H43" s="1313"/>
      <c r="I43" s="1315">
        <f>I39*4</f>
        <v>0</v>
      </c>
      <c r="J43" s="1315"/>
      <c r="K43" s="1315"/>
    </row>
    <row r="44" spans="1:11">
      <c r="I44" s="1312"/>
      <c r="J44" s="1312"/>
    </row>
    <row r="45" spans="1:11">
      <c r="I45" s="1312"/>
      <c r="J45" s="1312"/>
    </row>
  </sheetData>
  <mergeCells count="90">
    <mergeCell ref="N10:O10"/>
    <mergeCell ref="M12:O12"/>
    <mergeCell ref="N13:O13"/>
    <mergeCell ref="F11:G11"/>
    <mergeCell ref="B10:C10"/>
    <mergeCell ref="F10:G10"/>
    <mergeCell ref="J11:K11"/>
    <mergeCell ref="N11:O11"/>
    <mergeCell ref="J10:K10"/>
    <mergeCell ref="B11:C11"/>
    <mergeCell ref="A12:C12"/>
    <mergeCell ref="E12:G12"/>
    <mergeCell ref="I12:K12"/>
    <mergeCell ref="C35:D35"/>
    <mergeCell ref="H29:I29"/>
    <mergeCell ref="H30:I30"/>
    <mergeCell ref="H31:I31"/>
    <mergeCell ref="H32:I32"/>
    <mergeCell ref="H33:I33"/>
    <mergeCell ref="C29:D29"/>
    <mergeCell ref="C30:D30"/>
    <mergeCell ref="H34:I34"/>
    <mergeCell ref="H35:I35"/>
    <mergeCell ref="C31:D31"/>
    <mergeCell ref="C32:D32"/>
    <mergeCell ref="C33:D33"/>
    <mergeCell ref="C34:D34"/>
    <mergeCell ref="A1:O1"/>
    <mergeCell ref="A2:O3"/>
    <mergeCell ref="A4:O4"/>
    <mergeCell ref="A6:C6"/>
    <mergeCell ref="E6:G6"/>
    <mergeCell ref="I6:K6"/>
    <mergeCell ref="A5:C5"/>
    <mergeCell ref="E5:G5"/>
    <mergeCell ref="M5:O5"/>
    <mergeCell ref="M6:O6"/>
    <mergeCell ref="I5:K5"/>
    <mergeCell ref="C20:D20"/>
    <mergeCell ref="B13:C13"/>
    <mergeCell ref="F13:G13"/>
    <mergeCell ref="J13:K13"/>
    <mergeCell ref="B15:C15"/>
    <mergeCell ref="E15:I15"/>
    <mergeCell ref="J15:K15"/>
    <mergeCell ref="A19:K19"/>
    <mergeCell ref="E16:I16"/>
    <mergeCell ref="J16:K16"/>
    <mergeCell ref="F21:G21"/>
    <mergeCell ref="H21:I21"/>
    <mergeCell ref="C22:D22"/>
    <mergeCell ref="F22:G22"/>
    <mergeCell ref="H22:I22"/>
    <mergeCell ref="C21:D21"/>
    <mergeCell ref="C23:D23"/>
    <mergeCell ref="F23:G23"/>
    <mergeCell ref="H23:I23"/>
    <mergeCell ref="C24:D24"/>
    <mergeCell ref="F24:G24"/>
    <mergeCell ref="H24:I24"/>
    <mergeCell ref="C25:D25"/>
    <mergeCell ref="F25:G25"/>
    <mergeCell ref="H25:I25"/>
    <mergeCell ref="C26:D26"/>
    <mergeCell ref="F26:G26"/>
    <mergeCell ref="H26:I26"/>
    <mergeCell ref="F27:G27"/>
    <mergeCell ref="H27:I27"/>
    <mergeCell ref="C28:D28"/>
    <mergeCell ref="F28:G28"/>
    <mergeCell ref="H28:I28"/>
    <mergeCell ref="C27:D27"/>
    <mergeCell ref="A40:H40"/>
    <mergeCell ref="I40:K40"/>
    <mergeCell ref="C36:D36"/>
    <mergeCell ref="F36:G36"/>
    <mergeCell ref="H36:I36"/>
    <mergeCell ref="A37:I37"/>
    <mergeCell ref="J37:K37"/>
    <mergeCell ref="A38:K38"/>
    <mergeCell ref="A39:H39"/>
    <mergeCell ref="I39:K39"/>
    <mergeCell ref="I44:J44"/>
    <mergeCell ref="I45:J45"/>
    <mergeCell ref="A41:H41"/>
    <mergeCell ref="I41:K41"/>
    <mergeCell ref="A42:H42"/>
    <mergeCell ref="I42:K42"/>
    <mergeCell ref="A43:H43"/>
    <mergeCell ref="I43:K43"/>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33"/>
  <sheetViews>
    <sheetView showGridLines="0" view="pageBreakPreview" zoomScale="85" zoomScaleNormal="100" zoomScaleSheetLayoutView="85" workbookViewId="0">
      <selection activeCell="F4" sqref="F4"/>
    </sheetView>
  </sheetViews>
  <sheetFormatPr defaultColWidth="8.85546875" defaultRowHeight="15"/>
  <cols>
    <col min="1" max="1" width="10.7109375" style="850" bestFit="1" customWidth="1"/>
    <col min="2" max="2" width="8.85546875" style="850"/>
    <col min="3" max="3" width="52.5703125" style="850" customWidth="1"/>
    <col min="4" max="4" width="24.7109375" style="850" customWidth="1"/>
    <col min="5" max="16384" width="8.85546875" style="850"/>
  </cols>
  <sheetData>
    <row r="1" spans="1:5" ht="14.45" customHeight="1">
      <c r="A1" s="1354" t="s">
        <v>970</v>
      </c>
      <c r="B1" s="1355"/>
      <c r="C1" s="1355"/>
      <c r="D1" s="1356"/>
    </row>
    <row r="2" spans="1:5" ht="14.45" customHeight="1" thickBot="1">
      <c r="A2" s="1357"/>
      <c r="B2" s="1358"/>
      <c r="C2" s="1358"/>
      <c r="D2" s="1359"/>
    </row>
    <row r="3" spans="1:5">
      <c r="A3" s="856" t="s">
        <v>971</v>
      </c>
      <c r="B3" s="856" t="s">
        <v>972</v>
      </c>
      <c r="C3" s="856" t="s">
        <v>973</v>
      </c>
      <c r="D3" s="856" t="s">
        <v>9</v>
      </c>
      <c r="E3" s="851"/>
    </row>
    <row r="4" spans="1:5">
      <c r="A4" s="852">
        <v>0</v>
      </c>
      <c r="B4" s="853"/>
      <c r="C4" s="853"/>
      <c r="D4" s="853"/>
    </row>
    <row r="5" spans="1:5">
      <c r="A5" s="854"/>
      <c r="B5" s="854"/>
      <c r="C5" s="854"/>
      <c r="D5" s="854"/>
    </row>
    <row r="6" spans="1:5">
      <c r="A6" s="854"/>
      <c r="B6" s="854"/>
      <c r="C6" s="854"/>
      <c r="D6" s="854"/>
    </row>
    <row r="7" spans="1:5">
      <c r="A7" s="854"/>
      <c r="B7" s="854"/>
      <c r="C7" s="854"/>
      <c r="D7" s="854"/>
    </row>
    <row r="8" spans="1:5">
      <c r="A8" s="854"/>
      <c r="B8" s="854"/>
      <c r="C8" s="854"/>
      <c r="D8" s="854"/>
    </row>
    <row r="9" spans="1:5">
      <c r="A9" s="854"/>
      <c r="B9" s="854"/>
      <c r="C9" s="854"/>
      <c r="D9" s="854"/>
    </row>
    <row r="10" spans="1:5">
      <c r="A10" s="854"/>
      <c r="B10" s="854"/>
      <c r="C10" s="854"/>
      <c r="D10" s="854"/>
    </row>
    <row r="11" spans="1:5">
      <c r="A11" s="854"/>
      <c r="B11" s="854"/>
      <c r="C11" s="854"/>
      <c r="D11" s="854"/>
    </row>
    <row r="12" spans="1:5">
      <c r="A12" s="854"/>
      <c r="B12" s="854"/>
      <c r="C12" s="854"/>
      <c r="D12" s="854"/>
    </row>
    <row r="13" spans="1:5">
      <c r="A13" s="854"/>
      <c r="B13" s="854"/>
      <c r="C13" s="854"/>
      <c r="D13" s="854"/>
    </row>
    <row r="14" spans="1:5">
      <c r="A14" s="854"/>
      <c r="B14" s="854"/>
      <c r="C14" s="854"/>
      <c r="D14" s="854"/>
    </row>
    <row r="15" spans="1:5">
      <c r="A15" s="854"/>
      <c r="B15" s="854"/>
      <c r="C15" s="854"/>
      <c r="D15" s="854"/>
    </row>
    <row r="16" spans="1:5">
      <c r="A16" s="854"/>
      <c r="B16" s="854"/>
      <c r="C16" s="854"/>
      <c r="D16" s="854"/>
    </row>
    <row r="17" spans="1:4">
      <c r="A17" s="854"/>
      <c r="B17" s="854"/>
      <c r="C17" s="854"/>
      <c r="D17" s="854"/>
    </row>
    <row r="18" spans="1:4">
      <c r="A18" s="854"/>
      <c r="B18" s="854"/>
      <c r="C18" s="854"/>
      <c r="D18" s="854"/>
    </row>
    <row r="19" spans="1:4">
      <c r="A19" s="854"/>
      <c r="B19" s="854"/>
      <c r="C19" s="854"/>
      <c r="D19" s="854"/>
    </row>
    <row r="20" spans="1:4">
      <c r="A20" s="854"/>
      <c r="B20" s="854"/>
      <c r="C20" s="854"/>
      <c r="D20" s="854"/>
    </row>
    <row r="21" spans="1:4">
      <c r="A21" s="854"/>
      <c r="B21" s="854"/>
      <c r="C21" s="854"/>
      <c r="D21" s="854"/>
    </row>
    <row r="22" spans="1:4">
      <c r="A22" s="854"/>
      <c r="B22" s="854"/>
      <c r="C22" s="854"/>
      <c r="D22" s="854"/>
    </row>
    <row r="23" spans="1:4">
      <c r="A23" s="854"/>
      <c r="B23" s="854"/>
      <c r="C23" s="854"/>
      <c r="D23" s="854"/>
    </row>
    <row r="24" spans="1:4">
      <c r="A24" s="854"/>
      <c r="B24" s="854"/>
      <c r="C24" s="854"/>
      <c r="D24" s="854"/>
    </row>
    <row r="25" spans="1:4">
      <c r="A25" s="854"/>
      <c r="B25" s="854"/>
      <c r="C25" s="854"/>
      <c r="D25" s="854"/>
    </row>
    <row r="26" spans="1:4">
      <c r="A26" s="854"/>
      <c r="B26" s="854"/>
      <c r="C26" s="854"/>
      <c r="D26" s="854"/>
    </row>
    <row r="27" spans="1:4">
      <c r="A27" s="854"/>
      <c r="B27" s="854"/>
      <c r="C27" s="854"/>
      <c r="D27" s="854"/>
    </row>
    <row r="28" spans="1:4">
      <c r="A28" s="854"/>
      <c r="B28" s="854"/>
      <c r="C28" s="854"/>
      <c r="D28" s="854"/>
    </row>
    <row r="29" spans="1:4">
      <c r="A29" s="854"/>
      <c r="B29" s="854"/>
      <c r="C29" s="854"/>
      <c r="D29" s="854"/>
    </row>
    <row r="30" spans="1:4">
      <c r="A30" s="854"/>
      <c r="B30" s="854"/>
      <c r="C30" s="854"/>
      <c r="D30" s="854"/>
    </row>
    <row r="31" spans="1:4">
      <c r="A31" s="854"/>
      <c r="B31" s="854"/>
      <c r="C31" s="854"/>
      <c r="D31" s="854"/>
    </row>
    <row r="32" spans="1:4">
      <c r="A32" s="854"/>
      <c r="B32" s="854"/>
      <c r="C32" s="854"/>
      <c r="D32" s="854"/>
    </row>
    <row r="33" spans="1:4">
      <c r="A33" s="855"/>
      <c r="B33" s="855"/>
      <c r="C33" s="855"/>
      <c r="D33" s="855"/>
    </row>
  </sheetData>
  <mergeCells count="1">
    <mergeCell ref="A1:D2"/>
  </mergeCells>
  <printOptions horizontalCentered="1" verticalCentered="1"/>
  <pageMargins left="0.51181102362204722" right="0.51181102362204722" top="0.78740157480314965" bottom="0.78740157480314965" header="0.31496062992125984" footer="0.31496062992125984"/>
  <pageSetup paperSize="9" scale="95" orientation="portrait" verticalDpi="300" r:id="rId1"/>
  <drawing r:id="rId2"/>
  <legacyDrawing r:id="rId3"/>
  <oleObjects>
    <mc:AlternateContent xmlns:mc="http://schemas.openxmlformats.org/markup-compatibility/2006">
      <mc:Choice Requires="x14">
        <oleObject progId="CorelDRAW.Graphic.13" shapeId="195585" r:id="rId4">
          <objectPr defaultSize="0" autoPict="0" r:id="rId5">
            <anchor moveWithCells="1" sizeWithCells="1">
              <from>
                <xdr:col>0</xdr:col>
                <xdr:colOff>9525</xdr:colOff>
                <xdr:row>0</xdr:row>
                <xdr:rowOff>19050</xdr:rowOff>
              </from>
              <to>
                <xdr:col>1</xdr:col>
                <xdr:colOff>352425</xdr:colOff>
                <xdr:row>1</xdr:row>
                <xdr:rowOff>171450</xdr:rowOff>
              </to>
            </anchor>
          </objectPr>
        </oleObject>
      </mc:Choice>
      <mc:Fallback>
        <oleObject progId="CorelDRAW.Graphic.13" shapeId="195585"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8">
    <tabColor rgb="FF002060"/>
    <pageSetUpPr fitToPage="1"/>
  </sheetPr>
  <dimension ref="A1:ET251"/>
  <sheetViews>
    <sheetView showGridLines="0" zoomScale="55" zoomScaleNormal="55" zoomScaleSheetLayoutView="40" workbookViewId="0">
      <selection activeCell="DW10" sqref="DW10"/>
    </sheetView>
  </sheetViews>
  <sheetFormatPr defaultColWidth="9.140625" defaultRowHeight="15" outlineLevelCol="1"/>
  <cols>
    <col min="1" max="1" width="9.140625" style="633"/>
    <col min="2" max="2" width="71.42578125" style="633" customWidth="1"/>
    <col min="3" max="3" width="28.7109375" style="633" customWidth="1"/>
    <col min="4" max="4" width="32.42578125" style="634" customWidth="1"/>
    <col min="5" max="5" width="26.85546875" style="633" customWidth="1"/>
    <col min="6" max="6" width="18.7109375" style="634" bestFit="1" customWidth="1"/>
    <col min="7" max="7" width="10.42578125" style="633" bestFit="1" customWidth="1"/>
    <col min="8" max="8" width="26.7109375" style="633" bestFit="1" customWidth="1"/>
    <col min="9" max="9" width="13.140625" style="633" customWidth="1" outlineLevel="1"/>
    <col min="10" max="10" width="9.7109375" style="633" customWidth="1" outlineLevel="1"/>
    <col min="11" max="18" width="10.28515625" style="633" customWidth="1" outlineLevel="1"/>
    <col min="19" max="19" width="9.7109375" style="633" customWidth="1" outlineLevel="1"/>
    <col min="20" max="22" width="9.28515625" style="633" customWidth="1" outlineLevel="1"/>
    <col min="23" max="24" width="8.140625" style="633" customWidth="1" outlineLevel="1"/>
    <col min="25" max="25" width="8.5703125" style="633" customWidth="1" outlineLevel="1"/>
    <col min="26" max="26" width="9.28515625" style="633" customWidth="1" outlineLevel="1"/>
    <col min="27" max="28" width="8.42578125" style="633" customWidth="1" outlineLevel="1"/>
    <col min="29" max="29" width="9.28515625" style="633" customWidth="1" outlineLevel="1"/>
    <col min="30" max="30" width="7.140625" style="633" customWidth="1" outlineLevel="1"/>
    <col min="31" max="37" width="6.5703125" style="633" customWidth="1" outlineLevel="1"/>
    <col min="38" max="38" width="6.5703125" style="633" bestFit="1" customWidth="1"/>
    <col min="39" max="40" width="6.5703125" style="633" hidden="1" customWidth="1" outlineLevel="1"/>
    <col min="41" max="48" width="6.85546875" style="633" hidden="1" customWidth="1" outlineLevel="1"/>
    <col min="49" max="58" width="6.5703125" style="633" hidden="1" customWidth="1" outlineLevel="1"/>
    <col min="59" max="59" width="6.85546875" style="633" hidden="1" customWidth="1" outlineLevel="1"/>
    <col min="60" max="60" width="6.5703125" style="633" hidden="1" customWidth="1" outlineLevel="1"/>
    <col min="61" max="68" width="6.85546875" style="633" hidden="1" customWidth="1" outlineLevel="1"/>
    <col min="69" max="69" width="7.140625" style="633" bestFit="1" customWidth="1" collapsed="1"/>
    <col min="70" max="77" width="7.42578125" style="633" hidden="1" customWidth="1" outlineLevel="1"/>
    <col min="78" max="78" width="7.140625" style="633" hidden="1" customWidth="1" outlineLevel="1"/>
    <col min="79" max="79" width="6.85546875" style="633" hidden="1" customWidth="1" outlineLevel="1"/>
    <col min="80" max="87" width="7.140625" style="633" hidden="1" customWidth="1" outlineLevel="1"/>
    <col min="88" max="88" width="7.42578125" style="633" hidden="1" customWidth="1" outlineLevel="1"/>
    <col min="89" max="89" width="7.140625" style="633" hidden="1" customWidth="1" outlineLevel="1"/>
    <col min="90" max="98" width="7.42578125" style="633" hidden="1" customWidth="1" outlineLevel="1"/>
    <col min="99" max="99" width="7.140625" style="633" bestFit="1" customWidth="1" collapsed="1"/>
    <col min="100" max="100" width="6.5703125" style="633" hidden="1" customWidth="1" outlineLevel="1"/>
    <col min="101" max="108" width="6.85546875" style="633" hidden="1" customWidth="1" outlineLevel="1"/>
    <col min="109" max="118" width="6.5703125" style="633" hidden="1" customWidth="1" outlineLevel="1"/>
    <col min="119" max="119" width="6.85546875" style="633" hidden="1" customWidth="1" outlineLevel="1"/>
    <col min="120" max="120" width="11.28515625" style="633" bestFit="1" customWidth="1" collapsed="1"/>
    <col min="121" max="121" width="9.140625" style="633"/>
    <col min="122" max="122" width="9.140625" style="633" customWidth="1"/>
    <col min="123" max="123" width="79" style="633" customWidth="1"/>
    <col min="124" max="124" width="12.140625" style="633" bestFit="1" customWidth="1"/>
    <col min="125" max="125" width="24.5703125" style="633" bestFit="1" customWidth="1"/>
    <col min="126" max="127" width="24" style="633" customWidth="1" outlineLevel="1"/>
    <col min="128" max="128" width="25.85546875" style="633" customWidth="1" outlineLevel="1"/>
    <col min="129" max="129" width="2.85546875" style="633" customWidth="1"/>
    <col min="130" max="132" width="25.85546875" style="633" customWidth="1" outlineLevel="1"/>
    <col min="133" max="133" width="23.28515625" style="633" bestFit="1" customWidth="1"/>
    <col min="134" max="134" width="22.28515625" style="633" customWidth="1"/>
    <col min="135" max="135" width="18.5703125" style="633" customWidth="1"/>
    <col min="136" max="137" width="25" style="633" customWidth="1"/>
    <col min="138" max="138" width="27.85546875" style="633" bestFit="1" customWidth="1"/>
    <col min="139" max="139" width="27.85546875" style="633" customWidth="1"/>
    <col min="140" max="140" width="31.42578125" style="633" customWidth="1"/>
    <col min="141" max="141" width="26.140625" style="633" customWidth="1"/>
    <col min="142" max="143" width="20.85546875" style="633" customWidth="1"/>
    <col min="144" max="144" width="28.42578125" style="633" customWidth="1"/>
    <col min="145" max="145" width="20.140625" style="633" bestFit="1" customWidth="1"/>
    <col min="146" max="146" width="32.7109375" style="633" customWidth="1"/>
    <col min="147" max="149" width="22.140625" style="633" customWidth="1"/>
    <col min="150" max="16384" width="9.140625" style="633"/>
  </cols>
  <sheetData>
    <row r="1" spans="1:150">
      <c r="D1" s="633"/>
      <c r="F1" s="633"/>
    </row>
    <row r="2" spans="1:150" ht="80.45" customHeight="1">
      <c r="D2" s="633"/>
      <c r="E2" s="635"/>
      <c r="F2" s="635"/>
      <c r="G2" s="635"/>
      <c r="H2" s="635"/>
      <c r="DQ2" s="636"/>
      <c r="DR2" s="796"/>
      <c r="DS2" s="797"/>
      <c r="DT2" s="797"/>
      <c r="DU2" s="798"/>
      <c r="DV2" s="797"/>
      <c r="DW2" s="797"/>
      <c r="DX2" s="797"/>
      <c r="DY2" s="798"/>
      <c r="DZ2" s="827" t="s">
        <v>925</v>
      </c>
      <c r="EA2" s="798"/>
      <c r="EB2" s="798"/>
      <c r="EC2" s="797"/>
      <c r="ED2" s="797"/>
      <c r="EE2" s="797"/>
      <c r="EF2" s="797"/>
      <c r="EG2" s="797"/>
      <c r="EH2" s="798"/>
      <c r="EI2" s="798"/>
      <c r="EJ2" s="797"/>
      <c r="EK2" s="906"/>
      <c r="EL2" s="906"/>
      <c r="EM2" s="906"/>
      <c r="EN2" s="906"/>
      <c r="EO2" s="906"/>
      <c r="EP2" s="906"/>
      <c r="EQ2" s="906"/>
      <c r="ER2" s="906"/>
      <c r="ES2" s="906"/>
    </row>
    <row r="3" spans="1:150" ht="43.9" customHeight="1">
      <c r="D3" s="633"/>
      <c r="E3" s="820"/>
      <c r="F3" s="633"/>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DQ3" s="636"/>
      <c r="DR3" s="799"/>
      <c r="DS3" s="800"/>
      <c r="DT3" s="800"/>
      <c r="DU3" s="801"/>
      <c r="DV3" s="800"/>
      <c r="DW3" s="800"/>
      <c r="DX3" s="800"/>
      <c r="DY3" s="801"/>
      <c r="DZ3" s="801"/>
      <c r="EA3" s="801"/>
      <c r="EB3" s="801"/>
      <c r="EC3" s="800"/>
      <c r="ED3" s="800"/>
      <c r="EE3" s="800"/>
      <c r="EF3" s="800"/>
      <c r="EG3" s="800"/>
      <c r="EH3" s="801"/>
      <c r="EI3" s="801"/>
      <c r="EJ3" s="800"/>
      <c r="EK3" s="907"/>
      <c r="EL3" s="907"/>
      <c r="EM3" s="907"/>
      <c r="EN3" s="907"/>
      <c r="EO3" s="907"/>
      <c r="EP3" s="907"/>
      <c r="EQ3" s="907"/>
      <c r="ER3" s="907"/>
      <c r="ES3" s="907"/>
    </row>
    <row r="4" spans="1:150" ht="15" customHeight="1">
      <c r="D4" s="633"/>
      <c r="E4" s="820"/>
      <c r="F4" s="633"/>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DQ4" s="636"/>
      <c r="DR4" s="641"/>
      <c r="DS4" s="641"/>
      <c r="DT4" s="641"/>
      <c r="DU4" s="641"/>
      <c r="DV4" s="641"/>
      <c r="DW4" s="641"/>
      <c r="DX4" s="641"/>
      <c r="DY4" s="641"/>
      <c r="DZ4" s="641"/>
      <c r="EA4" s="641"/>
      <c r="EB4" s="641"/>
      <c r="EC4" s="641"/>
      <c r="ED4" s="641"/>
      <c r="EE4" s="641"/>
      <c r="EF4" s="641"/>
      <c r="EG4" s="641"/>
      <c r="EH4" s="641"/>
      <c r="EI4" s="641"/>
      <c r="EJ4" s="641"/>
      <c r="EQ4" s="641"/>
      <c r="ER4" s="641"/>
      <c r="ES4" s="641"/>
    </row>
    <row r="5" spans="1:150" ht="32.25" customHeight="1">
      <c r="D5" s="633"/>
      <c r="E5" s="821"/>
      <c r="F5" s="633"/>
      <c r="H5" s="638"/>
      <c r="I5" s="642">
        <f t="shared" ref="I5:DI5" si="0">I6</f>
        <v>45537</v>
      </c>
      <c r="J5" s="642">
        <f t="shared" si="0"/>
        <v>45538</v>
      </c>
      <c r="K5" s="642">
        <f t="shared" si="0"/>
        <v>45539</v>
      </c>
      <c r="L5" s="642">
        <f t="shared" si="0"/>
        <v>45540</v>
      </c>
      <c r="M5" s="642">
        <f t="shared" si="0"/>
        <v>45541</v>
      </c>
      <c r="N5" s="642">
        <f t="shared" si="0"/>
        <v>45542</v>
      </c>
      <c r="O5" s="642">
        <f t="shared" si="0"/>
        <v>45543</v>
      </c>
      <c r="P5" s="642">
        <f t="shared" si="0"/>
        <v>45544</v>
      </c>
      <c r="Q5" s="642">
        <f t="shared" si="0"/>
        <v>45545</v>
      </c>
      <c r="R5" s="642">
        <f t="shared" si="0"/>
        <v>45546</v>
      </c>
      <c r="S5" s="642">
        <f t="shared" si="0"/>
        <v>45547</v>
      </c>
      <c r="T5" s="642">
        <f t="shared" si="0"/>
        <v>45548</v>
      </c>
      <c r="U5" s="642">
        <f t="shared" si="0"/>
        <v>45549</v>
      </c>
      <c r="V5" s="642">
        <f t="shared" si="0"/>
        <v>45550</v>
      </c>
      <c r="W5" s="642">
        <f t="shared" si="0"/>
        <v>45551</v>
      </c>
      <c r="X5" s="642">
        <f t="shared" si="0"/>
        <v>45552</v>
      </c>
      <c r="Y5" s="642">
        <f t="shared" si="0"/>
        <v>45553</v>
      </c>
      <c r="Z5" s="642">
        <f t="shared" si="0"/>
        <v>45554</v>
      </c>
      <c r="AA5" s="642">
        <f t="shared" si="0"/>
        <v>45555</v>
      </c>
      <c r="AB5" s="642">
        <f t="shared" si="0"/>
        <v>45556</v>
      </c>
      <c r="AC5" s="642">
        <f t="shared" si="0"/>
        <v>45557</v>
      </c>
      <c r="AD5" s="642">
        <f t="shared" si="0"/>
        <v>45558</v>
      </c>
      <c r="AE5" s="642">
        <f t="shared" si="0"/>
        <v>45559</v>
      </c>
      <c r="AF5" s="642">
        <f t="shared" si="0"/>
        <v>45560</v>
      </c>
      <c r="AG5" s="642">
        <f t="shared" si="0"/>
        <v>45561</v>
      </c>
      <c r="AH5" s="642">
        <f t="shared" si="0"/>
        <v>45562</v>
      </c>
      <c r="AI5" s="642">
        <f t="shared" si="0"/>
        <v>45563</v>
      </c>
      <c r="AJ5" s="642">
        <f t="shared" si="0"/>
        <v>45564</v>
      </c>
      <c r="AK5" s="642">
        <f t="shared" si="0"/>
        <v>45565</v>
      </c>
      <c r="AL5" s="642">
        <f t="shared" si="0"/>
        <v>45566</v>
      </c>
      <c r="AM5" s="642">
        <f t="shared" si="0"/>
        <v>45567</v>
      </c>
      <c r="AN5" s="642">
        <f t="shared" si="0"/>
        <v>45568</v>
      </c>
      <c r="AO5" s="642">
        <f t="shared" si="0"/>
        <v>45569</v>
      </c>
      <c r="AP5" s="642">
        <f t="shared" si="0"/>
        <v>45570</v>
      </c>
      <c r="AQ5" s="642">
        <f t="shared" si="0"/>
        <v>45571</v>
      </c>
      <c r="AR5" s="642">
        <f t="shared" si="0"/>
        <v>45572</v>
      </c>
      <c r="AS5" s="642">
        <f t="shared" si="0"/>
        <v>45573</v>
      </c>
      <c r="AT5" s="642">
        <f t="shared" si="0"/>
        <v>45574</v>
      </c>
      <c r="AU5" s="642">
        <f t="shared" si="0"/>
        <v>45575</v>
      </c>
      <c r="AV5" s="642">
        <f t="shared" si="0"/>
        <v>45576</v>
      </c>
      <c r="AW5" s="642">
        <f t="shared" si="0"/>
        <v>45577</v>
      </c>
      <c r="AX5" s="642">
        <f t="shared" si="0"/>
        <v>45578</v>
      </c>
      <c r="AY5" s="642">
        <f t="shared" si="0"/>
        <v>45579</v>
      </c>
      <c r="AZ5" s="642">
        <f t="shared" si="0"/>
        <v>45580</v>
      </c>
      <c r="BA5" s="642">
        <f t="shared" si="0"/>
        <v>45581</v>
      </c>
      <c r="BB5" s="642">
        <f t="shared" si="0"/>
        <v>45582</v>
      </c>
      <c r="BC5" s="642">
        <f t="shared" si="0"/>
        <v>45583</v>
      </c>
      <c r="BD5" s="642">
        <f t="shared" si="0"/>
        <v>45584</v>
      </c>
      <c r="BE5" s="642">
        <f t="shared" si="0"/>
        <v>45585</v>
      </c>
      <c r="BF5" s="642">
        <f t="shared" si="0"/>
        <v>45586</v>
      </c>
      <c r="BG5" s="642">
        <f t="shared" si="0"/>
        <v>45587</v>
      </c>
      <c r="BH5" s="642">
        <f t="shared" si="0"/>
        <v>45588</v>
      </c>
      <c r="BI5" s="642">
        <f t="shared" si="0"/>
        <v>45589</v>
      </c>
      <c r="BJ5" s="642">
        <f t="shared" si="0"/>
        <v>45590</v>
      </c>
      <c r="BK5" s="642">
        <f t="shared" si="0"/>
        <v>45591</v>
      </c>
      <c r="BL5" s="642">
        <f t="shared" si="0"/>
        <v>45592</v>
      </c>
      <c r="BM5" s="642">
        <f t="shared" si="0"/>
        <v>45593</v>
      </c>
      <c r="BN5" s="642">
        <f t="shared" si="0"/>
        <v>45594</v>
      </c>
      <c r="BO5" s="642">
        <f t="shared" si="0"/>
        <v>45595</v>
      </c>
      <c r="BP5" s="642">
        <f t="shared" si="0"/>
        <v>45596</v>
      </c>
      <c r="BQ5" s="642">
        <f t="shared" si="0"/>
        <v>45597</v>
      </c>
      <c r="BR5" s="642">
        <f t="shared" si="0"/>
        <v>45598</v>
      </c>
      <c r="BS5" s="642">
        <f t="shared" si="0"/>
        <v>45599</v>
      </c>
      <c r="BT5" s="642">
        <f t="shared" si="0"/>
        <v>45600</v>
      </c>
      <c r="BU5" s="642">
        <f t="shared" si="0"/>
        <v>45601</v>
      </c>
      <c r="BV5" s="642">
        <f t="shared" si="0"/>
        <v>45602</v>
      </c>
      <c r="BW5" s="642">
        <f t="shared" si="0"/>
        <v>45603</v>
      </c>
      <c r="BX5" s="642">
        <f t="shared" si="0"/>
        <v>45604</v>
      </c>
      <c r="BY5" s="642">
        <f t="shared" si="0"/>
        <v>45605</v>
      </c>
      <c r="BZ5" s="642">
        <f t="shared" si="0"/>
        <v>45606</v>
      </c>
      <c r="CA5" s="642">
        <f t="shared" si="0"/>
        <v>45607</v>
      </c>
      <c r="CB5" s="642">
        <f t="shared" si="0"/>
        <v>45608</v>
      </c>
      <c r="CC5" s="642">
        <f t="shared" si="0"/>
        <v>45609</v>
      </c>
      <c r="CD5" s="642">
        <f t="shared" si="0"/>
        <v>45610</v>
      </c>
      <c r="CE5" s="642">
        <f t="shared" si="0"/>
        <v>45611</v>
      </c>
      <c r="CF5" s="642">
        <f t="shared" si="0"/>
        <v>45612</v>
      </c>
      <c r="CG5" s="642">
        <f t="shared" si="0"/>
        <v>45613</v>
      </c>
      <c r="CH5" s="642">
        <f t="shared" si="0"/>
        <v>45614</v>
      </c>
      <c r="CI5" s="642">
        <f t="shared" si="0"/>
        <v>45615</v>
      </c>
      <c r="CJ5" s="642">
        <f t="shared" si="0"/>
        <v>45616</v>
      </c>
      <c r="CK5" s="642">
        <f t="shared" si="0"/>
        <v>45617</v>
      </c>
      <c r="CL5" s="642">
        <f t="shared" si="0"/>
        <v>45618</v>
      </c>
      <c r="CM5" s="642">
        <f t="shared" si="0"/>
        <v>45619</v>
      </c>
      <c r="CN5" s="642">
        <f t="shared" si="0"/>
        <v>45620</v>
      </c>
      <c r="CO5" s="642">
        <f t="shared" si="0"/>
        <v>45621</v>
      </c>
      <c r="CP5" s="642">
        <f t="shared" si="0"/>
        <v>45622</v>
      </c>
      <c r="CQ5" s="642">
        <f t="shared" si="0"/>
        <v>45623</v>
      </c>
      <c r="CR5" s="642">
        <f t="shared" si="0"/>
        <v>45624</v>
      </c>
      <c r="CS5" s="642">
        <f t="shared" si="0"/>
        <v>45625</v>
      </c>
      <c r="CT5" s="642">
        <f t="shared" si="0"/>
        <v>45626</v>
      </c>
      <c r="CU5" s="642">
        <f t="shared" si="0"/>
        <v>45627</v>
      </c>
      <c r="CV5" s="642">
        <f t="shared" si="0"/>
        <v>45628</v>
      </c>
      <c r="CW5" s="642">
        <f t="shared" si="0"/>
        <v>45629</v>
      </c>
      <c r="CX5" s="642">
        <f t="shared" si="0"/>
        <v>45630</v>
      </c>
      <c r="CY5" s="642">
        <f t="shared" si="0"/>
        <v>45631</v>
      </c>
      <c r="CZ5" s="642">
        <f t="shared" si="0"/>
        <v>45632</v>
      </c>
      <c r="DA5" s="642">
        <f t="shared" si="0"/>
        <v>45633</v>
      </c>
      <c r="DB5" s="642">
        <f t="shared" si="0"/>
        <v>45634</v>
      </c>
      <c r="DC5" s="642">
        <f t="shared" si="0"/>
        <v>45635</v>
      </c>
      <c r="DD5" s="642">
        <f t="shared" si="0"/>
        <v>45636</v>
      </c>
      <c r="DE5" s="642">
        <f t="shared" si="0"/>
        <v>45637</v>
      </c>
      <c r="DF5" s="642">
        <f t="shared" si="0"/>
        <v>45638</v>
      </c>
      <c r="DG5" s="642">
        <f t="shared" si="0"/>
        <v>45639</v>
      </c>
      <c r="DH5" s="642">
        <f t="shared" si="0"/>
        <v>45640</v>
      </c>
      <c r="DI5" s="642">
        <f t="shared" si="0"/>
        <v>45641</v>
      </c>
      <c r="DJ5" s="642">
        <f t="shared" ref="DJ5:DO5" si="1">DJ6</f>
        <v>45642</v>
      </c>
      <c r="DK5" s="642">
        <f t="shared" si="1"/>
        <v>45643</v>
      </c>
      <c r="DL5" s="642">
        <f t="shared" si="1"/>
        <v>45644</v>
      </c>
      <c r="DM5" s="642">
        <f t="shared" si="1"/>
        <v>45645</v>
      </c>
      <c r="DN5" s="642">
        <f t="shared" si="1"/>
        <v>45646</v>
      </c>
      <c r="DO5" s="642">
        <f t="shared" si="1"/>
        <v>45647</v>
      </c>
      <c r="DR5" s="807"/>
      <c r="DS5" s="807"/>
      <c r="DT5" s="807"/>
      <c r="DU5" s="807"/>
      <c r="DV5" s="807"/>
      <c r="DW5" s="807"/>
      <c r="DX5" s="807"/>
      <c r="DY5" s="807"/>
      <c r="DZ5" s="807" t="s">
        <v>928</v>
      </c>
      <c r="EA5" s="807"/>
      <c r="EB5" s="807"/>
      <c r="EC5" s="807"/>
      <c r="ED5" s="807"/>
      <c r="EE5" s="807"/>
      <c r="EF5" s="807"/>
      <c r="EG5" s="807"/>
      <c r="EH5" s="807"/>
      <c r="EI5" s="807"/>
      <c r="EJ5" s="807"/>
      <c r="EQ5" s="782"/>
      <c r="ER5" s="782"/>
      <c r="ES5" s="782"/>
    </row>
    <row r="6" spans="1:150" s="647" customFormat="1" ht="45" customHeight="1">
      <c r="A6" s="644" t="s">
        <v>601</v>
      </c>
      <c r="B6" s="644" t="s">
        <v>49</v>
      </c>
      <c r="C6" s="644" t="s">
        <v>602</v>
      </c>
      <c r="D6" s="644" t="s">
        <v>618</v>
      </c>
      <c r="E6" s="803" t="s">
        <v>948</v>
      </c>
      <c r="F6" s="644" t="s">
        <v>929</v>
      </c>
      <c r="G6" s="644" t="s">
        <v>605</v>
      </c>
      <c r="H6" s="645" t="s">
        <v>612</v>
      </c>
      <c r="I6" s="646">
        <v>45537</v>
      </c>
      <c r="J6" s="646">
        <f t="shared" ref="J6:BU6" si="2">I6+1</f>
        <v>45538</v>
      </c>
      <c r="K6" s="646">
        <f t="shared" si="2"/>
        <v>45539</v>
      </c>
      <c r="L6" s="646">
        <f t="shared" si="2"/>
        <v>45540</v>
      </c>
      <c r="M6" s="646">
        <f t="shared" si="2"/>
        <v>45541</v>
      </c>
      <c r="N6" s="646">
        <f t="shared" si="2"/>
        <v>45542</v>
      </c>
      <c r="O6" s="646">
        <f t="shared" si="2"/>
        <v>45543</v>
      </c>
      <c r="P6" s="646">
        <f t="shared" si="2"/>
        <v>45544</v>
      </c>
      <c r="Q6" s="646">
        <f t="shared" si="2"/>
        <v>45545</v>
      </c>
      <c r="R6" s="646">
        <f t="shared" si="2"/>
        <v>45546</v>
      </c>
      <c r="S6" s="646">
        <f t="shared" si="2"/>
        <v>45547</v>
      </c>
      <c r="T6" s="646">
        <f t="shared" si="2"/>
        <v>45548</v>
      </c>
      <c r="U6" s="646">
        <f t="shared" si="2"/>
        <v>45549</v>
      </c>
      <c r="V6" s="646">
        <f t="shared" si="2"/>
        <v>45550</v>
      </c>
      <c r="W6" s="646">
        <f t="shared" si="2"/>
        <v>45551</v>
      </c>
      <c r="X6" s="646">
        <f t="shared" si="2"/>
        <v>45552</v>
      </c>
      <c r="Y6" s="646">
        <f t="shared" si="2"/>
        <v>45553</v>
      </c>
      <c r="Z6" s="646">
        <f t="shared" si="2"/>
        <v>45554</v>
      </c>
      <c r="AA6" s="646">
        <f t="shared" si="2"/>
        <v>45555</v>
      </c>
      <c r="AB6" s="646">
        <f t="shared" si="2"/>
        <v>45556</v>
      </c>
      <c r="AC6" s="646">
        <f t="shared" si="2"/>
        <v>45557</v>
      </c>
      <c r="AD6" s="646">
        <f t="shared" si="2"/>
        <v>45558</v>
      </c>
      <c r="AE6" s="646">
        <f t="shared" si="2"/>
        <v>45559</v>
      </c>
      <c r="AF6" s="646">
        <f t="shared" si="2"/>
        <v>45560</v>
      </c>
      <c r="AG6" s="646">
        <f t="shared" si="2"/>
        <v>45561</v>
      </c>
      <c r="AH6" s="646">
        <f t="shared" si="2"/>
        <v>45562</v>
      </c>
      <c r="AI6" s="646">
        <f t="shared" si="2"/>
        <v>45563</v>
      </c>
      <c r="AJ6" s="646">
        <f t="shared" si="2"/>
        <v>45564</v>
      </c>
      <c r="AK6" s="646">
        <f t="shared" si="2"/>
        <v>45565</v>
      </c>
      <c r="AL6" s="646">
        <f t="shared" si="2"/>
        <v>45566</v>
      </c>
      <c r="AM6" s="646">
        <f t="shared" si="2"/>
        <v>45567</v>
      </c>
      <c r="AN6" s="646">
        <f t="shared" si="2"/>
        <v>45568</v>
      </c>
      <c r="AO6" s="646">
        <f t="shared" si="2"/>
        <v>45569</v>
      </c>
      <c r="AP6" s="646">
        <f t="shared" si="2"/>
        <v>45570</v>
      </c>
      <c r="AQ6" s="646">
        <f t="shared" si="2"/>
        <v>45571</v>
      </c>
      <c r="AR6" s="646">
        <f t="shared" si="2"/>
        <v>45572</v>
      </c>
      <c r="AS6" s="646">
        <f t="shared" si="2"/>
        <v>45573</v>
      </c>
      <c r="AT6" s="646">
        <f t="shared" si="2"/>
        <v>45574</v>
      </c>
      <c r="AU6" s="646">
        <f t="shared" si="2"/>
        <v>45575</v>
      </c>
      <c r="AV6" s="646">
        <f t="shared" si="2"/>
        <v>45576</v>
      </c>
      <c r="AW6" s="646">
        <f t="shared" si="2"/>
        <v>45577</v>
      </c>
      <c r="AX6" s="646">
        <f t="shared" si="2"/>
        <v>45578</v>
      </c>
      <c r="AY6" s="646">
        <f t="shared" si="2"/>
        <v>45579</v>
      </c>
      <c r="AZ6" s="646">
        <f t="shared" si="2"/>
        <v>45580</v>
      </c>
      <c r="BA6" s="646">
        <f t="shared" si="2"/>
        <v>45581</v>
      </c>
      <c r="BB6" s="646">
        <f t="shared" si="2"/>
        <v>45582</v>
      </c>
      <c r="BC6" s="646">
        <f t="shared" si="2"/>
        <v>45583</v>
      </c>
      <c r="BD6" s="646">
        <f t="shared" si="2"/>
        <v>45584</v>
      </c>
      <c r="BE6" s="646">
        <f t="shared" si="2"/>
        <v>45585</v>
      </c>
      <c r="BF6" s="646">
        <f t="shared" si="2"/>
        <v>45586</v>
      </c>
      <c r="BG6" s="646">
        <f t="shared" si="2"/>
        <v>45587</v>
      </c>
      <c r="BH6" s="646">
        <f t="shared" si="2"/>
        <v>45588</v>
      </c>
      <c r="BI6" s="646">
        <f t="shared" si="2"/>
        <v>45589</v>
      </c>
      <c r="BJ6" s="646">
        <f t="shared" si="2"/>
        <v>45590</v>
      </c>
      <c r="BK6" s="646">
        <f t="shared" si="2"/>
        <v>45591</v>
      </c>
      <c r="BL6" s="646">
        <f t="shared" si="2"/>
        <v>45592</v>
      </c>
      <c r="BM6" s="646">
        <f t="shared" si="2"/>
        <v>45593</v>
      </c>
      <c r="BN6" s="646">
        <f t="shared" si="2"/>
        <v>45594</v>
      </c>
      <c r="BO6" s="646">
        <f t="shared" si="2"/>
        <v>45595</v>
      </c>
      <c r="BP6" s="646">
        <f t="shared" si="2"/>
        <v>45596</v>
      </c>
      <c r="BQ6" s="646">
        <f t="shared" si="2"/>
        <v>45597</v>
      </c>
      <c r="BR6" s="646">
        <f t="shared" si="2"/>
        <v>45598</v>
      </c>
      <c r="BS6" s="646">
        <f t="shared" si="2"/>
        <v>45599</v>
      </c>
      <c r="BT6" s="646">
        <f t="shared" si="2"/>
        <v>45600</v>
      </c>
      <c r="BU6" s="646">
        <f t="shared" si="2"/>
        <v>45601</v>
      </c>
      <c r="BV6" s="646">
        <f t="shared" ref="BV6:DO6" si="3">BU6+1</f>
        <v>45602</v>
      </c>
      <c r="BW6" s="646">
        <f t="shared" si="3"/>
        <v>45603</v>
      </c>
      <c r="BX6" s="646">
        <f t="shared" si="3"/>
        <v>45604</v>
      </c>
      <c r="BY6" s="646">
        <f t="shared" si="3"/>
        <v>45605</v>
      </c>
      <c r="BZ6" s="646">
        <f t="shared" si="3"/>
        <v>45606</v>
      </c>
      <c r="CA6" s="646">
        <f t="shared" si="3"/>
        <v>45607</v>
      </c>
      <c r="CB6" s="646">
        <f t="shared" si="3"/>
        <v>45608</v>
      </c>
      <c r="CC6" s="646">
        <f t="shared" si="3"/>
        <v>45609</v>
      </c>
      <c r="CD6" s="646">
        <f t="shared" si="3"/>
        <v>45610</v>
      </c>
      <c r="CE6" s="646">
        <f t="shared" si="3"/>
        <v>45611</v>
      </c>
      <c r="CF6" s="646">
        <f t="shared" si="3"/>
        <v>45612</v>
      </c>
      <c r="CG6" s="646">
        <f t="shared" si="3"/>
        <v>45613</v>
      </c>
      <c r="CH6" s="646">
        <f t="shared" si="3"/>
        <v>45614</v>
      </c>
      <c r="CI6" s="646">
        <f t="shared" si="3"/>
        <v>45615</v>
      </c>
      <c r="CJ6" s="646">
        <f t="shared" si="3"/>
        <v>45616</v>
      </c>
      <c r="CK6" s="646">
        <f t="shared" si="3"/>
        <v>45617</v>
      </c>
      <c r="CL6" s="646">
        <f t="shared" si="3"/>
        <v>45618</v>
      </c>
      <c r="CM6" s="646">
        <f t="shared" si="3"/>
        <v>45619</v>
      </c>
      <c r="CN6" s="646">
        <f t="shared" si="3"/>
        <v>45620</v>
      </c>
      <c r="CO6" s="646">
        <f t="shared" si="3"/>
        <v>45621</v>
      </c>
      <c r="CP6" s="646">
        <f t="shared" si="3"/>
        <v>45622</v>
      </c>
      <c r="CQ6" s="646">
        <f t="shared" si="3"/>
        <v>45623</v>
      </c>
      <c r="CR6" s="646">
        <f t="shared" si="3"/>
        <v>45624</v>
      </c>
      <c r="CS6" s="646">
        <f t="shared" si="3"/>
        <v>45625</v>
      </c>
      <c r="CT6" s="646">
        <f t="shared" si="3"/>
        <v>45626</v>
      </c>
      <c r="CU6" s="646">
        <f t="shared" si="3"/>
        <v>45627</v>
      </c>
      <c r="CV6" s="646">
        <f t="shared" si="3"/>
        <v>45628</v>
      </c>
      <c r="CW6" s="646">
        <f t="shared" si="3"/>
        <v>45629</v>
      </c>
      <c r="CX6" s="646">
        <f t="shared" si="3"/>
        <v>45630</v>
      </c>
      <c r="CY6" s="646">
        <f t="shared" si="3"/>
        <v>45631</v>
      </c>
      <c r="CZ6" s="646">
        <f t="shared" si="3"/>
        <v>45632</v>
      </c>
      <c r="DA6" s="646">
        <f t="shared" si="3"/>
        <v>45633</v>
      </c>
      <c r="DB6" s="646">
        <f t="shared" si="3"/>
        <v>45634</v>
      </c>
      <c r="DC6" s="646">
        <f t="shared" si="3"/>
        <v>45635</v>
      </c>
      <c r="DD6" s="646">
        <f t="shared" si="3"/>
        <v>45636</v>
      </c>
      <c r="DE6" s="646">
        <f t="shared" si="3"/>
        <v>45637</v>
      </c>
      <c r="DF6" s="646">
        <f t="shared" si="3"/>
        <v>45638</v>
      </c>
      <c r="DG6" s="646">
        <f t="shared" si="3"/>
        <v>45639</v>
      </c>
      <c r="DH6" s="646">
        <f t="shared" si="3"/>
        <v>45640</v>
      </c>
      <c r="DI6" s="646">
        <f t="shared" si="3"/>
        <v>45641</v>
      </c>
      <c r="DJ6" s="646">
        <f t="shared" si="3"/>
        <v>45642</v>
      </c>
      <c r="DK6" s="646">
        <f t="shared" si="3"/>
        <v>45643</v>
      </c>
      <c r="DL6" s="646">
        <f t="shared" si="3"/>
        <v>45644</v>
      </c>
      <c r="DM6" s="646">
        <f t="shared" si="3"/>
        <v>45645</v>
      </c>
      <c r="DN6" s="646">
        <f t="shared" si="3"/>
        <v>45646</v>
      </c>
      <c r="DO6" s="646">
        <f t="shared" si="3"/>
        <v>45647</v>
      </c>
      <c r="DR6" s="806" t="s">
        <v>0</v>
      </c>
      <c r="DS6" s="806" t="s">
        <v>49</v>
      </c>
      <c r="DT6" s="806" t="s">
        <v>47</v>
      </c>
      <c r="DU6" s="806" t="s">
        <v>613</v>
      </c>
      <c r="DV6" s="908" t="s">
        <v>939</v>
      </c>
      <c r="DW6" s="908" t="s">
        <v>940</v>
      </c>
      <c r="DX6" s="908" t="s">
        <v>941</v>
      </c>
      <c r="DY6" s="650"/>
      <c r="DZ6" s="909" t="s">
        <v>945</v>
      </c>
      <c r="EA6" s="909" t="s">
        <v>946</v>
      </c>
      <c r="EB6" s="909" t="s">
        <v>947</v>
      </c>
      <c r="EC6" s="910" t="s">
        <v>930</v>
      </c>
      <c r="ED6" s="911" t="s">
        <v>562</v>
      </c>
      <c r="EE6" s="912" t="s">
        <v>615</v>
      </c>
      <c r="EF6" s="909" t="s">
        <v>931</v>
      </c>
      <c r="EG6" s="909" t="s">
        <v>932</v>
      </c>
      <c r="EH6" s="909" t="s">
        <v>933</v>
      </c>
      <c r="EI6" s="913" t="s">
        <v>618</v>
      </c>
      <c r="EJ6" s="912" t="s">
        <v>7</v>
      </c>
      <c r="EK6" s="637" t="s">
        <v>625</v>
      </c>
      <c r="EL6" s="637" t="s">
        <v>622</v>
      </c>
      <c r="EM6" s="637" t="s">
        <v>926</v>
      </c>
      <c r="EN6" s="637" t="s">
        <v>927</v>
      </c>
      <c r="EQ6" s="775" t="s">
        <v>0</v>
      </c>
      <c r="ER6" s="775"/>
      <c r="ES6" s="775"/>
      <c r="ET6" s="647" t="s">
        <v>944</v>
      </c>
    </row>
    <row r="7" spans="1:150" s="647" customFormat="1" ht="9.75" customHeight="1">
      <c r="A7" s="652"/>
      <c r="B7" s="653"/>
      <c r="C7" s="653"/>
      <c r="D7" s="653"/>
      <c r="E7" s="653"/>
      <c r="F7" s="653"/>
      <c r="G7" s="653"/>
      <c r="H7" s="654"/>
      <c r="I7" s="655"/>
      <c r="J7" s="655"/>
      <c r="K7" s="655"/>
      <c r="L7" s="655"/>
      <c r="M7" s="655"/>
      <c r="N7" s="655"/>
      <c r="O7" s="655"/>
      <c r="P7" s="655"/>
      <c r="Q7" s="655"/>
      <c r="R7" s="655"/>
      <c r="S7" s="655"/>
      <c r="T7" s="655"/>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c r="AT7" s="655"/>
      <c r="AU7" s="655"/>
      <c r="AV7" s="655"/>
      <c r="AW7" s="655"/>
      <c r="AX7" s="655"/>
      <c r="AY7" s="655"/>
      <c r="AZ7" s="655"/>
      <c r="BA7" s="655"/>
      <c r="BB7" s="655"/>
      <c r="BC7" s="655"/>
      <c r="BD7" s="655"/>
      <c r="BE7" s="655"/>
      <c r="BF7" s="655"/>
      <c r="BG7" s="655"/>
      <c r="BH7" s="655"/>
      <c r="BI7" s="655"/>
      <c r="BJ7" s="655"/>
      <c r="BK7" s="655"/>
      <c r="BL7" s="655"/>
      <c r="BM7" s="655"/>
      <c r="BN7" s="655"/>
      <c r="BO7" s="655"/>
      <c r="BP7" s="655"/>
      <c r="BQ7" s="655"/>
      <c r="BR7" s="655"/>
      <c r="BS7" s="655"/>
      <c r="BT7" s="655"/>
      <c r="BU7" s="655"/>
      <c r="BV7" s="655"/>
      <c r="BW7" s="655"/>
      <c r="BX7" s="655"/>
      <c r="BY7" s="655"/>
      <c r="BZ7" s="655"/>
      <c r="CA7" s="655"/>
      <c r="CB7" s="655"/>
      <c r="CC7" s="655"/>
      <c r="CD7" s="655"/>
      <c r="CE7" s="655"/>
      <c r="CF7" s="655"/>
      <c r="CG7" s="655"/>
      <c r="CH7" s="655"/>
      <c r="CI7" s="655"/>
      <c r="CJ7" s="655"/>
      <c r="CK7" s="655"/>
      <c r="CL7" s="655"/>
      <c r="CM7" s="655"/>
      <c r="CN7" s="655"/>
      <c r="CO7" s="655"/>
      <c r="CP7" s="655"/>
      <c r="CQ7" s="655"/>
      <c r="CR7" s="655"/>
      <c r="CS7" s="655"/>
      <c r="CT7" s="655"/>
      <c r="CU7" s="655"/>
      <c r="CV7" s="655"/>
      <c r="CW7" s="655"/>
      <c r="CX7" s="655"/>
      <c r="CY7" s="655"/>
      <c r="CZ7" s="655"/>
      <c r="DA7" s="655"/>
      <c r="DB7" s="655"/>
      <c r="DC7" s="655"/>
      <c r="DD7" s="655"/>
      <c r="DE7" s="655"/>
      <c r="DF7" s="655"/>
      <c r="DG7" s="655"/>
      <c r="DH7" s="655"/>
      <c r="DI7" s="655"/>
      <c r="DJ7" s="655"/>
      <c r="DK7" s="655"/>
      <c r="DL7" s="655"/>
      <c r="DM7" s="655"/>
      <c r="DN7" s="655"/>
      <c r="DO7" s="655"/>
      <c r="DR7" s="656"/>
      <c r="DS7" s="656"/>
      <c r="DT7" s="656"/>
      <c r="DU7" s="656"/>
      <c r="DV7" s="656"/>
      <c r="DW7" s="656"/>
      <c r="DX7" s="656"/>
      <c r="DY7" s="656"/>
      <c r="DZ7" s="656"/>
      <c r="EA7" s="656"/>
      <c r="EB7" s="656"/>
      <c r="EC7" s="656"/>
      <c r="ED7" s="656"/>
      <c r="EE7" s="656"/>
      <c r="EF7" s="656"/>
      <c r="EG7" s="656"/>
      <c r="EH7" s="657"/>
      <c r="EI7" s="657"/>
      <c r="EJ7" s="658"/>
      <c r="EQ7" s="776"/>
      <c r="ER7" s="776"/>
      <c r="ES7" s="776"/>
    </row>
    <row r="8" spans="1:150" ht="46.15" customHeight="1">
      <c r="A8" s="659">
        <v>1</v>
      </c>
      <c r="B8" s="660"/>
      <c r="C8" s="661"/>
      <c r="D8" s="828"/>
      <c r="E8" s="768"/>
      <c r="F8" s="662"/>
      <c r="G8" s="663"/>
      <c r="H8" s="664"/>
      <c r="I8" s="665"/>
      <c r="J8" s="665"/>
      <c r="K8" s="665"/>
      <c r="L8" s="665"/>
      <c r="M8" s="665"/>
      <c r="N8" s="644"/>
      <c r="O8" s="644"/>
      <c r="P8" s="665"/>
      <c r="Q8" s="665"/>
      <c r="R8" s="665"/>
      <c r="S8" s="665"/>
      <c r="T8" s="665"/>
      <c r="U8" s="644"/>
      <c r="V8" s="644"/>
      <c r="W8" s="665"/>
      <c r="X8" s="665"/>
      <c r="Y8" s="665"/>
      <c r="Z8" s="665"/>
      <c r="AA8" s="665"/>
      <c r="AB8" s="644"/>
      <c r="AC8" s="644"/>
      <c r="AD8" s="665"/>
      <c r="AE8" s="665"/>
      <c r="AF8" s="665"/>
      <c r="AG8" s="665"/>
      <c r="AH8" s="665"/>
      <c r="AI8" s="644"/>
      <c r="AJ8" s="644"/>
      <c r="AK8" s="665"/>
      <c r="AL8" s="665"/>
      <c r="AM8" s="665"/>
      <c r="AN8" s="665"/>
      <c r="AO8" s="665"/>
      <c r="AP8" s="644"/>
      <c r="AQ8" s="644"/>
      <c r="AR8" s="665"/>
      <c r="AS8" s="665"/>
      <c r="AT8" s="665"/>
      <c r="AU8" s="665"/>
      <c r="AV8" s="665"/>
      <c r="AW8" s="644"/>
      <c r="AX8" s="644"/>
      <c r="AY8" s="665"/>
      <c r="AZ8" s="665"/>
      <c r="BA8" s="665"/>
      <c r="BB8" s="665"/>
      <c r="BC8" s="665"/>
      <c r="BD8" s="644"/>
      <c r="BE8" s="644"/>
      <c r="BF8" s="665"/>
      <c r="BG8" s="665"/>
      <c r="BH8" s="665"/>
      <c r="BI8" s="665"/>
      <c r="BJ8" s="665"/>
      <c r="BK8" s="644"/>
      <c r="BL8" s="644"/>
      <c r="BM8" s="665"/>
      <c r="BN8" s="665"/>
      <c r="BO8" s="665"/>
      <c r="BP8" s="665"/>
      <c r="BQ8" s="665"/>
      <c r="BR8" s="644"/>
      <c r="BS8" s="644"/>
      <c r="BT8" s="665"/>
      <c r="BU8" s="665"/>
      <c r="BV8" s="665"/>
      <c r="BW8" s="665"/>
      <c r="BX8" s="665"/>
      <c r="BY8" s="644"/>
      <c r="BZ8" s="644"/>
      <c r="CA8" s="665"/>
      <c r="CB8" s="665"/>
      <c r="CC8" s="665"/>
      <c r="CD8" s="665"/>
      <c r="CE8" s="665"/>
      <c r="CF8" s="644"/>
      <c r="CG8" s="644"/>
      <c r="CH8" s="665"/>
      <c r="CI8" s="665"/>
      <c r="CJ8" s="665"/>
      <c r="CK8" s="665"/>
      <c r="CL8" s="665"/>
      <c r="CM8" s="644"/>
      <c r="CN8" s="644"/>
      <c r="CO8" s="665"/>
      <c r="CP8" s="665"/>
      <c r="CQ8" s="665"/>
      <c r="CR8" s="665"/>
      <c r="CS8" s="665"/>
      <c r="CT8" s="644"/>
      <c r="CU8" s="644"/>
      <c r="CV8" s="665"/>
      <c r="CW8" s="665"/>
      <c r="CX8" s="665"/>
      <c r="CY8" s="665"/>
      <c r="CZ8" s="665"/>
      <c r="DA8" s="644"/>
      <c r="DB8" s="644"/>
      <c r="DC8" s="665"/>
      <c r="DD8" s="665"/>
      <c r="DE8" s="665"/>
      <c r="DF8" s="665"/>
      <c r="DG8" s="665"/>
      <c r="DH8" s="644"/>
      <c r="DI8" s="644"/>
      <c r="DJ8" s="665"/>
      <c r="DK8" s="665"/>
      <c r="DL8" s="665"/>
      <c r="DM8" s="665"/>
      <c r="DN8" s="665"/>
      <c r="DO8" s="644"/>
      <c r="DP8" s="666">
        <f>G8-SUM(I8:DO8)*$H$48</f>
        <v>0</v>
      </c>
      <c r="DR8" s="667">
        <f t="shared" ref="DR8:DR35" si="4">A8</f>
        <v>1</v>
      </c>
      <c r="DS8" s="766">
        <f t="shared" ref="DS8:DS35" si="5">B8</f>
        <v>0</v>
      </c>
      <c r="DT8" s="767">
        <f t="shared" ref="DT8:DT35" si="6">G8</f>
        <v>0</v>
      </c>
      <c r="DU8" s="788">
        <f t="shared" ref="DU8:DU35" si="7">D8</f>
        <v>0</v>
      </c>
      <c r="DV8" s="676">
        <f t="shared" ref="DV8:DV35" si="8">(IF(D8="Hora Normal",EC8*EK8,IF(D8="Serviços aos Sábados",EC8*0,IF(D8="Ser. Seg_Sex após 17:18h(depois 1ªs._2h)",EC8*0,IF(D8="Serviços realizados entre 22:00 e 05:00",EC8*0,IF(D8="Serviços Domingos, Feriados e Folgas",EC8*0,IF(D8="Ser. Seg_Sex após 17:18h (1ªs._2h)",EC8*0,0)))))))</f>
        <v>0</v>
      </c>
      <c r="DW8" s="678">
        <f t="shared" ref="DW8:DW35" si="9">(IF(D8="Hora Normal",EC8*EL8,IF(D8="Serviços aos Sábados",EC8*0,IF(D8="Ser. Seg_Sex após 17:18h(depois 1ªs._2h)",EC8*0,IF(D8="Serviços realizados entre 22:00 e 05:00",EC8*0,IF(D8="Serviços Domingos, Feriados e Folgas",EC8*0,IF(D8="Ser. Seg_Sex após 17:18h (1ªs._2h)",EC8*0,0)))))))</f>
        <v>0</v>
      </c>
      <c r="DX8" s="678">
        <f t="shared" ref="DX8:DX35" si="10">(IF(D8="Hora Normal",EC8*EM8,IF(D8="Serviços aos Sábados",EC8*0,IF(D8="Ser. Seg_Sex após 17:18h(depois 1ªs._2h)",EC8*0,IF(D8="Serviços realizados entre 22:00 e 05:00",EC8*0,IF(D8="Serviços Domingos, Feriados e Folgas",EC8*0,IF(D8="Ser. Seg_Sex após 17:18h (1ªs._2h)",EC8*0,0)))))))</f>
        <v>0</v>
      </c>
      <c r="DY8" s="678"/>
      <c r="DZ8" s="678">
        <f t="shared" ref="DZ8:DZ35" si="11">(IF(D8="Hora Normal",EC8*0,IF(D8="Serviços aos Sábados",EC8*EK8,IF(D8="Ser. Seg_Sex após 17:18h(depois 1ªs._2h)",EC8*EK8,IF(D8="Serviços realizados entre 22:00 e 05:00",EC8*EK8,IF(D8="Serviços Domingos, Feriados e Folgas",EC8*EK8,IF(D8="Ser. Seg_Sex após 17:18h (1ªs._2h)",EC8*EK8,0)))))))</f>
        <v>0</v>
      </c>
      <c r="EA8" s="678">
        <f t="shared" ref="EA8:EA35" si="12">(IF(D8="Hora Normal",EC8*0,IF(D8="Serviços aos Sábados",EC8*EL8,IF(D8="Ser. Seg_Sex após 17:18h(depois 1ªs._2h)",EC8*EL8,IF(D8="Serviços realizados entre 22:00 e 05:00",EC8*EL8,IF(D8="Serviços Domingos, Feriados e Folgas",EC8*EL8,IF(D8="Ser. Seg_Sex após 17:18h (1ªs._2h)",EC8*EL8,0)))))))</f>
        <v>0</v>
      </c>
      <c r="EB8" s="678">
        <f t="shared" ref="EB8:EB35" si="13">(IF(D8="Hora Normal",EC8*0,IF(D8="Serviços aos Sábados",EC8*EM8,IF(D8="Ser. Seg_Sex após 17:18h(depois 1ªs._2h)",EC8*EM8,IF(D8="Serviços realizados entre 22:00 e 05:00",EC8*EM8,IF(D8="Serviços Domingos, Feriados e Folgas",EC8*EM8,IF(D8="Ser. Seg_Sex após 17:18h (1ªs._2h)",EC8*EM8,0)))))))</f>
        <v>0</v>
      </c>
      <c r="EC8" s="678">
        <f t="shared" ref="EC8:EC35" si="14">IFERROR((ED8*EE8*E8),0)</f>
        <v>0</v>
      </c>
      <c r="ED8" s="678">
        <f t="shared" ref="ED8:ED35" si="15">IFERROR(AVERAGE(I8:DO8),0)</f>
        <v>0</v>
      </c>
      <c r="EE8" s="667">
        <f t="shared" ref="EE8:EE35" si="16">IFERROR(SUM(I8:DO8)/ED8,0)</f>
        <v>0</v>
      </c>
      <c r="EF8" s="815">
        <f>IFERROR(VLOOKUP(EQ8,'base dados'!$A$2:$D$48,3,TRUE),0)</f>
        <v>0</v>
      </c>
      <c r="EG8" s="815">
        <f>IFERROR(VLOOKUP(ER8,'base dados'!$A$2:$D$48,3,FALSE),0)</f>
        <v>0</v>
      </c>
      <c r="EH8" s="815">
        <f>IFERROR(VLOOKUP(ES8,'base dados'!$A$2:$D$48,3,FALSE),0)</f>
        <v>0</v>
      </c>
      <c r="EI8" s="769">
        <f>IFERROR(VLOOKUP(D8,'base dados'!$B$2:$D$48,2,FALSE),0)</f>
        <v>0</v>
      </c>
      <c r="EJ8" s="808">
        <f t="shared" ref="EJ8:EJ35" si="17">(DV8*EF8*EI8)+(DZ8*EF8*EI8)+(DW8*EG8*EI8)+(EA8*EG8*EI8)+(DX8*EH8*EI8)+(EB8*EH8*EI8)</f>
        <v>0</v>
      </c>
      <c r="EK8" s="639">
        <v>0</v>
      </c>
      <c r="EL8" s="639">
        <v>0</v>
      </c>
      <c r="EM8" s="639">
        <v>0</v>
      </c>
      <c r="EN8" s="640"/>
      <c r="EQ8" s="784">
        <f>IF(EN8="ROTINA",380,IF(EN8="PRÉ/PARADA/PÓS PARADA",330,0))</f>
        <v>0</v>
      </c>
      <c r="ER8" s="784">
        <f>IF(EN8="ROTINA",450,IF(EN8="PRÉ/PARADA/PÓS PARADA","SEM ITEM SAP",0))</f>
        <v>0</v>
      </c>
      <c r="ES8" s="784">
        <f>IF(EN8="ROTINA",390,IF($EN8="PRÉ/PARADA/PÓS PARADA",320,0))</f>
        <v>0</v>
      </c>
      <c r="ET8" s="636">
        <f>IFERROR(VLOOKUP(D8,'base dados'!$K$18:$L$23,2,0),0)</f>
        <v>0</v>
      </c>
    </row>
    <row r="9" spans="1:150" ht="46.15" customHeight="1">
      <c r="A9" s="659">
        <f>A8+1</f>
        <v>2</v>
      </c>
      <c r="B9" s="660"/>
      <c r="C9" s="661"/>
      <c r="D9" s="828"/>
      <c r="E9" s="768"/>
      <c r="F9" s="662"/>
      <c r="G9" s="663"/>
      <c r="H9" s="664"/>
      <c r="I9" s="665"/>
      <c r="J9" s="665"/>
      <c r="K9" s="665"/>
      <c r="L9" s="665"/>
      <c r="M9" s="665"/>
      <c r="N9" s="644"/>
      <c r="O9" s="644"/>
      <c r="P9" s="665"/>
      <c r="Q9" s="665"/>
      <c r="R9" s="665"/>
      <c r="S9" s="665"/>
      <c r="T9" s="665"/>
      <c r="U9" s="644"/>
      <c r="V9" s="644"/>
      <c r="W9" s="665"/>
      <c r="X9" s="665"/>
      <c r="Y9" s="665"/>
      <c r="Z9" s="665"/>
      <c r="AA9" s="665"/>
      <c r="AB9" s="644"/>
      <c r="AC9" s="644"/>
      <c r="AD9" s="665"/>
      <c r="AE9" s="665"/>
      <c r="AF9" s="665"/>
      <c r="AG9" s="665"/>
      <c r="AH9" s="665"/>
      <c r="AI9" s="644"/>
      <c r="AJ9" s="644"/>
      <c r="AK9" s="668"/>
      <c r="AL9" s="665"/>
      <c r="AM9" s="665"/>
      <c r="AN9" s="665"/>
      <c r="AO9" s="665"/>
      <c r="AP9" s="644"/>
      <c r="AQ9" s="644"/>
      <c r="AR9" s="665"/>
      <c r="AS9" s="665"/>
      <c r="AT9" s="665"/>
      <c r="AU9" s="665"/>
      <c r="AV9" s="665"/>
      <c r="AW9" s="644"/>
      <c r="AX9" s="644"/>
      <c r="AY9" s="665"/>
      <c r="AZ9" s="665"/>
      <c r="BA9" s="665"/>
      <c r="BB9" s="665"/>
      <c r="BC9" s="665"/>
      <c r="BD9" s="644"/>
      <c r="BE9" s="644"/>
      <c r="BF9" s="665"/>
      <c r="BG9" s="665"/>
      <c r="BH9" s="665"/>
      <c r="BI9" s="665"/>
      <c r="BJ9" s="665"/>
      <c r="BK9" s="669"/>
      <c r="BL9" s="669"/>
      <c r="BM9" s="665"/>
      <c r="BN9" s="665"/>
      <c r="BO9" s="665"/>
      <c r="BP9" s="665"/>
      <c r="BQ9" s="665"/>
      <c r="BR9" s="669"/>
      <c r="BS9" s="669"/>
      <c r="BT9" s="665"/>
      <c r="BU9" s="665"/>
      <c r="BV9" s="665"/>
      <c r="BW9" s="665"/>
      <c r="BX9" s="665"/>
      <c r="BY9" s="669"/>
      <c r="BZ9" s="669"/>
      <c r="CA9" s="665"/>
      <c r="CB9" s="665"/>
      <c r="CC9" s="665"/>
      <c r="CD9" s="665"/>
      <c r="CE9" s="665"/>
      <c r="CF9" s="669"/>
      <c r="CG9" s="669"/>
      <c r="CH9" s="665"/>
      <c r="CI9" s="665"/>
      <c r="CJ9" s="665"/>
      <c r="CK9" s="665"/>
      <c r="CL9" s="665"/>
      <c r="CM9" s="669"/>
      <c r="CN9" s="669"/>
      <c r="CO9" s="665"/>
      <c r="CP9" s="665"/>
      <c r="CQ9" s="665"/>
      <c r="CR9" s="665"/>
      <c r="CS9" s="665"/>
      <c r="CT9" s="669"/>
      <c r="CU9" s="669"/>
      <c r="CV9" s="665"/>
      <c r="CW9" s="665"/>
      <c r="CX9" s="665"/>
      <c r="CY9" s="665"/>
      <c r="CZ9" s="665"/>
      <c r="DA9" s="669"/>
      <c r="DB9" s="669"/>
      <c r="DC9" s="665"/>
      <c r="DD9" s="665"/>
      <c r="DE9" s="665"/>
      <c r="DF9" s="665"/>
      <c r="DG9" s="665"/>
      <c r="DH9" s="669"/>
      <c r="DI9" s="669"/>
      <c r="DJ9" s="665"/>
      <c r="DK9" s="665"/>
      <c r="DL9" s="665"/>
      <c r="DM9" s="665"/>
      <c r="DN9" s="665"/>
      <c r="DO9" s="669"/>
      <c r="DP9" s="666">
        <f>G9-SUM(I9:DO9)*1.4</f>
        <v>0</v>
      </c>
      <c r="DR9" s="667">
        <f t="shared" si="4"/>
        <v>2</v>
      </c>
      <c r="DS9" s="766">
        <f t="shared" si="5"/>
        <v>0</v>
      </c>
      <c r="DT9" s="767">
        <f t="shared" si="6"/>
        <v>0</v>
      </c>
      <c r="DU9" s="788">
        <f t="shared" si="7"/>
        <v>0</v>
      </c>
      <c r="DV9" s="676">
        <f t="shared" si="8"/>
        <v>0</v>
      </c>
      <c r="DW9" s="678">
        <f t="shared" si="9"/>
        <v>0</v>
      </c>
      <c r="DX9" s="678">
        <f t="shared" si="10"/>
        <v>0</v>
      </c>
      <c r="DY9" s="678"/>
      <c r="DZ9" s="678">
        <f t="shared" si="11"/>
        <v>0</v>
      </c>
      <c r="EA9" s="678">
        <f t="shared" si="12"/>
        <v>0</v>
      </c>
      <c r="EB9" s="678">
        <f t="shared" si="13"/>
        <v>0</v>
      </c>
      <c r="EC9" s="678">
        <f t="shared" si="14"/>
        <v>0</v>
      </c>
      <c r="ED9" s="678">
        <f t="shared" si="15"/>
        <v>0</v>
      </c>
      <c r="EE9" s="667">
        <f t="shared" si="16"/>
        <v>0</v>
      </c>
      <c r="EF9" s="815">
        <f>IFERROR(VLOOKUP(EQ9,'base dados'!$A$2:$D$48,3,TRUE),0)</f>
        <v>0</v>
      </c>
      <c r="EG9" s="815">
        <f>IFERROR(VLOOKUP(ER9,'base dados'!$A$2:$D$48,3,FALSE),0)</f>
        <v>0</v>
      </c>
      <c r="EH9" s="815">
        <f>IFERROR(VLOOKUP(ES9,'base dados'!$A$2:$D$48,3,FALSE),0)</f>
        <v>0</v>
      </c>
      <c r="EI9" s="769">
        <f>IFERROR(VLOOKUP(D9,'base dados'!$B$2:$D$48,2,FALSE),0)</f>
        <v>0</v>
      </c>
      <c r="EJ9" s="808">
        <f t="shared" si="17"/>
        <v>0</v>
      </c>
      <c r="EK9" s="639">
        <v>0</v>
      </c>
      <c r="EL9" s="639">
        <v>0</v>
      </c>
      <c r="EM9" s="639">
        <v>0</v>
      </c>
      <c r="EN9" s="640"/>
      <c r="EQ9" s="784">
        <f t="shared" ref="EQ9:EQ35" si="18">IF(EN9="ROTINA",380,IF(EN9="PRÉ/PARADA/PÓS PARADA",330,0))</f>
        <v>0</v>
      </c>
      <c r="ER9" s="784">
        <f t="shared" ref="ER9:ER35" si="19">IF(EN9="ROTINA",450,IF(EN9="PRÉ/PARADA/PÓS PARADA","SEM ITEM SAP",0))</f>
        <v>0</v>
      </c>
      <c r="ES9" s="784">
        <f t="shared" ref="ES9:ES35" si="20">IF(EN9="ROTINA",390,IF($EN9="PRÉ/PARADA/PÓS PARADA",320,0))</f>
        <v>0</v>
      </c>
      <c r="ET9" s="636" t="e">
        <f>VLOOKUP(D9,'base dados'!$K$18:$L$23,2,0)</f>
        <v>#N/A</v>
      </c>
    </row>
    <row r="10" spans="1:150" ht="46.15" customHeight="1">
      <c r="A10" s="659">
        <f>A9+1</f>
        <v>3</v>
      </c>
      <c r="B10" s="660"/>
      <c r="C10" s="661"/>
      <c r="D10" s="828"/>
      <c r="E10" s="768"/>
      <c r="F10" s="662"/>
      <c r="G10" s="663"/>
      <c r="H10" s="664"/>
      <c r="I10" s="665"/>
      <c r="J10" s="665"/>
      <c r="K10" s="665"/>
      <c r="L10" s="665"/>
      <c r="M10" s="665"/>
      <c r="N10" s="644"/>
      <c r="O10" s="644"/>
      <c r="P10" s="665"/>
      <c r="Q10" s="665"/>
      <c r="R10" s="665"/>
      <c r="S10" s="665"/>
      <c r="T10" s="665"/>
      <c r="U10" s="644"/>
      <c r="V10" s="644"/>
      <c r="W10" s="665"/>
      <c r="X10" s="665"/>
      <c r="Y10" s="665"/>
      <c r="Z10" s="665"/>
      <c r="AA10" s="665"/>
      <c r="AB10" s="644"/>
      <c r="AC10" s="644"/>
      <c r="AD10" s="665"/>
      <c r="AE10" s="665"/>
      <c r="AF10" s="665"/>
      <c r="AG10" s="665"/>
      <c r="AH10" s="665"/>
      <c r="AI10" s="644"/>
      <c r="AJ10" s="644"/>
      <c r="AK10" s="668"/>
      <c r="AL10" s="665"/>
      <c r="AM10" s="665"/>
      <c r="AN10" s="665"/>
      <c r="AO10" s="665"/>
      <c r="AP10" s="644"/>
      <c r="AQ10" s="644"/>
      <c r="AR10" s="665"/>
      <c r="AS10" s="665"/>
      <c r="AT10" s="665"/>
      <c r="AU10" s="665"/>
      <c r="AV10" s="665"/>
      <c r="AW10" s="644"/>
      <c r="AX10" s="644"/>
      <c r="AY10" s="665"/>
      <c r="AZ10" s="665"/>
      <c r="BA10" s="665"/>
      <c r="BB10" s="665"/>
      <c r="BC10" s="665"/>
      <c r="BD10" s="644"/>
      <c r="BE10" s="644"/>
      <c r="BF10" s="665"/>
      <c r="BG10" s="665"/>
      <c r="BH10" s="665"/>
      <c r="BI10" s="665"/>
      <c r="BJ10" s="665"/>
      <c r="BK10" s="669"/>
      <c r="BL10" s="669"/>
      <c r="BM10" s="665"/>
      <c r="BN10" s="665"/>
      <c r="BO10" s="665"/>
      <c r="BP10" s="665"/>
      <c r="BQ10" s="665"/>
      <c r="BR10" s="669"/>
      <c r="BS10" s="669"/>
      <c r="BT10" s="665"/>
      <c r="BU10" s="665"/>
      <c r="BV10" s="665"/>
      <c r="BW10" s="665"/>
      <c r="BX10" s="665"/>
      <c r="BY10" s="669"/>
      <c r="BZ10" s="669"/>
      <c r="CA10" s="665"/>
      <c r="CB10" s="665"/>
      <c r="CC10" s="665"/>
      <c r="CD10" s="665"/>
      <c r="CE10" s="665"/>
      <c r="CF10" s="669"/>
      <c r="CG10" s="669"/>
      <c r="CH10" s="665"/>
      <c r="CI10" s="665"/>
      <c r="CJ10" s="665"/>
      <c r="CK10" s="665"/>
      <c r="CL10" s="665"/>
      <c r="CM10" s="669"/>
      <c r="CN10" s="669"/>
      <c r="CO10" s="665"/>
      <c r="CP10" s="665"/>
      <c r="CQ10" s="665"/>
      <c r="CR10" s="665"/>
      <c r="CS10" s="665"/>
      <c r="CT10" s="669"/>
      <c r="CU10" s="669"/>
      <c r="CV10" s="665"/>
      <c r="CW10" s="665"/>
      <c r="CX10" s="665"/>
      <c r="CY10" s="665"/>
      <c r="CZ10" s="665"/>
      <c r="DA10" s="669"/>
      <c r="DB10" s="669"/>
      <c r="DC10" s="665"/>
      <c r="DD10" s="665"/>
      <c r="DE10" s="665"/>
      <c r="DF10" s="665"/>
      <c r="DG10" s="665"/>
      <c r="DH10" s="669"/>
      <c r="DI10" s="669"/>
      <c r="DJ10" s="665"/>
      <c r="DK10" s="665"/>
      <c r="DL10" s="665"/>
      <c r="DM10" s="665"/>
      <c r="DN10" s="665"/>
      <c r="DO10" s="669"/>
      <c r="DP10" s="666">
        <f>G10-SUM(I10:DO10)*1.4</f>
        <v>0</v>
      </c>
      <c r="DR10" s="667">
        <f t="shared" si="4"/>
        <v>3</v>
      </c>
      <c r="DS10" s="766">
        <f t="shared" si="5"/>
        <v>0</v>
      </c>
      <c r="DT10" s="767">
        <f t="shared" si="6"/>
        <v>0</v>
      </c>
      <c r="DU10" s="788">
        <f t="shared" si="7"/>
        <v>0</v>
      </c>
      <c r="DV10" s="676">
        <f t="shared" si="8"/>
        <v>0</v>
      </c>
      <c r="DW10" s="678">
        <f t="shared" si="9"/>
        <v>0</v>
      </c>
      <c r="DX10" s="678">
        <f t="shared" si="10"/>
        <v>0</v>
      </c>
      <c r="DY10" s="678"/>
      <c r="DZ10" s="678">
        <f t="shared" si="11"/>
        <v>0</v>
      </c>
      <c r="EA10" s="678">
        <f t="shared" si="12"/>
        <v>0</v>
      </c>
      <c r="EB10" s="678">
        <f t="shared" si="13"/>
        <v>0</v>
      </c>
      <c r="EC10" s="678">
        <f t="shared" si="14"/>
        <v>0</v>
      </c>
      <c r="ED10" s="678">
        <f t="shared" si="15"/>
        <v>0</v>
      </c>
      <c r="EE10" s="667">
        <f t="shared" si="16"/>
        <v>0</v>
      </c>
      <c r="EF10" s="815">
        <f>IFERROR(VLOOKUP(EQ10,'base dados'!$A$2:$D$48,3,TRUE),0)</f>
        <v>0</v>
      </c>
      <c r="EG10" s="815">
        <f>IFERROR(VLOOKUP(ER10,'base dados'!$A$2:$D$48,3,FALSE),0)</f>
        <v>0</v>
      </c>
      <c r="EH10" s="815">
        <f>IFERROR(VLOOKUP(ES10,'base dados'!$A$2:$D$48,3,FALSE),0)</f>
        <v>0</v>
      </c>
      <c r="EI10" s="769">
        <f>IFERROR(VLOOKUP(D10,'base dados'!$B$2:$D$48,2,FALSE),0)</f>
        <v>0</v>
      </c>
      <c r="EJ10" s="808">
        <f t="shared" si="17"/>
        <v>0</v>
      </c>
      <c r="EK10" s="639">
        <v>0</v>
      </c>
      <c r="EL10" s="639">
        <v>0</v>
      </c>
      <c r="EM10" s="639">
        <v>0</v>
      </c>
      <c r="EN10" s="640"/>
      <c r="EQ10" s="784">
        <f t="shared" si="18"/>
        <v>0</v>
      </c>
      <c r="ER10" s="784">
        <f t="shared" si="19"/>
        <v>0</v>
      </c>
      <c r="ES10" s="784">
        <f t="shared" si="20"/>
        <v>0</v>
      </c>
      <c r="ET10" s="636" t="e">
        <f>VLOOKUP(D10,'base dados'!$K$18:$L$23,2,0)</f>
        <v>#N/A</v>
      </c>
    </row>
    <row r="11" spans="1:150" ht="46.15" customHeight="1">
      <c r="A11" s="659">
        <f t="shared" ref="A11:A36" si="21">A10+1</f>
        <v>4</v>
      </c>
      <c r="B11" s="671"/>
      <c r="C11" s="661"/>
      <c r="D11" s="828"/>
      <c r="E11" s="768"/>
      <c r="F11" s="662"/>
      <c r="G11" s="663"/>
      <c r="H11" s="671"/>
      <c r="I11" s="665"/>
      <c r="J11" s="665"/>
      <c r="K11" s="665"/>
      <c r="L11" s="665"/>
      <c r="M11" s="665"/>
      <c r="N11" s="644"/>
      <c r="O11" s="644"/>
      <c r="P11" s="665"/>
      <c r="Q11" s="665"/>
      <c r="R11" s="665"/>
      <c r="S11" s="665"/>
      <c r="T11" s="665"/>
      <c r="U11" s="644"/>
      <c r="V11" s="644"/>
      <c r="W11" s="665"/>
      <c r="X11" s="665"/>
      <c r="Y11" s="665"/>
      <c r="Z11" s="665"/>
      <c r="AA11" s="665"/>
      <c r="AB11" s="644"/>
      <c r="AC11" s="644"/>
      <c r="AD11" s="665"/>
      <c r="AE11" s="665"/>
      <c r="AF11" s="665"/>
      <c r="AG11" s="665"/>
      <c r="AH11" s="665"/>
      <c r="AI11" s="644"/>
      <c r="AJ11" s="644"/>
      <c r="AK11" s="665"/>
      <c r="AL11" s="665"/>
      <c r="AM11" s="665"/>
      <c r="AN11" s="665"/>
      <c r="AO11" s="665"/>
      <c r="AP11" s="644"/>
      <c r="AQ11" s="644"/>
      <c r="AR11" s="665"/>
      <c r="AS11" s="665"/>
      <c r="AT11" s="665"/>
      <c r="AU11" s="665"/>
      <c r="AV11" s="665"/>
      <c r="AW11" s="644"/>
      <c r="AX11" s="644"/>
      <c r="AY11" s="665"/>
      <c r="AZ11" s="665"/>
      <c r="BA11" s="665"/>
      <c r="BB11" s="665"/>
      <c r="BC11" s="665"/>
      <c r="BD11" s="644"/>
      <c r="BE11" s="644"/>
      <c r="BF11" s="665"/>
      <c r="BG11" s="665"/>
      <c r="BH11" s="665"/>
      <c r="BI11" s="665"/>
      <c r="BJ11" s="665"/>
      <c r="BK11" s="669"/>
      <c r="BL11" s="669"/>
      <c r="BM11" s="665"/>
      <c r="BN11" s="665"/>
      <c r="BO11" s="665"/>
      <c r="BP11" s="665"/>
      <c r="BQ11" s="665"/>
      <c r="BR11" s="669"/>
      <c r="BS11" s="669"/>
      <c r="BT11" s="665"/>
      <c r="BU11" s="665"/>
      <c r="BV11" s="665"/>
      <c r="BW11" s="665"/>
      <c r="BX11" s="665"/>
      <c r="BY11" s="669"/>
      <c r="BZ11" s="669"/>
      <c r="CA11" s="665"/>
      <c r="CB11" s="665"/>
      <c r="CC11" s="665"/>
      <c r="CD11" s="665"/>
      <c r="CE11" s="665"/>
      <c r="CF11" s="669"/>
      <c r="CG11" s="669"/>
      <c r="CH11" s="665"/>
      <c r="CI11" s="665"/>
      <c r="CJ11" s="665"/>
      <c r="CK11" s="665"/>
      <c r="CL11" s="665"/>
      <c r="CM11" s="669"/>
      <c r="CN11" s="669"/>
      <c r="CO11" s="665"/>
      <c r="CP11" s="665"/>
      <c r="CQ11" s="665"/>
      <c r="CR11" s="665"/>
      <c r="CS11" s="665"/>
      <c r="CT11" s="669"/>
      <c r="CU11" s="669"/>
      <c r="CV11" s="665"/>
      <c r="CW11" s="665"/>
      <c r="CX11" s="665"/>
      <c r="CY11" s="665"/>
      <c r="CZ11" s="665"/>
      <c r="DA11" s="669"/>
      <c r="DB11" s="669"/>
      <c r="DC11" s="665"/>
      <c r="DD11" s="665"/>
      <c r="DE11" s="665"/>
      <c r="DF11" s="665"/>
      <c r="DG11" s="665"/>
      <c r="DH11" s="669"/>
      <c r="DI11" s="669"/>
      <c r="DJ11" s="665"/>
      <c r="DK11" s="665"/>
      <c r="DL11" s="665"/>
      <c r="DM11" s="665"/>
      <c r="DN11" s="665"/>
      <c r="DO11" s="669"/>
      <c r="DP11" s="672">
        <f t="shared" ref="DP11:DP35" si="22">G11-SUM(I11:DO11)*$H$48</f>
        <v>0</v>
      </c>
      <c r="DR11" s="667">
        <f t="shared" si="4"/>
        <v>4</v>
      </c>
      <c r="DS11" s="766">
        <f t="shared" si="5"/>
        <v>0</v>
      </c>
      <c r="DT11" s="767">
        <f t="shared" si="6"/>
        <v>0</v>
      </c>
      <c r="DU11" s="788">
        <f t="shared" si="7"/>
        <v>0</v>
      </c>
      <c r="DV11" s="676">
        <f t="shared" si="8"/>
        <v>0</v>
      </c>
      <c r="DW11" s="678">
        <f t="shared" si="9"/>
        <v>0</v>
      </c>
      <c r="DX11" s="678">
        <f t="shared" si="10"/>
        <v>0</v>
      </c>
      <c r="DY11" s="678"/>
      <c r="DZ11" s="678">
        <f t="shared" si="11"/>
        <v>0</v>
      </c>
      <c r="EA11" s="678">
        <f t="shared" si="12"/>
        <v>0</v>
      </c>
      <c r="EB11" s="678">
        <f t="shared" si="13"/>
        <v>0</v>
      </c>
      <c r="EC11" s="678">
        <f t="shared" si="14"/>
        <v>0</v>
      </c>
      <c r="ED11" s="678">
        <f t="shared" si="15"/>
        <v>0</v>
      </c>
      <c r="EE11" s="667">
        <f t="shared" si="16"/>
        <v>0</v>
      </c>
      <c r="EF11" s="815">
        <f>IFERROR(VLOOKUP(EQ11,'base dados'!$A$2:$D$48,3,TRUE),0)</f>
        <v>0</v>
      </c>
      <c r="EG11" s="815">
        <f>IFERROR(VLOOKUP(ER11,'base dados'!$A$2:$D$48,3,FALSE),0)</f>
        <v>0</v>
      </c>
      <c r="EH11" s="815">
        <f>IFERROR(VLOOKUP(ES11,'base dados'!$A$2:$D$48,3,FALSE),0)</f>
        <v>0</v>
      </c>
      <c r="EI11" s="769">
        <f>IFERROR(VLOOKUP(D11,'base dados'!$B$2:$D$48,2,FALSE),0)</f>
        <v>0</v>
      </c>
      <c r="EJ11" s="808">
        <f t="shared" si="17"/>
        <v>0</v>
      </c>
      <c r="EK11" s="639">
        <v>0</v>
      </c>
      <c r="EL11" s="639">
        <v>0</v>
      </c>
      <c r="EM11" s="639">
        <v>0</v>
      </c>
      <c r="EN11" s="640"/>
      <c r="EQ11" s="784">
        <f t="shared" si="18"/>
        <v>0</v>
      </c>
      <c r="ER11" s="784">
        <f t="shared" si="19"/>
        <v>0</v>
      </c>
      <c r="ES11" s="784">
        <f t="shared" si="20"/>
        <v>0</v>
      </c>
      <c r="ET11" s="636" t="e">
        <f>VLOOKUP(D11,'base dados'!$K$18:$L$23,2,0)</f>
        <v>#N/A</v>
      </c>
    </row>
    <row r="12" spans="1:150" ht="46.15" customHeight="1">
      <c r="A12" s="659">
        <f t="shared" si="21"/>
        <v>5</v>
      </c>
      <c r="B12" s="671"/>
      <c r="C12" s="661"/>
      <c r="D12" s="828"/>
      <c r="E12" s="768"/>
      <c r="F12" s="662"/>
      <c r="G12" s="663"/>
      <c r="H12" s="671"/>
      <c r="I12" s="665"/>
      <c r="J12" s="665"/>
      <c r="K12" s="665"/>
      <c r="L12" s="665"/>
      <c r="M12" s="665"/>
      <c r="N12" s="644"/>
      <c r="O12" s="644"/>
      <c r="P12" s="665"/>
      <c r="Q12" s="665"/>
      <c r="R12" s="665"/>
      <c r="S12" s="665"/>
      <c r="T12" s="665"/>
      <c r="U12" s="644"/>
      <c r="V12" s="644"/>
      <c r="W12" s="665"/>
      <c r="X12" s="665"/>
      <c r="Y12" s="665"/>
      <c r="Z12" s="665"/>
      <c r="AA12" s="665"/>
      <c r="AB12" s="644"/>
      <c r="AC12" s="644"/>
      <c r="AD12" s="665"/>
      <c r="AE12" s="665"/>
      <c r="AF12" s="665"/>
      <c r="AG12" s="665"/>
      <c r="AH12" s="665"/>
      <c r="AI12" s="644"/>
      <c r="AJ12" s="644"/>
      <c r="AK12" s="665"/>
      <c r="AL12" s="665"/>
      <c r="AM12" s="665"/>
      <c r="AN12" s="665"/>
      <c r="AO12" s="665"/>
      <c r="AP12" s="644"/>
      <c r="AQ12" s="644"/>
      <c r="AR12" s="665"/>
      <c r="AS12" s="665"/>
      <c r="AT12" s="665"/>
      <c r="AU12" s="665"/>
      <c r="AV12" s="665"/>
      <c r="AW12" s="644"/>
      <c r="AX12" s="644"/>
      <c r="AY12" s="665"/>
      <c r="AZ12" s="665"/>
      <c r="BA12" s="665"/>
      <c r="BB12" s="665"/>
      <c r="BC12" s="665"/>
      <c r="BD12" s="644"/>
      <c r="BE12" s="644"/>
      <c r="BF12" s="665"/>
      <c r="BG12" s="665"/>
      <c r="BH12" s="665"/>
      <c r="BI12" s="665"/>
      <c r="BJ12" s="665"/>
      <c r="BK12" s="669"/>
      <c r="BL12" s="669"/>
      <c r="BM12" s="665"/>
      <c r="BN12" s="665"/>
      <c r="BO12" s="665"/>
      <c r="BP12" s="665"/>
      <c r="BQ12" s="665"/>
      <c r="BR12" s="669"/>
      <c r="BS12" s="669"/>
      <c r="BT12" s="665"/>
      <c r="BU12" s="665"/>
      <c r="BV12" s="665"/>
      <c r="BW12" s="665"/>
      <c r="BX12" s="665"/>
      <c r="BY12" s="669"/>
      <c r="BZ12" s="669"/>
      <c r="CA12" s="665"/>
      <c r="CB12" s="665"/>
      <c r="CC12" s="665"/>
      <c r="CD12" s="665"/>
      <c r="CE12" s="665"/>
      <c r="CF12" s="669"/>
      <c r="CG12" s="669"/>
      <c r="CH12" s="665"/>
      <c r="CI12" s="665"/>
      <c r="CJ12" s="665"/>
      <c r="CK12" s="665"/>
      <c r="CL12" s="665"/>
      <c r="CM12" s="669"/>
      <c r="CN12" s="669"/>
      <c r="CO12" s="665"/>
      <c r="CP12" s="665"/>
      <c r="CQ12" s="665"/>
      <c r="CR12" s="665"/>
      <c r="CS12" s="665"/>
      <c r="CT12" s="669"/>
      <c r="CU12" s="669"/>
      <c r="CV12" s="665"/>
      <c r="CW12" s="665"/>
      <c r="CX12" s="665"/>
      <c r="CY12" s="665"/>
      <c r="CZ12" s="665"/>
      <c r="DA12" s="669"/>
      <c r="DB12" s="669"/>
      <c r="DC12" s="665"/>
      <c r="DD12" s="665"/>
      <c r="DE12" s="665"/>
      <c r="DF12" s="665"/>
      <c r="DG12" s="665"/>
      <c r="DH12" s="669"/>
      <c r="DI12" s="669"/>
      <c r="DJ12" s="665"/>
      <c r="DK12" s="665"/>
      <c r="DL12" s="665"/>
      <c r="DM12" s="665"/>
      <c r="DN12" s="665"/>
      <c r="DO12" s="669"/>
      <c r="DP12" s="672">
        <f t="shared" si="22"/>
        <v>0</v>
      </c>
      <c r="DR12" s="667">
        <f t="shared" si="4"/>
        <v>5</v>
      </c>
      <c r="DS12" s="766">
        <f t="shared" si="5"/>
        <v>0</v>
      </c>
      <c r="DT12" s="767">
        <f t="shared" si="6"/>
        <v>0</v>
      </c>
      <c r="DU12" s="788">
        <f t="shared" si="7"/>
        <v>0</v>
      </c>
      <c r="DV12" s="676">
        <f t="shared" si="8"/>
        <v>0</v>
      </c>
      <c r="DW12" s="678">
        <f t="shared" si="9"/>
        <v>0</v>
      </c>
      <c r="DX12" s="678">
        <f t="shared" si="10"/>
        <v>0</v>
      </c>
      <c r="DY12" s="678"/>
      <c r="DZ12" s="678">
        <f t="shared" si="11"/>
        <v>0</v>
      </c>
      <c r="EA12" s="678">
        <f t="shared" si="12"/>
        <v>0</v>
      </c>
      <c r="EB12" s="678">
        <f t="shared" si="13"/>
        <v>0</v>
      </c>
      <c r="EC12" s="678">
        <f t="shared" si="14"/>
        <v>0</v>
      </c>
      <c r="ED12" s="678">
        <f t="shared" si="15"/>
        <v>0</v>
      </c>
      <c r="EE12" s="667">
        <f t="shared" si="16"/>
        <v>0</v>
      </c>
      <c r="EF12" s="815">
        <f>IFERROR(VLOOKUP(EQ12,'base dados'!$A$2:$D$48,3,TRUE),0)</f>
        <v>0</v>
      </c>
      <c r="EG12" s="815">
        <f>IFERROR(VLOOKUP(ER12,'base dados'!$A$2:$D$48,3,FALSE),0)</f>
        <v>0</v>
      </c>
      <c r="EH12" s="815">
        <f>IFERROR(VLOOKUP(ES12,'base dados'!$A$2:$D$48,3,FALSE),0)</f>
        <v>0</v>
      </c>
      <c r="EI12" s="769">
        <f>IFERROR(VLOOKUP(D12,'base dados'!$B$2:$D$48,2,FALSE),0)</f>
        <v>0</v>
      </c>
      <c r="EJ12" s="808">
        <f t="shared" si="17"/>
        <v>0</v>
      </c>
      <c r="EK12" s="639">
        <v>0</v>
      </c>
      <c r="EL12" s="639">
        <v>0</v>
      </c>
      <c r="EM12" s="639">
        <v>0</v>
      </c>
      <c r="EN12" s="640"/>
      <c r="EQ12" s="784">
        <f t="shared" si="18"/>
        <v>0</v>
      </c>
      <c r="ER12" s="784">
        <f t="shared" si="19"/>
        <v>0</v>
      </c>
      <c r="ES12" s="784">
        <f t="shared" si="20"/>
        <v>0</v>
      </c>
      <c r="ET12" s="636" t="e">
        <f>VLOOKUP(D12,'base dados'!$K$18:$L$23,2,0)</f>
        <v>#N/A</v>
      </c>
    </row>
    <row r="13" spans="1:150" ht="46.15" customHeight="1">
      <c r="A13" s="659">
        <f t="shared" si="21"/>
        <v>6</v>
      </c>
      <c r="B13" s="671"/>
      <c r="C13" s="661"/>
      <c r="D13" s="828"/>
      <c r="E13" s="768"/>
      <c r="F13" s="662"/>
      <c r="G13" s="663"/>
      <c r="H13" s="671"/>
      <c r="I13" s="665"/>
      <c r="J13" s="665"/>
      <c r="K13" s="665"/>
      <c r="L13" s="665"/>
      <c r="M13" s="665"/>
      <c r="N13" s="644"/>
      <c r="O13" s="644"/>
      <c r="P13" s="665"/>
      <c r="Q13" s="665"/>
      <c r="R13" s="665"/>
      <c r="S13" s="665"/>
      <c r="T13" s="665"/>
      <c r="U13" s="644"/>
      <c r="V13" s="644"/>
      <c r="W13" s="665"/>
      <c r="X13" s="665"/>
      <c r="Y13" s="665"/>
      <c r="Z13" s="665"/>
      <c r="AA13" s="665"/>
      <c r="AB13" s="644"/>
      <c r="AC13" s="644"/>
      <c r="AD13" s="665"/>
      <c r="AE13" s="665"/>
      <c r="AF13" s="665"/>
      <c r="AG13" s="665"/>
      <c r="AH13" s="665"/>
      <c r="AI13" s="644"/>
      <c r="AJ13" s="644"/>
      <c r="AK13" s="665"/>
      <c r="AL13" s="665"/>
      <c r="AM13" s="665"/>
      <c r="AN13" s="665"/>
      <c r="AO13" s="665"/>
      <c r="AP13" s="644"/>
      <c r="AQ13" s="644"/>
      <c r="AR13" s="665"/>
      <c r="AS13" s="665"/>
      <c r="AT13" s="665"/>
      <c r="AU13" s="665"/>
      <c r="AV13" s="665"/>
      <c r="AW13" s="644"/>
      <c r="AX13" s="644"/>
      <c r="AY13" s="665"/>
      <c r="AZ13" s="665"/>
      <c r="BA13" s="665"/>
      <c r="BB13" s="665"/>
      <c r="BC13" s="665"/>
      <c r="BD13" s="644"/>
      <c r="BE13" s="644"/>
      <c r="BF13" s="665"/>
      <c r="BG13" s="665"/>
      <c r="BH13" s="665"/>
      <c r="BI13" s="665"/>
      <c r="BJ13" s="665"/>
      <c r="BK13" s="669"/>
      <c r="BL13" s="669"/>
      <c r="BM13" s="665"/>
      <c r="BN13" s="665"/>
      <c r="BO13" s="665"/>
      <c r="BP13" s="665"/>
      <c r="BQ13" s="665"/>
      <c r="BR13" s="669"/>
      <c r="BS13" s="669"/>
      <c r="BT13" s="665"/>
      <c r="BU13" s="665"/>
      <c r="BV13" s="665"/>
      <c r="BW13" s="665"/>
      <c r="BX13" s="665"/>
      <c r="BY13" s="669"/>
      <c r="BZ13" s="669"/>
      <c r="CA13" s="665"/>
      <c r="CB13" s="665"/>
      <c r="CC13" s="665"/>
      <c r="CD13" s="665"/>
      <c r="CE13" s="665"/>
      <c r="CF13" s="669"/>
      <c r="CG13" s="669"/>
      <c r="CH13" s="665"/>
      <c r="CI13" s="665"/>
      <c r="CJ13" s="665"/>
      <c r="CK13" s="665"/>
      <c r="CL13" s="665"/>
      <c r="CM13" s="669"/>
      <c r="CN13" s="669"/>
      <c r="CO13" s="665"/>
      <c r="CP13" s="665"/>
      <c r="CQ13" s="665"/>
      <c r="CR13" s="665"/>
      <c r="CS13" s="665"/>
      <c r="CT13" s="669"/>
      <c r="CU13" s="669"/>
      <c r="CV13" s="665"/>
      <c r="CW13" s="665"/>
      <c r="CX13" s="665"/>
      <c r="CY13" s="665"/>
      <c r="CZ13" s="665"/>
      <c r="DA13" s="669"/>
      <c r="DB13" s="669"/>
      <c r="DC13" s="665"/>
      <c r="DD13" s="665"/>
      <c r="DE13" s="665"/>
      <c r="DF13" s="665"/>
      <c r="DG13" s="665"/>
      <c r="DH13" s="669"/>
      <c r="DI13" s="669"/>
      <c r="DJ13" s="665"/>
      <c r="DK13" s="665"/>
      <c r="DL13" s="665"/>
      <c r="DM13" s="665"/>
      <c r="DN13" s="665"/>
      <c r="DO13" s="669"/>
      <c r="DP13" s="672">
        <f t="shared" si="22"/>
        <v>0</v>
      </c>
      <c r="DR13" s="667">
        <f t="shared" si="4"/>
        <v>6</v>
      </c>
      <c r="DS13" s="766">
        <f t="shared" si="5"/>
        <v>0</v>
      </c>
      <c r="DT13" s="767">
        <f t="shared" si="6"/>
        <v>0</v>
      </c>
      <c r="DU13" s="788">
        <f t="shared" si="7"/>
        <v>0</v>
      </c>
      <c r="DV13" s="676">
        <f t="shared" si="8"/>
        <v>0</v>
      </c>
      <c r="DW13" s="678">
        <f t="shared" si="9"/>
        <v>0</v>
      </c>
      <c r="DX13" s="678">
        <f t="shared" si="10"/>
        <v>0</v>
      </c>
      <c r="DY13" s="678"/>
      <c r="DZ13" s="678">
        <f t="shared" si="11"/>
        <v>0</v>
      </c>
      <c r="EA13" s="678">
        <f t="shared" si="12"/>
        <v>0</v>
      </c>
      <c r="EB13" s="678">
        <f t="shared" si="13"/>
        <v>0</v>
      </c>
      <c r="EC13" s="678">
        <f t="shared" si="14"/>
        <v>0</v>
      </c>
      <c r="ED13" s="678">
        <f t="shared" si="15"/>
        <v>0</v>
      </c>
      <c r="EE13" s="667">
        <f t="shared" si="16"/>
        <v>0</v>
      </c>
      <c r="EF13" s="815">
        <f>IFERROR(VLOOKUP(EQ13,'base dados'!$A$2:$D$48,3,TRUE),0)</f>
        <v>0</v>
      </c>
      <c r="EG13" s="815">
        <f>IFERROR(VLOOKUP(ER13,'base dados'!$A$2:$D$48,3,FALSE),0)</f>
        <v>0</v>
      </c>
      <c r="EH13" s="815">
        <f>IFERROR(VLOOKUP(ES13,'base dados'!$A$2:$D$48,3,FALSE),0)</f>
        <v>0</v>
      </c>
      <c r="EI13" s="769">
        <f>IFERROR(VLOOKUP(D13,'base dados'!$B$2:$D$48,2,FALSE),0)</f>
        <v>0</v>
      </c>
      <c r="EJ13" s="808">
        <f t="shared" si="17"/>
        <v>0</v>
      </c>
      <c r="EK13" s="639">
        <v>0</v>
      </c>
      <c r="EL13" s="639">
        <v>0</v>
      </c>
      <c r="EM13" s="639">
        <v>0</v>
      </c>
      <c r="EN13" s="640"/>
      <c r="EQ13" s="784">
        <f t="shared" si="18"/>
        <v>0</v>
      </c>
      <c r="ER13" s="784">
        <f t="shared" si="19"/>
        <v>0</v>
      </c>
      <c r="ES13" s="784">
        <f t="shared" si="20"/>
        <v>0</v>
      </c>
      <c r="ET13" s="636" t="e">
        <f>VLOOKUP(D13,'base dados'!$K$18:$L$23,2,0)</f>
        <v>#N/A</v>
      </c>
    </row>
    <row r="14" spans="1:150" ht="46.15" customHeight="1">
      <c r="A14" s="659">
        <f t="shared" si="21"/>
        <v>7</v>
      </c>
      <c r="B14" s="671"/>
      <c r="C14" s="661"/>
      <c r="D14" s="828"/>
      <c r="E14" s="768"/>
      <c r="F14" s="662"/>
      <c r="G14" s="663"/>
      <c r="H14" s="671"/>
      <c r="I14" s="665"/>
      <c r="J14" s="665"/>
      <c r="K14" s="665"/>
      <c r="L14" s="665"/>
      <c r="M14" s="665"/>
      <c r="N14" s="644"/>
      <c r="O14" s="644"/>
      <c r="P14" s="665"/>
      <c r="Q14" s="665"/>
      <c r="R14" s="665"/>
      <c r="S14" s="665"/>
      <c r="T14" s="665"/>
      <c r="U14" s="644"/>
      <c r="V14" s="644"/>
      <c r="W14" s="665"/>
      <c r="X14" s="665"/>
      <c r="Y14" s="665"/>
      <c r="Z14" s="665"/>
      <c r="AA14" s="665"/>
      <c r="AB14" s="644"/>
      <c r="AC14" s="644"/>
      <c r="AD14" s="665"/>
      <c r="AE14" s="665"/>
      <c r="AF14" s="665"/>
      <c r="AG14" s="665"/>
      <c r="AH14" s="665"/>
      <c r="AI14" s="644"/>
      <c r="AJ14" s="644"/>
      <c r="AK14" s="665"/>
      <c r="AL14" s="665"/>
      <c r="AM14" s="665"/>
      <c r="AN14" s="665"/>
      <c r="AO14" s="665"/>
      <c r="AP14" s="644"/>
      <c r="AQ14" s="644"/>
      <c r="AR14" s="665"/>
      <c r="AS14" s="665"/>
      <c r="AT14" s="665"/>
      <c r="AU14" s="665"/>
      <c r="AV14" s="665"/>
      <c r="AW14" s="644"/>
      <c r="AX14" s="644"/>
      <c r="AY14" s="665"/>
      <c r="AZ14" s="665"/>
      <c r="BA14" s="665"/>
      <c r="BB14" s="665"/>
      <c r="BC14" s="665"/>
      <c r="BD14" s="644"/>
      <c r="BE14" s="644"/>
      <c r="BF14" s="665"/>
      <c r="BG14" s="665"/>
      <c r="BH14" s="665"/>
      <c r="BI14" s="665"/>
      <c r="BJ14" s="665"/>
      <c r="BK14" s="669"/>
      <c r="BL14" s="669"/>
      <c r="BM14" s="665"/>
      <c r="BN14" s="665"/>
      <c r="BO14" s="665"/>
      <c r="BP14" s="665"/>
      <c r="BQ14" s="665"/>
      <c r="BR14" s="669"/>
      <c r="BS14" s="669"/>
      <c r="BT14" s="665"/>
      <c r="BU14" s="665"/>
      <c r="BV14" s="665"/>
      <c r="BW14" s="665"/>
      <c r="BX14" s="665"/>
      <c r="BY14" s="669"/>
      <c r="BZ14" s="669"/>
      <c r="CA14" s="665"/>
      <c r="CB14" s="665"/>
      <c r="CC14" s="665"/>
      <c r="CD14" s="665"/>
      <c r="CE14" s="665"/>
      <c r="CF14" s="669"/>
      <c r="CG14" s="669"/>
      <c r="CH14" s="665"/>
      <c r="CI14" s="665"/>
      <c r="CJ14" s="665"/>
      <c r="CK14" s="665"/>
      <c r="CL14" s="665"/>
      <c r="CM14" s="669"/>
      <c r="CN14" s="669"/>
      <c r="CO14" s="665"/>
      <c r="CP14" s="665"/>
      <c r="CQ14" s="665"/>
      <c r="CR14" s="665"/>
      <c r="CS14" s="665"/>
      <c r="CT14" s="669"/>
      <c r="CU14" s="669"/>
      <c r="CV14" s="665"/>
      <c r="CW14" s="665"/>
      <c r="CX14" s="665"/>
      <c r="CY14" s="665"/>
      <c r="CZ14" s="665"/>
      <c r="DA14" s="669"/>
      <c r="DB14" s="669"/>
      <c r="DC14" s="665"/>
      <c r="DD14" s="665"/>
      <c r="DE14" s="665"/>
      <c r="DF14" s="665"/>
      <c r="DG14" s="665"/>
      <c r="DH14" s="669"/>
      <c r="DI14" s="669"/>
      <c r="DJ14" s="665"/>
      <c r="DK14" s="665"/>
      <c r="DL14" s="665"/>
      <c r="DM14" s="665"/>
      <c r="DN14" s="665"/>
      <c r="DO14" s="669"/>
      <c r="DP14" s="672">
        <f t="shared" si="22"/>
        <v>0</v>
      </c>
      <c r="DR14" s="667">
        <f t="shared" si="4"/>
        <v>7</v>
      </c>
      <c r="DS14" s="766">
        <f t="shared" si="5"/>
        <v>0</v>
      </c>
      <c r="DT14" s="767">
        <f t="shared" si="6"/>
        <v>0</v>
      </c>
      <c r="DU14" s="788">
        <f t="shared" si="7"/>
        <v>0</v>
      </c>
      <c r="DV14" s="676">
        <f t="shared" si="8"/>
        <v>0</v>
      </c>
      <c r="DW14" s="678">
        <f t="shared" si="9"/>
        <v>0</v>
      </c>
      <c r="DX14" s="678">
        <f t="shared" si="10"/>
        <v>0</v>
      </c>
      <c r="DY14" s="678"/>
      <c r="DZ14" s="678">
        <f t="shared" si="11"/>
        <v>0</v>
      </c>
      <c r="EA14" s="678">
        <f t="shared" si="12"/>
        <v>0</v>
      </c>
      <c r="EB14" s="678">
        <f t="shared" si="13"/>
        <v>0</v>
      </c>
      <c r="EC14" s="678">
        <f t="shared" si="14"/>
        <v>0</v>
      </c>
      <c r="ED14" s="678">
        <f t="shared" si="15"/>
        <v>0</v>
      </c>
      <c r="EE14" s="667">
        <f t="shared" si="16"/>
        <v>0</v>
      </c>
      <c r="EF14" s="815">
        <f>IFERROR(VLOOKUP(EQ14,'base dados'!$A$2:$D$48,3,TRUE),0)</f>
        <v>0</v>
      </c>
      <c r="EG14" s="815">
        <f>IFERROR(VLOOKUP(ER14,'base dados'!$A$2:$D$48,3,FALSE),0)</f>
        <v>0</v>
      </c>
      <c r="EH14" s="815">
        <f>IFERROR(VLOOKUP(ES14,'base dados'!$A$2:$D$48,3,FALSE),0)</f>
        <v>0</v>
      </c>
      <c r="EI14" s="769">
        <f>IFERROR(VLOOKUP(D14,'base dados'!$B$2:$D$48,2,FALSE),0)</f>
        <v>0</v>
      </c>
      <c r="EJ14" s="808">
        <f t="shared" si="17"/>
        <v>0</v>
      </c>
      <c r="EK14" s="639">
        <v>0</v>
      </c>
      <c r="EL14" s="639">
        <v>0</v>
      </c>
      <c r="EM14" s="639">
        <v>0</v>
      </c>
      <c r="EN14" s="640"/>
      <c r="EQ14" s="784">
        <f t="shared" si="18"/>
        <v>0</v>
      </c>
      <c r="ER14" s="784">
        <f t="shared" si="19"/>
        <v>0</v>
      </c>
      <c r="ES14" s="784">
        <f t="shared" si="20"/>
        <v>0</v>
      </c>
      <c r="ET14" s="636">
        <f>IFERROR(VLOOKUP(D14,'base dados'!$K$18:$L$23,2,0),0)</f>
        <v>0</v>
      </c>
    </row>
    <row r="15" spans="1:150" ht="46.15" customHeight="1">
      <c r="A15" s="659">
        <f t="shared" si="21"/>
        <v>8</v>
      </c>
      <c r="B15" s="671"/>
      <c r="C15" s="661"/>
      <c r="D15" s="828"/>
      <c r="E15" s="768"/>
      <c r="F15" s="662"/>
      <c r="G15" s="663"/>
      <c r="H15" s="671"/>
      <c r="I15" s="665"/>
      <c r="J15" s="665"/>
      <c r="K15" s="665"/>
      <c r="L15" s="665"/>
      <c r="M15" s="665"/>
      <c r="N15" s="644"/>
      <c r="O15" s="644"/>
      <c r="P15" s="665"/>
      <c r="Q15" s="665"/>
      <c r="R15" s="665"/>
      <c r="S15" s="665"/>
      <c r="T15" s="665"/>
      <c r="U15" s="644"/>
      <c r="V15" s="644"/>
      <c r="W15" s="665"/>
      <c r="X15" s="665"/>
      <c r="Y15" s="665"/>
      <c r="Z15" s="665"/>
      <c r="AA15" s="665"/>
      <c r="AB15" s="644"/>
      <c r="AC15" s="644"/>
      <c r="AD15" s="665"/>
      <c r="AE15" s="665"/>
      <c r="AF15" s="665"/>
      <c r="AG15" s="665"/>
      <c r="AH15" s="665"/>
      <c r="AI15" s="644"/>
      <c r="AJ15" s="644"/>
      <c r="AK15" s="665"/>
      <c r="AL15" s="665"/>
      <c r="AM15" s="665"/>
      <c r="AN15" s="665"/>
      <c r="AO15" s="665"/>
      <c r="AP15" s="644"/>
      <c r="AQ15" s="644"/>
      <c r="AR15" s="665"/>
      <c r="AS15" s="665"/>
      <c r="AT15" s="665"/>
      <c r="AU15" s="665"/>
      <c r="AV15" s="665"/>
      <c r="AW15" s="644"/>
      <c r="AX15" s="644"/>
      <c r="AY15" s="665"/>
      <c r="AZ15" s="665"/>
      <c r="BA15" s="665"/>
      <c r="BB15" s="665"/>
      <c r="BC15" s="665"/>
      <c r="BD15" s="644"/>
      <c r="BE15" s="644"/>
      <c r="BF15" s="665"/>
      <c r="BG15" s="665"/>
      <c r="BH15" s="665"/>
      <c r="BI15" s="665"/>
      <c r="BJ15" s="665"/>
      <c r="BK15" s="669"/>
      <c r="BL15" s="669"/>
      <c r="BM15" s="665"/>
      <c r="BN15" s="665"/>
      <c r="BO15" s="665"/>
      <c r="BP15" s="665"/>
      <c r="BQ15" s="665"/>
      <c r="BR15" s="669"/>
      <c r="BS15" s="669"/>
      <c r="BT15" s="665"/>
      <c r="BU15" s="665"/>
      <c r="BV15" s="665"/>
      <c r="BW15" s="665"/>
      <c r="BX15" s="665"/>
      <c r="BY15" s="669"/>
      <c r="BZ15" s="669"/>
      <c r="CA15" s="665"/>
      <c r="CB15" s="665"/>
      <c r="CC15" s="665"/>
      <c r="CD15" s="665"/>
      <c r="CE15" s="665"/>
      <c r="CF15" s="669"/>
      <c r="CG15" s="669"/>
      <c r="CH15" s="665"/>
      <c r="CI15" s="665"/>
      <c r="CJ15" s="665"/>
      <c r="CK15" s="665"/>
      <c r="CL15" s="665"/>
      <c r="CM15" s="669"/>
      <c r="CN15" s="669"/>
      <c r="CO15" s="665"/>
      <c r="CP15" s="665"/>
      <c r="CQ15" s="665"/>
      <c r="CR15" s="665"/>
      <c r="CS15" s="665"/>
      <c r="CT15" s="669"/>
      <c r="CU15" s="669"/>
      <c r="CV15" s="665"/>
      <c r="CW15" s="665"/>
      <c r="CX15" s="665"/>
      <c r="CY15" s="665"/>
      <c r="CZ15" s="665"/>
      <c r="DA15" s="669"/>
      <c r="DB15" s="669"/>
      <c r="DC15" s="665"/>
      <c r="DD15" s="665"/>
      <c r="DE15" s="665"/>
      <c r="DF15" s="665"/>
      <c r="DG15" s="665"/>
      <c r="DH15" s="669"/>
      <c r="DI15" s="669"/>
      <c r="DJ15" s="665"/>
      <c r="DK15" s="665"/>
      <c r="DL15" s="665"/>
      <c r="DM15" s="665"/>
      <c r="DN15" s="665"/>
      <c r="DO15" s="669"/>
      <c r="DP15" s="672">
        <f t="shared" si="22"/>
        <v>0</v>
      </c>
      <c r="DR15" s="667">
        <f t="shared" si="4"/>
        <v>8</v>
      </c>
      <c r="DS15" s="766">
        <f t="shared" si="5"/>
        <v>0</v>
      </c>
      <c r="DT15" s="767">
        <f t="shared" si="6"/>
        <v>0</v>
      </c>
      <c r="DU15" s="788">
        <f t="shared" si="7"/>
        <v>0</v>
      </c>
      <c r="DV15" s="676">
        <f t="shared" si="8"/>
        <v>0</v>
      </c>
      <c r="DW15" s="678">
        <f t="shared" si="9"/>
        <v>0</v>
      </c>
      <c r="DX15" s="678">
        <f t="shared" si="10"/>
        <v>0</v>
      </c>
      <c r="DY15" s="678"/>
      <c r="DZ15" s="678">
        <f t="shared" si="11"/>
        <v>0</v>
      </c>
      <c r="EA15" s="678">
        <f t="shared" si="12"/>
        <v>0</v>
      </c>
      <c r="EB15" s="678">
        <f t="shared" si="13"/>
        <v>0</v>
      </c>
      <c r="EC15" s="678">
        <f t="shared" si="14"/>
        <v>0</v>
      </c>
      <c r="ED15" s="678">
        <f t="shared" si="15"/>
        <v>0</v>
      </c>
      <c r="EE15" s="667">
        <f t="shared" si="16"/>
        <v>0</v>
      </c>
      <c r="EF15" s="815">
        <f>IFERROR(VLOOKUP(EQ15,'base dados'!$A$2:$D$48,3,TRUE),0)</f>
        <v>0</v>
      </c>
      <c r="EG15" s="815">
        <f>IFERROR(VLOOKUP(ER15,'base dados'!$A$2:$D$48,3,FALSE),0)</f>
        <v>0</v>
      </c>
      <c r="EH15" s="815">
        <f>IFERROR(VLOOKUP(ES15,'base dados'!$A$2:$D$48,3,FALSE),0)</f>
        <v>0</v>
      </c>
      <c r="EI15" s="769">
        <f>IFERROR(VLOOKUP(D15,'base dados'!$B$2:$D$48,2,FALSE),0)</f>
        <v>0</v>
      </c>
      <c r="EJ15" s="808">
        <f t="shared" si="17"/>
        <v>0</v>
      </c>
      <c r="EK15" s="639">
        <v>0</v>
      </c>
      <c r="EL15" s="639">
        <v>0</v>
      </c>
      <c r="EM15" s="639">
        <v>0</v>
      </c>
      <c r="EN15" s="640"/>
      <c r="EQ15" s="784">
        <f t="shared" si="18"/>
        <v>0</v>
      </c>
      <c r="ER15" s="784">
        <f t="shared" si="19"/>
        <v>0</v>
      </c>
      <c r="ES15" s="784">
        <f t="shared" si="20"/>
        <v>0</v>
      </c>
      <c r="ET15" s="636">
        <f>IFERROR(VLOOKUP(D15,'base dados'!$K$18:$L$23,2,0),0)</f>
        <v>0</v>
      </c>
    </row>
    <row r="16" spans="1:150" ht="46.15" customHeight="1">
      <c r="A16" s="659">
        <f t="shared" si="21"/>
        <v>9</v>
      </c>
      <c r="B16" s="671"/>
      <c r="C16" s="661"/>
      <c r="D16" s="828"/>
      <c r="E16" s="768"/>
      <c r="F16" s="662"/>
      <c r="G16" s="663"/>
      <c r="H16" s="671"/>
      <c r="I16" s="665"/>
      <c r="J16" s="665"/>
      <c r="K16" s="665"/>
      <c r="L16" s="665"/>
      <c r="M16" s="665"/>
      <c r="N16" s="644"/>
      <c r="O16" s="644"/>
      <c r="P16" s="665"/>
      <c r="Q16" s="665"/>
      <c r="R16" s="665"/>
      <c r="S16" s="665"/>
      <c r="T16" s="665"/>
      <c r="U16" s="644"/>
      <c r="V16" s="644"/>
      <c r="W16" s="665"/>
      <c r="X16" s="665"/>
      <c r="Y16" s="665"/>
      <c r="Z16" s="665"/>
      <c r="AA16" s="665"/>
      <c r="AB16" s="644"/>
      <c r="AC16" s="644"/>
      <c r="AD16" s="665"/>
      <c r="AE16" s="665"/>
      <c r="AF16" s="665"/>
      <c r="AG16" s="665"/>
      <c r="AH16" s="665"/>
      <c r="AI16" s="644"/>
      <c r="AJ16" s="644"/>
      <c r="AK16" s="665"/>
      <c r="AL16" s="665"/>
      <c r="AM16" s="665"/>
      <c r="AN16" s="665"/>
      <c r="AO16" s="665"/>
      <c r="AP16" s="644"/>
      <c r="AQ16" s="644"/>
      <c r="AR16" s="665"/>
      <c r="AS16" s="665"/>
      <c r="AT16" s="665"/>
      <c r="AU16" s="665"/>
      <c r="AV16" s="665"/>
      <c r="AW16" s="644"/>
      <c r="AX16" s="644"/>
      <c r="AY16" s="665"/>
      <c r="AZ16" s="665"/>
      <c r="BA16" s="665"/>
      <c r="BB16" s="665"/>
      <c r="BC16" s="665"/>
      <c r="BD16" s="644"/>
      <c r="BE16" s="644"/>
      <c r="BF16" s="665"/>
      <c r="BG16" s="665"/>
      <c r="BH16" s="665"/>
      <c r="BI16" s="665"/>
      <c r="BJ16" s="665"/>
      <c r="BK16" s="669"/>
      <c r="BL16" s="669"/>
      <c r="BM16" s="665"/>
      <c r="BN16" s="665"/>
      <c r="BO16" s="665"/>
      <c r="BP16" s="665"/>
      <c r="BQ16" s="665"/>
      <c r="BR16" s="669"/>
      <c r="BS16" s="669"/>
      <c r="BT16" s="665"/>
      <c r="BU16" s="665"/>
      <c r="BV16" s="665"/>
      <c r="BW16" s="665"/>
      <c r="BX16" s="665"/>
      <c r="BY16" s="669"/>
      <c r="BZ16" s="669"/>
      <c r="CA16" s="665"/>
      <c r="CB16" s="665"/>
      <c r="CC16" s="665"/>
      <c r="CD16" s="665"/>
      <c r="CE16" s="665"/>
      <c r="CF16" s="669"/>
      <c r="CG16" s="669"/>
      <c r="CH16" s="665"/>
      <c r="CI16" s="665"/>
      <c r="CJ16" s="665"/>
      <c r="CK16" s="665"/>
      <c r="CL16" s="665"/>
      <c r="CM16" s="669"/>
      <c r="CN16" s="669"/>
      <c r="CO16" s="665"/>
      <c r="CP16" s="665"/>
      <c r="CQ16" s="665"/>
      <c r="CR16" s="665"/>
      <c r="CS16" s="665"/>
      <c r="CT16" s="669"/>
      <c r="CU16" s="669"/>
      <c r="CV16" s="665"/>
      <c r="CW16" s="665"/>
      <c r="CX16" s="665"/>
      <c r="CY16" s="665"/>
      <c r="CZ16" s="665"/>
      <c r="DA16" s="669"/>
      <c r="DB16" s="669"/>
      <c r="DC16" s="665"/>
      <c r="DD16" s="665"/>
      <c r="DE16" s="665"/>
      <c r="DF16" s="665"/>
      <c r="DG16" s="665"/>
      <c r="DH16" s="669"/>
      <c r="DI16" s="669"/>
      <c r="DJ16" s="665"/>
      <c r="DK16" s="665"/>
      <c r="DL16" s="665"/>
      <c r="DM16" s="665"/>
      <c r="DN16" s="665"/>
      <c r="DO16" s="669"/>
      <c r="DP16" s="672">
        <f t="shared" si="22"/>
        <v>0</v>
      </c>
      <c r="DR16" s="667">
        <f t="shared" si="4"/>
        <v>9</v>
      </c>
      <c r="DS16" s="766">
        <f t="shared" si="5"/>
        <v>0</v>
      </c>
      <c r="DT16" s="767">
        <f t="shared" si="6"/>
        <v>0</v>
      </c>
      <c r="DU16" s="788">
        <f t="shared" si="7"/>
        <v>0</v>
      </c>
      <c r="DV16" s="676">
        <f t="shared" si="8"/>
        <v>0</v>
      </c>
      <c r="DW16" s="678">
        <f t="shared" si="9"/>
        <v>0</v>
      </c>
      <c r="DX16" s="678">
        <f t="shared" si="10"/>
        <v>0</v>
      </c>
      <c r="DY16" s="678"/>
      <c r="DZ16" s="678">
        <f t="shared" si="11"/>
        <v>0</v>
      </c>
      <c r="EA16" s="678">
        <f t="shared" si="12"/>
        <v>0</v>
      </c>
      <c r="EB16" s="678">
        <f t="shared" si="13"/>
        <v>0</v>
      </c>
      <c r="EC16" s="678">
        <f t="shared" si="14"/>
        <v>0</v>
      </c>
      <c r="ED16" s="678">
        <f t="shared" si="15"/>
        <v>0</v>
      </c>
      <c r="EE16" s="667">
        <f t="shared" si="16"/>
        <v>0</v>
      </c>
      <c r="EF16" s="815">
        <f>IFERROR(VLOOKUP(EQ16,'base dados'!$A$2:$D$48,3,TRUE),0)</f>
        <v>0</v>
      </c>
      <c r="EG16" s="815">
        <f>IFERROR(VLOOKUP(ER16,'base dados'!$A$2:$D$48,3,FALSE),0)</f>
        <v>0</v>
      </c>
      <c r="EH16" s="815">
        <f>IFERROR(VLOOKUP(ES16,'base dados'!$A$2:$D$48,3,FALSE),0)</f>
        <v>0</v>
      </c>
      <c r="EI16" s="769">
        <f>IFERROR(VLOOKUP(D16,'base dados'!$B$2:$D$48,2,FALSE),0)</f>
        <v>0</v>
      </c>
      <c r="EJ16" s="808">
        <f t="shared" si="17"/>
        <v>0</v>
      </c>
      <c r="EK16" s="639">
        <v>0</v>
      </c>
      <c r="EL16" s="639">
        <v>0</v>
      </c>
      <c r="EM16" s="639">
        <v>0</v>
      </c>
      <c r="EN16" s="640"/>
      <c r="EQ16" s="784">
        <f t="shared" si="18"/>
        <v>0</v>
      </c>
      <c r="ER16" s="784">
        <f t="shared" si="19"/>
        <v>0</v>
      </c>
      <c r="ES16" s="784">
        <f t="shared" si="20"/>
        <v>0</v>
      </c>
      <c r="ET16" s="636">
        <f>IFERROR(VLOOKUP(D16,'base dados'!$K$18:$L$23,2,0),0)</f>
        <v>0</v>
      </c>
    </row>
    <row r="17" spans="1:150" ht="46.15" customHeight="1">
      <c r="A17" s="659">
        <f t="shared" si="21"/>
        <v>10</v>
      </c>
      <c r="B17" s="671"/>
      <c r="C17" s="661"/>
      <c r="D17" s="828"/>
      <c r="E17" s="768"/>
      <c r="F17" s="662"/>
      <c r="G17" s="663"/>
      <c r="H17" s="671"/>
      <c r="I17" s="665"/>
      <c r="J17" s="665"/>
      <c r="K17" s="665"/>
      <c r="L17" s="665"/>
      <c r="M17" s="665"/>
      <c r="N17" s="644"/>
      <c r="O17" s="644"/>
      <c r="P17" s="665"/>
      <c r="Q17" s="665"/>
      <c r="R17" s="665"/>
      <c r="S17" s="665"/>
      <c r="T17" s="665"/>
      <c r="U17" s="644"/>
      <c r="V17" s="644"/>
      <c r="W17" s="665"/>
      <c r="X17" s="665"/>
      <c r="Y17" s="665"/>
      <c r="Z17" s="665"/>
      <c r="AA17" s="665"/>
      <c r="AB17" s="644"/>
      <c r="AC17" s="644"/>
      <c r="AD17" s="665"/>
      <c r="AE17" s="665"/>
      <c r="AF17" s="665"/>
      <c r="AG17" s="665"/>
      <c r="AH17" s="665"/>
      <c r="AI17" s="644"/>
      <c r="AJ17" s="644"/>
      <c r="AK17" s="665"/>
      <c r="AL17" s="665"/>
      <c r="AM17" s="665"/>
      <c r="AN17" s="665"/>
      <c r="AO17" s="665"/>
      <c r="AP17" s="644"/>
      <c r="AQ17" s="644"/>
      <c r="AR17" s="665"/>
      <c r="AS17" s="665"/>
      <c r="AT17" s="665"/>
      <c r="AU17" s="665"/>
      <c r="AV17" s="665"/>
      <c r="AW17" s="644"/>
      <c r="AX17" s="644"/>
      <c r="AY17" s="665"/>
      <c r="AZ17" s="665"/>
      <c r="BA17" s="665"/>
      <c r="BB17" s="665"/>
      <c r="BC17" s="665"/>
      <c r="BD17" s="644"/>
      <c r="BE17" s="644"/>
      <c r="BF17" s="665"/>
      <c r="BG17" s="665"/>
      <c r="BH17" s="665"/>
      <c r="BI17" s="665"/>
      <c r="BJ17" s="665"/>
      <c r="BK17" s="669"/>
      <c r="BL17" s="669"/>
      <c r="BM17" s="665"/>
      <c r="BN17" s="665"/>
      <c r="BO17" s="665"/>
      <c r="BP17" s="665"/>
      <c r="BQ17" s="665"/>
      <c r="BR17" s="669"/>
      <c r="BS17" s="669"/>
      <c r="BT17" s="665"/>
      <c r="BU17" s="665"/>
      <c r="BV17" s="665"/>
      <c r="BW17" s="665"/>
      <c r="BX17" s="665"/>
      <c r="BY17" s="669"/>
      <c r="BZ17" s="669"/>
      <c r="CA17" s="665"/>
      <c r="CB17" s="665"/>
      <c r="CC17" s="665"/>
      <c r="CD17" s="665"/>
      <c r="CE17" s="665"/>
      <c r="CF17" s="669"/>
      <c r="CG17" s="669"/>
      <c r="CH17" s="665"/>
      <c r="CI17" s="665"/>
      <c r="CJ17" s="665"/>
      <c r="CK17" s="665"/>
      <c r="CL17" s="665"/>
      <c r="CM17" s="669"/>
      <c r="CN17" s="669"/>
      <c r="CO17" s="665"/>
      <c r="CP17" s="665"/>
      <c r="CQ17" s="665"/>
      <c r="CR17" s="665"/>
      <c r="CS17" s="665"/>
      <c r="CT17" s="669"/>
      <c r="CU17" s="669"/>
      <c r="CV17" s="665"/>
      <c r="CW17" s="665"/>
      <c r="CX17" s="665"/>
      <c r="CY17" s="665"/>
      <c r="CZ17" s="665"/>
      <c r="DA17" s="669"/>
      <c r="DB17" s="669"/>
      <c r="DC17" s="665"/>
      <c r="DD17" s="665"/>
      <c r="DE17" s="665"/>
      <c r="DF17" s="665"/>
      <c r="DG17" s="665"/>
      <c r="DH17" s="669"/>
      <c r="DI17" s="669"/>
      <c r="DJ17" s="665"/>
      <c r="DK17" s="665"/>
      <c r="DL17" s="665"/>
      <c r="DM17" s="665"/>
      <c r="DN17" s="665"/>
      <c r="DO17" s="669"/>
      <c r="DP17" s="672">
        <f t="shared" si="22"/>
        <v>0</v>
      </c>
      <c r="DR17" s="667">
        <f t="shared" si="4"/>
        <v>10</v>
      </c>
      <c r="DS17" s="766">
        <f t="shared" si="5"/>
        <v>0</v>
      </c>
      <c r="DT17" s="767">
        <f t="shared" si="6"/>
        <v>0</v>
      </c>
      <c r="DU17" s="788">
        <f t="shared" si="7"/>
        <v>0</v>
      </c>
      <c r="DV17" s="676">
        <f t="shared" si="8"/>
        <v>0</v>
      </c>
      <c r="DW17" s="678">
        <f t="shared" si="9"/>
        <v>0</v>
      </c>
      <c r="DX17" s="678">
        <f t="shared" si="10"/>
        <v>0</v>
      </c>
      <c r="DY17" s="678"/>
      <c r="DZ17" s="678">
        <f t="shared" si="11"/>
        <v>0</v>
      </c>
      <c r="EA17" s="678">
        <f t="shared" si="12"/>
        <v>0</v>
      </c>
      <c r="EB17" s="678">
        <f t="shared" si="13"/>
        <v>0</v>
      </c>
      <c r="EC17" s="678">
        <f t="shared" si="14"/>
        <v>0</v>
      </c>
      <c r="ED17" s="678">
        <f t="shared" si="15"/>
        <v>0</v>
      </c>
      <c r="EE17" s="667">
        <f t="shared" si="16"/>
        <v>0</v>
      </c>
      <c r="EF17" s="815">
        <f>IFERROR(VLOOKUP(EQ17,'base dados'!$A$2:$D$48,3,TRUE),0)</f>
        <v>0</v>
      </c>
      <c r="EG17" s="815">
        <f>IFERROR(VLOOKUP(ER17,'base dados'!$A$2:$D$48,3,FALSE),0)</f>
        <v>0</v>
      </c>
      <c r="EH17" s="815">
        <f>IFERROR(VLOOKUP(ES17,'base dados'!$A$2:$D$48,3,FALSE),0)</f>
        <v>0</v>
      </c>
      <c r="EI17" s="769">
        <f>IFERROR(VLOOKUP(D17,'base dados'!$B$2:$D$48,2,FALSE),0)</f>
        <v>0</v>
      </c>
      <c r="EJ17" s="808">
        <f t="shared" si="17"/>
        <v>0</v>
      </c>
      <c r="EK17" s="639">
        <v>0</v>
      </c>
      <c r="EL17" s="639">
        <v>0</v>
      </c>
      <c r="EM17" s="639">
        <v>0</v>
      </c>
      <c r="EN17" s="640"/>
      <c r="EQ17" s="784">
        <f t="shared" si="18"/>
        <v>0</v>
      </c>
      <c r="ER17" s="784">
        <f t="shared" si="19"/>
        <v>0</v>
      </c>
      <c r="ES17" s="784">
        <f t="shared" si="20"/>
        <v>0</v>
      </c>
      <c r="ET17" s="636">
        <f>IFERROR(VLOOKUP(D17,'base dados'!$K$18:$L$23,2,0),0)</f>
        <v>0</v>
      </c>
    </row>
    <row r="18" spans="1:150" ht="46.15" customHeight="1">
      <c r="A18" s="659">
        <f t="shared" si="21"/>
        <v>11</v>
      </c>
      <c r="B18" s="671"/>
      <c r="C18" s="661"/>
      <c r="D18" s="828"/>
      <c r="E18" s="768"/>
      <c r="F18" s="662"/>
      <c r="G18" s="663"/>
      <c r="H18" s="671"/>
      <c r="I18" s="665"/>
      <c r="J18" s="665"/>
      <c r="K18" s="665"/>
      <c r="L18" s="665"/>
      <c r="M18" s="665"/>
      <c r="N18" s="644"/>
      <c r="O18" s="644"/>
      <c r="P18" s="665"/>
      <c r="Q18" s="665"/>
      <c r="R18" s="665"/>
      <c r="S18" s="665"/>
      <c r="T18" s="665"/>
      <c r="U18" s="644"/>
      <c r="V18" s="644"/>
      <c r="W18" s="665"/>
      <c r="X18" s="665"/>
      <c r="Y18" s="665"/>
      <c r="Z18" s="665"/>
      <c r="AA18" s="665"/>
      <c r="AB18" s="644"/>
      <c r="AC18" s="644"/>
      <c r="AD18" s="665"/>
      <c r="AE18" s="665"/>
      <c r="AF18" s="665"/>
      <c r="AG18" s="665"/>
      <c r="AH18" s="665"/>
      <c r="AI18" s="644"/>
      <c r="AJ18" s="644"/>
      <c r="AK18" s="665"/>
      <c r="AL18" s="665"/>
      <c r="AM18" s="665"/>
      <c r="AN18" s="665"/>
      <c r="AO18" s="665"/>
      <c r="AP18" s="644"/>
      <c r="AQ18" s="644"/>
      <c r="AR18" s="665"/>
      <c r="AS18" s="665"/>
      <c r="AT18" s="665"/>
      <c r="AU18" s="665"/>
      <c r="AV18" s="665"/>
      <c r="AW18" s="644"/>
      <c r="AX18" s="644"/>
      <c r="AY18" s="665"/>
      <c r="AZ18" s="665"/>
      <c r="BA18" s="665"/>
      <c r="BB18" s="665"/>
      <c r="BC18" s="665"/>
      <c r="BD18" s="644"/>
      <c r="BE18" s="644"/>
      <c r="BF18" s="665"/>
      <c r="BG18" s="665"/>
      <c r="BH18" s="665"/>
      <c r="BI18" s="665"/>
      <c r="BJ18" s="665"/>
      <c r="BK18" s="669"/>
      <c r="BL18" s="669"/>
      <c r="BM18" s="665"/>
      <c r="BN18" s="665"/>
      <c r="BO18" s="665"/>
      <c r="BP18" s="665"/>
      <c r="BQ18" s="665"/>
      <c r="BR18" s="669"/>
      <c r="BS18" s="669"/>
      <c r="BT18" s="665"/>
      <c r="BU18" s="665"/>
      <c r="BV18" s="665"/>
      <c r="BW18" s="665"/>
      <c r="BX18" s="665"/>
      <c r="BY18" s="669"/>
      <c r="BZ18" s="669"/>
      <c r="CA18" s="665"/>
      <c r="CB18" s="665"/>
      <c r="CC18" s="665"/>
      <c r="CD18" s="665"/>
      <c r="CE18" s="665"/>
      <c r="CF18" s="669"/>
      <c r="CG18" s="669"/>
      <c r="CH18" s="665"/>
      <c r="CI18" s="665"/>
      <c r="CJ18" s="665"/>
      <c r="CK18" s="665"/>
      <c r="CL18" s="665"/>
      <c r="CM18" s="669"/>
      <c r="CN18" s="669"/>
      <c r="CO18" s="665"/>
      <c r="CP18" s="665"/>
      <c r="CQ18" s="665"/>
      <c r="CR18" s="665"/>
      <c r="CS18" s="665"/>
      <c r="CT18" s="669"/>
      <c r="CU18" s="669"/>
      <c r="CV18" s="665"/>
      <c r="CW18" s="665"/>
      <c r="CX18" s="665"/>
      <c r="CY18" s="665"/>
      <c r="CZ18" s="665"/>
      <c r="DA18" s="669"/>
      <c r="DB18" s="669"/>
      <c r="DC18" s="665"/>
      <c r="DD18" s="665"/>
      <c r="DE18" s="665"/>
      <c r="DF18" s="665"/>
      <c r="DG18" s="665"/>
      <c r="DH18" s="669"/>
      <c r="DI18" s="669"/>
      <c r="DJ18" s="665"/>
      <c r="DK18" s="665"/>
      <c r="DL18" s="665"/>
      <c r="DM18" s="665"/>
      <c r="DN18" s="665"/>
      <c r="DO18" s="669"/>
      <c r="DP18" s="672">
        <f t="shared" si="22"/>
        <v>0</v>
      </c>
      <c r="DR18" s="667">
        <f t="shared" si="4"/>
        <v>11</v>
      </c>
      <c r="DS18" s="766">
        <f t="shared" si="5"/>
        <v>0</v>
      </c>
      <c r="DT18" s="767">
        <f t="shared" si="6"/>
        <v>0</v>
      </c>
      <c r="DU18" s="788">
        <f t="shared" si="7"/>
        <v>0</v>
      </c>
      <c r="DV18" s="676">
        <f t="shared" si="8"/>
        <v>0</v>
      </c>
      <c r="DW18" s="678">
        <f t="shared" si="9"/>
        <v>0</v>
      </c>
      <c r="DX18" s="678">
        <f t="shared" si="10"/>
        <v>0</v>
      </c>
      <c r="DY18" s="678"/>
      <c r="DZ18" s="678">
        <f t="shared" si="11"/>
        <v>0</v>
      </c>
      <c r="EA18" s="678">
        <f t="shared" si="12"/>
        <v>0</v>
      </c>
      <c r="EB18" s="678">
        <f t="shared" si="13"/>
        <v>0</v>
      </c>
      <c r="EC18" s="678">
        <f t="shared" si="14"/>
        <v>0</v>
      </c>
      <c r="ED18" s="678">
        <f t="shared" si="15"/>
        <v>0</v>
      </c>
      <c r="EE18" s="667">
        <f t="shared" si="16"/>
        <v>0</v>
      </c>
      <c r="EF18" s="815">
        <f>IFERROR(VLOOKUP(EQ18,'base dados'!$A$2:$D$48,3,TRUE),0)</f>
        <v>0</v>
      </c>
      <c r="EG18" s="815">
        <f>IFERROR(VLOOKUP(ER18,'base dados'!$A$2:$D$48,3,FALSE),0)</f>
        <v>0</v>
      </c>
      <c r="EH18" s="815">
        <f>IFERROR(VLOOKUP(ES18,'base dados'!$A$2:$D$48,3,FALSE),0)</f>
        <v>0</v>
      </c>
      <c r="EI18" s="769">
        <f>IFERROR(VLOOKUP(D18,'base dados'!$B$2:$D$48,2,FALSE),0)</f>
        <v>0</v>
      </c>
      <c r="EJ18" s="808">
        <f t="shared" si="17"/>
        <v>0</v>
      </c>
      <c r="EK18" s="639">
        <v>0</v>
      </c>
      <c r="EL18" s="639">
        <v>0</v>
      </c>
      <c r="EM18" s="639">
        <v>0</v>
      </c>
      <c r="EN18" s="640"/>
      <c r="EQ18" s="784">
        <f t="shared" si="18"/>
        <v>0</v>
      </c>
      <c r="ER18" s="784">
        <f t="shared" si="19"/>
        <v>0</v>
      </c>
      <c r="ES18" s="784">
        <f t="shared" si="20"/>
        <v>0</v>
      </c>
      <c r="ET18" s="636">
        <f>IFERROR(VLOOKUP(D18,'base dados'!$K$18:$L$23,2,0),0)</f>
        <v>0</v>
      </c>
    </row>
    <row r="19" spans="1:150" ht="46.15" customHeight="1">
      <c r="A19" s="659">
        <f t="shared" si="21"/>
        <v>12</v>
      </c>
      <c r="B19" s="671"/>
      <c r="C19" s="661"/>
      <c r="D19" s="828"/>
      <c r="E19" s="768"/>
      <c r="F19" s="662"/>
      <c r="G19" s="663"/>
      <c r="H19" s="671"/>
      <c r="I19" s="665"/>
      <c r="J19" s="665"/>
      <c r="K19" s="665"/>
      <c r="L19" s="665"/>
      <c r="M19" s="665"/>
      <c r="N19" s="644"/>
      <c r="O19" s="644"/>
      <c r="P19" s="665"/>
      <c r="Q19" s="665"/>
      <c r="R19" s="665"/>
      <c r="S19" s="665"/>
      <c r="T19" s="665"/>
      <c r="U19" s="644"/>
      <c r="V19" s="644"/>
      <c r="W19" s="665"/>
      <c r="X19" s="665"/>
      <c r="Y19" s="665"/>
      <c r="Z19" s="665"/>
      <c r="AA19" s="665"/>
      <c r="AB19" s="644"/>
      <c r="AC19" s="644"/>
      <c r="AD19" s="665"/>
      <c r="AE19" s="665"/>
      <c r="AF19" s="665"/>
      <c r="AG19" s="665"/>
      <c r="AH19" s="665"/>
      <c r="AI19" s="644"/>
      <c r="AJ19" s="644"/>
      <c r="AK19" s="665"/>
      <c r="AL19" s="665"/>
      <c r="AM19" s="665"/>
      <c r="AN19" s="665"/>
      <c r="AO19" s="665"/>
      <c r="AP19" s="644"/>
      <c r="AQ19" s="644"/>
      <c r="AR19" s="665"/>
      <c r="AS19" s="665"/>
      <c r="AT19" s="665"/>
      <c r="AU19" s="665"/>
      <c r="AV19" s="665"/>
      <c r="AW19" s="644"/>
      <c r="AX19" s="644"/>
      <c r="AY19" s="665"/>
      <c r="AZ19" s="665"/>
      <c r="BA19" s="665"/>
      <c r="BB19" s="665"/>
      <c r="BC19" s="665"/>
      <c r="BD19" s="644"/>
      <c r="BE19" s="644"/>
      <c r="BF19" s="665"/>
      <c r="BG19" s="665"/>
      <c r="BH19" s="665"/>
      <c r="BI19" s="665"/>
      <c r="BJ19" s="665"/>
      <c r="BK19" s="669"/>
      <c r="BL19" s="669"/>
      <c r="BM19" s="665"/>
      <c r="BN19" s="665"/>
      <c r="BO19" s="665"/>
      <c r="BP19" s="665"/>
      <c r="BQ19" s="665"/>
      <c r="BR19" s="669"/>
      <c r="BS19" s="669"/>
      <c r="BT19" s="665"/>
      <c r="BU19" s="665"/>
      <c r="BV19" s="665"/>
      <c r="BW19" s="665"/>
      <c r="BX19" s="665"/>
      <c r="BY19" s="669"/>
      <c r="BZ19" s="669"/>
      <c r="CA19" s="665"/>
      <c r="CB19" s="665"/>
      <c r="CC19" s="665"/>
      <c r="CD19" s="665"/>
      <c r="CE19" s="665"/>
      <c r="CF19" s="669"/>
      <c r="CG19" s="669"/>
      <c r="CH19" s="665"/>
      <c r="CI19" s="665"/>
      <c r="CJ19" s="665"/>
      <c r="CK19" s="665"/>
      <c r="CL19" s="665"/>
      <c r="CM19" s="669"/>
      <c r="CN19" s="669"/>
      <c r="CO19" s="665"/>
      <c r="CP19" s="665"/>
      <c r="CQ19" s="665"/>
      <c r="CR19" s="665"/>
      <c r="CS19" s="665"/>
      <c r="CT19" s="669"/>
      <c r="CU19" s="669"/>
      <c r="CV19" s="665"/>
      <c r="CW19" s="665"/>
      <c r="CX19" s="665"/>
      <c r="CY19" s="665"/>
      <c r="CZ19" s="665"/>
      <c r="DA19" s="669"/>
      <c r="DB19" s="669"/>
      <c r="DC19" s="665"/>
      <c r="DD19" s="665"/>
      <c r="DE19" s="665"/>
      <c r="DF19" s="665"/>
      <c r="DG19" s="665"/>
      <c r="DH19" s="669"/>
      <c r="DI19" s="669"/>
      <c r="DJ19" s="665"/>
      <c r="DK19" s="665"/>
      <c r="DL19" s="665"/>
      <c r="DM19" s="665"/>
      <c r="DN19" s="665"/>
      <c r="DO19" s="669"/>
      <c r="DP19" s="672">
        <f t="shared" si="22"/>
        <v>0</v>
      </c>
      <c r="DR19" s="667">
        <f t="shared" si="4"/>
        <v>12</v>
      </c>
      <c r="DS19" s="766">
        <f t="shared" si="5"/>
        <v>0</v>
      </c>
      <c r="DT19" s="767">
        <f t="shared" si="6"/>
        <v>0</v>
      </c>
      <c r="DU19" s="788">
        <f t="shared" si="7"/>
        <v>0</v>
      </c>
      <c r="DV19" s="676">
        <f t="shared" si="8"/>
        <v>0</v>
      </c>
      <c r="DW19" s="678">
        <f t="shared" si="9"/>
        <v>0</v>
      </c>
      <c r="DX19" s="678">
        <f t="shared" si="10"/>
        <v>0</v>
      </c>
      <c r="DY19" s="678"/>
      <c r="DZ19" s="678">
        <f t="shared" si="11"/>
        <v>0</v>
      </c>
      <c r="EA19" s="678">
        <f t="shared" si="12"/>
        <v>0</v>
      </c>
      <c r="EB19" s="678">
        <f t="shared" si="13"/>
        <v>0</v>
      </c>
      <c r="EC19" s="678">
        <f t="shared" si="14"/>
        <v>0</v>
      </c>
      <c r="ED19" s="678">
        <f t="shared" si="15"/>
        <v>0</v>
      </c>
      <c r="EE19" s="667">
        <f t="shared" si="16"/>
        <v>0</v>
      </c>
      <c r="EF19" s="815">
        <f>IFERROR(VLOOKUP(EQ19,'base dados'!$A$2:$D$48,3,TRUE),0)</f>
        <v>0</v>
      </c>
      <c r="EG19" s="815">
        <f>IFERROR(VLOOKUP(ER19,'base dados'!$A$2:$D$48,3,FALSE),0)</f>
        <v>0</v>
      </c>
      <c r="EH19" s="815">
        <f>IFERROR(VLOOKUP(ES19,'base dados'!$A$2:$D$48,3,FALSE),0)</f>
        <v>0</v>
      </c>
      <c r="EI19" s="769">
        <f>IFERROR(VLOOKUP(D19,'base dados'!$B$2:$D$48,2,FALSE),0)</f>
        <v>0</v>
      </c>
      <c r="EJ19" s="808">
        <f t="shared" si="17"/>
        <v>0</v>
      </c>
      <c r="EK19" s="639">
        <v>0</v>
      </c>
      <c r="EL19" s="639">
        <v>0</v>
      </c>
      <c r="EM19" s="639">
        <v>0</v>
      </c>
      <c r="EN19" s="640"/>
      <c r="EQ19" s="784">
        <f t="shared" si="18"/>
        <v>0</v>
      </c>
      <c r="ER19" s="784">
        <f t="shared" si="19"/>
        <v>0</v>
      </c>
      <c r="ES19" s="784">
        <f t="shared" si="20"/>
        <v>0</v>
      </c>
      <c r="ET19" s="636">
        <f>IFERROR(VLOOKUP(D19,'base dados'!$K$18:$L$23,2,0),0)</f>
        <v>0</v>
      </c>
    </row>
    <row r="20" spans="1:150" ht="46.15" customHeight="1">
      <c r="A20" s="659">
        <f t="shared" si="21"/>
        <v>13</v>
      </c>
      <c r="B20" s="671"/>
      <c r="C20" s="661"/>
      <c r="D20" s="828"/>
      <c r="E20" s="768"/>
      <c r="F20" s="662"/>
      <c r="G20" s="663"/>
      <c r="H20" s="671"/>
      <c r="I20" s="665"/>
      <c r="J20" s="665"/>
      <c r="K20" s="665"/>
      <c r="L20" s="665"/>
      <c r="M20" s="665"/>
      <c r="N20" s="644"/>
      <c r="O20" s="644"/>
      <c r="P20" s="665"/>
      <c r="Q20" s="665"/>
      <c r="R20" s="665"/>
      <c r="S20" s="665"/>
      <c r="T20" s="665"/>
      <c r="U20" s="644"/>
      <c r="V20" s="644"/>
      <c r="W20" s="665"/>
      <c r="X20" s="665"/>
      <c r="Y20" s="665"/>
      <c r="Z20" s="665"/>
      <c r="AA20" s="665"/>
      <c r="AB20" s="644"/>
      <c r="AC20" s="644"/>
      <c r="AD20" s="665"/>
      <c r="AE20" s="665"/>
      <c r="AF20" s="665"/>
      <c r="AG20" s="665"/>
      <c r="AH20" s="665"/>
      <c r="AI20" s="644"/>
      <c r="AJ20" s="644"/>
      <c r="AK20" s="665"/>
      <c r="AL20" s="665"/>
      <c r="AM20" s="665"/>
      <c r="AN20" s="665"/>
      <c r="AO20" s="665"/>
      <c r="AP20" s="644"/>
      <c r="AQ20" s="644"/>
      <c r="AR20" s="665"/>
      <c r="AS20" s="665"/>
      <c r="AT20" s="665"/>
      <c r="AU20" s="665"/>
      <c r="AV20" s="665"/>
      <c r="AW20" s="644"/>
      <c r="AX20" s="644"/>
      <c r="AY20" s="665"/>
      <c r="AZ20" s="665"/>
      <c r="BA20" s="665"/>
      <c r="BB20" s="665"/>
      <c r="BC20" s="665"/>
      <c r="BD20" s="644"/>
      <c r="BE20" s="644"/>
      <c r="BF20" s="665"/>
      <c r="BG20" s="665"/>
      <c r="BH20" s="665"/>
      <c r="BI20" s="665"/>
      <c r="BJ20" s="665"/>
      <c r="BK20" s="669"/>
      <c r="BL20" s="669"/>
      <c r="BM20" s="665"/>
      <c r="BN20" s="665"/>
      <c r="BO20" s="665"/>
      <c r="BP20" s="665"/>
      <c r="BQ20" s="665"/>
      <c r="BR20" s="669"/>
      <c r="BS20" s="669"/>
      <c r="BT20" s="665"/>
      <c r="BU20" s="665"/>
      <c r="BV20" s="665"/>
      <c r="BW20" s="665"/>
      <c r="BX20" s="665"/>
      <c r="BY20" s="669"/>
      <c r="BZ20" s="669"/>
      <c r="CA20" s="665"/>
      <c r="CB20" s="665"/>
      <c r="CC20" s="665"/>
      <c r="CD20" s="665"/>
      <c r="CE20" s="665"/>
      <c r="CF20" s="669"/>
      <c r="CG20" s="669"/>
      <c r="CH20" s="665"/>
      <c r="CI20" s="665"/>
      <c r="CJ20" s="665"/>
      <c r="CK20" s="665"/>
      <c r="CL20" s="665"/>
      <c r="CM20" s="669"/>
      <c r="CN20" s="669"/>
      <c r="CO20" s="665"/>
      <c r="CP20" s="665"/>
      <c r="CQ20" s="665"/>
      <c r="CR20" s="665"/>
      <c r="CS20" s="665"/>
      <c r="CT20" s="669"/>
      <c r="CU20" s="669"/>
      <c r="CV20" s="665"/>
      <c r="CW20" s="665"/>
      <c r="CX20" s="665"/>
      <c r="CY20" s="665"/>
      <c r="CZ20" s="665"/>
      <c r="DA20" s="669"/>
      <c r="DB20" s="669"/>
      <c r="DC20" s="665"/>
      <c r="DD20" s="665"/>
      <c r="DE20" s="665"/>
      <c r="DF20" s="665"/>
      <c r="DG20" s="665"/>
      <c r="DH20" s="669"/>
      <c r="DI20" s="669"/>
      <c r="DJ20" s="665"/>
      <c r="DK20" s="665"/>
      <c r="DL20" s="665"/>
      <c r="DM20" s="665"/>
      <c r="DN20" s="665"/>
      <c r="DO20" s="669"/>
      <c r="DP20" s="672">
        <f t="shared" si="22"/>
        <v>0</v>
      </c>
      <c r="DR20" s="667">
        <f t="shared" si="4"/>
        <v>13</v>
      </c>
      <c r="DS20" s="766">
        <f t="shared" si="5"/>
        <v>0</v>
      </c>
      <c r="DT20" s="767">
        <f t="shared" si="6"/>
        <v>0</v>
      </c>
      <c r="DU20" s="788">
        <f t="shared" si="7"/>
        <v>0</v>
      </c>
      <c r="DV20" s="676">
        <f t="shared" si="8"/>
        <v>0</v>
      </c>
      <c r="DW20" s="678">
        <f t="shared" si="9"/>
        <v>0</v>
      </c>
      <c r="DX20" s="678">
        <f t="shared" si="10"/>
        <v>0</v>
      </c>
      <c r="DY20" s="678"/>
      <c r="DZ20" s="678">
        <f t="shared" si="11"/>
        <v>0</v>
      </c>
      <c r="EA20" s="678">
        <f t="shared" si="12"/>
        <v>0</v>
      </c>
      <c r="EB20" s="678">
        <f t="shared" si="13"/>
        <v>0</v>
      </c>
      <c r="EC20" s="678">
        <f t="shared" si="14"/>
        <v>0</v>
      </c>
      <c r="ED20" s="678">
        <f t="shared" si="15"/>
        <v>0</v>
      </c>
      <c r="EE20" s="667">
        <f t="shared" si="16"/>
        <v>0</v>
      </c>
      <c r="EF20" s="815">
        <f>IFERROR(VLOOKUP(EQ20,'base dados'!$A$2:$D$48,3,TRUE),0)</f>
        <v>0</v>
      </c>
      <c r="EG20" s="815">
        <f>IFERROR(VLOOKUP(ER20,'base dados'!$A$2:$D$48,3,FALSE),0)</f>
        <v>0</v>
      </c>
      <c r="EH20" s="815">
        <f>IFERROR(VLOOKUP(ES20,'base dados'!$A$2:$D$48,3,FALSE),0)</f>
        <v>0</v>
      </c>
      <c r="EI20" s="769">
        <f>IFERROR(VLOOKUP(D20,'base dados'!$B$2:$D$48,2,FALSE),0)</f>
        <v>0</v>
      </c>
      <c r="EJ20" s="808">
        <f t="shared" si="17"/>
        <v>0</v>
      </c>
      <c r="EK20" s="639">
        <v>0</v>
      </c>
      <c r="EL20" s="639">
        <v>0</v>
      </c>
      <c r="EM20" s="639">
        <v>0</v>
      </c>
      <c r="EN20" s="640"/>
      <c r="EQ20" s="784">
        <f t="shared" si="18"/>
        <v>0</v>
      </c>
      <c r="ER20" s="784">
        <f t="shared" si="19"/>
        <v>0</v>
      </c>
      <c r="ES20" s="784">
        <f t="shared" si="20"/>
        <v>0</v>
      </c>
      <c r="ET20" s="636">
        <f>IFERROR(VLOOKUP(D20,'base dados'!$K$18:$L$23,2,0),0)</f>
        <v>0</v>
      </c>
    </row>
    <row r="21" spans="1:150" ht="46.15" customHeight="1">
      <c r="A21" s="659">
        <f t="shared" si="21"/>
        <v>14</v>
      </c>
      <c r="B21" s="671"/>
      <c r="C21" s="661"/>
      <c r="D21" s="828"/>
      <c r="E21" s="768"/>
      <c r="F21" s="662"/>
      <c r="G21" s="663"/>
      <c r="H21" s="671"/>
      <c r="I21" s="665"/>
      <c r="J21" s="665"/>
      <c r="K21" s="665"/>
      <c r="L21" s="665"/>
      <c r="M21" s="665"/>
      <c r="N21" s="644"/>
      <c r="O21" s="644"/>
      <c r="P21" s="665"/>
      <c r="Q21" s="665"/>
      <c r="R21" s="665"/>
      <c r="S21" s="665"/>
      <c r="T21" s="665"/>
      <c r="U21" s="644"/>
      <c r="V21" s="644"/>
      <c r="W21" s="665"/>
      <c r="X21" s="665"/>
      <c r="Y21" s="665"/>
      <c r="Z21" s="665"/>
      <c r="AA21" s="665"/>
      <c r="AB21" s="644"/>
      <c r="AC21" s="644"/>
      <c r="AD21" s="665"/>
      <c r="AE21" s="665"/>
      <c r="AF21" s="665"/>
      <c r="AG21" s="665"/>
      <c r="AH21" s="665"/>
      <c r="AI21" s="644"/>
      <c r="AJ21" s="644"/>
      <c r="AK21" s="665"/>
      <c r="AL21" s="665"/>
      <c r="AM21" s="665"/>
      <c r="AN21" s="665"/>
      <c r="AO21" s="665"/>
      <c r="AP21" s="644"/>
      <c r="AQ21" s="644"/>
      <c r="AR21" s="665"/>
      <c r="AS21" s="665"/>
      <c r="AT21" s="665"/>
      <c r="AU21" s="665"/>
      <c r="AV21" s="665"/>
      <c r="AW21" s="644"/>
      <c r="AX21" s="644"/>
      <c r="AY21" s="665"/>
      <c r="AZ21" s="665"/>
      <c r="BA21" s="665"/>
      <c r="BB21" s="665"/>
      <c r="BC21" s="665"/>
      <c r="BD21" s="644"/>
      <c r="BE21" s="644"/>
      <c r="BF21" s="665"/>
      <c r="BG21" s="665"/>
      <c r="BH21" s="665"/>
      <c r="BI21" s="665"/>
      <c r="BJ21" s="665"/>
      <c r="BK21" s="669"/>
      <c r="BL21" s="669"/>
      <c r="BM21" s="665"/>
      <c r="BN21" s="665"/>
      <c r="BO21" s="665"/>
      <c r="BP21" s="665"/>
      <c r="BQ21" s="665"/>
      <c r="BR21" s="669"/>
      <c r="BS21" s="669"/>
      <c r="BT21" s="665"/>
      <c r="BU21" s="665"/>
      <c r="BV21" s="665"/>
      <c r="BW21" s="665"/>
      <c r="BX21" s="665"/>
      <c r="BY21" s="669"/>
      <c r="BZ21" s="669"/>
      <c r="CA21" s="665"/>
      <c r="CB21" s="665"/>
      <c r="CC21" s="665"/>
      <c r="CD21" s="665"/>
      <c r="CE21" s="665"/>
      <c r="CF21" s="669"/>
      <c r="CG21" s="669"/>
      <c r="CH21" s="665"/>
      <c r="CI21" s="665"/>
      <c r="CJ21" s="665"/>
      <c r="CK21" s="665"/>
      <c r="CL21" s="665"/>
      <c r="CM21" s="669"/>
      <c r="CN21" s="669"/>
      <c r="CO21" s="665"/>
      <c r="CP21" s="665"/>
      <c r="CQ21" s="665"/>
      <c r="CR21" s="665"/>
      <c r="CS21" s="665"/>
      <c r="CT21" s="669"/>
      <c r="CU21" s="669"/>
      <c r="CV21" s="665"/>
      <c r="CW21" s="665"/>
      <c r="CX21" s="665"/>
      <c r="CY21" s="665"/>
      <c r="CZ21" s="665"/>
      <c r="DA21" s="669"/>
      <c r="DB21" s="669"/>
      <c r="DC21" s="665"/>
      <c r="DD21" s="665"/>
      <c r="DE21" s="665"/>
      <c r="DF21" s="665"/>
      <c r="DG21" s="665"/>
      <c r="DH21" s="669"/>
      <c r="DI21" s="669"/>
      <c r="DJ21" s="665"/>
      <c r="DK21" s="665"/>
      <c r="DL21" s="665"/>
      <c r="DM21" s="665"/>
      <c r="DN21" s="665"/>
      <c r="DO21" s="669"/>
      <c r="DP21" s="672">
        <f t="shared" si="22"/>
        <v>0</v>
      </c>
      <c r="DR21" s="667">
        <f t="shared" si="4"/>
        <v>14</v>
      </c>
      <c r="DS21" s="766">
        <f t="shared" si="5"/>
        <v>0</v>
      </c>
      <c r="DT21" s="767">
        <f t="shared" si="6"/>
        <v>0</v>
      </c>
      <c r="DU21" s="788">
        <f t="shared" si="7"/>
        <v>0</v>
      </c>
      <c r="DV21" s="676">
        <f t="shared" si="8"/>
        <v>0</v>
      </c>
      <c r="DW21" s="678">
        <f t="shared" si="9"/>
        <v>0</v>
      </c>
      <c r="DX21" s="678">
        <f t="shared" si="10"/>
        <v>0</v>
      </c>
      <c r="DY21" s="678"/>
      <c r="DZ21" s="678">
        <f t="shared" si="11"/>
        <v>0</v>
      </c>
      <c r="EA21" s="678">
        <f t="shared" si="12"/>
        <v>0</v>
      </c>
      <c r="EB21" s="678">
        <f t="shared" si="13"/>
        <v>0</v>
      </c>
      <c r="EC21" s="678">
        <f t="shared" si="14"/>
        <v>0</v>
      </c>
      <c r="ED21" s="678">
        <f t="shared" si="15"/>
        <v>0</v>
      </c>
      <c r="EE21" s="667">
        <f t="shared" si="16"/>
        <v>0</v>
      </c>
      <c r="EF21" s="815">
        <f>IFERROR(VLOOKUP(EQ21,'base dados'!$A$2:$D$48,3,TRUE),0)</f>
        <v>0</v>
      </c>
      <c r="EG21" s="815">
        <f>IFERROR(VLOOKUP(ER21,'base dados'!$A$2:$D$48,3,FALSE),0)</f>
        <v>0</v>
      </c>
      <c r="EH21" s="815">
        <f>IFERROR(VLOOKUP(ES21,'base dados'!$A$2:$D$48,3,FALSE),0)</f>
        <v>0</v>
      </c>
      <c r="EI21" s="769">
        <f>IFERROR(VLOOKUP(D21,'base dados'!$B$2:$D$48,2,FALSE),0)</f>
        <v>0</v>
      </c>
      <c r="EJ21" s="808">
        <f t="shared" si="17"/>
        <v>0</v>
      </c>
      <c r="EK21" s="639">
        <v>0</v>
      </c>
      <c r="EL21" s="639">
        <v>0</v>
      </c>
      <c r="EM21" s="639">
        <v>0</v>
      </c>
      <c r="EN21" s="640"/>
      <c r="EQ21" s="784">
        <f t="shared" si="18"/>
        <v>0</v>
      </c>
      <c r="ER21" s="784">
        <f t="shared" si="19"/>
        <v>0</v>
      </c>
      <c r="ES21" s="784">
        <f t="shared" si="20"/>
        <v>0</v>
      </c>
      <c r="ET21" s="636">
        <f>IFERROR(VLOOKUP(D21,'base dados'!$K$18:$L$23,2,0),0)</f>
        <v>0</v>
      </c>
    </row>
    <row r="22" spans="1:150" ht="46.15" customHeight="1">
      <c r="A22" s="659">
        <f t="shared" si="21"/>
        <v>15</v>
      </c>
      <c r="B22" s="671"/>
      <c r="C22" s="661"/>
      <c r="D22" s="828"/>
      <c r="E22" s="768"/>
      <c r="F22" s="662"/>
      <c r="G22" s="663"/>
      <c r="H22" s="671"/>
      <c r="I22" s="665"/>
      <c r="J22" s="665"/>
      <c r="K22" s="665"/>
      <c r="L22" s="665"/>
      <c r="M22" s="665"/>
      <c r="N22" s="644"/>
      <c r="O22" s="644"/>
      <c r="P22" s="665"/>
      <c r="Q22" s="665"/>
      <c r="R22" s="665"/>
      <c r="S22" s="665"/>
      <c r="T22" s="665"/>
      <c r="U22" s="644"/>
      <c r="V22" s="644"/>
      <c r="W22" s="665"/>
      <c r="X22" s="665"/>
      <c r="Y22" s="665"/>
      <c r="Z22" s="665"/>
      <c r="AA22" s="665"/>
      <c r="AB22" s="644"/>
      <c r="AC22" s="644"/>
      <c r="AD22" s="665"/>
      <c r="AE22" s="665"/>
      <c r="AF22" s="665"/>
      <c r="AG22" s="665"/>
      <c r="AH22" s="665"/>
      <c r="AI22" s="644"/>
      <c r="AJ22" s="644"/>
      <c r="AK22" s="665"/>
      <c r="AL22" s="665"/>
      <c r="AM22" s="665"/>
      <c r="AN22" s="665"/>
      <c r="AO22" s="665"/>
      <c r="AP22" s="644"/>
      <c r="AQ22" s="644"/>
      <c r="AR22" s="665"/>
      <c r="AS22" s="665"/>
      <c r="AT22" s="665"/>
      <c r="AU22" s="665"/>
      <c r="AV22" s="665"/>
      <c r="AW22" s="644"/>
      <c r="AX22" s="644"/>
      <c r="AY22" s="665"/>
      <c r="AZ22" s="665"/>
      <c r="BA22" s="665"/>
      <c r="BB22" s="665"/>
      <c r="BC22" s="665"/>
      <c r="BD22" s="644"/>
      <c r="BE22" s="644"/>
      <c r="BF22" s="665"/>
      <c r="BG22" s="665"/>
      <c r="BH22" s="665"/>
      <c r="BI22" s="665"/>
      <c r="BJ22" s="665"/>
      <c r="BK22" s="669"/>
      <c r="BL22" s="669"/>
      <c r="BM22" s="665"/>
      <c r="BN22" s="665"/>
      <c r="BO22" s="665"/>
      <c r="BP22" s="665"/>
      <c r="BQ22" s="665"/>
      <c r="BR22" s="669"/>
      <c r="BS22" s="669"/>
      <c r="BT22" s="665"/>
      <c r="BU22" s="665"/>
      <c r="BV22" s="665"/>
      <c r="BW22" s="665"/>
      <c r="BX22" s="665"/>
      <c r="BY22" s="669"/>
      <c r="BZ22" s="669"/>
      <c r="CA22" s="665"/>
      <c r="CB22" s="665"/>
      <c r="CC22" s="665"/>
      <c r="CD22" s="665"/>
      <c r="CE22" s="665"/>
      <c r="CF22" s="669"/>
      <c r="CG22" s="669"/>
      <c r="CH22" s="665"/>
      <c r="CI22" s="665"/>
      <c r="CJ22" s="665"/>
      <c r="CK22" s="665"/>
      <c r="CL22" s="665"/>
      <c r="CM22" s="669"/>
      <c r="CN22" s="669"/>
      <c r="CO22" s="665"/>
      <c r="CP22" s="665"/>
      <c r="CQ22" s="665"/>
      <c r="CR22" s="665"/>
      <c r="CS22" s="665"/>
      <c r="CT22" s="669"/>
      <c r="CU22" s="669"/>
      <c r="CV22" s="665"/>
      <c r="CW22" s="665"/>
      <c r="CX22" s="665"/>
      <c r="CY22" s="665"/>
      <c r="CZ22" s="665"/>
      <c r="DA22" s="669"/>
      <c r="DB22" s="669"/>
      <c r="DC22" s="665"/>
      <c r="DD22" s="665"/>
      <c r="DE22" s="665"/>
      <c r="DF22" s="665"/>
      <c r="DG22" s="665"/>
      <c r="DH22" s="669"/>
      <c r="DI22" s="669"/>
      <c r="DJ22" s="665"/>
      <c r="DK22" s="665"/>
      <c r="DL22" s="665"/>
      <c r="DM22" s="665"/>
      <c r="DN22" s="665"/>
      <c r="DO22" s="669"/>
      <c r="DP22" s="672">
        <f t="shared" si="22"/>
        <v>0</v>
      </c>
      <c r="DR22" s="667">
        <f t="shared" si="4"/>
        <v>15</v>
      </c>
      <c r="DS22" s="766">
        <f t="shared" si="5"/>
        <v>0</v>
      </c>
      <c r="DT22" s="767">
        <f t="shared" si="6"/>
        <v>0</v>
      </c>
      <c r="DU22" s="788">
        <f t="shared" si="7"/>
        <v>0</v>
      </c>
      <c r="DV22" s="676">
        <f t="shared" si="8"/>
        <v>0</v>
      </c>
      <c r="DW22" s="678">
        <f t="shared" si="9"/>
        <v>0</v>
      </c>
      <c r="DX22" s="678">
        <f t="shared" si="10"/>
        <v>0</v>
      </c>
      <c r="DY22" s="678"/>
      <c r="DZ22" s="678">
        <f t="shared" si="11"/>
        <v>0</v>
      </c>
      <c r="EA22" s="678">
        <f t="shared" si="12"/>
        <v>0</v>
      </c>
      <c r="EB22" s="678">
        <f t="shared" si="13"/>
        <v>0</v>
      </c>
      <c r="EC22" s="678">
        <f t="shared" si="14"/>
        <v>0</v>
      </c>
      <c r="ED22" s="678">
        <f t="shared" si="15"/>
        <v>0</v>
      </c>
      <c r="EE22" s="667">
        <f t="shared" si="16"/>
        <v>0</v>
      </c>
      <c r="EF22" s="815">
        <f>IFERROR(VLOOKUP(EQ22,'base dados'!$A$2:$D$48,3,TRUE),0)</f>
        <v>0</v>
      </c>
      <c r="EG22" s="815">
        <f>IFERROR(VLOOKUP(ER22,'base dados'!$A$2:$D$48,3,FALSE),0)</f>
        <v>0</v>
      </c>
      <c r="EH22" s="815">
        <f>IFERROR(VLOOKUP(ES22,'base dados'!$A$2:$D$48,3,FALSE),0)</f>
        <v>0</v>
      </c>
      <c r="EI22" s="769">
        <f>IFERROR(VLOOKUP(D22,'base dados'!$B$2:$D$48,2,FALSE),0)</f>
        <v>0</v>
      </c>
      <c r="EJ22" s="808">
        <f t="shared" si="17"/>
        <v>0</v>
      </c>
      <c r="EK22" s="639">
        <v>0</v>
      </c>
      <c r="EL22" s="639">
        <v>0</v>
      </c>
      <c r="EM22" s="639">
        <v>0</v>
      </c>
      <c r="EN22" s="640"/>
      <c r="EQ22" s="784">
        <f t="shared" si="18"/>
        <v>0</v>
      </c>
      <c r="ER22" s="784">
        <f t="shared" si="19"/>
        <v>0</v>
      </c>
      <c r="ES22" s="784">
        <f t="shared" si="20"/>
        <v>0</v>
      </c>
      <c r="ET22" s="636">
        <f>IFERROR(VLOOKUP(D22,'base dados'!$K$18:$L$23,2,0),0)</f>
        <v>0</v>
      </c>
    </row>
    <row r="23" spans="1:150" ht="46.15" customHeight="1">
      <c r="A23" s="659">
        <f t="shared" si="21"/>
        <v>16</v>
      </c>
      <c r="B23" s="671"/>
      <c r="C23" s="661"/>
      <c r="D23" s="828"/>
      <c r="E23" s="768"/>
      <c r="F23" s="662"/>
      <c r="G23" s="663"/>
      <c r="H23" s="671"/>
      <c r="I23" s="665"/>
      <c r="J23" s="665"/>
      <c r="K23" s="665"/>
      <c r="L23" s="665"/>
      <c r="M23" s="665"/>
      <c r="N23" s="644"/>
      <c r="O23" s="644"/>
      <c r="P23" s="665"/>
      <c r="Q23" s="665"/>
      <c r="R23" s="665"/>
      <c r="S23" s="665"/>
      <c r="T23" s="665"/>
      <c r="U23" s="644"/>
      <c r="V23" s="644"/>
      <c r="W23" s="665"/>
      <c r="X23" s="665"/>
      <c r="Y23" s="665"/>
      <c r="Z23" s="665"/>
      <c r="AA23" s="665"/>
      <c r="AB23" s="644"/>
      <c r="AC23" s="644"/>
      <c r="AD23" s="665"/>
      <c r="AE23" s="665"/>
      <c r="AF23" s="665"/>
      <c r="AG23" s="665"/>
      <c r="AH23" s="665"/>
      <c r="AI23" s="644"/>
      <c r="AJ23" s="644"/>
      <c r="AK23" s="665"/>
      <c r="AL23" s="665"/>
      <c r="AM23" s="665"/>
      <c r="AN23" s="665"/>
      <c r="AO23" s="665"/>
      <c r="AP23" s="644"/>
      <c r="AQ23" s="644"/>
      <c r="AR23" s="665"/>
      <c r="AS23" s="665"/>
      <c r="AT23" s="665"/>
      <c r="AU23" s="665"/>
      <c r="AV23" s="665"/>
      <c r="AW23" s="644"/>
      <c r="AX23" s="644"/>
      <c r="AY23" s="665"/>
      <c r="AZ23" s="665"/>
      <c r="BA23" s="665"/>
      <c r="BB23" s="665"/>
      <c r="BC23" s="665"/>
      <c r="BD23" s="644"/>
      <c r="BE23" s="644"/>
      <c r="BF23" s="665"/>
      <c r="BG23" s="665"/>
      <c r="BH23" s="665"/>
      <c r="BI23" s="665"/>
      <c r="BJ23" s="665"/>
      <c r="BK23" s="669"/>
      <c r="BL23" s="669"/>
      <c r="BM23" s="665"/>
      <c r="BN23" s="665"/>
      <c r="BO23" s="665"/>
      <c r="BP23" s="665"/>
      <c r="BQ23" s="665"/>
      <c r="BR23" s="669"/>
      <c r="BS23" s="669"/>
      <c r="BT23" s="665"/>
      <c r="BU23" s="665"/>
      <c r="BV23" s="665"/>
      <c r="BW23" s="665"/>
      <c r="BX23" s="665"/>
      <c r="BY23" s="669"/>
      <c r="BZ23" s="669"/>
      <c r="CA23" s="665"/>
      <c r="CB23" s="665"/>
      <c r="CC23" s="665"/>
      <c r="CD23" s="665"/>
      <c r="CE23" s="665"/>
      <c r="CF23" s="669"/>
      <c r="CG23" s="669"/>
      <c r="CH23" s="665"/>
      <c r="CI23" s="665"/>
      <c r="CJ23" s="665"/>
      <c r="CK23" s="665"/>
      <c r="CL23" s="665"/>
      <c r="CM23" s="669"/>
      <c r="CN23" s="669"/>
      <c r="CO23" s="665"/>
      <c r="CP23" s="665"/>
      <c r="CQ23" s="665"/>
      <c r="CR23" s="665"/>
      <c r="CS23" s="665"/>
      <c r="CT23" s="669"/>
      <c r="CU23" s="669"/>
      <c r="CV23" s="665"/>
      <c r="CW23" s="665"/>
      <c r="CX23" s="665"/>
      <c r="CY23" s="665"/>
      <c r="CZ23" s="665"/>
      <c r="DA23" s="669"/>
      <c r="DB23" s="669"/>
      <c r="DC23" s="665"/>
      <c r="DD23" s="665"/>
      <c r="DE23" s="665"/>
      <c r="DF23" s="665"/>
      <c r="DG23" s="665"/>
      <c r="DH23" s="669"/>
      <c r="DI23" s="669"/>
      <c r="DJ23" s="665"/>
      <c r="DK23" s="665"/>
      <c r="DL23" s="665"/>
      <c r="DM23" s="665"/>
      <c r="DN23" s="665"/>
      <c r="DO23" s="669"/>
      <c r="DP23" s="672">
        <f t="shared" si="22"/>
        <v>0</v>
      </c>
      <c r="DR23" s="667">
        <f t="shared" si="4"/>
        <v>16</v>
      </c>
      <c r="DS23" s="766">
        <f t="shared" si="5"/>
        <v>0</v>
      </c>
      <c r="DT23" s="767">
        <f t="shared" si="6"/>
        <v>0</v>
      </c>
      <c r="DU23" s="788">
        <f t="shared" si="7"/>
        <v>0</v>
      </c>
      <c r="DV23" s="676">
        <f t="shared" si="8"/>
        <v>0</v>
      </c>
      <c r="DW23" s="678">
        <f t="shared" si="9"/>
        <v>0</v>
      </c>
      <c r="DX23" s="678">
        <f t="shared" si="10"/>
        <v>0</v>
      </c>
      <c r="DY23" s="678"/>
      <c r="DZ23" s="678">
        <f t="shared" si="11"/>
        <v>0</v>
      </c>
      <c r="EA23" s="678">
        <f t="shared" si="12"/>
        <v>0</v>
      </c>
      <c r="EB23" s="678">
        <f t="shared" si="13"/>
        <v>0</v>
      </c>
      <c r="EC23" s="678">
        <f t="shared" si="14"/>
        <v>0</v>
      </c>
      <c r="ED23" s="678">
        <f t="shared" si="15"/>
        <v>0</v>
      </c>
      <c r="EE23" s="667">
        <f t="shared" si="16"/>
        <v>0</v>
      </c>
      <c r="EF23" s="815">
        <f>IFERROR(VLOOKUP(EQ23,'base dados'!$A$2:$D$48,3,TRUE),0)</f>
        <v>0</v>
      </c>
      <c r="EG23" s="815">
        <f>IFERROR(VLOOKUP(ER23,'base dados'!$A$2:$D$48,3,FALSE),0)</f>
        <v>0</v>
      </c>
      <c r="EH23" s="815">
        <f>IFERROR(VLOOKUP(ES23,'base dados'!$A$2:$D$48,3,FALSE),0)</f>
        <v>0</v>
      </c>
      <c r="EI23" s="769">
        <f>IFERROR(VLOOKUP(D23,'base dados'!$B$2:$D$48,2,FALSE),0)</f>
        <v>0</v>
      </c>
      <c r="EJ23" s="808">
        <f t="shared" si="17"/>
        <v>0</v>
      </c>
      <c r="EK23" s="639">
        <v>0</v>
      </c>
      <c r="EL23" s="639">
        <v>0</v>
      </c>
      <c r="EM23" s="639">
        <v>0</v>
      </c>
      <c r="EN23" s="640"/>
      <c r="EQ23" s="784">
        <f t="shared" si="18"/>
        <v>0</v>
      </c>
      <c r="ER23" s="784">
        <f t="shared" si="19"/>
        <v>0</v>
      </c>
      <c r="ES23" s="784">
        <f t="shared" si="20"/>
        <v>0</v>
      </c>
      <c r="ET23" s="636">
        <f>IFERROR(VLOOKUP(D23,'base dados'!$K$18:$L$23,2,0),0)</f>
        <v>0</v>
      </c>
    </row>
    <row r="24" spans="1:150" ht="46.15" customHeight="1">
      <c r="A24" s="659">
        <f t="shared" si="21"/>
        <v>17</v>
      </c>
      <c r="B24" s="671"/>
      <c r="C24" s="661"/>
      <c r="D24" s="828"/>
      <c r="E24" s="768"/>
      <c r="F24" s="662"/>
      <c r="G24" s="663"/>
      <c r="H24" s="671"/>
      <c r="I24" s="665"/>
      <c r="J24" s="665"/>
      <c r="K24" s="665"/>
      <c r="L24" s="665"/>
      <c r="M24" s="665"/>
      <c r="N24" s="644"/>
      <c r="O24" s="644"/>
      <c r="P24" s="665"/>
      <c r="Q24" s="665"/>
      <c r="R24" s="665"/>
      <c r="S24" s="665"/>
      <c r="T24" s="665"/>
      <c r="U24" s="644"/>
      <c r="V24" s="644"/>
      <c r="W24" s="665"/>
      <c r="X24" s="665"/>
      <c r="Y24" s="665"/>
      <c r="Z24" s="665"/>
      <c r="AA24" s="665"/>
      <c r="AB24" s="644"/>
      <c r="AC24" s="644"/>
      <c r="AD24" s="665"/>
      <c r="AE24" s="665"/>
      <c r="AF24" s="665"/>
      <c r="AG24" s="665"/>
      <c r="AH24" s="665"/>
      <c r="AI24" s="644"/>
      <c r="AJ24" s="644"/>
      <c r="AK24" s="665"/>
      <c r="AL24" s="665"/>
      <c r="AM24" s="665"/>
      <c r="AN24" s="665"/>
      <c r="AO24" s="665"/>
      <c r="AP24" s="644"/>
      <c r="AQ24" s="644"/>
      <c r="AR24" s="665"/>
      <c r="AS24" s="665"/>
      <c r="AT24" s="665"/>
      <c r="AU24" s="665"/>
      <c r="AV24" s="665"/>
      <c r="AW24" s="644"/>
      <c r="AX24" s="644"/>
      <c r="AY24" s="665"/>
      <c r="AZ24" s="665"/>
      <c r="BA24" s="665"/>
      <c r="BB24" s="665"/>
      <c r="BC24" s="665"/>
      <c r="BD24" s="644"/>
      <c r="BE24" s="644"/>
      <c r="BF24" s="665"/>
      <c r="BG24" s="665"/>
      <c r="BH24" s="665"/>
      <c r="BI24" s="665"/>
      <c r="BJ24" s="665"/>
      <c r="BK24" s="669"/>
      <c r="BL24" s="669"/>
      <c r="BM24" s="665"/>
      <c r="BN24" s="665"/>
      <c r="BO24" s="665"/>
      <c r="BP24" s="665"/>
      <c r="BQ24" s="665"/>
      <c r="BR24" s="669"/>
      <c r="BS24" s="669"/>
      <c r="BT24" s="665"/>
      <c r="BU24" s="665"/>
      <c r="BV24" s="665"/>
      <c r="BW24" s="665"/>
      <c r="BX24" s="665"/>
      <c r="BY24" s="669"/>
      <c r="BZ24" s="669"/>
      <c r="CA24" s="665"/>
      <c r="CB24" s="665"/>
      <c r="CC24" s="665"/>
      <c r="CD24" s="665"/>
      <c r="CE24" s="665"/>
      <c r="CF24" s="669"/>
      <c r="CG24" s="669"/>
      <c r="CH24" s="665"/>
      <c r="CI24" s="665"/>
      <c r="CJ24" s="665"/>
      <c r="CK24" s="665"/>
      <c r="CL24" s="665"/>
      <c r="CM24" s="669"/>
      <c r="CN24" s="669"/>
      <c r="CO24" s="665"/>
      <c r="CP24" s="665"/>
      <c r="CQ24" s="665"/>
      <c r="CR24" s="665"/>
      <c r="CS24" s="665"/>
      <c r="CT24" s="669"/>
      <c r="CU24" s="669"/>
      <c r="CV24" s="665"/>
      <c r="CW24" s="665"/>
      <c r="CX24" s="665"/>
      <c r="CY24" s="665"/>
      <c r="CZ24" s="665"/>
      <c r="DA24" s="669"/>
      <c r="DB24" s="669"/>
      <c r="DC24" s="665"/>
      <c r="DD24" s="665"/>
      <c r="DE24" s="665"/>
      <c r="DF24" s="665"/>
      <c r="DG24" s="665"/>
      <c r="DH24" s="669"/>
      <c r="DI24" s="669"/>
      <c r="DJ24" s="665"/>
      <c r="DK24" s="665"/>
      <c r="DL24" s="665"/>
      <c r="DM24" s="665"/>
      <c r="DN24" s="665"/>
      <c r="DO24" s="669"/>
      <c r="DP24" s="672">
        <f t="shared" si="22"/>
        <v>0</v>
      </c>
      <c r="DR24" s="667">
        <f t="shared" si="4"/>
        <v>17</v>
      </c>
      <c r="DS24" s="766">
        <f t="shared" si="5"/>
        <v>0</v>
      </c>
      <c r="DT24" s="767">
        <f t="shared" si="6"/>
        <v>0</v>
      </c>
      <c r="DU24" s="788">
        <f t="shared" si="7"/>
        <v>0</v>
      </c>
      <c r="DV24" s="676">
        <f t="shared" si="8"/>
        <v>0</v>
      </c>
      <c r="DW24" s="678">
        <f t="shared" si="9"/>
        <v>0</v>
      </c>
      <c r="DX24" s="678">
        <f t="shared" si="10"/>
        <v>0</v>
      </c>
      <c r="DY24" s="678"/>
      <c r="DZ24" s="678">
        <f t="shared" si="11"/>
        <v>0</v>
      </c>
      <c r="EA24" s="678">
        <f t="shared" si="12"/>
        <v>0</v>
      </c>
      <c r="EB24" s="678">
        <f t="shared" si="13"/>
        <v>0</v>
      </c>
      <c r="EC24" s="678">
        <f t="shared" si="14"/>
        <v>0</v>
      </c>
      <c r="ED24" s="678">
        <f t="shared" si="15"/>
        <v>0</v>
      </c>
      <c r="EE24" s="667">
        <f t="shared" si="16"/>
        <v>0</v>
      </c>
      <c r="EF24" s="815">
        <f>IFERROR(VLOOKUP(EQ24,'base dados'!$A$2:$D$48,3,TRUE),0)</f>
        <v>0</v>
      </c>
      <c r="EG24" s="815">
        <f>IFERROR(VLOOKUP(ER24,'base dados'!$A$2:$D$48,3,FALSE),0)</f>
        <v>0</v>
      </c>
      <c r="EH24" s="815">
        <f>IFERROR(VLOOKUP(ES24,'base dados'!$A$2:$D$48,3,FALSE),0)</f>
        <v>0</v>
      </c>
      <c r="EI24" s="769">
        <f>IFERROR(VLOOKUP(D24,'base dados'!$B$2:$D$48,2,FALSE),0)</f>
        <v>0</v>
      </c>
      <c r="EJ24" s="808">
        <f t="shared" si="17"/>
        <v>0</v>
      </c>
      <c r="EK24" s="639">
        <v>0</v>
      </c>
      <c r="EL24" s="639">
        <v>0</v>
      </c>
      <c r="EM24" s="639">
        <v>0</v>
      </c>
      <c r="EN24" s="640"/>
      <c r="EQ24" s="784">
        <f t="shared" si="18"/>
        <v>0</v>
      </c>
      <c r="ER24" s="784">
        <f t="shared" si="19"/>
        <v>0</v>
      </c>
      <c r="ES24" s="784">
        <f t="shared" si="20"/>
        <v>0</v>
      </c>
      <c r="ET24" s="636">
        <f>IFERROR(VLOOKUP(D24,'base dados'!$K$18:$L$23,2,0),0)</f>
        <v>0</v>
      </c>
    </row>
    <row r="25" spans="1:150" ht="46.15" customHeight="1">
      <c r="A25" s="659">
        <f t="shared" si="21"/>
        <v>18</v>
      </c>
      <c r="B25" s="671"/>
      <c r="C25" s="661"/>
      <c r="D25" s="828"/>
      <c r="E25" s="768"/>
      <c r="F25" s="662"/>
      <c r="G25" s="663"/>
      <c r="H25" s="671"/>
      <c r="I25" s="665"/>
      <c r="J25" s="665"/>
      <c r="K25" s="665"/>
      <c r="L25" s="665"/>
      <c r="M25" s="665"/>
      <c r="N25" s="644"/>
      <c r="O25" s="644"/>
      <c r="P25" s="665"/>
      <c r="Q25" s="665"/>
      <c r="R25" s="665"/>
      <c r="S25" s="665"/>
      <c r="T25" s="665"/>
      <c r="U25" s="644"/>
      <c r="V25" s="644"/>
      <c r="W25" s="665"/>
      <c r="X25" s="665"/>
      <c r="Y25" s="665"/>
      <c r="Z25" s="665"/>
      <c r="AA25" s="665"/>
      <c r="AB25" s="644"/>
      <c r="AC25" s="644"/>
      <c r="AD25" s="665"/>
      <c r="AE25" s="665"/>
      <c r="AF25" s="665"/>
      <c r="AG25" s="665"/>
      <c r="AH25" s="665"/>
      <c r="AI25" s="644"/>
      <c r="AJ25" s="644"/>
      <c r="AK25" s="665"/>
      <c r="AL25" s="665"/>
      <c r="AM25" s="665"/>
      <c r="AN25" s="665"/>
      <c r="AO25" s="665"/>
      <c r="AP25" s="644"/>
      <c r="AQ25" s="644"/>
      <c r="AR25" s="665"/>
      <c r="AS25" s="665"/>
      <c r="AT25" s="665"/>
      <c r="AU25" s="665"/>
      <c r="AV25" s="665"/>
      <c r="AW25" s="644"/>
      <c r="AX25" s="644"/>
      <c r="AY25" s="665"/>
      <c r="AZ25" s="665"/>
      <c r="BA25" s="665"/>
      <c r="BB25" s="665"/>
      <c r="BC25" s="665"/>
      <c r="BD25" s="644"/>
      <c r="BE25" s="644"/>
      <c r="BF25" s="665"/>
      <c r="BG25" s="665"/>
      <c r="BH25" s="665"/>
      <c r="BI25" s="665"/>
      <c r="BJ25" s="665"/>
      <c r="BK25" s="669"/>
      <c r="BL25" s="669"/>
      <c r="BM25" s="665"/>
      <c r="BN25" s="665"/>
      <c r="BO25" s="665"/>
      <c r="BP25" s="665"/>
      <c r="BQ25" s="665"/>
      <c r="BR25" s="669"/>
      <c r="BS25" s="669"/>
      <c r="BT25" s="665"/>
      <c r="BU25" s="665"/>
      <c r="BV25" s="665"/>
      <c r="BW25" s="665"/>
      <c r="BX25" s="665"/>
      <c r="BY25" s="669"/>
      <c r="BZ25" s="669"/>
      <c r="CA25" s="665"/>
      <c r="CB25" s="665"/>
      <c r="CC25" s="665"/>
      <c r="CD25" s="665"/>
      <c r="CE25" s="665"/>
      <c r="CF25" s="669"/>
      <c r="CG25" s="669"/>
      <c r="CH25" s="665"/>
      <c r="CI25" s="665"/>
      <c r="CJ25" s="665"/>
      <c r="CK25" s="665"/>
      <c r="CL25" s="665"/>
      <c r="CM25" s="669"/>
      <c r="CN25" s="669"/>
      <c r="CO25" s="665"/>
      <c r="CP25" s="665"/>
      <c r="CQ25" s="665"/>
      <c r="CR25" s="665"/>
      <c r="CS25" s="665"/>
      <c r="CT25" s="669"/>
      <c r="CU25" s="669"/>
      <c r="CV25" s="665"/>
      <c r="CW25" s="665"/>
      <c r="CX25" s="665"/>
      <c r="CY25" s="665"/>
      <c r="CZ25" s="665"/>
      <c r="DA25" s="669"/>
      <c r="DB25" s="669"/>
      <c r="DC25" s="665"/>
      <c r="DD25" s="665"/>
      <c r="DE25" s="665"/>
      <c r="DF25" s="665"/>
      <c r="DG25" s="665"/>
      <c r="DH25" s="669"/>
      <c r="DI25" s="669"/>
      <c r="DJ25" s="665"/>
      <c r="DK25" s="665"/>
      <c r="DL25" s="665"/>
      <c r="DM25" s="665"/>
      <c r="DN25" s="665"/>
      <c r="DO25" s="669"/>
      <c r="DP25" s="672">
        <f t="shared" si="22"/>
        <v>0</v>
      </c>
      <c r="DR25" s="667">
        <f t="shared" si="4"/>
        <v>18</v>
      </c>
      <c r="DS25" s="766">
        <f t="shared" si="5"/>
        <v>0</v>
      </c>
      <c r="DT25" s="767">
        <f t="shared" si="6"/>
        <v>0</v>
      </c>
      <c r="DU25" s="788">
        <f t="shared" si="7"/>
        <v>0</v>
      </c>
      <c r="DV25" s="676">
        <f t="shared" si="8"/>
        <v>0</v>
      </c>
      <c r="DW25" s="678">
        <f t="shared" si="9"/>
        <v>0</v>
      </c>
      <c r="DX25" s="678">
        <f t="shared" si="10"/>
        <v>0</v>
      </c>
      <c r="DY25" s="678"/>
      <c r="DZ25" s="678">
        <f t="shared" si="11"/>
        <v>0</v>
      </c>
      <c r="EA25" s="678">
        <f t="shared" si="12"/>
        <v>0</v>
      </c>
      <c r="EB25" s="678">
        <f t="shared" si="13"/>
        <v>0</v>
      </c>
      <c r="EC25" s="678">
        <f t="shared" si="14"/>
        <v>0</v>
      </c>
      <c r="ED25" s="678">
        <f t="shared" si="15"/>
        <v>0</v>
      </c>
      <c r="EE25" s="667">
        <f t="shared" si="16"/>
        <v>0</v>
      </c>
      <c r="EF25" s="815">
        <f>IFERROR(VLOOKUP(EQ25,'base dados'!$A$2:$D$48,3,TRUE),0)</f>
        <v>0</v>
      </c>
      <c r="EG25" s="815">
        <f>IFERROR(VLOOKUP(ER25,'base dados'!$A$2:$D$48,3,FALSE),0)</f>
        <v>0</v>
      </c>
      <c r="EH25" s="815">
        <f>IFERROR(VLOOKUP(ES25,'base dados'!$A$2:$D$48,3,FALSE),0)</f>
        <v>0</v>
      </c>
      <c r="EI25" s="769">
        <f>IFERROR(VLOOKUP(D25,'base dados'!$B$2:$D$48,2,FALSE),0)</f>
        <v>0</v>
      </c>
      <c r="EJ25" s="808">
        <f t="shared" si="17"/>
        <v>0</v>
      </c>
      <c r="EK25" s="639">
        <v>0</v>
      </c>
      <c r="EL25" s="639">
        <v>0</v>
      </c>
      <c r="EM25" s="639">
        <v>0</v>
      </c>
      <c r="EN25" s="640"/>
      <c r="EQ25" s="784">
        <f t="shared" si="18"/>
        <v>0</v>
      </c>
      <c r="ER25" s="784">
        <f t="shared" si="19"/>
        <v>0</v>
      </c>
      <c r="ES25" s="784">
        <f t="shared" si="20"/>
        <v>0</v>
      </c>
      <c r="ET25" s="636">
        <f>IFERROR(VLOOKUP(D25,'base dados'!$K$18:$L$23,2,0),0)</f>
        <v>0</v>
      </c>
    </row>
    <row r="26" spans="1:150" ht="46.15" customHeight="1">
      <c r="A26" s="659">
        <f t="shared" si="21"/>
        <v>19</v>
      </c>
      <c r="B26" s="671"/>
      <c r="C26" s="661"/>
      <c r="D26" s="828"/>
      <c r="E26" s="768"/>
      <c r="F26" s="662"/>
      <c r="G26" s="663"/>
      <c r="H26" s="671"/>
      <c r="I26" s="665"/>
      <c r="J26" s="665"/>
      <c r="K26" s="665"/>
      <c r="L26" s="665"/>
      <c r="M26" s="665"/>
      <c r="N26" s="644"/>
      <c r="O26" s="644"/>
      <c r="P26" s="665"/>
      <c r="Q26" s="665"/>
      <c r="R26" s="665"/>
      <c r="S26" s="665"/>
      <c r="T26" s="665"/>
      <c r="U26" s="644"/>
      <c r="V26" s="644"/>
      <c r="W26" s="665"/>
      <c r="X26" s="665"/>
      <c r="Y26" s="665"/>
      <c r="Z26" s="665"/>
      <c r="AA26" s="665"/>
      <c r="AB26" s="644"/>
      <c r="AC26" s="644"/>
      <c r="AD26" s="665"/>
      <c r="AE26" s="665"/>
      <c r="AF26" s="665"/>
      <c r="AG26" s="665"/>
      <c r="AH26" s="665"/>
      <c r="AI26" s="644"/>
      <c r="AJ26" s="644"/>
      <c r="AK26" s="665"/>
      <c r="AL26" s="665"/>
      <c r="AM26" s="665"/>
      <c r="AN26" s="665"/>
      <c r="AO26" s="665"/>
      <c r="AP26" s="644"/>
      <c r="AQ26" s="644"/>
      <c r="AR26" s="665"/>
      <c r="AS26" s="665"/>
      <c r="AT26" s="665"/>
      <c r="AU26" s="665"/>
      <c r="AV26" s="665"/>
      <c r="AW26" s="644"/>
      <c r="AX26" s="644"/>
      <c r="AY26" s="665"/>
      <c r="AZ26" s="665"/>
      <c r="BA26" s="665"/>
      <c r="BB26" s="665"/>
      <c r="BC26" s="665"/>
      <c r="BD26" s="644"/>
      <c r="BE26" s="644"/>
      <c r="BF26" s="665"/>
      <c r="BG26" s="665"/>
      <c r="BH26" s="665"/>
      <c r="BI26" s="665"/>
      <c r="BJ26" s="665"/>
      <c r="BK26" s="669"/>
      <c r="BL26" s="669"/>
      <c r="BM26" s="665"/>
      <c r="BN26" s="665"/>
      <c r="BO26" s="665"/>
      <c r="BP26" s="665"/>
      <c r="BQ26" s="665"/>
      <c r="BR26" s="669"/>
      <c r="BS26" s="669"/>
      <c r="BT26" s="665"/>
      <c r="BU26" s="665"/>
      <c r="BV26" s="665"/>
      <c r="BW26" s="665"/>
      <c r="BX26" s="665"/>
      <c r="BY26" s="669"/>
      <c r="BZ26" s="669"/>
      <c r="CA26" s="665"/>
      <c r="CB26" s="665"/>
      <c r="CC26" s="665"/>
      <c r="CD26" s="665"/>
      <c r="CE26" s="665"/>
      <c r="CF26" s="669"/>
      <c r="CG26" s="669"/>
      <c r="CH26" s="665"/>
      <c r="CI26" s="665"/>
      <c r="CJ26" s="665"/>
      <c r="CK26" s="665"/>
      <c r="CL26" s="665"/>
      <c r="CM26" s="669"/>
      <c r="CN26" s="669"/>
      <c r="CO26" s="665"/>
      <c r="CP26" s="665"/>
      <c r="CQ26" s="665"/>
      <c r="CR26" s="665"/>
      <c r="CS26" s="665"/>
      <c r="CT26" s="669"/>
      <c r="CU26" s="669"/>
      <c r="CV26" s="665"/>
      <c r="CW26" s="665"/>
      <c r="CX26" s="665"/>
      <c r="CY26" s="665"/>
      <c r="CZ26" s="665"/>
      <c r="DA26" s="669"/>
      <c r="DB26" s="669"/>
      <c r="DC26" s="665"/>
      <c r="DD26" s="665"/>
      <c r="DE26" s="665"/>
      <c r="DF26" s="665"/>
      <c r="DG26" s="665"/>
      <c r="DH26" s="669"/>
      <c r="DI26" s="669"/>
      <c r="DJ26" s="665"/>
      <c r="DK26" s="665"/>
      <c r="DL26" s="665"/>
      <c r="DM26" s="665"/>
      <c r="DN26" s="665"/>
      <c r="DO26" s="669"/>
      <c r="DP26" s="672">
        <f t="shared" si="22"/>
        <v>0</v>
      </c>
      <c r="DR26" s="667">
        <f t="shared" si="4"/>
        <v>19</v>
      </c>
      <c r="DS26" s="766">
        <f t="shared" si="5"/>
        <v>0</v>
      </c>
      <c r="DT26" s="767">
        <f t="shared" si="6"/>
        <v>0</v>
      </c>
      <c r="DU26" s="788">
        <f t="shared" si="7"/>
        <v>0</v>
      </c>
      <c r="DV26" s="676">
        <f t="shared" si="8"/>
        <v>0</v>
      </c>
      <c r="DW26" s="678">
        <f t="shared" si="9"/>
        <v>0</v>
      </c>
      <c r="DX26" s="678">
        <f t="shared" si="10"/>
        <v>0</v>
      </c>
      <c r="DY26" s="678"/>
      <c r="DZ26" s="678">
        <f t="shared" si="11"/>
        <v>0</v>
      </c>
      <c r="EA26" s="678">
        <f t="shared" si="12"/>
        <v>0</v>
      </c>
      <c r="EB26" s="678">
        <f t="shared" si="13"/>
        <v>0</v>
      </c>
      <c r="EC26" s="678">
        <f t="shared" si="14"/>
        <v>0</v>
      </c>
      <c r="ED26" s="678">
        <f t="shared" si="15"/>
        <v>0</v>
      </c>
      <c r="EE26" s="667">
        <f t="shared" si="16"/>
        <v>0</v>
      </c>
      <c r="EF26" s="815">
        <f>IFERROR(VLOOKUP(EQ26,'base dados'!$A$2:$D$48,3,TRUE),0)</f>
        <v>0</v>
      </c>
      <c r="EG26" s="815">
        <f>IFERROR(VLOOKUP(ER26,'base dados'!$A$2:$D$48,3,FALSE),0)</f>
        <v>0</v>
      </c>
      <c r="EH26" s="815">
        <f>IFERROR(VLOOKUP(ES26,'base dados'!$A$2:$D$48,3,FALSE),0)</f>
        <v>0</v>
      </c>
      <c r="EI26" s="769">
        <f>IFERROR(VLOOKUP(D26,'base dados'!$B$2:$D$48,2,FALSE),0)</f>
        <v>0</v>
      </c>
      <c r="EJ26" s="808">
        <f t="shared" si="17"/>
        <v>0</v>
      </c>
      <c r="EK26" s="639">
        <v>0</v>
      </c>
      <c r="EL26" s="639">
        <v>0</v>
      </c>
      <c r="EM26" s="639">
        <v>0</v>
      </c>
      <c r="EN26" s="640"/>
      <c r="EQ26" s="784">
        <f t="shared" si="18"/>
        <v>0</v>
      </c>
      <c r="ER26" s="784">
        <f t="shared" si="19"/>
        <v>0</v>
      </c>
      <c r="ES26" s="784">
        <f t="shared" si="20"/>
        <v>0</v>
      </c>
      <c r="ET26" s="636">
        <f>IFERROR(VLOOKUP(D26,'base dados'!$K$18:$L$23,2,0),0)</f>
        <v>0</v>
      </c>
    </row>
    <row r="27" spans="1:150" ht="46.15" customHeight="1">
      <c r="A27" s="659">
        <f t="shared" si="21"/>
        <v>20</v>
      </c>
      <c r="B27" s="671"/>
      <c r="C27" s="661"/>
      <c r="D27" s="828"/>
      <c r="E27" s="768"/>
      <c r="F27" s="662"/>
      <c r="G27" s="663"/>
      <c r="H27" s="671"/>
      <c r="I27" s="665"/>
      <c r="J27" s="665"/>
      <c r="K27" s="665"/>
      <c r="L27" s="665"/>
      <c r="M27" s="665"/>
      <c r="N27" s="644"/>
      <c r="O27" s="644"/>
      <c r="P27" s="665"/>
      <c r="Q27" s="665"/>
      <c r="R27" s="665"/>
      <c r="S27" s="665"/>
      <c r="T27" s="665"/>
      <c r="U27" s="644"/>
      <c r="V27" s="644"/>
      <c r="W27" s="665"/>
      <c r="X27" s="665"/>
      <c r="Y27" s="665"/>
      <c r="Z27" s="665"/>
      <c r="AA27" s="665"/>
      <c r="AB27" s="644"/>
      <c r="AC27" s="644"/>
      <c r="AD27" s="665"/>
      <c r="AE27" s="665"/>
      <c r="AF27" s="665"/>
      <c r="AG27" s="665"/>
      <c r="AH27" s="665"/>
      <c r="AI27" s="644"/>
      <c r="AJ27" s="644"/>
      <c r="AK27" s="665"/>
      <c r="AL27" s="665"/>
      <c r="AM27" s="665"/>
      <c r="AN27" s="665"/>
      <c r="AO27" s="665"/>
      <c r="AP27" s="644"/>
      <c r="AQ27" s="644"/>
      <c r="AR27" s="665"/>
      <c r="AS27" s="665"/>
      <c r="AT27" s="665"/>
      <c r="AU27" s="665"/>
      <c r="AV27" s="665"/>
      <c r="AW27" s="644"/>
      <c r="AX27" s="644"/>
      <c r="AY27" s="665"/>
      <c r="AZ27" s="665"/>
      <c r="BA27" s="665"/>
      <c r="BB27" s="665"/>
      <c r="BC27" s="665"/>
      <c r="BD27" s="644"/>
      <c r="BE27" s="644"/>
      <c r="BF27" s="665"/>
      <c r="BG27" s="665"/>
      <c r="BH27" s="665"/>
      <c r="BI27" s="665"/>
      <c r="BJ27" s="665"/>
      <c r="BK27" s="669"/>
      <c r="BL27" s="669"/>
      <c r="BM27" s="665"/>
      <c r="BN27" s="665"/>
      <c r="BO27" s="665"/>
      <c r="BP27" s="665"/>
      <c r="BQ27" s="665"/>
      <c r="BR27" s="669"/>
      <c r="BS27" s="669"/>
      <c r="BT27" s="665"/>
      <c r="BU27" s="665"/>
      <c r="BV27" s="665"/>
      <c r="BW27" s="665"/>
      <c r="BX27" s="665"/>
      <c r="BY27" s="669"/>
      <c r="BZ27" s="669"/>
      <c r="CA27" s="665"/>
      <c r="CB27" s="665"/>
      <c r="CC27" s="665"/>
      <c r="CD27" s="665"/>
      <c r="CE27" s="665"/>
      <c r="CF27" s="669"/>
      <c r="CG27" s="669"/>
      <c r="CH27" s="665"/>
      <c r="CI27" s="665"/>
      <c r="CJ27" s="665"/>
      <c r="CK27" s="665"/>
      <c r="CL27" s="665"/>
      <c r="CM27" s="669"/>
      <c r="CN27" s="669"/>
      <c r="CO27" s="665"/>
      <c r="CP27" s="665"/>
      <c r="CQ27" s="665"/>
      <c r="CR27" s="665"/>
      <c r="CS27" s="665"/>
      <c r="CT27" s="669"/>
      <c r="CU27" s="669"/>
      <c r="CV27" s="665"/>
      <c r="CW27" s="665"/>
      <c r="CX27" s="665"/>
      <c r="CY27" s="665"/>
      <c r="CZ27" s="665"/>
      <c r="DA27" s="669"/>
      <c r="DB27" s="669"/>
      <c r="DC27" s="665"/>
      <c r="DD27" s="665"/>
      <c r="DE27" s="665"/>
      <c r="DF27" s="665"/>
      <c r="DG27" s="665"/>
      <c r="DH27" s="669"/>
      <c r="DI27" s="669"/>
      <c r="DJ27" s="665"/>
      <c r="DK27" s="665"/>
      <c r="DL27" s="665"/>
      <c r="DM27" s="665"/>
      <c r="DN27" s="665"/>
      <c r="DO27" s="669"/>
      <c r="DP27" s="672">
        <f t="shared" si="22"/>
        <v>0</v>
      </c>
      <c r="DR27" s="667">
        <f t="shared" si="4"/>
        <v>20</v>
      </c>
      <c r="DS27" s="766">
        <f t="shared" si="5"/>
        <v>0</v>
      </c>
      <c r="DT27" s="767">
        <f t="shared" si="6"/>
        <v>0</v>
      </c>
      <c r="DU27" s="788">
        <f t="shared" si="7"/>
        <v>0</v>
      </c>
      <c r="DV27" s="676">
        <f t="shared" si="8"/>
        <v>0</v>
      </c>
      <c r="DW27" s="678">
        <f t="shared" si="9"/>
        <v>0</v>
      </c>
      <c r="DX27" s="678">
        <f t="shared" si="10"/>
        <v>0</v>
      </c>
      <c r="DY27" s="678"/>
      <c r="DZ27" s="678">
        <f t="shared" si="11"/>
        <v>0</v>
      </c>
      <c r="EA27" s="678">
        <f t="shared" si="12"/>
        <v>0</v>
      </c>
      <c r="EB27" s="678">
        <f t="shared" si="13"/>
        <v>0</v>
      </c>
      <c r="EC27" s="678">
        <f t="shared" si="14"/>
        <v>0</v>
      </c>
      <c r="ED27" s="678">
        <f t="shared" si="15"/>
        <v>0</v>
      </c>
      <c r="EE27" s="667">
        <f t="shared" si="16"/>
        <v>0</v>
      </c>
      <c r="EF27" s="815">
        <f>IFERROR(VLOOKUP(EQ27,'base dados'!$A$2:$D$48,3,TRUE),0)</f>
        <v>0</v>
      </c>
      <c r="EG27" s="815">
        <f>IFERROR(VLOOKUP(ER27,'base dados'!$A$2:$D$48,3,FALSE),0)</f>
        <v>0</v>
      </c>
      <c r="EH27" s="815">
        <f>IFERROR(VLOOKUP(ES27,'base dados'!$A$2:$D$48,3,FALSE),0)</f>
        <v>0</v>
      </c>
      <c r="EI27" s="769">
        <f>IFERROR(VLOOKUP(D27,'base dados'!$B$2:$D$48,2,FALSE),0)</f>
        <v>0</v>
      </c>
      <c r="EJ27" s="808">
        <f t="shared" si="17"/>
        <v>0</v>
      </c>
      <c r="EK27" s="639">
        <v>0</v>
      </c>
      <c r="EL27" s="639">
        <v>0</v>
      </c>
      <c r="EM27" s="639">
        <v>0</v>
      </c>
      <c r="EN27" s="640"/>
      <c r="EQ27" s="784">
        <f t="shared" si="18"/>
        <v>0</v>
      </c>
      <c r="ER27" s="784">
        <f t="shared" si="19"/>
        <v>0</v>
      </c>
      <c r="ES27" s="784">
        <f t="shared" si="20"/>
        <v>0</v>
      </c>
      <c r="ET27" s="636">
        <f>IFERROR(VLOOKUP(D27,'base dados'!$K$18:$L$23,2,0),0)</f>
        <v>0</v>
      </c>
    </row>
    <row r="28" spans="1:150" ht="46.15" customHeight="1">
      <c r="A28" s="659">
        <f t="shared" si="21"/>
        <v>21</v>
      </c>
      <c r="B28" s="671"/>
      <c r="C28" s="661"/>
      <c r="D28" s="828"/>
      <c r="E28" s="768"/>
      <c r="F28" s="662"/>
      <c r="G28" s="663"/>
      <c r="H28" s="671"/>
      <c r="I28" s="665"/>
      <c r="J28" s="665"/>
      <c r="K28" s="665"/>
      <c r="L28" s="665"/>
      <c r="M28" s="665"/>
      <c r="N28" s="644"/>
      <c r="O28" s="644"/>
      <c r="P28" s="665"/>
      <c r="Q28" s="665"/>
      <c r="R28" s="665"/>
      <c r="S28" s="665"/>
      <c r="T28" s="665"/>
      <c r="U28" s="644"/>
      <c r="V28" s="644"/>
      <c r="W28" s="665"/>
      <c r="X28" s="665"/>
      <c r="Y28" s="665"/>
      <c r="Z28" s="665"/>
      <c r="AA28" s="665"/>
      <c r="AB28" s="644"/>
      <c r="AC28" s="644"/>
      <c r="AD28" s="665"/>
      <c r="AE28" s="665"/>
      <c r="AF28" s="665"/>
      <c r="AG28" s="665"/>
      <c r="AH28" s="665"/>
      <c r="AI28" s="644"/>
      <c r="AJ28" s="644"/>
      <c r="AK28" s="665"/>
      <c r="AL28" s="665"/>
      <c r="AM28" s="665"/>
      <c r="AN28" s="665"/>
      <c r="AO28" s="665"/>
      <c r="AP28" s="644"/>
      <c r="AQ28" s="644"/>
      <c r="AR28" s="665"/>
      <c r="AS28" s="665"/>
      <c r="AT28" s="665"/>
      <c r="AU28" s="665"/>
      <c r="AV28" s="665"/>
      <c r="AW28" s="644"/>
      <c r="AX28" s="644"/>
      <c r="AY28" s="665"/>
      <c r="AZ28" s="665"/>
      <c r="BA28" s="665"/>
      <c r="BB28" s="665"/>
      <c r="BC28" s="665"/>
      <c r="BD28" s="644"/>
      <c r="BE28" s="644"/>
      <c r="BF28" s="665"/>
      <c r="BG28" s="665"/>
      <c r="BH28" s="665"/>
      <c r="BI28" s="665"/>
      <c r="BJ28" s="665"/>
      <c r="BK28" s="669"/>
      <c r="BL28" s="669"/>
      <c r="BM28" s="665"/>
      <c r="BN28" s="665"/>
      <c r="BO28" s="665"/>
      <c r="BP28" s="665"/>
      <c r="BQ28" s="665"/>
      <c r="BR28" s="669"/>
      <c r="BS28" s="669"/>
      <c r="BT28" s="665"/>
      <c r="BU28" s="665"/>
      <c r="BV28" s="665"/>
      <c r="BW28" s="665"/>
      <c r="BX28" s="665"/>
      <c r="BY28" s="669"/>
      <c r="BZ28" s="669"/>
      <c r="CA28" s="665"/>
      <c r="CB28" s="665"/>
      <c r="CC28" s="665"/>
      <c r="CD28" s="665"/>
      <c r="CE28" s="665"/>
      <c r="CF28" s="669"/>
      <c r="CG28" s="669"/>
      <c r="CH28" s="665"/>
      <c r="CI28" s="665"/>
      <c r="CJ28" s="665"/>
      <c r="CK28" s="665"/>
      <c r="CL28" s="665"/>
      <c r="CM28" s="669"/>
      <c r="CN28" s="669"/>
      <c r="CO28" s="665"/>
      <c r="CP28" s="665"/>
      <c r="CQ28" s="665"/>
      <c r="CR28" s="665"/>
      <c r="CS28" s="665"/>
      <c r="CT28" s="669"/>
      <c r="CU28" s="669"/>
      <c r="CV28" s="665"/>
      <c r="CW28" s="665"/>
      <c r="CX28" s="665"/>
      <c r="CY28" s="665"/>
      <c r="CZ28" s="665"/>
      <c r="DA28" s="669"/>
      <c r="DB28" s="669"/>
      <c r="DC28" s="665"/>
      <c r="DD28" s="665"/>
      <c r="DE28" s="665"/>
      <c r="DF28" s="665"/>
      <c r="DG28" s="665"/>
      <c r="DH28" s="669"/>
      <c r="DI28" s="669"/>
      <c r="DJ28" s="665"/>
      <c r="DK28" s="665"/>
      <c r="DL28" s="665"/>
      <c r="DM28" s="665"/>
      <c r="DN28" s="665"/>
      <c r="DO28" s="669"/>
      <c r="DP28" s="672">
        <f t="shared" si="22"/>
        <v>0</v>
      </c>
      <c r="DR28" s="667">
        <f t="shared" si="4"/>
        <v>21</v>
      </c>
      <c r="DS28" s="766">
        <f t="shared" si="5"/>
        <v>0</v>
      </c>
      <c r="DT28" s="767">
        <f t="shared" si="6"/>
        <v>0</v>
      </c>
      <c r="DU28" s="788">
        <f t="shared" si="7"/>
        <v>0</v>
      </c>
      <c r="DV28" s="676">
        <f t="shared" si="8"/>
        <v>0</v>
      </c>
      <c r="DW28" s="678">
        <f t="shared" si="9"/>
        <v>0</v>
      </c>
      <c r="DX28" s="678">
        <f t="shared" si="10"/>
        <v>0</v>
      </c>
      <c r="DY28" s="678"/>
      <c r="DZ28" s="678">
        <f t="shared" si="11"/>
        <v>0</v>
      </c>
      <c r="EA28" s="678">
        <f t="shared" si="12"/>
        <v>0</v>
      </c>
      <c r="EB28" s="678">
        <f t="shared" si="13"/>
        <v>0</v>
      </c>
      <c r="EC28" s="678">
        <f t="shared" si="14"/>
        <v>0</v>
      </c>
      <c r="ED28" s="678">
        <f t="shared" si="15"/>
        <v>0</v>
      </c>
      <c r="EE28" s="667">
        <f t="shared" si="16"/>
        <v>0</v>
      </c>
      <c r="EF28" s="815">
        <f>IFERROR(VLOOKUP(EQ28,'base dados'!$A$2:$D$48,3,TRUE),0)</f>
        <v>0</v>
      </c>
      <c r="EG28" s="815">
        <f>IFERROR(VLOOKUP(ER28,'base dados'!$A$2:$D$48,3,FALSE),0)</f>
        <v>0</v>
      </c>
      <c r="EH28" s="815">
        <f>IFERROR(VLOOKUP(ES28,'base dados'!$A$2:$D$48,3,FALSE),0)</f>
        <v>0</v>
      </c>
      <c r="EI28" s="769">
        <f>IFERROR(VLOOKUP(D28,'base dados'!$B$2:$D$48,2,FALSE),0)</f>
        <v>0</v>
      </c>
      <c r="EJ28" s="808">
        <f t="shared" si="17"/>
        <v>0</v>
      </c>
      <c r="EK28" s="639">
        <v>0</v>
      </c>
      <c r="EL28" s="639">
        <v>0</v>
      </c>
      <c r="EM28" s="639">
        <v>0</v>
      </c>
      <c r="EN28" s="640"/>
      <c r="EQ28" s="784">
        <f t="shared" si="18"/>
        <v>0</v>
      </c>
      <c r="ER28" s="784">
        <f t="shared" si="19"/>
        <v>0</v>
      </c>
      <c r="ES28" s="784">
        <f t="shared" si="20"/>
        <v>0</v>
      </c>
      <c r="ET28" s="636">
        <f>IFERROR(VLOOKUP(D28,'base dados'!$K$18:$L$23,2,0),0)</f>
        <v>0</v>
      </c>
    </row>
    <row r="29" spans="1:150" ht="46.15" customHeight="1">
      <c r="A29" s="659">
        <f t="shared" si="21"/>
        <v>22</v>
      </c>
      <c r="B29" s="671"/>
      <c r="C29" s="661"/>
      <c r="D29" s="828"/>
      <c r="E29" s="768"/>
      <c r="F29" s="662"/>
      <c r="G29" s="663"/>
      <c r="H29" s="671"/>
      <c r="I29" s="665"/>
      <c r="J29" s="665"/>
      <c r="K29" s="665"/>
      <c r="L29" s="665"/>
      <c r="M29" s="665"/>
      <c r="N29" s="644"/>
      <c r="O29" s="644"/>
      <c r="P29" s="665"/>
      <c r="Q29" s="665"/>
      <c r="R29" s="665"/>
      <c r="S29" s="665"/>
      <c r="T29" s="665"/>
      <c r="U29" s="644"/>
      <c r="V29" s="644"/>
      <c r="W29" s="665"/>
      <c r="X29" s="665"/>
      <c r="Y29" s="665"/>
      <c r="Z29" s="665"/>
      <c r="AA29" s="665"/>
      <c r="AB29" s="644"/>
      <c r="AC29" s="644"/>
      <c r="AD29" s="665"/>
      <c r="AE29" s="665"/>
      <c r="AF29" s="665"/>
      <c r="AG29" s="665"/>
      <c r="AH29" s="665"/>
      <c r="AI29" s="644"/>
      <c r="AJ29" s="644"/>
      <c r="AK29" s="665"/>
      <c r="AL29" s="665"/>
      <c r="AM29" s="665"/>
      <c r="AN29" s="665"/>
      <c r="AO29" s="665"/>
      <c r="AP29" s="644"/>
      <c r="AQ29" s="644"/>
      <c r="AR29" s="665"/>
      <c r="AS29" s="665"/>
      <c r="AT29" s="665"/>
      <c r="AU29" s="665"/>
      <c r="AV29" s="665"/>
      <c r="AW29" s="644"/>
      <c r="AX29" s="644"/>
      <c r="AY29" s="665"/>
      <c r="AZ29" s="665"/>
      <c r="BA29" s="665"/>
      <c r="BB29" s="665"/>
      <c r="BC29" s="665"/>
      <c r="BD29" s="644"/>
      <c r="BE29" s="644"/>
      <c r="BF29" s="665"/>
      <c r="BG29" s="665"/>
      <c r="BH29" s="665"/>
      <c r="BI29" s="665"/>
      <c r="BJ29" s="665"/>
      <c r="BK29" s="669"/>
      <c r="BL29" s="669"/>
      <c r="BM29" s="665"/>
      <c r="BN29" s="665"/>
      <c r="BO29" s="665"/>
      <c r="BP29" s="665"/>
      <c r="BQ29" s="665"/>
      <c r="BR29" s="669"/>
      <c r="BS29" s="669"/>
      <c r="BT29" s="665"/>
      <c r="BU29" s="665"/>
      <c r="BV29" s="665"/>
      <c r="BW29" s="665"/>
      <c r="BX29" s="665"/>
      <c r="BY29" s="669"/>
      <c r="BZ29" s="669"/>
      <c r="CA29" s="665"/>
      <c r="CB29" s="665"/>
      <c r="CC29" s="665"/>
      <c r="CD29" s="665"/>
      <c r="CE29" s="665"/>
      <c r="CF29" s="669"/>
      <c r="CG29" s="669"/>
      <c r="CH29" s="665"/>
      <c r="CI29" s="665"/>
      <c r="CJ29" s="665"/>
      <c r="CK29" s="665"/>
      <c r="CL29" s="665"/>
      <c r="CM29" s="669"/>
      <c r="CN29" s="669"/>
      <c r="CO29" s="665"/>
      <c r="CP29" s="665"/>
      <c r="CQ29" s="665"/>
      <c r="CR29" s="665"/>
      <c r="CS29" s="665"/>
      <c r="CT29" s="669"/>
      <c r="CU29" s="669"/>
      <c r="CV29" s="665"/>
      <c r="CW29" s="665"/>
      <c r="CX29" s="665"/>
      <c r="CY29" s="665"/>
      <c r="CZ29" s="665"/>
      <c r="DA29" s="669"/>
      <c r="DB29" s="669"/>
      <c r="DC29" s="665"/>
      <c r="DD29" s="665"/>
      <c r="DE29" s="665"/>
      <c r="DF29" s="665"/>
      <c r="DG29" s="665"/>
      <c r="DH29" s="669"/>
      <c r="DI29" s="669"/>
      <c r="DJ29" s="665"/>
      <c r="DK29" s="665"/>
      <c r="DL29" s="665"/>
      <c r="DM29" s="665"/>
      <c r="DN29" s="665"/>
      <c r="DO29" s="669"/>
      <c r="DP29" s="672">
        <f t="shared" si="22"/>
        <v>0</v>
      </c>
      <c r="DR29" s="667">
        <f t="shared" si="4"/>
        <v>22</v>
      </c>
      <c r="DS29" s="766">
        <f t="shared" si="5"/>
        <v>0</v>
      </c>
      <c r="DT29" s="767">
        <f t="shared" si="6"/>
        <v>0</v>
      </c>
      <c r="DU29" s="788">
        <f t="shared" si="7"/>
        <v>0</v>
      </c>
      <c r="DV29" s="676">
        <f t="shared" si="8"/>
        <v>0</v>
      </c>
      <c r="DW29" s="678">
        <f t="shared" si="9"/>
        <v>0</v>
      </c>
      <c r="DX29" s="678">
        <f t="shared" si="10"/>
        <v>0</v>
      </c>
      <c r="DY29" s="678"/>
      <c r="DZ29" s="678">
        <f t="shared" si="11"/>
        <v>0</v>
      </c>
      <c r="EA29" s="678">
        <f t="shared" si="12"/>
        <v>0</v>
      </c>
      <c r="EB29" s="678">
        <f t="shared" si="13"/>
        <v>0</v>
      </c>
      <c r="EC29" s="678">
        <f t="shared" si="14"/>
        <v>0</v>
      </c>
      <c r="ED29" s="678">
        <f t="shared" si="15"/>
        <v>0</v>
      </c>
      <c r="EE29" s="667">
        <f t="shared" si="16"/>
        <v>0</v>
      </c>
      <c r="EF29" s="815">
        <f>IFERROR(VLOOKUP(EQ29,'base dados'!$A$2:$D$48,3,TRUE),0)</f>
        <v>0</v>
      </c>
      <c r="EG29" s="815">
        <f>IFERROR(VLOOKUP(ER29,'base dados'!$A$2:$D$48,3,FALSE),0)</f>
        <v>0</v>
      </c>
      <c r="EH29" s="815">
        <f>IFERROR(VLOOKUP(ES29,'base dados'!$A$2:$D$48,3,FALSE),0)</f>
        <v>0</v>
      </c>
      <c r="EI29" s="769">
        <f>IFERROR(VLOOKUP(D29,'base dados'!$B$2:$D$48,2,FALSE),0)</f>
        <v>0</v>
      </c>
      <c r="EJ29" s="808">
        <f t="shared" si="17"/>
        <v>0</v>
      </c>
      <c r="EK29" s="639">
        <v>0</v>
      </c>
      <c r="EL29" s="639">
        <v>0</v>
      </c>
      <c r="EM29" s="639">
        <v>0</v>
      </c>
      <c r="EN29" s="640"/>
      <c r="EQ29" s="784">
        <f t="shared" si="18"/>
        <v>0</v>
      </c>
      <c r="ER29" s="784">
        <f t="shared" si="19"/>
        <v>0</v>
      </c>
      <c r="ES29" s="784">
        <f t="shared" si="20"/>
        <v>0</v>
      </c>
      <c r="ET29" s="636">
        <f>IFERROR(VLOOKUP(D29,'base dados'!$K$18:$L$23,2,0),0)</f>
        <v>0</v>
      </c>
    </row>
    <row r="30" spans="1:150" ht="46.15" customHeight="1">
      <c r="A30" s="659">
        <f t="shared" si="21"/>
        <v>23</v>
      </c>
      <c r="B30" s="671"/>
      <c r="C30" s="662"/>
      <c r="D30" s="828"/>
      <c r="E30" s="768"/>
      <c r="F30" s="662"/>
      <c r="G30" s="663"/>
      <c r="H30" s="671"/>
      <c r="I30" s="665"/>
      <c r="J30" s="665"/>
      <c r="K30" s="665"/>
      <c r="L30" s="665"/>
      <c r="M30" s="665"/>
      <c r="N30" s="644"/>
      <c r="O30" s="644"/>
      <c r="P30" s="665"/>
      <c r="Q30" s="665"/>
      <c r="R30" s="665"/>
      <c r="S30" s="665"/>
      <c r="T30" s="665"/>
      <c r="U30" s="644"/>
      <c r="V30" s="644"/>
      <c r="W30" s="665"/>
      <c r="X30" s="665"/>
      <c r="Y30" s="665"/>
      <c r="Z30" s="665"/>
      <c r="AA30" s="665"/>
      <c r="AB30" s="644"/>
      <c r="AC30" s="644"/>
      <c r="AD30" s="665"/>
      <c r="AE30" s="665"/>
      <c r="AF30" s="665"/>
      <c r="AG30" s="665"/>
      <c r="AH30" s="665"/>
      <c r="AI30" s="644"/>
      <c r="AJ30" s="644"/>
      <c r="AK30" s="665"/>
      <c r="AL30" s="665"/>
      <c r="AM30" s="665"/>
      <c r="AN30" s="665"/>
      <c r="AO30" s="665"/>
      <c r="AP30" s="644"/>
      <c r="AQ30" s="644"/>
      <c r="AR30" s="665"/>
      <c r="AS30" s="665"/>
      <c r="AT30" s="665"/>
      <c r="AU30" s="665"/>
      <c r="AV30" s="665"/>
      <c r="AW30" s="644"/>
      <c r="AX30" s="644"/>
      <c r="AY30" s="665"/>
      <c r="AZ30" s="665"/>
      <c r="BA30" s="665"/>
      <c r="BB30" s="665"/>
      <c r="BC30" s="665"/>
      <c r="BD30" s="644"/>
      <c r="BE30" s="644"/>
      <c r="BF30" s="665"/>
      <c r="BG30" s="665"/>
      <c r="BH30" s="665"/>
      <c r="BI30" s="665"/>
      <c r="BJ30" s="665"/>
      <c r="BK30" s="669"/>
      <c r="BL30" s="669"/>
      <c r="BM30" s="665"/>
      <c r="BN30" s="665"/>
      <c r="BO30" s="665"/>
      <c r="BP30" s="665"/>
      <c r="BQ30" s="665"/>
      <c r="BR30" s="669"/>
      <c r="BS30" s="669"/>
      <c r="BT30" s="665"/>
      <c r="BU30" s="665"/>
      <c r="BV30" s="665"/>
      <c r="BW30" s="665"/>
      <c r="BX30" s="665"/>
      <c r="BY30" s="669"/>
      <c r="BZ30" s="669"/>
      <c r="CA30" s="665"/>
      <c r="CB30" s="665"/>
      <c r="CC30" s="665"/>
      <c r="CD30" s="665"/>
      <c r="CE30" s="665"/>
      <c r="CF30" s="669"/>
      <c r="CG30" s="669"/>
      <c r="CH30" s="665"/>
      <c r="CI30" s="665"/>
      <c r="CJ30" s="665"/>
      <c r="CK30" s="665"/>
      <c r="CL30" s="665"/>
      <c r="CM30" s="669"/>
      <c r="CN30" s="669"/>
      <c r="CO30" s="665"/>
      <c r="CP30" s="665"/>
      <c r="CQ30" s="665"/>
      <c r="CR30" s="665"/>
      <c r="CS30" s="665"/>
      <c r="CT30" s="669"/>
      <c r="CU30" s="669"/>
      <c r="CV30" s="665"/>
      <c r="CW30" s="665"/>
      <c r="CX30" s="665"/>
      <c r="CY30" s="665"/>
      <c r="CZ30" s="665"/>
      <c r="DA30" s="669"/>
      <c r="DB30" s="669"/>
      <c r="DC30" s="665"/>
      <c r="DD30" s="665"/>
      <c r="DE30" s="665"/>
      <c r="DF30" s="665"/>
      <c r="DG30" s="665"/>
      <c r="DH30" s="669"/>
      <c r="DI30" s="669"/>
      <c r="DJ30" s="665"/>
      <c r="DK30" s="665"/>
      <c r="DL30" s="665"/>
      <c r="DM30" s="665"/>
      <c r="DN30" s="665"/>
      <c r="DO30" s="669"/>
      <c r="DP30" s="672">
        <f t="shared" si="22"/>
        <v>0</v>
      </c>
      <c r="DR30" s="667">
        <f t="shared" si="4"/>
        <v>23</v>
      </c>
      <c r="DS30" s="766">
        <f t="shared" si="5"/>
        <v>0</v>
      </c>
      <c r="DT30" s="767">
        <f t="shared" si="6"/>
        <v>0</v>
      </c>
      <c r="DU30" s="788">
        <f t="shared" si="7"/>
        <v>0</v>
      </c>
      <c r="DV30" s="676">
        <f t="shared" si="8"/>
        <v>0</v>
      </c>
      <c r="DW30" s="678">
        <f t="shared" si="9"/>
        <v>0</v>
      </c>
      <c r="DX30" s="678">
        <f t="shared" si="10"/>
        <v>0</v>
      </c>
      <c r="DY30" s="678"/>
      <c r="DZ30" s="678">
        <f t="shared" si="11"/>
        <v>0</v>
      </c>
      <c r="EA30" s="678">
        <f t="shared" si="12"/>
        <v>0</v>
      </c>
      <c r="EB30" s="678">
        <f t="shared" si="13"/>
        <v>0</v>
      </c>
      <c r="EC30" s="678">
        <f t="shared" si="14"/>
        <v>0</v>
      </c>
      <c r="ED30" s="678">
        <f t="shared" si="15"/>
        <v>0</v>
      </c>
      <c r="EE30" s="667">
        <f t="shared" si="16"/>
        <v>0</v>
      </c>
      <c r="EF30" s="815">
        <f>IFERROR(VLOOKUP(EQ30,'base dados'!$A$2:$D$48,3,TRUE),0)</f>
        <v>0</v>
      </c>
      <c r="EG30" s="815">
        <f>IFERROR(VLOOKUP(ER30,'base dados'!$A$2:$D$48,3,FALSE),0)</f>
        <v>0</v>
      </c>
      <c r="EH30" s="815">
        <f>IFERROR(VLOOKUP(ES30,'base dados'!$A$2:$D$48,3,FALSE),0)</f>
        <v>0</v>
      </c>
      <c r="EI30" s="769">
        <f>IFERROR(VLOOKUP(D30,'base dados'!$B$2:$D$48,2,FALSE),0)</f>
        <v>0</v>
      </c>
      <c r="EJ30" s="808">
        <f t="shared" si="17"/>
        <v>0</v>
      </c>
      <c r="EK30" s="639">
        <v>0</v>
      </c>
      <c r="EL30" s="639">
        <v>0</v>
      </c>
      <c r="EM30" s="639">
        <v>0</v>
      </c>
      <c r="EN30" s="640"/>
      <c r="EQ30" s="784">
        <f t="shared" si="18"/>
        <v>0</v>
      </c>
      <c r="ER30" s="784">
        <f t="shared" si="19"/>
        <v>0</v>
      </c>
      <c r="ES30" s="784">
        <f t="shared" si="20"/>
        <v>0</v>
      </c>
      <c r="ET30" s="636">
        <f>IFERROR(VLOOKUP(D30,'base dados'!$K$18:$L$23,2,0),0)</f>
        <v>0</v>
      </c>
    </row>
    <row r="31" spans="1:150" ht="46.15" customHeight="1">
      <c r="A31" s="659">
        <f t="shared" si="21"/>
        <v>24</v>
      </c>
      <c r="B31" s="671"/>
      <c r="C31" s="662"/>
      <c r="D31" s="828"/>
      <c r="E31" s="768"/>
      <c r="F31" s="662"/>
      <c r="G31" s="663"/>
      <c r="H31" s="671"/>
      <c r="I31" s="665"/>
      <c r="J31" s="665"/>
      <c r="K31" s="665"/>
      <c r="L31" s="665"/>
      <c r="M31" s="665"/>
      <c r="N31" s="644"/>
      <c r="O31" s="644"/>
      <c r="P31" s="665"/>
      <c r="Q31" s="665"/>
      <c r="R31" s="665"/>
      <c r="S31" s="665"/>
      <c r="T31" s="665"/>
      <c r="U31" s="644"/>
      <c r="V31" s="644"/>
      <c r="W31" s="665"/>
      <c r="X31" s="665"/>
      <c r="Y31" s="665"/>
      <c r="Z31" s="665"/>
      <c r="AA31" s="665"/>
      <c r="AB31" s="644"/>
      <c r="AC31" s="644"/>
      <c r="AD31" s="665"/>
      <c r="AE31" s="665"/>
      <c r="AF31" s="665"/>
      <c r="AG31" s="665"/>
      <c r="AH31" s="665"/>
      <c r="AI31" s="644"/>
      <c r="AJ31" s="644"/>
      <c r="AK31" s="665"/>
      <c r="AL31" s="665"/>
      <c r="AM31" s="665"/>
      <c r="AN31" s="665"/>
      <c r="AO31" s="665"/>
      <c r="AP31" s="644"/>
      <c r="AQ31" s="644"/>
      <c r="AR31" s="665"/>
      <c r="AS31" s="665"/>
      <c r="AT31" s="665"/>
      <c r="AU31" s="665"/>
      <c r="AV31" s="665"/>
      <c r="AW31" s="644"/>
      <c r="AX31" s="644"/>
      <c r="AY31" s="665"/>
      <c r="AZ31" s="665"/>
      <c r="BA31" s="665"/>
      <c r="BB31" s="665"/>
      <c r="BC31" s="665"/>
      <c r="BD31" s="644"/>
      <c r="BE31" s="644"/>
      <c r="BF31" s="665"/>
      <c r="BG31" s="665"/>
      <c r="BH31" s="665"/>
      <c r="BI31" s="665"/>
      <c r="BJ31" s="665"/>
      <c r="BK31" s="669"/>
      <c r="BL31" s="669"/>
      <c r="BM31" s="665"/>
      <c r="BN31" s="665"/>
      <c r="BO31" s="665"/>
      <c r="BP31" s="665"/>
      <c r="BQ31" s="665"/>
      <c r="BR31" s="669"/>
      <c r="BS31" s="669"/>
      <c r="BT31" s="665"/>
      <c r="BU31" s="665"/>
      <c r="BV31" s="665"/>
      <c r="BW31" s="665"/>
      <c r="BX31" s="665"/>
      <c r="BY31" s="669"/>
      <c r="BZ31" s="669"/>
      <c r="CA31" s="665"/>
      <c r="CB31" s="665"/>
      <c r="CC31" s="665"/>
      <c r="CD31" s="665"/>
      <c r="CE31" s="665"/>
      <c r="CF31" s="669"/>
      <c r="CG31" s="669"/>
      <c r="CH31" s="665"/>
      <c r="CI31" s="665"/>
      <c r="CJ31" s="665"/>
      <c r="CK31" s="665"/>
      <c r="CL31" s="665"/>
      <c r="CM31" s="669"/>
      <c r="CN31" s="669"/>
      <c r="CO31" s="665"/>
      <c r="CP31" s="665"/>
      <c r="CQ31" s="665"/>
      <c r="CR31" s="665"/>
      <c r="CS31" s="665"/>
      <c r="CT31" s="669"/>
      <c r="CU31" s="669"/>
      <c r="CV31" s="665"/>
      <c r="CW31" s="665"/>
      <c r="CX31" s="665"/>
      <c r="CY31" s="665"/>
      <c r="CZ31" s="665"/>
      <c r="DA31" s="669"/>
      <c r="DB31" s="669"/>
      <c r="DC31" s="665"/>
      <c r="DD31" s="665"/>
      <c r="DE31" s="665"/>
      <c r="DF31" s="665"/>
      <c r="DG31" s="665"/>
      <c r="DH31" s="669"/>
      <c r="DI31" s="669"/>
      <c r="DJ31" s="665"/>
      <c r="DK31" s="665"/>
      <c r="DL31" s="665"/>
      <c r="DM31" s="665"/>
      <c r="DN31" s="665"/>
      <c r="DO31" s="669"/>
      <c r="DP31" s="672">
        <f t="shared" si="22"/>
        <v>0</v>
      </c>
      <c r="DR31" s="667">
        <f t="shared" si="4"/>
        <v>24</v>
      </c>
      <c r="DS31" s="766">
        <f t="shared" si="5"/>
        <v>0</v>
      </c>
      <c r="DT31" s="767">
        <f t="shared" si="6"/>
        <v>0</v>
      </c>
      <c r="DU31" s="788">
        <f t="shared" si="7"/>
        <v>0</v>
      </c>
      <c r="DV31" s="676">
        <f t="shared" si="8"/>
        <v>0</v>
      </c>
      <c r="DW31" s="678">
        <f t="shared" si="9"/>
        <v>0</v>
      </c>
      <c r="DX31" s="678">
        <f t="shared" si="10"/>
        <v>0</v>
      </c>
      <c r="DY31" s="678"/>
      <c r="DZ31" s="678">
        <f t="shared" si="11"/>
        <v>0</v>
      </c>
      <c r="EA31" s="678">
        <f t="shared" si="12"/>
        <v>0</v>
      </c>
      <c r="EB31" s="678">
        <f t="shared" si="13"/>
        <v>0</v>
      </c>
      <c r="EC31" s="678">
        <f t="shared" si="14"/>
        <v>0</v>
      </c>
      <c r="ED31" s="678">
        <f t="shared" si="15"/>
        <v>0</v>
      </c>
      <c r="EE31" s="667">
        <f t="shared" si="16"/>
        <v>0</v>
      </c>
      <c r="EF31" s="815">
        <f>IFERROR(VLOOKUP(EQ31,'base dados'!$A$2:$D$48,3,TRUE),0)</f>
        <v>0</v>
      </c>
      <c r="EG31" s="815">
        <f>IFERROR(VLOOKUP(ER31,'base dados'!$A$2:$D$48,3,FALSE),0)</f>
        <v>0</v>
      </c>
      <c r="EH31" s="815">
        <f>IFERROR(VLOOKUP(ES31,'base dados'!$A$2:$D$48,3,FALSE),0)</f>
        <v>0</v>
      </c>
      <c r="EI31" s="769">
        <f>IFERROR(VLOOKUP(D31,'base dados'!$B$2:$D$48,2,FALSE),0)</f>
        <v>0</v>
      </c>
      <c r="EJ31" s="808">
        <f t="shared" si="17"/>
        <v>0</v>
      </c>
      <c r="EK31" s="639">
        <v>0</v>
      </c>
      <c r="EL31" s="639">
        <v>0</v>
      </c>
      <c r="EM31" s="639">
        <v>0</v>
      </c>
      <c r="EN31" s="640"/>
      <c r="EQ31" s="784">
        <f t="shared" si="18"/>
        <v>0</v>
      </c>
      <c r="ER31" s="784">
        <f t="shared" si="19"/>
        <v>0</v>
      </c>
      <c r="ES31" s="784">
        <f t="shared" si="20"/>
        <v>0</v>
      </c>
      <c r="ET31" s="636">
        <f>IFERROR(VLOOKUP(D31,'base dados'!$K$18:$L$23,2,0),0)</f>
        <v>0</v>
      </c>
    </row>
    <row r="32" spans="1:150" ht="46.15" customHeight="1">
      <c r="A32" s="659">
        <f t="shared" si="21"/>
        <v>25</v>
      </c>
      <c r="B32" s="671"/>
      <c r="C32" s="662"/>
      <c r="D32" s="828"/>
      <c r="E32" s="768"/>
      <c r="F32" s="662"/>
      <c r="G32" s="663"/>
      <c r="H32" s="671"/>
      <c r="I32" s="665"/>
      <c r="J32" s="665"/>
      <c r="K32" s="665"/>
      <c r="L32" s="665"/>
      <c r="M32" s="665"/>
      <c r="N32" s="644"/>
      <c r="O32" s="644"/>
      <c r="P32" s="665"/>
      <c r="Q32" s="665"/>
      <c r="R32" s="665"/>
      <c r="S32" s="665"/>
      <c r="T32" s="665"/>
      <c r="U32" s="644"/>
      <c r="V32" s="644"/>
      <c r="W32" s="665"/>
      <c r="X32" s="665"/>
      <c r="Y32" s="665"/>
      <c r="Z32" s="665"/>
      <c r="AA32" s="665"/>
      <c r="AB32" s="644"/>
      <c r="AC32" s="644"/>
      <c r="AD32" s="665"/>
      <c r="AE32" s="665"/>
      <c r="AF32" s="665"/>
      <c r="AG32" s="665"/>
      <c r="AH32" s="665"/>
      <c r="AI32" s="644"/>
      <c r="AJ32" s="644"/>
      <c r="AK32" s="665"/>
      <c r="AL32" s="665"/>
      <c r="AM32" s="665"/>
      <c r="AN32" s="665"/>
      <c r="AO32" s="665"/>
      <c r="AP32" s="644"/>
      <c r="AQ32" s="644"/>
      <c r="AR32" s="665"/>
      <c r="AS32" s="665"/>
      <c r="AT32" s="665"/>
      <c r="AU32" s="665"/>
      <c r="AV32" s="665"/>
      <c r="AW32" s="644"/>
      <c r="AX32" s="644"/>
      <c r="AY32" s="665"/>
      <c r="AZ32" s="665"/>
      <c r="BA32" s="665"/>
      <c r="BB32" s="665"/>
      <c r="BC32" s="665"/>
      <c r="BD32" s="644"/>
      <c r="BE32" s="644"/>
      <c r="BF32" s="665"/>
      <c r="BG32" s="665"/>
      <c r="BH32" s="665"/>
      <c r="BI32" s="665"/>
      <c r="BJ32" s="665"/>
      <c r="BK32" s="669"/>
      <c r="BL32" s="669"/>
      <c r="BM32" s="665"/>
      <c r="BN32" s="665"/>
      <c r="BO32" s="665"/>
      <c r="BP32" s="665"/>
      <c r="BQ32" s="665"/>
      <c r="BR32" s="669"/>
      <c r="BS32" s="669"/>
      <c r="BT32" s="665"/>
      <c r="BU32" s="665"/>
      <c r="BV32" s="665"/>
      <c r="BW32" s="665"/>
      <c r="BX32" s="665"/>
      <c r="BY32" s="669"/>
      <c r="BZ32" s="669"/>
      <c r="CA32" s="665"/>
      <c r="CB32" s="665"/>
      <c r="CC32" s="665"/>
      <c r="CD32" s="665"/>
      <c r="CE32" s="665"/>
      <c r="CF32" s="669"/>
      <c r="CG32" s="669"/>
      <c r="CH32" s="665"/>
      <c r="CI32" s="665"/>
      <c r="CJ32" s="665"/>
      <c r="CK32" s="665"/>
      <c r="CL32" s="665"/>
      <c r="CM32" s="669"/>
      <c r="CN32" s="669"/>
      <c r="CO32" s="665"/>
      <c r="CP32" s="665"/>
      <c r="CQ32" s="665"/>
      <c r="CR32" s="665"/>
      <c r="CS32" s="665"/>
      <c r="CT32" s="669"/>
      <c r="CU32" s="669"/>
      <c r="CV32" s="665"/>
      <c r="CW32" s="665"/>
      <c r="CX32" s="665"/>
      <c r="CY32" s="665"/>
      <c r="CZ32" s="665"/>
      <c r="DA32" s="669"/>
      <c r="DB32" s="669"/>
      <c r="DC32" s="665"/>
      <c r="DD32" s="665"/>
      <c r="DE32" s="665"/>
      <c r="DF32" s="665"/>
      <c r="DG32" s="665"/>
      <c r="DH32" s="669"/>
      <c r="DI32" s="669"/>
      <c r="DJ32" s="665"/>
      <c r="DK32" s="665"/>
      <c r="DL32" s="665"/>
      <c r="DM32" s="665"/>
      <c r="DN32" s="665"/>
      <c r="DO32" s="669"/>
      <c r="DP32" s="672">
        <f t="shared" si="22"/>
        <v>0</v>
      </c>
      <c r="DR32" s="667">
        <f t="shared" si="4"/>
        <v>25</v>
      </c>
      <c r="DS32" s="766">
        <f t="shared" si="5"/>
        <v>0</v>
      </c>
      <c r="DT32" s="767">
        <f t="shared" si="6"/>
        <v>0</v>
      </c>
      <c r="DU32" s="788">
        <f t="shared" si="7"/>
        <v>0</v>
      </c>
      <c r="DV32" s="676">
        <f t="shared" si="8"/>
        <v>0</v>
      </c>
      <c r="DW32" s="678">
        <f t="shared" si="9"/>
        <v>0</v>
      </c>
      <c r="DX32" s="678">
        <f t="shared" si="10"/>
        <v>0</v>
      </c>
      <c r="DY32" s="678"/>
      <c r="DZ32" s="678">
        <f t="shared" si="11"/>
        <v>0</v>
      </c>
      <c r="EA32" s="678">
        <f t="shared" si="12"/>
        <v>0</v>
      </c>
      <c r="EB32" s="678">
        <f t="shared" si="13"/>
        <v>0</v>
      </c>
      <c r="EC32" s="678">
        <f t="shared" si="14"/>
        <v>0</v>
      </c>
      <c r="ED32" s="678">
        <f t="shared" si="15"/>
        <v>0</v>
      </c>
      <c r="EE32" s="667">
        <f t="shared" si="16"/>
        <v>0</v>
      </c>
      <c r="EF32" s="815">
        <f>IFERROR(VLOOKUP(EQ32,'base dados'!$A$2:$D$48,3,TRUE),0)</f>
        <v>0</v>
      </c>
      <c r="EG32" s="815">
        <f>IFERROR(VLOOKUP(ER32,'base dados'!$A$2:$D$48,3,FALSE),0)</f>
        <v>0</v>
      </c>
      <c r="EH32" s="815">
        <f>IFERROR(VLOOKUP(ES32,'base dados'!$A$2:$D$48,3,FALSE),0)</f>
        <v>0</v>
      </c>
      <c r="EI32" s="769">
        <f>IFERROR(VLOOKUP(D32,'base dados'!$B$2:$D$48,2,FALSE),0)</f>
        <v>0</v>
      </c>
      <c r="EJ32" s="808">
        <f t="shared" si="17"/>
        <v>0</v>
      </c>
      <c r="EK32" s="639">
        <v>0</v>
      </c>
      <c r="EL32" s="639">
        <v>0</v>
      </c>
      <c r="EM32" s="639">
        <v>0</v>
      </c>
      <c r="EN32" s="640"/>
      <c r="EQ32" s="784">
        <f t="shared" si="18"/>
        <v>0</v>
      </c>
      <c r="ER32" s="784">
        <f t="shared" si="19"/>
        <v>0</v>
      </c>
      <c r="ES32" s="784">
        <f t="shared" si="20"/>
        <v>0</v>
      </c>
      <c r="ET32" s="636">
        <f>IFERROR(VLOOKUP(D32,'base dados'!$K$18:$L$23,2,0),0)</f>
        <v>0</v>
      </c>
    </row>
    <row r="33" spans="1:150" ht="46.15" customHeight="1">
      <c r="A33" s="659">
        <f t="shared" si="21"/>
        <v>26</v>
      </c>
      <c r="B33" s="671"/>
      <c r="C33" s="662"/>
      <c r="D33" s="828"/>
      <c r="E33" s="768"/>
      <c r="F33" s="662"/>
      <c r="G33" s="663"/>
      <c r="H33" s="671"/>
      <c r="I33" s="665"/>
      <c r="J33" s="665"/>
      <c r="K33" s="665"/>
      <c r="L33" s="665"/>
      <c r="M33" s="665"/>
      <c r="N33" s="644"/>
      <c r="O33" s="644"/>
      <c r="P33" s="665"/>
      <c r="Q33" s="665"/>
      <c r="R33" s="665"/>
      <c r="S33" s="665"/>
      <c r="T33" s="665"/>
      <c r="U33" s="644"/>
      <c r="V33" s="644"/>
      <c r="W33" s="665"/>
      <c r="X33" s="665"/>
      <c r="Y33" s="665"/>
      <c r="Z33" s="665"/>
      <c r="AA33" s="665"/>
      <c r="AB33" s="644"/>
      <c r="AC33" s="644"/>
      <c r="AD33" s="665"/>
      <c r="AE33" s="665"/>
      <c r="AF33" s="665"/>
      <c r="AG33" s="665"/>
      <c r="AH33" s="665"/>
      <c r="AI33" s="644"/>
      <c r="AJ33" s="644"/>
      <c r="AK33" s="665"/>
      <c r="AL33" s="665"/>
      <c r="AM33" s="665"/>
      <c r="AN33" s="665"/>
      <c r="AO33" s="665"/>
      <c r="AP33" s="644"/>
      <c r="AQ33" s="644"/>
      <c r="AR33" s="665"/>
      <c r="AS33" s="665"/>
      <c r="AT33" s="665"/>
      <c r="AU33" s="665"/>
      <c r="AV33" s="665"/>
      <c r="AW33" s="644"/>
      <c r="AX33" s="644"/>
      <c r="AY33" s="665"/>
      <c r="AZ33" s="665"/>
      <c r="BA33" s="665"/>
      <c r="BB33" s="665"/>
      <c r="BC33" s="665"/>
      <c r="BD33" s="644"/>
      <c r="BE33" s="644"/>
      <c r="BF33" s="665"/>
      <c r="BG33" s="665"/>
      <c r="BH33" s="665"/>
      <c r="BI33" s="665"/>
      <c r="BJ33" s="665"/>
      <c r="BK33" s="669"/>
      <c r="BL33" s="669"/>
      <c r="BM33" s="665"/>
      <c r="BN33" s="665"/>
      <c r="BO33" s="665"/>
      <c r="BP33" s="665"/>
      <c r="BQ33" s="665"/>
      <c r="BR33" s="669"/>
      <c r="BS33" s="669"/>
      <c r="BT33" s="665"/>
      <c r="BU33" s="665"/>
      <c r="BV33" s="665"/>
      <c r="BW33" s="665"/>
      <c r="BX33" s="665"/>
      <c r="BY33" s="669"/>
      <c r="BZ33" s="669"/>
      <c r="CA33" s="665"/>
      <c r="CB33" s="665"/>
      <c r="CC33" s="665"/>
      <c r="CD33" s="665"/>
      <c r="CE33" s="665"/>
      <c r="CF33" s="669"/>
      <c r="CG33" s="669"/>
      <c r="CH33" s="665"/>
      <c r="CI33" s="665"/>
      <c r="CJ33" s="665"/>
      <c r="CK33" s="665"/>
      <c r="CL33" s="665"/>
      <c r="CM33" s="669"/>
      <c r="CN33" s="669"/>
      <c r="CO33" s="665"/>
      <c r="CP33" s="665"/>
      <c r="CQ33" s="665"/>
      <c r="CR33" s="665"/>
      <c r="CS33" s="665"/>
      <c r="CT33" s="669"/>
      <c r="CU33" s="669"/>
      <c r="CV33" s="665"/>
      <c r="CW33" s="665"/>
      <c r="CX33" s="665"/>
      <c r="CY33" s="665"/>
      <c r="CZ33" s="665"/>
      <c r="DA33" s="669"/>
      <c r="DB33" s="669"/>
      <c r="DC33" s="665"/>
      <c r="DD33" s="665"/>
      <c r="DE33" s="665"/>
      <c r="DF33" s="665"/>
      <c r="DG33" s="665"/>
      <c r="DH33" s="669"/>
      <c r="DI33" s="669"/>
      <c r="DJ33" s="665"/>
      <c r="DK33" s="665"/>
      <c r="DL33" s="665"/>
      <c r="DM33" s="665"/>
      <c r="DN33" s="665"/>
      <c r="DO33" s="669"/>
      <c r="DP33" s="672">
        <f t="shared" si="22"/>
        <v>0</v>
      </c>
      <c r="DR33" s="667">
        <f t="shared" si="4"/>
        <v>26</v>
      </c>
      <c r="DS33" s="766">
        <f t="shared" si="5"/>
        <v>0</v>
      </c>
      <c r="DT33" s="767">
        <f t="shared" si="6"/>
        <v>0</v>
      </c>
      <c r="DU33" s="788">
        <f t="shared" si="7"/>
        <v>0</v>
      </c>
      <c r="DV33" s="676">
        <f t="shared" si="8"/>
        <v>0</v>
      </c>
      <c r="DW33" s="678">
        <f t="shared" si="9"/>
        <v>0</v>
      </c>
      <c r="DX33" s="678">
        <f t="shared" si="10"/>
        <v>0</v>
      </c>
      <c r="DY33" s="678"/>
      <c r="DZ33" s="678">
        <f t="shared" si="11"/>
        <v>0</v>
      </c>
      <c r="EA33" s="678">
        <f t="shared" si="12"/>
        <v>0</v>
      </c>
      <c r="EB33" s="678">
        <f t="shared" si="13"/>
        <v>0</v>
      </c>
      <c r="EC33" s="678">
        <f t="shared" si="14"/>
        <v>0</v>
      </c>
      <c r="ED33" s="678">
        <f t="shared" si="15"/>
        <v>0</v>
      </c>
      <c r="EE33" s="667">
        <f t="shared" si="16"/>
        <v>0</v>
      </c>
      <c r="EF33" s="815">
        <f>IFERROR(VLOOKUP(EQ33,'base dados'!$A$2:$D$48,3,TRUE),0)</f>
        <v>0</v>
      </c>
      <c r="EG33" s="815">
        <f>IFERROR(VLOOKUP(ER33,'base dados'!$A$2:$D$48,3,FALSE),0)</f>
        <v>0</v>
      </c>
      <c r="EH33" s="815">
        <f>IFERROR(VLOOKUP(ES33,'base dados'!$A$2:$D$48,3,FALSE),0)</f>
        <v>0</v>
      </c>
      <c r="EI33" s="769">
        <f>IFERROR(VLOOKUP(D33,'base dados'!$B$2:$D$48,2,FALSE),0)</f>
        <v>0</v>
      </c>
      <c r="EJ33" s="808">
        <f t="shared" si="17"/>
        <v>0</v>
      </c>
      <c r="EK33" s="639">
        <v>0</v>
      </c>
      <c r="EL33" s="639">
        <v>0</v>
      </c>
      <c r="EM33" s="639">
        <v>0</v>
      </c>
      <c r="EN33" s="640"/>
      <c r="EQ33" s="784">
        <f t="shared" si="18"/>
        <v>0</v>
      </c>
      <c r="ER33" s="784">
        <f t="shared" si="19"/>
        <v>0</v>
      </c>
      <c r="ES33" s="784">
        <f t="shared" si="20"/>
        <v>0</v>
      </c>
      <c r="ET33" s="636">
        <f>IFERROR(VLOOKUP(D33,'base dados'!$K$18:$L$23,2,0),0)</f>
        <v>0</v>
      </c>
    </row>
    <row r="34" spans="1:150" ht="46.15" customHeight="1">
      <c r="A34" s="659">
        <f t="shared" si="21"/>
        <v>27</v>
      </c>
      <c r="B34" s="671"/>
      <c r="C34" s="662"/>
      <c r="D34" s="828"/>
      <c r="E34" s="768"/>
      <c r="F34" s="662"/>
      <c r="G34" s="663"/>
      <c r="H34" s="671"/>
      <c r="I34" s="665"/>
      <c r="J34" s="665"/>
      <c r="K34" s="665"/>
      <c r="L34" s="665"/>
      <c r="M34" s="665"/>
      <c r="N34" s="644"/>
      <c r="O34" s="644"/>
      <c r="P34" s="665"/>
      <c r="Q34" s="665"/>
      <c r="R34" s="665"/>
      <c r="S34" s="665"/>
      <c r="T34" s="665"/>
      <c r="U34" s="644"/>
      <c r="V34" s="644"/>
      <c r="W34" s="665"/>
      <c r="X34" s="665"/>
      <c r="Y34" s="665"/>
      <c r="Z34" s="665"/>
      <c r="AA34" s="665"/>
      <c r="AB34" s="644"/>
      <c r="AC34" s="644"/>
      <c r="AD34" s="665"/>
      <c r="AE34" s="665"/>
      <c r="AF34" s="665"/>
      <c r="AG34" s="665"/>
      <c r="AH34" s="665"/>
      <c r="AI34" s="644"/>
      <c r="AJ34" s="644"/>
      <c r="AK34" s="665"/>
      <c r="AL34" s="665"/>
      <c r="AM34" s="665"/>
      <c r="AN34" s="665"/>
      <c r="AO34" s="665"/>
      <c r="AP34" s="644"/>
      <c r="AQ34" s="644"/>
      <c r="AR34" s="665"/>
      <c r="AS34" s="665"/>
      <c r="AT34" s="665"/>
      <c r="AU34" s="665"/>
      <c r="AV34" s="665"/>
      <c r="AW34" s="644"/>
      <c r="AX34" s="644"/>
      <c r="AY34" s="665"/>
      <c r="AZ34" s="665"/>
      <c r="BA34" s="665"/>
      <c r="BB34" s="665"/>
      <c r="BC34" s="665"/>
      <c r="BD34" s="644"/>
      <c r="BE34" s="644"/>
      <c r="BF34" s="665"/>
      <c r="BG34" s="665"/>
      <c r="BH34" s="665"/>
      <c r="BI34" s="665"/>
      <c r="BJ34" s="665"/>
      <c r="BK34" s="669"/>
      <c r="BL34" s="669"/>
      <c r="BM34" s="665"/>
      <c r="BN34" s="665"/>
      <c r="BO34" s="665"/>
      <c r="BP34" s="665"/>
      <c r="BQ34" s="665"/>
      <c r="BR34" s="669"/>
      <c r="BS34" s="669"/>
      <c r="BT34" s="665"/>
      <c r="BU34" s="665"/>
      <c r="BV34" s="665"/>
      <c r="BW34" s="665"/>
      <c r="BX34" s="665"/>
      <c r="BY34" s="669"/>
      <c r="BZ34" s="669"/>
      <c r="CA34" s="665"/>
      <c r="CB34" s="665"/>
      <c r="CC34" s="665"/>
      <c r="CD34" s="665"/>
      <c r="CE34" s="665"/>
      <c r="CF34" s="669"/>
      <c r="CG34" s="669"/>
      <c r="CH34" s="665"/>
      <c r="CI34" s="665"/>
      <c r="CJ34" s="665"/>
      <c r="CK34" s="665"/>
      <c r="CL34" s="665"/>
      <c r="CM34" s="669"/>
      <c r="CN34" s="669"/>
      <c r="CO34" s="665"/>
      <c r="CP34" s="665"/>
      <c r="CQ34" s="665"/>
      <c r="CR34" s="665"/>
      <c r="CS34" s="665"/>
      <c r="CT34" s="669"/>
      <c r="CU34" s="669"/>
      <c r="CV34" s="665"/>
      <c r="CW34" s="665"/>
      <c r="CX34" s="665"/>
      <c r="CY34" s="665"/>
      <c r="CZ34" s="665"/>
      <c r="DA34" s="669"/>
      <c r="DB34" s="669"/>
      <c r="DC34" s="665"/>
      <c r="DD34" s="665"/>
      <c r="DE34" s="665"/>
      <c r="DF34" s="665"/>
      <c r="DG34" s="665"/>
      <c r="DH34" s="669"/>
      <c r="DI34" s="669"/>
      <c r="DJ34" s="665"/>
      <c r="DK34" s="665"/>
      <c r="DL34" s="665"/>
      <c r="DM34" s="665"/>
      <c r="DN34" s="665"/>
      <c r="DO34" s="669"/>
      <c r="DP34" s="672">
        <f t="shared" si="22"/>
        <v>0</v>
      </c>
      <c r="DR34" s="667">
        <f t="shared" si="4"/>
        <v>27</v>
      </c>
      <c r="DS34" s="766">
        <f t="shared" si="5"/>
        <v>0</v>
      </c>
      <c r="DT34" s="767">
        <f t="shared" si="6"/>
        <v>0</v>
      </c>
      <c r="DU34" s="788">
        <f t="shared" si="7"/>
        <v>0</v>
      </c>
      <c r="DV34" s="676">
        <f t="shared" si="8"/>
        <v>0</v>
      </c>
      <c r="DW34" s="678">
        <f t="shared" si="9"/>
        <v>0</v>
      </c>
      <c r="DX34" s="678">
        <f t="shared" si="10"/>
        <v>0</v>
      </c>
      <c r="DY34" s="678"/>
      <c r="DZ34" s="678">
        <f t="shared" si="11"/>
        <v>0</v>
      </c>
      <c r="EA34" s="678">
        <f t="shared" si="12"/>
        <v>0</v>
      </c>
      <c r="EB34" s="678">
        <f t="shared" si="13"/>
        <v>0</v>
      </c>
      <c r="EC34" s="678">
        <f t="shared" si="14"/>
        <v>0</v>
      </c>
      <c r="ED34" s="678">
        <f t="shared" si="15"/>
        <v>0</v>
      </c>
      <c r="EE34" s="667">
        <f t="shared" si="16"/>
        <v>0</v>
      </c>
      <c r="EF34" s="815">
        <f>IFERROR(VLOOKUP(EQ34,'base dados'!$A$2:$D$48,3,TRUE),0)</f>
        <v>0</v>
      </c>
      <c r="EG34" s="815">
        <f>IFERROR(VLOOKUP(ER34,'base dados'!$A$2:$D$48,3,FALSE),0)</f>
        <v>0</v>
      </c>
      <c r="EH34" s="815">
        <f>IFERROR(VLOOKUP(ES34,'base dados'!$A$2:$D$48,3,FALSE),0)</f>
        <v>0</v>
      </c>
      <c r="EI34" s="769">
        <f>IFERROR(VLOOKUP(D34,'base dados'!$B$2:$D$48,2,FALSE),0)</f>
        <v>0</v>
      </c>
      <c r="EJ34" s="808">
        <f t="shared" si="17"/>
        <v>0</v>
      </c>
      <c r="EK34" s="639">
        <v>0</v>
      </c>
      <c r="EL34" s="639">
        <v>0</v>
      </c>
      <c r="EM34" s="639">
        <v>0</v>
      </c>
      <c r="EN34" s="640"/>
      <c r="EQ34" s="784">
        <f t="shared" si="18"/>
        <v>0</v>
      </c>
      <c r="ER34" s="784">
        <f t="shared" si="19"/>
        <v>0</v>
      </c>
      <c r="ES34" s="784">
        <f t="shared" si="20"/>
        <v>0</v>
      </c>
      <c r="ET34" s="636">
        <f>IFERROR(VLOOKUP(D34,'base dados'!$K$18:$L$23,2,0),0)</f>
        <v>0</v>
      </c>
    </row>
    <row r="35" spans="1:150" ht="46.15" customHeight="1">
      <c r="A35" s="659">
        <f t="shared" si="21"/>
        <v>28</v>
      </c>
      <c r="B35" s="671"/>
      <c r="C35" s="662"/>
      <c r="D35" s="828"/>
      <c r="E35" s="768"/>
      <c r="F35" s="662"/>
      <c r="G35" s="663"/>
      <c r="H35" s="671"/>
      <c r="I35" s="665"/>
      <c r="J35" s="665"/>
      <c r="K35" s="665"/>
      <c r="L35" s="665"/>
      <c r="M35" s="665"/>
      <c r="N35" s="644"/>
      <c r="O35" s="644"/>
      <c r="P35" s="665"/>
      <c r="Q35" s="665"/>
      <c r="R35" s="665"/>
      <c r="S35" s="665"/>
      <c r="T35" s="665"/>
      <c r="U35" s="644"/>
      <c r="V35" s="644"/>
      <c r="W35" s="665"/>
      <c r="X35" s="665"/>
      <c r="Y35" s="665"/>
      <c r="Z35" s="665"/>
      <c r="AA35" s="665"/>
      <c r="AB35" s="644"/>
      <c r="AC35" s="644"/>
      <c r="AD35" s="665"/>
      <c r="AE35" s="665"/>
      <c r="AF35" s="665"/>
      <c r="AG35" s="665"/>
      <c r="AH35" s="665"/>
      <c r="AI35" s="644"/>
      <c r="AJ35" s="644"/>
      <c r="AK35" s="665"/>
      <c r="AL35" s="665"/>
      <c r="AM35" s="665"/>
      <c r="AN35" s="665"/>
      <c r="AO35" s="665"/>
      <c r="AP35" s="644"/>
      <c r="AQ35" s="644"/>
      <c r="AR35" s="665"/>
      <c r="AS35" s="665"/>
      <c r="AT35" s="665"/>
      <c r="AU35" s="665"/>
      <c r="AV35" s="665"/>
      <c r="AW35" s="644"/>
      <c r="AX35" s="644"/>
      <c r="AY35" s="665"/>
      <c r="AZ35" s="665"/>
      <c r="BA35" s="665"/>
      <c r="BB35" s="665"/>
      <c r="BC35" s="665"/>
      <c r="BD35" s="644"/>
      <c r="BE35" s="644"/>
      <c r="BF35" s="665"/>
      <c r="BG35" s="665"/>
      <c r="BH35" s="665"/>
      <c r="BI35" s="665"/>
      <c r="BJ35" s="665"/>
      <c r="BK35" s="669"/>
      <c r="BL35" s="669"/>
      <c r="BM35" s="665"/>
      <c r="BN35" s="665"/>
      <c r="BO35" s="665"/>
      <c r="BP35" s="665"/>
      <c r="BQ35" s="665"/>
      <c r="BR35" s="669"/>
      <c r="BS35" s="669"/>
      <c r="BT35" s="665"/>
      <c r="BU35" s="665"/>
      <c r="BV35" s="665"/>
      <c r="BW35" s="665"/>
      <c r="BX35" s="665"/>
      <c r="BY35" s="669"/>
      <c r="BZ35" s="669"/>
      <c r="CA35" s="665"/>
      <c r="CB35" s="665"/>
      <c r="CC35" s="665"/>
      <c r="CD35" s="665"/>
      <c r="CE35" s="665"/>
      <c r="CF35" s="669"/>
      <c r="CG35" s="669"/>
      <c r="CH35" s="665"/>
      <c r="CI35" s="665"/>
      <c r="CJ35" s="665"/>
      <c r="CK35" s="665"/>
      <c r="CL35" s="665"/>
      <c r="CM35" s="669"/>
      <c r="CN35" s="669"/>
      <c r="CO35" s="665"/>
      <c r="CP35" s="665"/>
      <c r="CQ35" s="665"/>
      <c r="CR35" s="665"/>
      <c r="CS35" s="665"/>
      <c r="CT35" s="669"/>
      <c r="CU35" s="669"/>
      <c r="CV35" s="665"/>
      <c r="CW35" s="665"/>
      <c r="CX35" s="665"/>
      <c r="CY35" s="665"/>
      <c r="CZ35" s="665"/>
      <c r="DA35" s="669"/>
      <c r="DB35" s="669"/>
      <c r="DC35" s="665"/>
      <c r="DD35" s="665"/>
      <c r="DE35" s="665"/>
      <c r="DF35" s="665"/>
      <c r="DG35" s="665"/>
      <c r="DH35" s="669"/>
      <c r="DI35" s="669"/>
      <c r="DJ35" s="665"/>
      <c r="DK35" s="665"/>
      <c r="DL35" s="665"/>
      <c r="DM35" s="665"/>
      <c r="DN35" s="665"/>
      <c r="DO35" s="669"/>
      <c r="DP35" s="672">
        <f t="shared" si="22"/>
        <v>0</v>
      </c>
      <c r="DR35" s="667">
        <f t="shared" si="4"/>
        <v>28</v>
      </c>
      <c r="DS35" s="766">
        <f t="shared" si="5"/>
        <v>0</v>
      </c>
      <c r="DT35" s="767">
        <f t="shared" si="6"/>
        <v>0</v>
      </c>
      <c r="DU35" s="788">
        <f t="shared" si="7"/>
        <v>0</v>
      </c>
      <c r="DV35" s="676">
        <f t="shared" si="8"/>
        <v>0</v>
      </c>
      <c r="DW35" s="678">
        <f t="shared" si="9"/>
        <v>0</v>
      </c>
      <c r="DX35" s="678">
        <f t="shared" si="10"/>
        <v>0</v>
      </c>
      <c r="DY35" s="678"/>
      <c r="DZ35" s="678">
        <f t="shared" si="11"/>
        <v>0</v>
      </c>
      <c r="EA35" s="678">
        <f t="shared" si="12"/>
        <v>0</v>
      </c>
      <c r="EB35" s="678">
        <f t="shared" si="13"/>
        <v>0</v>
      </c>
      <c r="EC35" s="678">
        <f t="shared" si="14"/>
        <v>0</v>
      </c>
      <c r="ED35" s="678">
        <f t="shared" si="15"/>
        <v>0</v>
      </c>
      <c r="EE35" s="667">
        <f t="shared" si="16"/>
        <v>0</v>
      </c>
      <c r="EF35" s="815">
        <f>IFERROR(VLOOKUP(EQ35,'base dados'!$A$2:$D$48,3,TRUE),0)</f>
        <v>0</v>
      </c>
      <c r="EG35" s="815">
        <f>IFERROR(VLOOKUP(ER35,'base dados'!$A$2:$D$48,3,FALSE),0)</f>
        <v>0</v>
      </c>
      <c r="EH35" s="815">
        <f>IFERROR(VLOOKUP(ES35,'base dados'!$A$2:$D$48,3,FALSE),0)</f>
        <v>0</v>
      </c>
      <c r="EI35" s="769">
        <f>IFERROR(VLOOKUP(D35,'base dados'!$B$2:$D$48,2,FALSE),0)</f>
        <v>0</v>
      </c>
      <c r="EJ35" s="808">
        <f t="shared" si="17"/>
        <v>0</v>
      </c>
      <c r="EK35" s="639">
        <v>0</v>
      </c>
      <c r="EL35" s="639">
        <v>0</v>
      </c>
      <c r="EM35" s="639">
        <v>0</v>
      </c>
      <c r="EN35" s="640"/>
      <c r="EQ35" s="784">
        <f t="shared" si="18"/>
        <v>0</v>
      </c>
      <c r="ER35" s="784">
        <f t="shared" si="19"/>
        <v>0</v>
      </c>
      <c r="ES35" s="784">
        <f t="shared" si="20"/>
        <v>0</v>
      </c>
      <c r="ET35" s="636">
        <f>IFERROR(VLOOKUP(D35,'base dados'!$K$18:$L$23,2,0),0)</f>
        <v>0</v>
      </c>
    </row>
    <row r="36" spans="1:150" ht="46.15" customHeight="1">
      <c r="A36" s="659">
        <f t="shared" si="21"/>
        <v>29</v>
      </c>
      <c r="B36" s="671"/>
      <c r="C36" s="662"/>
      <c r="D36" s="828"/>
      <c r="E36" s="768"/>
      <c r="F36" s="662"/>
      <c r="G36" s="663"/>
      <c r="H36" s="822"/>
      <c r="I36" s="823"/>
      <c r="J36" s="823"/>
      <c r="K36" s="823"/>
      <c r="L36" s="823"/>
      <c r="M36" s="823"/>
      <c r="N36" s="824"/>
      <c r="O36" s="824"/>
      <c r="P36" s="823"/>
      <c r="Q36" s="823"/>
      <c r="R36" s="823"/>
      <c r="S36" s="823"/>
      <c r="T36" s="823"/>
      <c r="U36" s="824"/>
      <c r="V36" s="824"/>
      <c r="W36" s="823"/>
      <c r="X36" s="823"/>
      <c r="Y36" s="823"/>
      <c r="Z36" s="823"/>
      <c r="AA36" s="823"/>
      <c r="AB36" s="824"/>
      <c r="AC36" s="824"/>
      <c r="AD36" s="823"/>
      <c r="AE36" s="823"/>
      <c r="AF36" s="823"/>
      <c r="AG36" s="823"/>
      <c r="AH36" s="823"/>
      <c r="AI36" s="824"/>
      <c r="AJ36" s="824"/>
      <c r="AK36" s="823"/>
      <c r="AL36" s="823"/>
      <c r="AM36" s="823"/>
      <c r="AN36" s="823"/>
      <c r="AO36" s="823"/>
      <c r="AP36" s="824"/>
      <c r="AQ36" s="824"/>
      <c r="AR36" s="823"/>
      <c r="AS36" s="823"/>
      <c r="AT36" s="823"/>
      <c r="AU36" s="823"/>
      <c r="AV36" s="823"/>
      <c r="AW36" s="824"/>
      <c r="AX36" s="824"/>
      <c r="AY36" s="823"/>
      <c r="AZ36" s="823"/>
      <c r="BA36" s="823"/>
      <c r="BB36" s="823"/>
      <c r="BC36" s="823"/>
      <c r="BD36" s="824"/>
      <c r="BE36" s="824"/>
      <c r="BF36" s="823"/>
      <c r="BG36" s="823"/>
      <c r="BH36" s="823"/>
      <c r="BI36" s="823"/>
      <c r="BJ36" s="823"/>
      <c r="BK36" s="825"/>
      <c r="BL36" s="825"/>
      <c r="BM36" s="823"/>
      <c r="BN36" s="823"/>
      <c r="BO36" s="823"/>
      <c r="BP36" s="823"/>
      <c r="BQ36" s="823"/>
      <c r="BR36" s="825"/>
      <c r="BS36" s="825"/>
      <c r="BT36" s="823"/>
      <c r="BU36" s="823"/>
      <c r="BV36" s="823"/>
      <c r="BW36" s="823"/>
      <c r="BX36" s="823"/>
      <c r="BY36" s="825"/>
      <c r="BZ36" s="825"/>
      <c r="CA36" s="823"/>
      <c r="CB36" s="823"/>
      <c r="CC36" s="823"/>
      <c r="CD36" s="823"/>
      <c r="CE36" s="823"/>
      <c r="CF36" s="825"/>
      <c r="CG36" s="825"/>
      <c r="CH36" s="823"/>
      <c r="CI36" s="823"/>
      <c r="CJ36" s="823"/>
      <c r="CK36" s="823"/>
      <c r="CL36" s="823"/>
      <c r="CM36" s="825"/>
      <c r="CN36" s="825"/>
      <c r="CO36" s="823"/>
      <c r="CP36" s="823"/>
      <c r="CQ36" s="823"/>
      <c r="CR36" s="823"/>
      <c r="CS36" s="823"/>
      <c r="CT36" s="825"/>
      <c r="CU36" s="825"/>
      <c r="CV36" s="665"/>
      <c r="CW36" s="665"/>
      <c r="CX36" s="665"/>
      <c r="CY36" s="665"/>
      <c r="CZ36" s="665"/>
      <c r="DA36" s="669"/>
      <c r="DB36" s="669"/>
      <c r="DC36" s="665"/>
      <c r="DD36" s="665"/>
      <c r="DE36" s="665"/>
      <c r="DF36" s="665"/>
      <c r="DG36" s="665"/>
      <c r="DH36" s="669"/>
      <c r="DI36" s="669"/>
      <c r="DJ36" s="665"/>
      <c r="DK36" s="665"/>
      <c r="DL36" s="665"/>
      <c r="DM36" s="665"/>
      <c r="DN36" s="665"/>
      <c r="DO36" s="669"/>
      <c r="DP36" s="672"/>
      <c r="DR36" s="673"/>
      <c r="DS36" s="674"/>
      <c r="DT36" s="675"/>
      <c r="DU36" s="656"/>
      <c r="DV36" s="676"/>
      <c r="DW36" s="676"/>
      <c r="DX36" s="676"/>
      <c r="DY36" s="771"/>
      <c r="DZ36" s="771"/>
      <c r="EA36" s="771"/>
      <c r="EB36" s="771"/>
      <c r="EC36" s="677"/>
      <c r="ED36" s="678"/>
      <c r="EE36" s="667"/>
      <c r="EF36" s="816"/>
      <c r="EG36" s="816"/>
      <c r="EH36" s="816"/>
      <c r="EI36" s="679"/>
      <c r="EJ36" s="811"/>
      <c r="EK36" s="670"/>
      <c r="EQ36" s="777"/>
      <c r="ER36" s="777"/>
      <c r="ES36" s="777"/>
    </row>
    <row r="37" spans="1:150" ht="39.950000000000003" customHeight="1">
      <c r="A37" s="680"/>
      <c r="B37" s="681"/>
      <c r="C37" s="682"/>
      <c r="D37" s="773"/>
      <c r="E37" s="662"/>
      <c r="F37" s="683"/>
      <c r="G37" s="684">
        <f>SUM(G7:G36)</f>
        <v>0</v>
      </c>
      <c r="H37" s="685" t="s">
        <v>628</v>
      </c>
      <c r="I37" s="826">
        <f>SUM(I8:I36)</f>
        <v>0</v>
      </c>
      <c r="J37" s="826">
        <f t="shared" ref="J37:BU37" si="23">SUM(J8:J36)</f>
        <v>0</v>
      </c>
      <c r="K37" s="826">
        <f t="shared" si="23"/>
        <v>0</v>
      </c>
      <c r="L37" s="826">
        <f t="shared" si="23"/>
        <v>0</v>
      </c>
      <c r="M37" s="826">
        <f t="shared" si="23"/>
        <v>0</v>
      </c>
      <c r="N37" s="826"/>
      <c r="O37" s="826"/>
      <c r="P37" s="826">
        <f t="shared" si="23"/>
        <v>0</v>
      </c>
      <c r="Q37" s="826">
        <f t="shared" si="23"/>
        <v>0</v>
      </c>
      <c r="R37" s="826">
        <f t="shared" si="23"/>
        <v>0</v>
      </c>
      <c r="S37" s="826">
        <f t="shared" si="23"/>
        <v>0</v>
      </c>
      <c r="T37" s="826">
        <f t="shared" si="23"/>
        <v>0</v>
      </c>
      <c r="U37" s="826"/>
      <c r="V37" s="826"/>
      <c r="W37" s="826">
        <f t="shared" si="23"/>
        <v>0</v>
      </c>
      <c r="X37" s="826">
        <f t="shared" si="23"/>
        <v>0</v>
      </c>
      <c r="Y37" s="826">
        <f t="shared" si="23"/>
        <v>0</v>
      </c>
      <c r="Z37" s="826">
        <f t="shared" si="23"/>
        <v>0</v>
      </c>
      <c r="AA37" s="826">
        <f t="shared" si="23"/>
        <v>0</v>
      </c>
      <c r="AB37" s="826"/>
      <c r="AC37" s="826"/>
      <c r="AD37" s="826">
        <f t="shared" si="23"/>
        <v>0</v>
      </c>
      <c r="AE37" s="826">
        <f t="shared" si="23"/>
        <v>0</v>
      </c>
      <c r="AF37" s="826">
        <f t="shared" si="23"/>
        <v>0</v>
      </c>
      <c r="AG37" s="826">
        <f t="shared" si="23"/>
        <v>0</v>
      </c>
      <c r="AH37" s="826">
        <f t="shared" si="23"/>
        <v>0</v>
      </c>
      <c r="AI37" s="826"/>
      <c r="AJ37" s="826"/>
      <c r="AK37" s="826">
        <f t="shared" si="23"/>
        <v>0</v>
      </c>
      <c r="AL37" s="826">
        <f t="shared" si="23"/>
        <v>0</v>
      </c>
      <c r="AM37" s="826">
        <f t="shared" si="23"/>
        <v>0</v>
      </c>
      <c r="AN37" s="826">
        <f t="shared" si="23"/>
        <v>0</v>
      </c>
      <c r="AO37" s="826">
        <f t="shared" si="23"/>
        <v>0</v>
      </c>
      <c r="AP37" s="826">
        <f t="shared" si="23"/>
        <v>0</v>
      </c>
      <c r="AQ37" s="826">
        <f t="shared" si="23"/>
        <v>0</v>
      </c>
      <c r="AR37" s="826">
        <f t="shared" si="23"/>
        <v>0</v>
      </c>
      <c r="AS37" s="826">
        <f t="shared" si="23"/>
        <v>0</v>
      </c>
      <c r="AT37" s="826">
        <f t="shared" si="23"/>
        <v>0</v>
      </c>
      <c r="AU37" s="826">
        <f t="shared" si="23"/>
        <v>0</v>
      </c>
      <c r="AV37" s="826">
        <f t="shared" si="23"/>
        <v>0</v>
      </c>
      <c r="AW37" s="826">
        <f t="shared" si="23"/>
        <v>0</v>
      </c>
      <c r="AX37" s="826">
        <f t="shared" si="23"/>
        <v>0</v>
      </c>
      <c r="AY37" s="826">
        <f t="shared" si="23"/>
        <v>0</v>
      </c>
      <c r="AZ37" s="826">
        <f t="shared" si="23"/>
        <v>0</v>
      </c>
      <c r="BA37" s="826">
        <f t="shared" si="23"/>
        <v>0</v>
      </c>
      <c r="BB37" s="826">
        <f t="shared" si="23"/>
        <v>0</v>
      </c>
      <c r="BC37" s="826">
        <f t="shared" si="23"/>
        <v>0</v>
      </c>
      <c r="BD37" s="826">
        <f t="shared" si="23"/>
        <v>0</v>
      </c>
      <c r="BE37" s="826">
        <f t="shared" si="23"/>
        <v>0</v>
      </c>
      <c r="BF37" s="826">
        <f t="shared" si="23"/>
        <v>0</v>
      </c>
      <c r="BG37" s="826">
        <f t="shared" si="23"/>
        <v>0</v>
      </c>
      <c r="BH37" s="826">
        <f t="shared" si="23"/>
        <v>0</v>
      </c>
      <c r="BI37" s="826">
        <f t="shared" si="23"/>
        <v>0</v>
      </c>
      <c r="BJ37" s="826">
        <f t="shared" si="23"/>
        <v>0</v>
      </c>
      <c r="BK37" s="826">
        <f t="shared" si="23"/>
        <v>0</v>
      </c>
      <c r="BL37" s="826">
        <f t="shared" si="23"/>
        <v>0</v>
      </c>
      <c r="BM37" s="826">
        <f t="shared" si="23"/>
        <v>0</v>
      </c>
      <c r="BN37" s="826">
        <f t="shared" si="23"/>
        <v>0</v>
      </c>
      <c r="BO37" s="826">
        <f t="shared" si="23"/>
        <v>0</v>
      </c>
      <c r="BP37" s="826">
        <f t="shared" si="23"/>
        <v>0</v>
      </c>
      <c r="BQ37" s="826">
        <f t="shared" si="23"/>
        <v>0</v>
      </c>
      <c r="BR37" s="826">
        <f t="shared" si="23"/>
        <v>0</v>
      </c>
      <c r="BS37" s="826">
        <f t="shared" si="23"/>
        <v>0</v>
      </c>
      <c r="BT37" s="826">
        <f t="shared" si="23"/>
        <v>0</v>
      </c>
      <c r="BU37" s="826">
        <f t="shared" si="23"/>
        <v>0</v>
      </c>
      <c r="BV37" s="826">
        <f t="shared" ref="BV37:CU37" si="24">SUM(BV8:BV36)</f>
        <v>0</v>
      </c>
      <c r="BW37" s="826">
        <f t="shared" si="24"/>
        <v>0</v>
      </c>
      <c r="BX37" s="826">
        <f t="shared" si="24"/>
        <v>0</v>
      </c>
      <c r="BY37" s="826">
        <f t="shared" si="24"/>
        <v>0</v>
      </c>
      <c r="BZ37" s="826">
        <f t="shared" si="24"/>
        <v>0</v>
      </c>
      <c r="CA37" s="826">
        <f t="shared" si="24"/>
        <v>0</v>
      </c>
      <c r="CB37" s="826">
        <f t="shared" si="24"/>
        <v>0</v>
      </c>
      <c r="CC37" s="826">
        <f t="shared" si="24"/>
        <v>0</v>
      </c>
      <c r="CD37" s="826">
        <f t="shared" si="24"/>
        <v>0</v>
      </c>
      <c r="CE37" s="826">
        <f t="shared" si="24"/>
        <v>0</v>
      </c>
      <c r="CF37" s="826">
        <f t="shared" si="24"/>
        <v>0</v>
      </c>
      <c r="CG37" s="826">
        <f t="shared" si="24"/>
        <v>0</v>
      </c>
      <c r="CH37" s="826">
        <f t="shared" si="24"/>
        <v>0</v>
      </c>
      <c r="CI37" s="826">
        <f t="shared" si="24"/>
        <v>0</v>
      </c>
      <c r="CJ37" s="826">
        <f t="shared" si="24"/>
        <v>0</v>
      </c>
      <c r="CK37" s="826">
        <f t="shared" si="24"/>
        <v>0</v>
      </c>
      <c r="CL37" s="826">
        <f t="shared" si="24"/>
        <v>0</v>
      </c>
      <c r="CM37" s="826">
        <f t="shared" si="24"/>
        <v>0</v>
      </c>
      <c r="CN37" s="826">
        <f t="shared" si="24"/>
        <v>0</v>
      </c>
      <c r="CO37" s="826">
        <f t="shared" si="24"/>
        <v>0</v>
      </c>
      <c r="CP37" s="826">
        <f t="shared" si="24"/>
        <v>0</v>
      </c>
      <c r="CQ37" s="826">
        <f t="shared" si="24"/>
        <v>0</v>
      </c>
      <c r="CR37" s="826">
        <f t="shared" si="24"/>
        <v>0</v>
      </c>
      <c r="CS37" s="826">
        <f t="shared" si="24"/>
        <v>0</v>
      </c>
      <c r="CT37" s="826">
        <f t="shared" si="24"/>
        <v>0</v>
      </c>
      <c r="CU37" s="826">
        <f t="shared" si="24"/>
        <v>0</v>
      </c>
      <c r="CV37" s="686">
        <f>SUM(CV8:CV35)</f>
        <v>0</v>
      </c>
      <c r="CW37" s="687">
        <f t="shared" ref="CW37:DO37" si="25">SUM(CW8:CW35)</f>
        <v>0</v>
      </c>
      <c r="CX37" s="687">
        <f t="shared" si="25"/>
        <v>0</v>
      </c>
      <c r="CY37" s="687">
        <f t="shared" si="25"/>
        <v>0</v>
      </c>
      <c r="CZ37" s="687">
        <f t="shared" si="25"/>
        <v>0</v>
      </c>
      <c r="DA37" s="687">
        <f t="shared" si="25"/>
        <v>0</v>
      </c>
      <c r="DB37" s="687">
        <f t="shared" si="25"/>
        <v>0</v>
      </c>
      <c r="DC37" s="687">
        <f t="shared" si="25"/>
        <v>0</v>
      </c>
      <c r="DD37" s="687">
        <f t="shared" si="25"/>
        <v>0</v>
      </c>
      <c r="DE37" s="687">
        <f t="shared" si="25"/>
        <v>0</v>
      </c>
      <c r="DF37" s="687">
        <f t="shared" si="25"/>
        <v>0</v>
      </c>
      <c r="DG37" s="687">
        <f t="shared" si="25"/>
        <v>0</v>
      </c>
      <c r="DH37" s="687">
        <f t="shared" si="25"/>
        <v>0</v>
      </c>
      <c r="DI37" s="687">
        <f t="shared" si="25"/>
        <v>0</v>
      </c>
      <c r="DJ37" s="687">
        <f t="shared" si="25"/>
        <v>0</v>
      </c>
      <c r="DK37" s="687">
        <f t="shared" si="25"/>
        <v>0</v>
      </c>
      <c r="DL37" s="687">
        <f t="shared" si="25"/>
        <v>0</v>
      </c>
      <c r="DM37" s="687">
        <f t="shared" si="25"/>
        <v>0</v>
      </c>
      <c r="DN37" s="687">
        <f t="shared" si="25"/>
        <v>0</v>
      </c>
      <c r="DO37" s="687">
        <f t="shared" si="25"/>
        <v>0</v>
      </c>
      <c r="DR37" s="688"/>
      <c r="DS37" s="689"/>
      <c r="DT37" s="689"/>
      <c r="DU37" s="689"/>
      <c r="DV37" s="690">
        <f>SUM(DV8:DV35)</f>
        <v>0</v>
      </c>
      <c r="DW37" s="690">
        <f>SUM(DW8:DW35)</f>
        <v>0</v>
      </c>
      <c r="DX37" s="691">
        <f>SUM(DX8:DX35)</f>
        <v>0</v>
      </c>
      <c r="DY37" s="691"/>
      <c r="DZ37" s="691">
        <f t="shared" ref="DZ37:EB37" si="26">SUM(DZ8:DZ35)</f>
        <v>0</v>
      </c>
      <c r="EA37" s="691">
        <f t="shared" si="26"/>
        <v>0</v>
      </c>
      <c r="EB37" s="691">
        <f t="shared" si="26"/>
        <v>0</v>
      </c>
      <c r="EC37" s="692">
        <f>SUM(EC8:EC35)</f>
        <v>0</v>
      </c>
      <c r="ED37" s="693"/>
      <c r="EE37" s="693"/>
      <c r="EF37" s="812"/>
      <c r="EG37" s="812"/>
      <c r="EH37" s="817"/>
      <c r="EI37" s="695"/>
      <c r="EJ37" s="809">
        <f>SUM(EJ8:EJ35)</f>
        <v>0</v>
      </c>
      <c r="EK37" s="696"/>
      <c r="EQ37" s="778"/>
      <c r="ER37" s="778"/>
      <c r="ES37" s="778"/>
    </row>
    <row r="38" spans="1:150" ht="39.950000000000003" hidden="1" customHeight="1">
      <c r="A38" s="697"/>
      <c r="B38" s="698"/>
      <c r="C38" s="699"/>
      <c r="D38" s="700"/>
      <c r="E38" s="667"/>
      <c r="F38" s="700"/>
      <c r="G38" s="701"/>
      <c r="H38" s="702"/>
      <c r="I38" s="703"/>
      <c r="J38" s="703"/>
      <c r="K38" s="703"/>
      <c r="L38" s="703"/>
      <c r="M38" s="703"/>
      <c r="N38" s="703"/>
      <c r="O38" s="703"/>
      <c r="P38" s="703"/>
      <c r="Q38" s="703"/>
      <c r="R38" s="703"/>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703"/>
      <c r="AP38" s="703"/>
      <c r="AQ38" s="703"/>
      <c r="AR38" s="703"/>
      <c r="AS38" s="703"/>
      <c r="AT38" s="703"/>
      <c r="AU38" s="703"/>
      <c r="AV38" s="703"/>
      <c r="AW38" s="703"/>
      <c r="AX38" s="703"/>
      <c r="AY38" s="703"/>
      <c r="AZ38" s="703"/>
      <c r="BA38" s="703"/>
      <c r="BB38" s="703"/>
      <c r="BC38" s="703"/>
      <c r="BD38" s="703"/>
      <c r="BE38" s="703"/>
      <c r="BF38" s="703"/>
      <c r="BG38" s="703"/>
      <c r="BH38" s="703"/>
      <c r="BI38" s="703"/>
      <c r="BJ38" s="703"/>
      <c r="BK38" s="703"/>
      <c r="BL38" s="703"/>
      <c r="BM38" s="703"/>
      <c r="BN38" s="703"/>
      <c r="BO38" s="703"/>
      <c r="BP38" s="703"/>
      <c r="BQ38" s="703"/>
      <c r="BR38" s="703"/>
      <c r="BS38" s="703"/>
      <c r="BT38" s="703"/>
      <c r="BU38" s="703"/>
      <c r="BV38" s="703"/>
      <c r="BW38" s="703"/>
      <c r="BX38" s="703"/>
      <c r="BY38" s="703"/>
      <c r="BZ38" s="703"/>
      <c r="CA38" s="703"/>
      <c r="CB38" s="703"/>
      <c r="CC38" s="703"/>
      <c r="CD38" s="703"/>
      <c r="CE38" s="703"/>
      <c r="CF38" s="703"/>
      <c r="CG38" s="703"/>
      <c r="CH38" s="703"/>
      <c r="CI38" s="703"/>
      <c r="CJ38" s="703"/>
      <c r="CK38" s="703"/>
      <c r="CL38" s="703"/>
      <c r="CM38" s="703"/>
      <c r="CN38" s="703"/>
      <c r="CO38" s="703"/>
      <c r="CP38" s="703"/>
      <c r="CQ38" s="703"/>
      <c r="CR38" s="703"/>
      <c r="CS38" s="703"/>
      <c r="CT38" s="703"/>
      <c r="CU38" s="703"/>
      <c r="CV38" s="703"/>
      <c r="CW38" s="703"/>
      <c r="CX38" s="703"/>
      <c r="CY38" s="703"/>
      <c r="CZ38" s="703"/>
      <c r="DA38" s="703"/>
      <c r="DB38" s="703"/>
      <c r="DC38" s="703"/>
      <c r="DD38" s="703"/>
      <c r="DE38" s="703"/>
      <c r="DF38" s="703"/>
      <c r="DG38" s="703"/>
      <c r="DH38" s="703"/>
      <c r="DI38" s="703"/>
      <c r="DJ38" s="703"/>
      <c r="DK38" s="703"/>
      <c r="DL38" s="703"/>
      <c r="DM38" s="703"/>
      <c r="DN38" s="703"/>
      <c r="DO38" s="703"/>
      <c r="DR38" s="704"/>
      <c r="DS38" s="705"/>
      <c r="DT38" s="706"/>
      <c r="DU38" s="706"/>
      <c r="DV38" s="707"/>
      <c r="DW38" s="770"/>
      <c r="DX38" s="707"/>
      <c r="DY38" s="707"/>
      <c r="DZ38" s="707"/>
      <c r="EA38" s="707"/>
      <c r="EB38" s="707"/>
      <c r="EC38" s="707"/>
      <c r="ED38" s="708"/>
      <c r="EE38" s="709"/>
      <c r="EF38" s="813"/>
      <c r="EG38" s="813"/>
      <c r="EH38" s="818"/>
      <c r="EI38" s="710"/>
      <c r="EJ38" s="711"/>
      <c r="EQ38" s="778"/>
      <c r="ER38" s="778"/>
      <c r="ES38" s="778"/>
    </row>
    <row r="39" spans="1:150" ht="39.950000000000003" customHeight="1">
      <c r="A39" s="697"/>
      <c r="B39" s="698"/>
      <c r="C39" s="699"/>
      <c r="D39" s="700"/>
      <c r="E39" s="714"/>
      <c r="F39" s="700"/>
      <c r="G39" s="701"/>
      <c r="H39" s="702"/>
      <c r="I39" s="703"/>
      <c r="J39" s="703"/>
      <c r="K39" s="703"/>
      <c r="L39" s="703"/>
      <c r="M39" s="703"/>
      <c r="N39" s="703"/>
      <c r="O39" s="703"/>
      <c r="P39" s="703"/>
      <c r="Q39" s="703"/>
      <c r="R39" s="703"/>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703"/>
      <c r="BB39" s="703"/>
      <c r="BC39" s="703"/>
      <c r="BD39" s="703"/>
      <c r="BE39" s="703"/>
      <c r="BF39" s="703"/>
      <c r="BG39" s="703"/>
      <c r="BH39" s="703"/>
      <c r="BI39" s="703"/>
      <c r="BJ39" s="703"/>
      <c r="BK39" s="703"/>
      <c r="BL39" s="703"/>
      <c r="BM39" s="703"/>
      <c r="BN39" s="703"/>
      <c r="BO39" s="703"/>
      <c r="BP39" s="703"/>
      <c r="BQ39" s="703"/>
      <c r="BR39" s="703"/>
      <c r="BS39" s="703"/>
      <c r="BT39" s="703"/>
      <c r="BU39" s="703"/>
      <c r="BV39" s="703"/>
      <c r="BW39" s="703"/>
      <c r="BX39" s="703"/>
      <c r="BY39" s="703"/>
      <c r="BZ39" s="703"/>
      <c r="CA39" s="703"/>
      <c r="CB39" s="703"/>
      <c r="CC39" s="703"/>
      <c r="CD39" s="703"/>
      <c r="CE39" s="703"/>
      <c r="CF39" s="703"/>
      <c r="CG39" s="703"/>
      <c r="CH39" s="703"/>
      <c r="CI39" s="703"/>
      <c r="CJ39" s="703"/>
      <c r="CK39" s="703"/>
      <c r="CL39" s="703"/>
      <c r="CM39" s="703"/>
      <c r="CN39" s="703"/>
      <c r="CO39" s="703"/>
      <c r="CP39" s="703"/>
      <c r="CQ39" s="703"/>
      <c r="CR39" s="703"/>
      <c r="CS39" s="703"/>
      <c r="CT39" s="703"/>
      <c r="CU39" s="703"/>
      <c r="CV39" s="703"/>
      <c r="CW39" s="703"/>
      <c r="CX39" s="703"/>
      <c r="CY39" s="703"/>
      <c r="CZ39" s="703"/>
      <c r="DA39" s="703"/>
      <c r="DB39" s="703"/>
      <c r="DC39" s="703"/>
      <c r="DD39" s="703"/>
      <c r="DE39" s="703"/>
      <c r="DF39" s="703"/>
      <c r="DG39" s="703"/>
      <c r="DH39" s="703"/>
      <c r="DI39" s="703"/>
      <c r="DJ39" s="703"/>
      <c r="DK39" s="703"/>
      <c r="DL39" s="703"/>
      <c r="DM39" s="703"/>
      <c r="DN39" s="703"/>
      <c r="DO39" s="703"/>
      <c r="DR39" s="1360" t="s">
        <v>0</v>
      </c>
      <c r="DS39" s="1360" t="s">
        <v>49</v>
      </c>
      <c r="DT39" s="1360" t="s">
        <v>47</v>
      </c>
      <c r="DU39" s="1360" t="s">
        <v>613</v>
      </c>
      <c r="DV39" s="794"/>
      <c r="DW39" s="795"/>
      <c r="DX39" s="795"/>
      <c r="DY39" s="795"/>
      <c r="DZ39" s="794" t="s">
        <v>928</v>
      </c>
      <c r="EA39" s="795"/>
      <c r="EB39" s="795"/>
      <c r="EC39" s="795"/>
      <c r="ED39" s="781"/>
      <c r="EE39" s="781"/>
      <c r="EF39" s="819"/>
      <c r="EG39" s="819"/>
      <c r="EH39" s="819"/>
      <c r="EI39" s="781"/>
      <c r="EJ39" s="781"/>
      <c r="EQ39" s="778"/>
      <c r="ER39" s="778"/>
      <c r="ES39" s="778"/>
    </row>
    <row r="40" spans="1:150" ht="47.45" customHeight="1">
      <c r="A40" s="644" t="s">
        <v>601</v>
      </c>
      <c r="B40" s="644" t="s">
        <v>49</v>
      </c>
      <c r="C40" s="644" t="s">
        <v>602</v>
      </c>
      <c r="D40" s="644" t="s">
        <v>618</v>
      </c>
      <c r="E40" s="803" t="s">
        <v>948</v>
      </c>
      <c r="F40" s="644" t="s">
        <v>929</v>
      </c>
      <c r="G40" s="644" t="s">
        <v>605</v>
      </c>
      <c r="H40" s="645" t="s">
        <v>612</v>
      </c>
      <c r="I40" s="703"/>
      <c r="J40" s="703"/>
      <c r="K40" s="703"/>
      <c r="L40" s="703"/>
      <c r="M40" s="703"/>
      <c r="N40" s="703"/>
      <c r="O40" s="703"/>
      <c r="P40" s="703"/>
      <c r="Q40" s="703"/>
      <c r="R40" s="703"/>
      <c r="S40" s="703"/>
      <c r="T40" s="703"/>
      <c r="U40" s="703"/>
      <c r="V40" s="703"/>
      <c r="W40" s="703"/>
      <c r="X40" s="703"/>
      <c r="Y40" s="703"/>
      <c r="Z40" s="703"/>
      <c r="AA40" s="703"/>
      <c r="AB40" s="703"/>
      <c r="AC40" s="703"/>
      <c r="AD40" s="703"/>
      <c r="AE40" s="703"/>
      <c r="AF40" s="703"/>
      <c r="AG40" s="703"/>
      <c r="AH40" s="703"/>
      <c r="AI40" s="703"/>
      <c r="AJ40" s="703"/>
      <c r="AK40" s="703"/>
      <c r="AL40" s="703"/>
      <c r="AM40" s="703"/>
      <c r="AN40" s="703"/>
      <c r="AO40" s="703"/>
      <c r="AP40" s="703"/>
      <c r="AQ40" s="703"/>
      <c r="AR40" s="703"/>
      <c r="AS40" s="703"/>
      <c r="AT40" s="703"/>
      <c r="AU40" s="703"/>
      <c r="AV40" s="703"/>
      <c r="AW40" s="703"/>
      <c r="AX40" s="703"/>
      <c r="AY40" s="703"/>
      <c r="AZ40" s="703"/>
      <c r="BA40" s="703"/>
      <c r="BB40" s="703"/>
      <c r="BC40" s="703"/>
      <c r="BD40" s="703"/>
      <c r="BE40" s="703"/>
      <c r="BF40" s="703"/>
      <c r="BG40" s="703"/>
      <c r="BH40" s="703"/>
      <c r="BI40" s="703"/>
      <c r="BJ40" s="703"/>
      <c r="BK40" s="703"/>
      <c r="BL40" s="703"/>
      <c r="BM40" s="703"/>
      <c r="BN40" s="703"/>
      <c r="BO40" s="703"/>
      <c r="BP40" s="703"/>
      <c r="BQ40" s="703"/>
      <c r="BR40" s="703"/>
      <c r="BS40" s="703"/>
      <c r="BT40" s="703"/>
      <c r="BU40" s="703"/>
      <c r="BV40" s="703"/>
      <c r="BW40" s="703"/>
      <c r="BX40" s="703"/>
      <c r="BY40" s="703"/>
      <c r="BZ40" s="703"/>
      <c r="CA40" s="703"/>
      <c r="CB40" s="703"/>
      <c r="CC40" s="703"/>
      <c r="CD40" s="703"/>
      <c r="CE40" s="703"/>
      <c r="CF40" s="703"/>
      <c r="CG40" s="703"/>
      <c r="CH40" s="703"/>
      <c r="CI40" s="703"/>
      <c r="CJ40" s="703"/>
      <c r="CK40" s="703"/>
      <c r="CL40" s="703"/>
      <c r="CM40" s="703"/>
      <c r="CN40" s="703"/>
      <c r="CO40" s="703"/>
      <c r="CP40" s="703"/>
      <c r="CQ40" s="703"/>
      <c r="CR40" s="703"/>
      <c r="CS40" s="703"/>
      <c r="CT40" s="703"/>
      <c r="CU40" s="703"/>
      <c r="CV40" s="703"/>
      <c r="CW40" s="703"/>
      <c r="CX40" s="703"/>
      <c r="CY40" s="703"/>
      <c r="CZ40" s="703"/>
      <c r="DA40" s="703"/>
      <c r="DB40" s="703"/>
      <c r="DC40" s="703"/>
      <c r="DD40" s="703"/>
      <c r="DE40" s="703"/>
      <c r="DF40" s="703"/>
      <c r="DG40" s="703"/>
      <c r="DH40" s="703"/>
      <c r="DI40" s="703"/>
      <c r="DJ40" s="703"/>
      <c r="DK40" s="703"/>
      <c r="DL40" s="703"/>
      <c r="DM40" s="703"/>
      <c r="DN40" s="703"/>
      <c r="DO40" s="703"/>
      <c r="DR40" s="1360"/>
      <c r="DS40" s="1360"/>
      <c r="DT40" s="1360"/>
      <c r="DU40" s="1360"/>
      <c r="DV40" s="650" t="s">
        <v>939</v>
      </c>
      <c r="DW40" s="650" t="s">
        <v>940</v>
      </c>
      <c r="DX40" s="650" t="s">
        <v>941</v>
      </c>
      <c r="DY40" s="650"/>
      <c r="DZ40" s="650" t="s">
        <v>945</v>
      </c>
      <c r="EA40" s="650" t="s">
        <v>946</v>
      </c>
      <c r="EB40" s="650" t="s">
        <v>947</v>
      </c>
      <c r="EC40" s="648" t="s">
        <v>930</v>
      </c>
      <c r="ED40" s="649" t="s">
        <v>562</v>
      </c>
      <c r="EE40" s="643" t="s">
        <v>615</v>
      </c>
      <c r="EF40" s="814" t="s">
        <v>931</v>
      </c>
      <c r="EG40" s="814" t="s">
        <v>932</v>
      </c>
      <c r="EH40" s="814" t="s">
        <v>933</v>
      </c>
      <c r="EI40" s="651" t="s">
        <v>618</v>
      </c>
      <c r="EJ40" s="643" t="s">
        <v>7</v>
      </c>
      <c r="EK40" s="637" t="s">
        <v>949</v>
      </c>
      <c r="EL40" s="637" t="s">
        <v>950</v>
      </c>
      <c r="EM40" s="637" t="s">
        <v>951</v>
      </c>
      <c r="EN40" s="805" t="s">
        <v>952</v>
      </c>
      <c r="EO40" s="637" t="s">
        <v>927</v>
      </c>
      <c r="EQ40" s="774"/>
      <c r="ER40" s="774"/>
      <c r="ES40" s="774"/>
    </row>
    <row r="41" spans="1:150" ht="39.950000000000003" customHeight="1">
      <c r="A41" s="659">
        <f>A36+1</f>
        <v>30</v>
      </c>
      <c r="B41" s="671"/>
      <c r="C41" s="662"/>
      <c r="D41" s="828"/>
      <c r="E41" s="768"/>
      <c r="F41" s="662"/>
      <c r="G41" s="663"/>
      <c r="H41" s="671"/>
      <c r="I41" s="665"/>
      <c r="J41" s="665"/>
      <c r="K41" s="665"/>
      <c r="L41" s="665"/>
      <c r="M41" s="644"/>
      <c r="N41" s="644"/>
      <c r="O41" s="644"/>
      <c r="P41" s="665"/>
      <c r="Q41" s="665"/>
      <c r="R41" s="665"/>
      <c r="S41" s="665"/>
      <c r="T41" s="665"/>
      <c r="U41" s="644"/>
      <c r="V41" s="644"/>
      <c r="W41" s="665"/>
      <c r="X41" s="665"/>
      <c r="Y41" s="665"/>
      <c r="Z41" s="665"/>
      <c r="AA41" s="665"/>
      <c r="AB41" s="644"/>
      <c r="AC41" s="644"/>
      <c r="AD41" s="665"/>
      <c r="AE41" s="665"/>
      <c r="AF41" s="665"/>
      <c r="AG41" s="665"/>
      <c r="AH41" s="665"/>
      <c r="AI41" s="644"/>
      <c r="AJ41" s="644"/>
      <c r="AK41" s="665"/>
      <c r="AL41" s="665"/>
      <c r="AM41" s="665"/>
      <c r="AN41" s="665"/>
      <c r="AO41" s="665"/>
      <c r="AP41" s="644"/>
      <c r="AQ41" s="644"/>
      <c r="AR41" s="665"/>
      <c r="AS41" s="665"/>
      <c r="AT41" s="665"/>
      <c r="AU41" s="665"/>
      <c r="AV41" s="665"/>
      <c r="AW41" s="644"/>
      <c r="AX41" s="644"/>
      <c r="AY41" s="665"/>
      <c r="AZ41" s="665"/>
      <c r="BA41" s="665"/>
      <c r="BB41" s="665"/>
      <c r="BC41" s="665"/>
      <c r="BD41" s="644"/>
      <c r="BE41" s="644"/>
      <c r="BF41" s="665"/>
      <c r="BG41" s="665"/>
      <c r="BH41" s="665"/>
      <c r="BI41" s="665"/>
      <c r="BJ41" s="665"/>
      <c r="BK41" s="644"/>
      <c r="BL41" s="644"/>
      <c r="BM41" s="665"/>
      <c r="BN41" s="665"/>
      <c r="BO41" s="665"/>
      <c r="BP41" s="665"/>
      <c r="BQ41" s="665"/>
      <c r="BR41" s="644"/>
      <c r="BS41" s="644"/>
      <c r="BT41" s="665"/>
      <c r="BU41" s="665"/>
      <c r="BV41" s="665"/>
      <c r="BW41" s="665"/>
      <c r="BX41" s="665"/>
      <c r="BY41" s="644"/>
      <c r="BZ41" s="644"/>
      <c r="CA41" s="665"/>
      <c r="CB41" s="665"/>
      <c r="CC41" s="665"/>
      <c r="CD41" s="665"/>
      <c r="CE41" s="665"/>
      <c r="CF41" s="644"/>
      <c r="CG41" s="644"/>
      <c r="CH41" s="665"/>
      <c r="CI41" s="665"/>
      <c r="CJ41" s="665"/>
      <c r="CK41" s="665"/>
      <c r="CL41" s="665"/>
      <c r="CM41" s="644"/>
      <c r="CN41" s="644"/>
      <c r="CO41" s="665"/>
      <c r="CP41" s="665"/>
      <c r="CQ41" s="665"/>
      <c r="CR41" s="665"/>
      <c r="CS41" s="665"/>
      <c r="CT41" s="644"/>
      <c r="CU41" s="644"/>
      <c r="CV41" s="665"/>
      <c r="CW41" s="665"/>
      <c r="CX41" s="665"/>
      <c r="CY41" s="665"/>
      <c r="CZ41" s="665"/>
      <c r="DA41" s="644"/>
      <c r="DB41" s="644"/>
      <c r="DC41" s="665"/>
      <c r="DD41" s="665"/>
      <c r="DE41" s="665"/>
      <c r="DF41" s="665"/>
      <c r="DG41" s="665"/>
      <c r="DH41" s="644"/>
      <c r="DI41" s="644"/>
      <c r="DJ41" s="665"/>
      <c r="DK41" s="665"/>
      <c r="DL41" s="665"/>
      <c r="DM41" s="665"/>
      <c r="DN41" s="665"/>
      <c r="DO41" s="644"/>
      <c r="DR41" s="667">
        <f>A41</f>
        <v>30</v>
      </c>
      <c r="DS41" s="791" t="s">
        <v>631</v>
      </c>
      <c r="DT41" s="792"/>
      <c r="DU41" s="792"/>
      <c r="DV41" s="676">
        <f>(IF(D41="Hora Normal",EC41*EK41,IF(D41="Serviços aos Sábados",EC41*0,IF(D41="Ser. Seg_Sex após 17:18h(depois 1ªs._2h)",EC41*0,IF(D41="Serviços realizados entre 22:00 e 05:00",EC41*0,IF(D41="Serviços Domingos, Feriados e Folgas",EC41*0,IF(D41="Ser. Seg_Sex após 17:18h (1ªs._2h)",EC41*0,0)))))))</f>
        <v>0</v>
      </c>
      <c r="DW41" s="678">
        <f>(IF(D41="Hora Normal",EC41*EL41,IF(D41="Serviços aos Sábados",EC41*0,IF(D41="Ser. Seg_Sex após 17:18h(depois 1ªs._2h)",EC41*0,IF(D41="Serviços realizados entre 22:00 e 05:00",EC41*0,IF(D41="Serviços Domingos, Feriados e Folgas",EC41*0,IF(D41="Ser. Seg_Sex após 17:18h (1ªs._2h)",EC41*0,0)))))))</f>
        <v>0</v>
      </c>
      <c r="DX41" s="678">
        <f>(IF(D41="Hora Normal",EC41*EM41,IF(D41="Serviços aos Sábados",EC41*0,IF(D41="Ser. Seg_Sex após 17:18h(depois 1ªs._2h)",EC41*0,IF(D41="Serviços realizados entre 22:00 e 05:00",EC41*0,IF(D41="Serviços Domingos, Feriados e Folgas",EC41*0,IF(D41="Ser. Seg_Sex após 17:18h (1ªs._2h)",EC41*0,0)))))))</f>
        <v>0</v>
      </c>
      <c r="DY41" s="678"/>
      <c r="DZ41" s="678">
        <f>(IF(D41="Hora Normal",EC41*0,IF(D41="Serviços aos Sábados",EC41*EK41,IF(D41="Ser. Seg_Sex após 17:18h(depois 1ªs._2h)",EC41*EK41,IF(D41="Serviços realizados entre 22:00 e 05:00",EC41*EK41,IF(D41="Serviços Domingos, Feriados e Folgas",EC41*EK41,IF(D41="Ser. Seg_Sex após 17:18h (1ªs._2h)",EC41*EK41,0)))))))</f>
        <v>0</v>
      </c>
      <c r="EA41" s="678">
        <f>(IF(D41="Hora Normal",EC41*0,IF(D41="Serviços aos Sábados",EC41*EL41,IF(D41="Ser. Seg_Sex após 17:18h(depois 1ªs._2h)",EC41*EL41,IF(D41="Serviços realizados entre 22:00 e 05:00",EC41*EL41,IF(D41="Serviços Domingos, Feriados e Folgas",EC41*EL41,IF(D41="Ser. Seg_Sex após 17:18h (1ªs._2h)",EC41*EL41,0)))))))</f>
        <v>0</v>
      </c>
      <c r="EB41" s="678">
        <f>(IF(D41="Hora Normal",EC41*0,IF(D41="Serviços aos Sábados",EC41*EM41,IF(D41="Ser. Seg_Sex após 17:18h(depois 1ªs._2h)",EC41*EM41,IF(D41="Serviços realizados entre 22:00 e 05:00",EC41*EM41,IF(D41="Serviços Domingos, Feriados e Folgas",EC41*EM41,IF(D41="Ser. Seg_Sex após 17:18h (1ªs._2h)",EC41*EM41,0)))))))</f>
        <v>0</v>
      </c>
      <c r="EC41" s="678">
        <f>IFERROR((ED41*EE41*E41),0)</f>
        <v>0</v>
      </c>
      <c r="ED41" s="678">
        <f t="shared" ref="ED41:ED44" si="27">IFERROR(AVERAGE(I41:DO41),0)</f>
        <v>0</v>
      </c>
      <c r="EE41" s="667">
        <f t="shared" ref="EE41:EE44" si="28">IFERROR(SUM(I41:DO41)/ED41,0)</f>
        <v>0</v>
      </c>
      <c r="EF41" s="815">
        <f>IFERROR(VLOOKUP(EQ41,'base dados'!$A$2:$D$48,3,TRUE),0)</f>
        <v>116.76</v>
      </c>
      <c r="EG41" s="815">
        <f>IFERROR(VLOOKUP(ER41,'base dados'!$A$2:$D$48,3,FALSE),0)</f>
        <v>94.89</v>
      </c>
      <c r="EH41" s="815">
        <f>IFERROR(VLOOKUP(ES41,'base dados'!$A$2:$D$48,3,FALSE),0)</f>
        <v>71.06</v>
      </c>
      <c r="EI41" s="769">
        <f>IFERROR(VLOOKUP(D41,'base dados'!$B$2:$D$48,2,FALSE),0)</f>
        <v>0</v>
      </c>
      <c r="EJ41" s="808">
        <f t="shared" ref="EJ41:EJ44" si="29">(DV41*EF41*EI41)+(DZ41*EF41*EI41)+(DW41*EG41*EI41)+(EA41*EG41*EI41)+(DX41*EH41*EI41)+(EB41*EH41*EI41)</f>
        <v>0</v>
      </c>
      <c r="EK41" s="639">
        <v>1</v>
      </c>
      <c r="EL41" s="639">
        <v>1</v>
      </c>
      <c r="EM41" s="639">
        <v>1</v>
      </c>
      <c r="EN41" s="639">
        <v>0</v>
      </c>
      <c r="EO41" s="640" t="s">
        <v>937</v>
      </c>
      <c r="EQ41" s="793">
        <f>IF(EO41="ROTINA",350,IF(EO41="PRÉ/PARADA/PÓS PARADA",290,0))</f>
        <v>350</v>
      </c>
      <c r="ER41" s="793">
        <f>IF(EO41="ROTINA",360,IF(EO41="PRÉ/PARADA/PÓS PARADA",300,0))</f>
        <v>360</v>
      </c>
      <c r="ES41" s="793">
        <f>IF(EO41="ROTINA",370,IF(EO41="PRÉ/PARADA/PÓS PARADA",310,0))</f>
        <v>370</v>
      </c>
      <c r="ET41" s="636">
        <f>IFERROR(VLOOKUP(D41,'base dados'!$K$18:$L$23,2,0),0)</f>
        <v>0</v>
      </c>
    </row>
    <row r="42" spans="1:150" ht="39.950000000000003" customHeight="1">
      <c r="A42" s="659">
        <f t="shared" ref="A42:A44" si="30">A41+1</f>
        <v>31</v>
      </c>
      <c r="B42" s="671"/>
      <c r="C42" s="662"/>
      <c r="D42" s="828"/>
      <c r="E42" s="768"/>
      <c r="F42" s="662"/>
      <c r="G42" s="663"/>
      <c r="H42" s="671"/>
      <c r="I42" s="665"/>
      <c r="J42" s="665"/>
      <c r="K42" s="665"/>
      <c r="L42" s="665"/>
      <c r="M42" s="644"/>
      <c r="N42" s="644"/>
      <c r="O42" s="644"/>
      <c r="P42" s="665"/>
      <c r="Q42" s="665"/>
      <c r="R42" s="665"/>
      <c r="S42" s="665"/>
      <c r="T42" s="665"/>
      <c r="U42" s="644"/>
      <c r="V42" s="644"/>
      <c r="W42" s="665"/>
      <c r="X42" s="665"/>
      <c r="Y42" s="665"/>
      <c r="Z42" s="665"/>
      <c r="AA42" s="665"/>
      <c r="AB42" s="644"/>
      <c r="AC42" s="644"/>
      <c r="AD42" s="665"/>
      <c r="AE42" s="665"/>
      <c r="AF42" s="665"/>
      <c r="AG42" s="665"/>
      <c r="AH42" s="665"/>
      <c r="AI42" s="644"/>
      <c r="AJ42" s="644"/>
      <c r="AK42" s="665"/>
      <c r="AL42" s="665"/>
      <c r="AM42" s="665"/>
      <c r="AN42" s="665"/>
      <c r="AO42" s="665"/>
      <c r="AP42" s="644"/>
      <c r="AQ42" s="644"/>
      <c r="AR42" s="665"/>
      <c r="AS42" s="665"/>
      <c r="AT42" s="665"/>
      <c r="AU42" s="665"/>
      <c r="AV42" s="665"/>
      <c r="AW42" s="644"/>
      <c r="AX42" s="644"/>
      <c r="AY42" s="665"/>
      <c r="AZ42" s="665"/>
      <c r="BA42" s="665"/>
      <c r="BB42" s="665"/>
      <c r="BC42" s="665"/>
      <c r="BD42" s="644"/>
      <c r="BE42" s="644"/>
      <c r="BF42" s="665"/>
      <c r="BG42" s="665"/>
      <c r="BH42" s="665"/>
      <c r="BI42" s="665"/>
      <c r="BJ42" s="665"/>
      <c r="BK42" s="644"/>
      <c r="BL42" s="644"/>
      <c r="BM42" s="665"/>
      <c r="BN42" s="665"/>
      <c r="BO42" s="665"/>
      <c r="BP42" s="665"/>
      <c r="BQ42" s="665"/>
      <c r="BR42" s="644"/>
      <c r="BS42" s="644"/>
      <c r="BT42" s="665"/>
      <c r="BU42" s="665"/>
      <c r="BV42" s="665"/>
      <c r="BW42" s="665"/>
      <c r="BX42" s="665"/>
      <c r="BY42" s="644"/>
      <c r="BZ42" s="644"/>
      <c r="CA42" s="665"/>
      <c r="CB42" s="665"/>
      <c r="CC42" s="665"/>
      <c r="CD42" s="665"/>
      <c r="CE42" s="665"/>
      <c r="CF42" s="644"/>
      <c r="CG42" s="644"/>
      <c r="CH42" s="665"/>
      <c r="CI42" s="665"/>
      <c r="CJ42" s="665"/>
      <c r="CK42" s="665"/>
      <c r="CL42" s="665"/>
      <c r="CM42" s="644"/>
      <c r="CN42" s="644"/>
      <c r="CO42" s="665"/>
      <c r="CP42" s="665"/>
      <c r="CQ42" s="665"/>
      <c r="CR42" s="665"/>
      <c r="CS42" s="665"/>
      <c r="CT42" s="644"/>
      <c r="CU42" s="644"/>
      <c r="CV42" s="665"/>
      <c r="CW42" s="665"/>
      <c r="CX42" s="665"/>
      <c r="CY42" s="665"/>
      <c r="CZ42" s="665"/>
      <c r="DA42" s="644"/>
      <c r="DB42" s="644"/>
      <c r="DC42" s="665"/>
      <c r="DD42" s="665"/>
      <c r="DE42" s="665"/>
      <c r="DF42" s="665"/>
      <c r="DG42" s="665"/>
      <c r="DH42" s="644"/>
      <c r="DI42" s="644"/>
      <c r="DJ42" s="665"/>
      <c r="DK42" s="665"/>
      <c r="DL42" s="665"/>
      <c r="DM42" s="665"/>
      <c r="DN42" s="665"/>
      <c r="DO42" s="644"/>
      <c r="DR42" s="667">
        <f>A42</f>
        <v>31</v>
      </c>
      <c r="DS42" s="791" t="s">
        <v>633</v>
      </c>
      <c r="DT42" s="792"/>
      <c r="DU42" s="804"/>
      <c r="DV42" s="676">
        <f>(IF(D42="Hora Normal",EC42*EK42,IF(D42="Serviços aos Sábados",EC42*0,IF(D42="Ser. Seg_Sex após 17:18h(depois 1ªs._2h)",EC42*0,IF(D42="Serviços realizados entre 22:00 e 05:00",EC42*0,IF(D42="Serviços Domingos, Feriados e Folgas",EC42*0,IF(D42="Ser. Seg_Sex após 17:18h (1ªs._2h)",EC42*0,0)))))))</f>
        <v>0</v>
      </c>
      <c r="DW42" s="678">
        <f>(IF(D42="Hora Normal",EC42*EL42,IF(D42="Serviços aos Sábados",EC42*0,IF(D42="Ser. Seg_Sex após 17:18h(depois 1ªs._2h)",EC42*0,IF(D42="Serviços realizados entre 22:00 e 05:00",EC42*0,IF(D42="Serviços Domingos, Feriados e Folgas",EC42*0,IF(D42="Ser. Seg_Sex após 17:18h (1ªs._2h)",EC42*0,0)))))))</f>
        <v>0</v>
      </c>
      <c r="DX42" s="678">
        <f>(IF(D42="Hora Normal",EC42*EM42,IF(D42="Serviços aos Sábados",EC42*0,IF(D42="Ser. Seg_Sex após 17:18h(depois 1ªs._2h)",EC42*0,IF(D42="Serviços realizados entre 22:00 e 05:00",EC42*0,IF(D42="Serviços Domingos, Feriados e Folgas",EC42*0,IF(D42="Ser. Seg_Sex após 17:18h (1ªs._2h)",EC42*0,0)))))))</f>
        <v>0</v>
      </c>
      <c r="DY42" s="678"/>
      <c r="DZ42" s="678">
        <f>(IF(D42="Hora Normal",EC42*0,IF(D42="Serviços aos Sábados",EC42*EK42,IF(D42="Ser. Seg_Sex após 17:18h(depois 1ªs._2h)",EC42*EK42,IF(D42="Serviços realizados entre 22:00 e 05:00",EC42*EK42,IF(D42="Serviços Domingos, Feriados e Folgas",EC42*EK42,IF(D42="Ser. Seg_Sex após 17:18h (1ªs._2h)",EC42*EK42,0)))))))</f>
        <v>0</v>
      </c>
      <c r="EA42" s="678">
        <f>(IF(D42="Hora Normal",EC42*0,IF(D42="Serviços aos Sábados",EC42*EL42,IF(D42="Ser. Seg_Sex após 17:18h(depois 1ªs._2h)",EC42*EL42,IF(D42="Serviços realizados entre 22:00 e 05:00",EC42*EL42,IF(D42="Serviços Domingos, Feriados e Folgas",EC42*EL42,IF(D42="Ser. Seg_Sex após 17:18h (1ªs._2h)",EC42*EL42,0)))))))</f>
        <v>0</v>
      </c>
      <c r="EB42" s="678">
        <f>(IF(D42="Hora Normal",EC42*0,IF(D42="Serviços aos Sábados",EC42*EM42,IF(D42="Ser. Seg_Sex após 17:18h(depois 1ªs._2h)",EC42*EM42,IF(D42="Serviços realizados entre 22:00 e 05:00",EC42*EM42,IF(D42="Serviços Domingos, Feriados e Folgas",EC42*EM42,IF(D42="Ser. Seg_Sex após 17:18h (1ªs._2h)",EC42*EM42,0)))))))</f>
        <v>0</v>
      </c>
      <c r="EC42" s="678">
        <f>IFERROR((ED42*EE42*E42),0)</f>
        <v>0</v>
      </c>
      <c r="ED42" s="678">
        <f t="shared" si="27"/>
        <v>0</v>
      </c>
      <c r="EE42" s="667">
        <f t="shared" si="28"/>
        <v>0</v>
      </c>
      <c r="EF42" s="815">
        <f>IFERROR(VLOOKUP(EQ42,'base dados'!$A$2:$D$48,3,TRUE),0)</f>
        <v>235</v>
      </c>
      <c r="EG42" s="815">
        <f>IFERROR(VLOOKUP(ER42,'base dados'!$A$2:$D$48,3,FALSE),0)</f>
        <v>197</v>
      </c>
      <c r="EH42" s="815">
        <f>IFERROR(VLOOKUP(ES42,'base dados'!$A$2:$D$48,3,FALSE),0)</f>
        <v>155</v>
      </c>
      <c r="EI42" s="769">
        <f>IFERROR(VLOOKUP(D42,'base dados'!$B$2:$D$48,2,FALSE),0)</f>
        <v>0</v>
      </c>
      <c r="EJ42" s="808">
        <f t="shared" si="29"/>
        <v>0</v>
      </c>
      <c r="EK42" s="639">
        <v>1</v>
      </c>
      <c r="EL42" s="639">
        <v>1</v>
      </c>
      <c r="EM42" s="639">
        <v>1</v>
      </c>
      <c r="EN42" s="639">
        <v>0</v>
      </c>
      <c r="EO42" s="640" t="s">
        <v>938</v>
      </c>
      <c r="EQ42" s="793">
        <f t="shared" ref="EQ42:EQ44" si="31">IF(EO42="ROTINA",350,IF(EO42="PRÉ/PARADA/PÓS PARADA",290,0))</f>
        <v>290</v>
      </c>
      <c r="ER42" s="793">
        <f t="shared" ref="ER42:ER44" si="32">IF(EO42="ROTINA",360,IF(EO42="PRÉ/PARADA/PÓS PARADA",300,0))</f>
        <v>300</v>
      </c>
      <c r="ES42" s="793">
        <f t="shared" ref="ES42:ES44" si="33">IF(EO42="ROTINA",370,IF(EO42="PRÉ/PARADA/PÓS PARADA",310,0))</f>
        <v>310</v>
      </c>
      <c r="ET42" s="636">
        <f>IFERROR(VLOOKUP(D42,'base dados'!$K$18:$L$23,2,0),0)</f>
        <v>0</v>
      </c>
    </row>
    <row r="43" spans="1:150" ht="39.950000000000003" customHeight="1">
      <c r="A43" s="659">
        <f t="shared" si="30"/>
        <v>32</v>
      </c>
      <c r="B43" s="671"/>
      <c r="C43" s="662"/>
      <c r="D43" s="828"/>
      <c r="E43" s="768"/>
      <c r="F43" s="662"/>
      <c r="G43" s="663"/>
      <c r="H43" s="671"/>
      <c r="I43" s="665"/>
      <c r="J43" s="665"/>
      <c r="K43" s="665"/>
      <c r="L43" s="665"/>
      <c r="M43" s="644"/>
      <c r="N43" s="644"/>
      <c r="O43" s="644"/>
      <c r="P43" s="665"/>
      <c r="Q43" s="665"/>
      <c r="R43" s="665"/>
      <c r="S43" s="665"/>
      <c r="T43" s="665"/>
      <c r="U43" s="644"/>
      <c r="V43" s="644"/>
      <c r="W43" s="665"/>
      <c r="X43" s="665"/>
      <c r="Y43" s="665"/>
      <c r="Z43" s="665"/>
      <c r="AA43" s="665"/>
      <c r="AB43" s="644"/>
      <c r="AC43" s="644"/>
      <c r="AD43" s="665"/>
      <c r="AE43" s="665"/>
      <c r="AF43" s="665"/>
      <c r="AG43" s="665"/>
      <c r="AH43" s="665"/>
      <c r="AI43" s="644"/>
      <c r="AJ43" s="644"/>
      <c r="AK43" s="665"/>
      <c r="AL43" s="665"/>
      <c r="AM43" s="665"/>
      <c r="AN43" s="665"/>
      <c r="AO43" s="665"/>
      <c r="AP43" s="644"/>
      <c r="AQ43" s="644"/>
      <c r="AR43" s="665"/>
      <c r="AS43" s="665"/>
      <c r="AT43" s="665"/>
      <c r="AU43" s="665"/>
      <c r="AV43" s="665"/>
      <c r="AW43" s="644"/>
      <c r="AX43" s="644"/>
      <c r="AY43" s="665"/>
      <c r="AZ43" s="665"/>
      <c r="BA43" s="665"/>
      <c r="BB43" s="665"/>
      <c r="BC43" s="665"/>
      <c r="BD43" s="644"/>
      <c r="BE43" s="644"/>
      <c r="BF43" s="665"/>
      <c r="BG43" s="665"/>
      <c r="BH43" s="665"/>
      <c r="BI43" s="665"/>
      <c r="BJ43" s="665"/>
      <c r="BK43" s="644"/>
      <c r="BL43" s="644"/>
      <c r="BM43" s="665"/>
      <c r="BN43" s="665"/>
      <c r="BO43" s="665"/>
      <c r="BP43" s="665"/>
      <c r="BQ43" s="665"/>
      <c r="BR43" s="644"/>
      <c r="BS43" s="644"/>
      <c r="BT43" s="665"/>
      <c r="BU43" s="665"/>
      <c r="BV43" s="665"/>
      <c r="BW43" s="665"/>
      <c r="BX43" s="665"/>
      <c r="BY43" s="644"/>
      <c r="BZ43" s="644"/>
      <c r="CA43" s="665"/>
      <c r="CB43" s="665"/>
      <c r="CC43" s="665"/>
      <c r="CD43" s="665"/>
      <c r="CE43" s="665"/>
      <c r="CF43" s="644"/>
      <c r="CG43" s="644"/>
      <c r="CH43" s="665"/>
      <c r="CI43" s="665"/>
      <c r="CJ43" s="665"/>
      <c r="CK43" s="665"/>
      <c r="CL43" s="665"/>
      <c r="CM43" s="644"/>
      <c r="CN43" s="644"/>
      <c r="CO43" s="665"/>
      <c r="CP43" s="665"/>
      <c r="CQ43" s="665"/>
      <c r="CR43" s="665"/>
      <c r="CS43" s="665"/>
      <c r="CT43" s="644"/>
      <c r="CU43" s="644"/>
      <c r="CV43" s="665"/>
      <c r="CW43" s="665"/>
      <c r="CX43" s="665"/>
      <c r="CY43" s="665"/>
      <c r="CZ43" s="665"/>
      <c r="DA43" s="644"/>
      <c r="DB43" s="644"/>
      <c r="DC43" s="665"/>
      <c r="DD43" s="665"/>
      <c r="DE43" s="665"/>
      <c r="DF43" s="665"/>
      <c r="DG43" s="665"/>
      <c r="DH43" s="644"/>
      <c r="DI43" s="644"/>
      <c r="DJ43" s="665"/>
      <c r="DK43" s="665"/>
      <c r="DL43" s="665"/>
      <c r="DM43" s="665"/>
      <c r="DN43" s="665"/>
      <c r="DO43" s="644"/>
      <c r="DR43" s="667">
        <f>A43</f>
        <v>32</v>
      </c>
      <c r="DS43" s="718" t="s">
        <v>635</v>
      </c>
      <c r="DT43" s="719"/>
      <c r="DU43" s="719"/>
      <c r="DV43" s="676">
        <f>(IF(D43="Hora Normal",EC43*EK43,IF(D43="Serviços aos Sábados",EC43*0,IF(D43="Ser. Seg_Sex após 17:18h(depois 1ªs._2h)",EC43*0,IF(D43="Serviços realizados entre 22:00 e 05:00",EC43*0,IF(D43="Serviços Domingos, Feriados e Folgas",EC43*0,IF(D43="Ser. Seg_Sex após 17:18h (1ªs._2h)",EC43*0,0)))))))</f>
        <v>0</v>
      </c>
      <c r="DW43" s="678">
        <f>(IF(D43="Hora Normal",EC43*EL43,IF(D43="Serviços aos Sábados",EC43*0,IF(D43="Ser. Seg_Sex após 17:18h(depois 1ªs._2h)",EC43*0,IF(D43="Serviços realizados entre 22:00 e 05:00",EC43*0,IF(D43="Serviços Domingos, Feriados e Folgas",EC43*0,IF(D43="Ser. Seg_Sex após 17:18h (1ªs._2h)",EC43*0,0)))))))</f>
        <v>0</v>
      </c>
      <c r="DX43" s="678">
        <f>(IF(D43="Hora Normal",EC43*EM43,IF(D43="Serviços aos Sábados",EC43*0,IF(D43="Ser. Seg_Sex após 17:18h(depois 1ªs._2h)",EC43*0,IF(D43="Serviços realizados entre 22:00 e 05:00",EC43*0,IF(D43="Serviços Domingos, Feriados e Folgas",EC43*0,IF(D43="Ser. Seg_Sex após 17:18h (1ªs._2h)",EC43*0,0)))))))</f>
        <v>0</v>
      </c>
      <c r="DY43" s="678"/>
      <c r="DZ43" s="678">
        <f>(IF(D43="Hora Normal",EC43*0,IF(D43="Serviços aos Sábados",EC43*EK43,IF(D43="Ser. Seg_Sex após 17:18h(depois 1ªs._2h)",EC43*EK43,IF(D43="Serviços realizados entre 22:00 e 05:00",EC43*EK43,IF(D43="Serviços Domingos, Feriados e Folgas",EC43*EK43,IF(D43="Ser. Seg_Sex após 17:18h (1ªs._2h)",EC43*EK43,0)))))))</f>
        <v>0</v>
      </c>
      <c r="EA43" s="678">
        <f>(IF(D43="Hora Normal",EC43*0,IF(D43="Serviços aos Sábados",EC43*EL43,IF(D43="Ser. Seg_Sex após 17:18h(depois 1ªs._2h)",EC43*EL43,IF(D43="Serviços realizados entre 22:00 e 05:00",EC43*EL43,IF(D43="Serviços Domingos, Feriados e Folgas",EC43*EL43,IF(D43="Ser. Seg_Sex após 17:18h (1ªs._2h)",EC43*EL43,0)))))))</f>
        <v>0</v>
      </c>
      <c r="EB43" s="678">
        <f>(IF(D43="Hora Normal",EC43*0,IF(D43="Serviços aos Sábados",EC43*EM43,IF(D43="Ser. Seg_Sex após 17:18h(depois 1ªs._2h)",EC43*EM43,IF(D43="Serviços realizados entre 22:00 e 05:00",EC43*EM43,IF(D43="Serviços Domingos, Feriados e Folgas",EC43*EM43,IF(D43="Ser. Seg_Sex após 17:18h (1ªs._2h)",EC43*EM43,0)))))))</f>
        <v>0</v>
      </c>
      <c r="EC43" s="678">
        <f>IFERROR((ED43*EE43*E43),0)</f>
        <v>0</v>
      </c>
      <c r="ED43" s="678">
        <f t="shared" si="27"/>
        <v>0</v>
      </c>
      <c r="EE43" s="667">
        <f t="shared" si="28"/>
        <v>0</v>
      </c>
      <c r="EF43" s="815">
        <f>IFERROR(VLOOKUP(EQ43,'base dados'!$A$2:$D$48,3,TRUE),0)</f>
        <v>235</v>
      </c>
      <c r="EG43" s="815">
        <f>IFERROR(VLOOKUP(ER43,'base dados'!$A$2:$D$48,3,FALSE),0)</f>
        <v>197</v>
      </c>
      <c r="EH43" s="815">
        <f>IFERROR(VLOOKUP(ES43,'base dados'!$A$2:$D$48,3,FALSE),0)</f>
        <v>155</v>
      </c>
      <c r="EI43" s="769">
        <f>IFERROR(VLOOKUP(D43,'base dados'!$B$2:$D$48,2,FALSE),0)</f>
        <v>0</v>
      </c>
      <c r="EJ43" s="808">
        <f t="shared" si="29"/>
        <v>0</v>
      </c>
      <c r="EK43" s="639">
        <v>1</v>
      </c>
      <c r="EL43" s="639">
        <v>1</v>
      </c>
      <c r="EM43" s="639">
        <v>1</v>
      </c>
      <c r="EN43" s="639">
        <v>0</v>
      </c>
      <c r="EO43" s="640" t="s">
        <v>938</v>
      </c>
      <c r="EQ43" s="793">
        <f t="shared" si="31"/>
        <v>290</v>
      </c>
      <c r="ER43" s="793">
        <f t="shared" si="32"/>
        <v>300</v>
      </c>
      <c r="ES43" s="793">
        <f t="shared" si="33"/>
        <v>310</v>
      </c>
      <c r="ET43" s="636">
        <f>IFERROR(VLOOKUP(D43,'base dados'!$K$18:$L$23,2,0),0)</f>
        <v>0</v>
      </c>
    </row>
    <row r="44" spans="1:150" ht="39.950000000000003" customHeight="1">
      <c r="A44" s="659">
        <f t="shared" si="30"/>
        <v>33</v>
      </c>
      <c r="B44" s="671"/>
      <c r="C44" s="662"/>
      <c r="D44" s="828"/>
      <c r="E44" s="768"/>
      <c r="F44" s="662"/>
      <c r="G44" s="663"/>
      <c r="H44" s="671"/>
      <c r="I44" s="665"/>
      <c r="J44" s="665"/>
      <c r="K44" s="665"/>
      <c r="L44" s="665"/>
      <c r="M44" s="644"/>
      <c r="N44" s="644"/>
      <c r="O44" s="644"/>
      <c r="P44" s="665"/>
      <c r="Q44" s="665"/>
      <c r="R44" s="665"/>
      <c r="S44" s="665"/>
      <c r="T44" s="665"/>
      <c r="U44" s="644"/>
      <c r="V44" s="644"/>
      <c r="W44" s="665"/>
      <c r="X44" s="665"/>
      <c r="Y44" s="665"/>
      <c r="Z44" s="665"/>
      <c r="AA44" s="665"/>
      <c r="AB44" s="644"/>
      <c r="AC44" s="644"/>
      <c r="AD44" s="665"/>
      <c r="AE44" s="665"/>
      <c r="AF44" s="665"/>
      <c r="AG44" s="665"/>
      <c r="AH44" s="665"/>
      <c r="AI44" s="644"/>
      <c r="AJ44" s="644"/>
      <c r="AK44" s="665"/>
      <c r="AL44" s="665"/>
      <c r="AM44" s="665"/>
      <c r="AN44" s="665"/>
      <c r="AO44" s="665"/>
      <c r="AP44" s="644"/>
      <c r="AQ44" s="644"/>
      <c r="AR44" s="665"/>
      <c r="AS44" s="665"/>
      <c r="AT44" s="665"/>
      <c r="AU44" s="665"/>
      <c r="AV44" s="665"/>
      <c r="AW44" s="644"/>
      <c r="AX44" s="644"/>
      <c r="AY44" s="665"/>
      <c r="AZ44" s="665"/>
      <c r="BA44" s="665"/>
      <c r="BB44" s="665"/>
      <c r="BC44" s="665"/>
      <c r="BD44" s="644"/>
      <c r="BE44" s="644"/>
      <c r="BF44" s="665"/>
      <c r="BG44" s="665"/>
      <c r="BH44" s="665"/>
      <c r="BI44" s="665"/>
      <c r="BJ44" s="665"/>
      <c r="BK44" s="644"/>
      <c r="BL44" s="644"/>
      <c r="BM44" s="665"/>
      <c r="BN44" s="665"/>
      <c r="BO44" s="665"/>
      <c r="BP44" s="665"/>
      <c r="BQ44" s="665"/>
      <c r="BR44" s="644"/>
      <c r="BS44" s="644"/>
      <c r="BT44" s="665"/>
      <c r="BU44" s="665"/>
      <c r="BV44" s="665"/>
      <c r="BW44" s="665"/>
      <c r="BX44" s="665"/>
      <c r="BY44" s="644"/>
      <c r="BZ44" s="644"/>
      <c r="CA44" s="665"/>
      <c r="CB44" s="665"/>
      <c r="CC44" s="665"/>
      <c r="CD44" s="665"/>
      <c r="CE44" s="665"/>
      <c r="CF44" s="644"/>
      <c r="CG44" s="644"/>
      <c r="CH44" s="665"/>
      <c r="CI44" s="665"/>
      <c r="CJ44" s="665"/>
      <c r="CK44" s="665"/>
      <c r="CL44" s="665"/>
      <c r="CM44" s="644"/>
      <c r="CN44" s="644"/>
      <c r="CO44" s="665"/>
      <c r="CP44" s="665"/>
      <c r="CQ44" s="665"/>
      <c r="CR44" s="665"/>
      <c r="CS44" s="665"/>
      <c r="CT44" s="644"/>
      <c r="CU44" s="644"/>
      <c r="CV44" s="665"/>
      <c r="CW44" s="665"/>
      <c r="CX44" s="665"/>
      <c r="CY44" s="665"/>
      <c r="CZ44" s="665"/>
      <c r="DA44" s="644"/>
      <c r="DB44" s="644"/>
      <c r="DC44" s="665"/>
      <c r="DD44" s="665"/>
      <c r="DE44" s="665"/>
      <c r="DF44" s="665"/>
      <c r="DG44" s="665"/>
      <c r="DH44" s="644"/>
      <c r="DI44" s="644"/>
      <c r="DJ44" s="665"/>
      <c r="DK44" s="665"/>
      <c r="DL44" s="665"/>
      <c r="DM44" s="665"/>
      <c r="DN44" s="665"/>
      <c r="DO44" s="644"/>
      <c r="DR44" s="667">
        <f>A44</f>
        <v>33</v>
      </c>
      <c r="DS44" s="718" t="s">
        <v>936</v>
      </c>
      <c r="DT44" s="719"/>
      <c r="DU44" s="719"/>
      <c r="DV44" s="676">
        <f>(IF(D44="Hora Normal",EC44*EK44,IF(D44="Serviços aos Sábados",EC44*0,IF(D44="Ser. Seg_Sex após 17:18h(depois 1ªs._2h)",EC44*0,IF(D44="Serviços realizados entre 22:00 e 05:00",EC44*0,IF(D44="Serviços Domingos, Feriados e Folgas",EC44*0,IF(D44="Ser. Seg_Sex após 17:18h (1ªs._2h)",EC44*0,0)))))))</f>
        <v>0</v>
      </c>
      <c r="DW44" s="678">
        <f>(IF(D44="Hora Normal",EC44*EL44,IF(D44="Serviços aos Sábados",EC44*0,IF(D44="Ser. Seg_Sex após 17:18h(depois 1ªs._2h)",EC44*0,IF(D44="Serviços realizados entre 22:00 e 05:00",EC44*0,IF(D44="Serviços Domingos, Feriados e Folgas",EC44*0,IF(D44="Ser. Seg_Sex após 17:18h (1ªs._2h)",EC44*0,0)))))))</f>
        <v>0</v>
      </c>
      <c r="DX44" s="678">
        <f>(IF(D44="Hora Normal",EC44*EM44,IF(D44="Serviços aos Sábados",EC44*0,IF(D44="Ser. Seg_Sex após 17:18h(depois 1ªs._2h)",EC44*0,IF(D44="Serviços realizados entre 22:00 e 05:00",EC44*0,IF(D44="Serviços Domingos, Feriados e Folgas",EC44*0,IF(D44="Ser. Seg_Sex após 17:18h (1ªs._2h)",EC44*0,0)))))))</f>
        <v>0</v>
      </c>
      <c r="DY44" s="678"/>
      <c r="DZ44" s="678">
        <f>(IF(D44="Hora Normal",EC44*0,IF(D44="Serviços aos Sábados",EC44*EK44,IF(D44="Ser. Seg_Sex após 17:18h(depois 1ªs._2h)",EC44*EK44,IF(D44="Serviços realizados entre 22:00 e 05:00",EC44*EK44,IF(D44="Serviços Domingos, Feriados e Folgas",EC44*EK44,IF(D44="Ser. Seg_Sex após 17:18h (1ªs._2h)",EC44*EK44,0)))))))</f>
        <v>0</v>
      </c>
      <c r="EA44" s="678">
        <f>(IF(D44="Hora Normal",EC44*0,IF(D44="Serviços aos Sábados",EC44*EL44,IF(D44="Ser. Seg_Sex após 17:18h(depois 1ªs._2h)",EC44*EL44,IF(D44="Serviços realizados entre 22:00 e 05:00",EC44*EL44,IF(D44="Serviços Domingos, Feriados e Folgas",EC44*EL44,IF(D44="Ser. Seg_Sex após 17:18h (1ªs._2h)",EC44*EL44,0)))))))</f>
        <v>0</v>
      </c>
      <c r="EB44" s="678">
        <f>(IF(D44="Hora Normal",EC44*0,IF(D44="Serviços aos Sábados",EC44*EM44,IF(D44="Ser. Seg_Sex após 17:18h(depois 1ªs._2h)",EC44*EM44,IF(D44="Serviços realizados entre 22:00 e 05:00",EC44*EM44,IF(D44="Serviços Domingos, Feriados e Folgas",EC44*EM44,IF(D44="Ser. Seg_Sex após 17:18h (1ªs._2h)",EC44*EM44,0)))))))</f>
        <v>0</v>
      </c>
      <c r="EC44" s="678">
        <f>IFERROR((ED44*EE44*E44),0)</f>
        <v>0</v>
      </c>
      <c r="ED44" s="678">
        <f t="shared" si="27"/>
        <v>0</v>
      </c>
      <c r="EE44" s="667">
        <f t="shared" si="28"/>
        <v>0</v>
      </c>
      <c r="EF44" s="815">
        <f>IFERROR(VLOOKUP(EQ44,'base dados'!$A$2:$D$48,3,TRUE),0)</f>
        <v>0</v>
      </c>
      <c r="EG44" s="815">
        <f>IFERROR(VLOOKUP(ER44,'base dados'!$A$2:$D$48,3,FALSE),0)</f>
        <v>0</v>
      </c>
      <c r="EH44" s="815">
        <f>IFERROR(VLOOKUP(ES44,'base dados'!$A$2:$D$48,3,FALSE),0)</f>
        <v>0</v>
      </c>
      <c r="EI44" s="769">
        <f>IFERROR(VLOOKUP(D44,'base dados'!$B$2:$D$48,2,FALSE),0)</f>
        <v>0</v>
      </c>
      <c r="EJ44" s="808">
        <f t="shared" si="29"/>
        <v>0</v>
      </c>
      <c r="EK44" s="639">
        <v>0</v>
      </c>
      <c r="EL44" s="639">
        <v>0</v>
      </c>
      <c r="EM44" s="639">
        <v>0</v>
      </c>
      <c r="EN44" s="639">
        <v>0</v>
      </c>
      <c r="EO44" s="640"/>
      <c r="EQ44" s="793">
        <f t="shared" si="31"/>
        <v>0</v>
      </c>
      <c r="ER44" s="793">
        <f t="shared" si="32"/>
        <v>0</v>
      </c>
      <c r="ES44" s="793">
        <f t="shared" si="33"/>
        <v>0</v>
      </c>
      <c r="ET44" s="636">
        <f>IFERROR(VLOOKUP(D44,'base dados'!$K$18:$L$23,2,0),0)</f>
        <v>0</v>
      </c>
    </row>
    <row r="45" spans="1:150" ht="39.950000000000003" customHeight="1">
      <c r="A45" s="720"/>
      <c r="B45" s="721"/>
      <c r="C45" s="721"/>
      <c r="D45" s="721"/>
      <c r="E45" s="723"/>
      <c r="F45" s="721"/>
      <c r="G45" s="891">
        <f>SUM(G41:G44)</f>
        <v>0</v>
      </c>
      <c r="H45" s="721"/>
      <c r="I45" s="687">
        <f>SUBTOTAL(9,I41:I44)</f>
        <v>0</v>
      </c>
      <c r="J45" s="687">
        <f t="shared" ref="J45:BU45" si="34">SUBTOTAL(9,J41:J44)</f>
        <v>0</v>
      </c>
      <c r="K45" s="687">
        <f t="shared" si="34"/>
        <v>0</v>
      </c>
      <c r="L45" s="687">
        <f t="shared" si="34"/>
        <v>0</v>
      </c>
      <c r="M45" s="687">
        <f t="shared" si="34"/>
        <v>0</v>
      </c>
      <c r="N45" s="687">
        <f t="shared" si="34"/>
        <v>0</v>
      </c>
      <c r="O45" s="687">
        <f t="shared" si="34"/>
        <v>0</v>
      </c>
      <c r="P45" s="687">
        <f t="shared" si="34"/>
        <v>0</v>
      </c>
      <c r="Q45" s="687">
        <f t="shared" si="34"/>
        <v>0</v>
      </c>
      <c r="R45" s="687">
        <f t="shared" si="34"/>
        <v>0</v>
      </c>
      <c r="S45" s="687">
        <f t="shared" si="34"/>
        <v>0</v>
      </c>
      <c r="T45" s="687">
        <f t="shared" si="34"/>
        <v>0</v>
      </c>
      <c r="U45" s="687">
        <f t="shared" si="34"/>
        <v>0</v>
      </c>
      <c r="V45" s="687">
        <f t="shared" si="34"/>
        <v>0</v>
      </c>
      <c r="W45" s="687">
        <f t="shared" si="34"/>
        <v>0</v>
      </c>
      <c r="X45" s="687">
        <f t="shared" si="34"/>
        <v>0</v>
      </c>
      <c r="Y45" s="687">
        <f t="shared" si="34"/>
        <v>0</v>
      </c>
      <c r="Z45" s="687">
        <f t="shared" si="34"/>
        <v>0</v>
      </c>
      <c r="AA45" s="687">
        <f t="shared" si="34"/>
        <v>0</v>
      </c>
      <c r="AB45" s="687">
        <f t="shared" si="34"/>
        <v>0</v>
      </c>
      <c r="AC45" s="687">
        <f t="shared" si="34"/>
        <v>0</v>
      </c>
      <c r="AD45" s="687">
        <f t="shared" si="34"/>
        <v>0</v>
      </c>
      <c r="AE45" s="687">
        <f t="shared" si="34"/>
        <v>0</v>
      </c>
      <c r="AF45" s="687">
        <f t="shared" si="34"/>
        <v>0</v>
      </c>
      <c r="AG45" s="687">
        <f t="shared" si="34"/>
        <v>0</v>
      </c>
      <c r="AH45" s="687">
        <f t="shared" si="34"/>
        <v>0</v>
      </c>
      <c r="AI45" s="687">
        <f t="shared" si="34"/>
        <v>0</v>
      </c>
      <c r="AJ45" s="687">
        <f t="shared" si="34"/>
        <v>0</v>
      </c>
      <c r="AK45" s="687">
        <f t="shared" si="34"/>
        <v>0</v>
      </c>
      <c r="AL45" s="687">
        <f t="shared" si="34"/>
        <v>0</v>
      </c>
      <c r="AM45" s="687">
        <f t="shared" si="34"/>
        <v>0</v>
      </c>
      <c r="AN45" s="687">
        <f t="shared" si="34"/>
        <v>0</v>
      </c>
      <c r="AO45" s="687">
        <f t="shared" si="34"/>
        <v>0</v>
      </c>
      <c r="AP45" s="687">
        <f t="shared" si="34"/>
        <v>0</v>
      </c>
      <c r="AQ45" s="687">
        <f t="shared" si="34"/>
        <v>0</v>
      </c>
      <c r="AR45" s="687">
        <f t="shared" si="34"/>
        <v>0</v>
      </c>
      <c r="AS45" s="687">
        <f t="shared" si="34"/>
        <v>0</v>
      </c>
      <c r="AT45" s="687">
        <f t="shared" si="34"/>
        <v>0</v>
      </c>
      <c r="AU45" s="687">
        <f t="shared" si="34"/>
        <v>0</v>
      </c>
      <c r="AV45" s="687">
        <f t="shared" si="34"/>
        <v>0</v>
      </c>
      <c r="AW45" s="687">
        <f t="shared" si="34"/>
        <v>0</v>
      </c>
      <c r="AX45" s="687">
        <f t="shared" si="34"/>
        <v>0</v>
      </c>
      <c r="AY45" s="687">
        <f t="shared" si="34"/>
        <v>0</v>
      </c>
      <c r="AZ45" s="687">
        <f t="shared" si="34"/>
        <v>0</v>
      </c>
      <c r="BA45" s="687">
        <f t="shared" si="34"/>
        <v>0</v>
      </c>
      <c r="BB45" s="687">
        <f t="shared" si="34"/>
        <v>0</v>
      </c>
      <c r="BC45" s="687">
        <f t="shared" si="34"/>
        <v>0</v>
      </c>
      <c r="BD45" s="687">
        <f t="shared" si="34"/>
        <v>0</v>
      </c>
      <c r="BE45" s="687">
        <f t="shared" si="34"/>
        <v>0</v>
      </c>
      <c r="BF45" s="687">
        <f t="shared" si="34"/>
        <v>0</v>
      </c>
      <c r="BG45" s="687">
        <f t="shared" si="34"/>
        <v>0</v>
      </c>
      <c r="BH45" s="687">
        <f t="shared" si="34"/>
        <v>0</v>
      </c>
      <c r="BI45" s="687">
        <f t="shared" si="34"/>
        <v>0</v>
      </c>
      <c r="BJ45" s="687">
        <f t="shared" si="34"/>
        <v>0</v>
      </c>
      <c r="BK45" s="687">
        <f t="shared" si="34"/>
        <v>0</v>
      </c>
      <c r="BL45" s="687">
        <f t="shared" si="34"/>
        <v>0</v>
      </c>
      <c r="BM45" s="687">
        <f t="shared" si="34"/>
        <v>0</v>
      </c>
      <c r="BN45" s="687">
        <f t="shared" si="34"/>
        <v>0</v>
      </c>
      <c r="BO45" s="687">
        <f t="shared" si="34"/>
        <v>0</v>
      </c>
      <c r="BP45" s="687">
        <f t="shared" si="34"/>
        <v>0</v>
      </c>
      <c r="BQ45" s="687">
        <f t="shared" si="34"/>
        <v>0</v>
      </c>
      <c r="BR45" s="687">
        <f t="shared" si="34"/>
        <v>0</v>
      </c>
      <c r="BS45" s="687">
        <f t="shared" si="34"/>
        <v>0</v>
      </c>
      <c r="BT45" s="687">
        <f t="shared" si="34"/>
        <v>0</v>
      </c>
      <c r="BU45" s="687">
        <f t="shared" si="34"/>
        <v>0</v>
      </c>
      <c r="BV45" s="687">
        <f t="shared" ref="BV45:CU45" si="35">SUBTOTAL(9,BV41:BV44)</f>
        <v>0</v>
      </c>
      <c r="BW45" s="687">
        <f t="shared" si="35"/>
        <v>0</v>
      </c>
      <c r="BX45" s="687">
        <f t="shared" si="35"/>
        <v>0</v>
      </c>
      <c r="BY45" s="687">
        <f t="shared" si="35"/>
        <v>0</v>
      </c>
      <c r="BZ45" s="687">
        <f t="shared" si="35"/>
        <v>0</v>
      </c>
      <c r="CA45" s="687">
        <f t="shared" si="35"/>
        <v>0</v>
      </c>
      <c r="CB45" s="687">
        <f t="shared" si="35"/>
        <v>0</v>
      </c>
      <c r="CC45" s="687">
        <f t="shared" si="35"/>
        <v>0</v>
      </c>
      <c r="CD45" s="687">
        <f t="shared" si="35"/>
        <v>0</v>
      </c>
      <c r="CE45" s="687">
        <f t="shared" si="35"/>
        <v>0</v>
      </c>
      <c r="CF45" s="687">
        <f t="shared" si="35"/>
        <v>0</v>
      </c>
      <c r="CG45" s="687">
        <f t="shared" si="35"/>
        <v>0</v>
      </c>
      <c r="CH45" s="687">
        <f t="shared" si="35"/>
        <v>0</v>
      </c>
      <c r="CI45" s="687">
        <f t="shared" si="35"/>
        <v>0</v>
      </c>
      <c r="CJ45" s="687">
        <f t="shared" si="35"/>
        <v>0</v>
      </c>
      <c r="CK45" s="687">
        <f t="shared" si="35"/>
        <v>0</v>
      </c>
      <c r="CL45" s="687">
        <f t="shared" si="35"/>
        <v>0</v>
      </c>
      <c r="CM45" s="687">
        <f t="shared" si="35"/>
        <v>0</v>
      </c>
      <c r="CN45" s="687">
        <f t="shared" si="35"/>
        <v>0</v>
      </c>
      <c r="CO45" s="687">
        <f t="shared" si="35"/>
        <v>0</v>
      </c>
      <c r="CP45" s="687">
        <f t="shared" si="35"/>
        <v>0</v>
      </c>
      <c r="CQ45" s="687">
        <f t="shared" si="35"/>
        <v>0</v>
      </c>
      <c r="CR45" s="687">
        <f t="shared" si="35"/>
        <v>0</v>
      </c>
      <c r="CS45" s="687">
        <f t="shared" si="35"/>
        <v>0</v>
      </c>
      <c r="CT45" s="687">
        <f t="shared" si="35"/>
        <v>0</v>
      </c>
      <c r="CU45" s="687">
        <f t="shared" si="35"/>
        <v>0</v>
      </c>
      <c r="CV45" s="687">
        <f t="shared" ref="CV45:DO45" si="36">SUBTOTAL(9,CV41:CV43)</f>
        <v>0</v>
      </c>
      <c r="CW45" s="687">
        <f t="shared" si="36"/>
        <v>0</v>
      </c>
      <c r="CX45" s="687">
        <f t="shared" si="36"/>
        <v>0</v>
      </c>
      <c r="CY45" s="687">
        <f t="shared" si="36"/>
        <v>0</v>
      </c>
      <c r="CZ45" s="687">
        <f t="shared" si="36"/>
        <v>0</v>
      </c>
      <c r="DA45" s="687">
        <f t="shared" si="36"/>
        <v>0</v>
      </c>
      <c r="DB45" s="687">
        <f t="shared" si="36"/>
        <v>0</v>
      </c>
      <c r="DC45" s="687">
        <f t="shared" si="36"/>
        <v>0</v>
      </c>
      <c r="DD45" s="687">
        <f t="shared" si="36"/>
        <v>0</v>
      </c>
      <c r="DE45" s="687">
        <f t="shared" si="36"/>
        <v>0</v>
      </c>
      <c r="DF45" s="687">
        <f t="shared" si="36"/>
        <v>0</v>
      </c>
      <c r="DG45" s="687">
        <f t="shared" si="36"/>
        <v>0</v>
      </c>
      <c r="DH45" s="687">
        <f t="shared" si="36"/>
        <v>0</v>
      </c>
      <c r="DI45" s="687">
        <f t="shared" si="36"/>
        <v>0</v>
      </c>
      <c r="DJ45" s="687">
        <f t="shared" si="36"/>
        <v>0</v>
      </c>
      <c r="DK45" s="687">
        <f t="shared" si="36"/>
        <v>0</v>
      </c>
      <c r="DL45" s="687">
        <f t="shared" si="36"/>
        <v>0</v>
      </c>
      <c r="DM45" s="687">
        <f t="shared" si="36"/>
        <v>0</v>
      </c>
      <c r="DN45" s="687">
        <f t="shared" si="36"/>
        <v>0</v>
      </c>
      <c r="DO45" s="687">
        <f t="shared" si="36"/>
        <v>0</v>
      </c>
      <c r="DR45" s="722"/>
      <c r="DS45" s="719"/>
      <c r="DT45" s="719"/>
      <c r="DU45" s="719"/>
      <c r="DV45" s="723"/>
      <c r="DW45" s="723"/>
      <c r="DX45" s="723"/>
      <c r="DY45" s="723"/>
      <c r="DZ45" s="723"/>
      <c r="EA45" s="723"/>
      <c r="EB45" s="723"/>
      <c r="EC45" s="678"/>
      <c r="ED45" s="678"/>
      <c r="EE45" s="667"/>
      <c r="EF45" s="715"/>
      <c r="EG45" s="716"/>
      <c r="EH45" s="717"/>
      <c r="EI45" s="695"/>
      <c r="EJ45" s="809">
        <f>SUM(EJ41:EJ44)</f>
        <v>0</v>
      </c>
      <c r="EQ45" s="778"/>
      <c r="ER45" s="778"/>
      <c r="ES45" s="778"/>
    </row>
    <row r="46" spans="1:150" ht="25.9" customHeight="1">
      <c r="A46" s="720"/>
      <c r="B46" s="721"/>
      <c r="C46" s="721"/>
      <c r="D46" s="721"/>
      <c r="E46" s="719"/>
      <c r="F46" s="721"/>
      <c r="G46" s="721"/>
      <c r="H46" s="721"/>
      <c r="I46" s="703"/>
      <c r="J46" s="703"/>
      <c r="K46" s="703"/>
      <c r="L46" s="703"/>
      <c r="M46" s="703"/>
      <c r="N46" s="703"/>
      <c r="O46" s="703"/>
      <c r="P46" s="703"/>
      <c r="Q46" s="703"/>
      <c r="R46" s="703"/>
      <c r="S46" s="703"/>
      <c r="T46" s="703"/>
      <c r="U46" s="703"/>
      <c r="V46" s="703"/>
      <c r="W46" s="703"/>
      <c r="X46" s="703"/>
      <c r="Y46" s="703"/>
      <c r="Z46" s="703"/>
      <c r="AA46" s="703"/>
      <c r="AB46" s="703"/>
      <c r="AC46" s="703"/>
      <c r="AD46" s="703"/>
      <c r="AE46" s="703"/>
      <c r="AF46" s="703"/>
      <c r="AG46" s="703"/>
      <c r="AH46" s="703"/>
      <c r="AI46" s="703"/>
      <c r="AJ46" s="703"/>
      <c r="AK46" s="703"/>
      <c r="AL46" s="703"/>
      <c r="AM46" s="703"/>
      <c r="AN46" s="703"/>
      <c r="AO46" s="703"/>
      <c r="AP46" s="703"/>
      <c r="AQ46" s="703"/>
      <c r="AR46" s="703"/>
      <c r="AS46" s="703"/>
      <c r="AT46" s="703"/>
      <c r="AU46" s="703"/>
      <c r="AV46" s="703"/>
      <c r="AW46" s="703"/>
      <c r="AX46" s="703"/>
      <c r="AY46" s="703"/>
      <c r="AZ46" s="703"/>
      <c r="BA46" s="703"/>
      <c r="BB46" s="703"/>
      <c r="BC46" s="703"/>
      <c r="BD46" s="703"/>
      <c r="BE46" s="703"/>
      <c r="BF46" s="703"/>
      <c r="BG46" s="703"/>
      <c r="BH46" s="703"/>
      <c r="BI46" s="703"/>
      <c r="BJ46" s="703"/>
      <c r="BK46" s="703"/>
      <c r="BL46" s="703"/>
      <c r="BM46" s="703"/>
      <c r="BN46" s="703"/>
      <c r="BO46" s="703"/>
      <c r="BP46" s="703"/>
      <c r="BQ46" s="703"/>
      <c r="BR46" s="703"/>
      <c r="BS46" s="703"/>
      <c r="BT46" s="703"/>
      <c r="BU46" s="703"/>
      <c r="BV46" s="703"/>
      <c r="BW46" s="703"/>
      <c r="BX46" s="703"/>
      <c r="BY46" s="703"/>
      <c r="BZ46" s="703"/>
      <c r="CA46" s="703"/>
      <c r="CB46" s="703"/>
      <c r="CC46" s="703"/>
      <c r="CD46" s="703"/>
      <c r="CE46" s="703"/>
      <c r="CF46" s="703"/>
      <c r="CG46" s="703"/>
      <c r="CH46" s="703"/>
      <c r="CI46" s="703"/>
      <c r="CJ46" s="703"/>
      <c r="CK46" s="703"/>
      <c r="CL46" s="703"/>
      <c r="CM46" s="703"/>
      <c r="CN46" s="703"/>
      <c r="CO46" s="703"/>
      <c r="CP46" s="703"/>
      <c r="CQ46" s="703"/>
      <c r="CR46" s="703"/>
      <c r="CS46" s="703"/>
      <c r="CT46" s="703"/>
      <c r="CU46" s="703"/>
      <c r="CV46" s="703"/>
      <c r="CW46" s="703"/>
      <c r="CX46" s="703"/>
      <c r="CY46" s="703"/>
      <c r="CZ46" s="703"/>
      <c r="DA46" s="703"/>
      <c r="DB46" s="703"/>
      <c r="DC46" s="703"/>
      <c r="DD46" s="703"/>
      <c r="DE46" s="703"/>
      <c r="DF46" s="703"/>
      <c r="DG46" s="703"/>
      <c r="DH46" s="703"/>
      <c r="DI46" s="703"/>
      <c r="DJ46" s="703"/>
      <c r="DK46" s="703"/>
      <c r="DL46" s="703"/>
      <c r="DM46" s="703"/>
      <c r="DN46" s="703"/>
      <c r="DO46" s="703"/>
      <c r="DR46" s="722"/>
      <c r="DS46" s="719"/>
      <c r="DT46" s="719"/>
      <c r="DU46" s="719"/>
      <c r="DV46" s="719"/>
      <c r="DW46" s="719"/>
      <c r="DX46" s="719"/>
      <c r="DY46" s="719"/>
      <c r="DZ46" s="719"/>
      <c r="EA46" s="719"/>
      <c r="EB46" s="719"/>
      <c r="EC46" s="719"/>
      <c r="ED46" s="694"/>
      <c r="EE46" s="694"/>
      <c r="EF46" s="694"/>
      <c r="EG46" s="694"/>
      <c r="EH46" s="695"/>
      <c r="EI46" s="695"/>
      <c r="EJ46" s="809"/>
      <c r="EQ46" s="778"/>
      <c r="ER46" s="778"/>
      <c r="ES46" s="778"/>
    </row>
    <row r="47" spans="1:150" ht="31.5" customHeight="1">
      <c r="E47" s="728"/>
      <c r="G47" s="724"/>
      <c r="H47" s="725" t="s">
        <v>637</v>
      </c>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6"/>
      <c r="BO47" s="726"/>
      <c r="BP47" s="726"/>
      <c r="BQ47" s="726"/>
      <c r="BR47" s="726"/>
      <c r="BS47" s="726"/>
      <c r="BT47" s="726"/>
      <c r="BU47" s="726"/>
      <c r="BV47" s="726"/>
      <c r="BW47" s="726"/>
      <c r="BX47" s="726"/>
      <c r="BY47" s="726"/>
      <c r="BZ47" s="726"/>
      <c r="CA47" s="726"/>
      <c r="CB47" s="726"/>
      <c r="CC47" s="726"/>
      <c r="CD47" s="726"/>
      <c r="CE47" s="726"/>
      <c r="CF47" s="726"/>
      <c r="CG47" s="726"/>
      <c r="CH47" s="726"/>
      <c r="CI47" s="726"/>
      <c r="CJ47" s="726"/>
      <c r="CK47" s="726"/>
      <c r="CL47" s="726"/>
      <c r="CM47" s="726"/>
      <c r="CN47" s="726"/>
      <c r="CO47" s="726"/>
      <c r="CP47" s="726"/>
      <c r="CQ47" s="726"/>
      <c r="CR47" s="726"/>
      <c r="CS47" s="726"/>
      <c r="CT47" s="726"/>
      <c r="CU47" s="726"/>
      <c r="CV47" s="726"/>
      <c r="CW47" s="726"/>
      <c r="CX47" s="726"/>
      <c r="CY47" s="726"/>
      <c r="CZ47" s="726"/>
      <c r="DA47" s="726"/>
      <c r="DB47" s="726"/>
      <c r="DC47" s="726"/>
      <c r="DD47" s="726"/>
      <c r="DE47" s="726"/>
      <c r="DF47" s="726"/>
      <c r="DG47" s="726"/>
      <c r="DH47" s="726"/>
      <c r="DI47" s="726"/>
      <c r="DJ47" s="726"/>
      <c r="DK47" s="726"/>
      <c r="DL47" s="726"/>
      <c r="DM47" s="726"/>
      <c r="DN47" s="726"/>
      <c r="DO47" s="726"/>
      <c r="DS47" s="728"/>
      <c r="DT47" s="728"/>
      <c r="DU47" s="728"/>
      <c r="DV47" s="728"/>
      <c r="DW47" s="728"/>
      <c r="DX47" s="728"/>
      <c r="DY47" s="728"/>
      <c r="DZ47" s="728"/>
      <c r="EA47" s="728"/>
      <c r="EB47" s="728"/>
      <c r="EC47" s="728"/>
      <c r="ED47" s="728"/>
      <c r="EE47" s="729"/>
      <c r="EF47" s="729"/>
      <c r="EG47" s="729"/>
      <c r="EH47" s="729"/>
      <c r="EI47" s="727" t="s">
        <v>710</v>
      </c>
      <c r="EJ47" s="810">
        <f>EJ37+EJ45</f>
        <v>0</v>
      </c>
      <c r="EQ47" s="779"/>
      <c r="ER47" s="779"/>
      <c r="ES47" s="779"/>
    </row>
    <row r="48" spans="1:150" ht="31.5" customHeight="1">
      <c r="E48" s="713"/>
      <c r="H48" s="730">
        <v>2</v>
      </c>
      <c r="I48" s="731">
        <f t="shared" ref="I48:BT48" si="37">I49</f>
        <v>45537</v>
      </c>
      <c r="J48" s="731">
        <f t="shared" si="37"/>
        <v>45538</v>
      </c>
      <c r="K48" s="731">
        <f t="shared" si="37"/>
        <v>45539</v>
      </c>
      <c r="L48" s="731">
        <f t="shared" si="37"/>
        <v>45540</v>
      </c>
      <c r="M48" s="731">
        <f t="shared" si="37"/>
        <v>45541</v>
      </c>
      <c r="N48" s="731">
        <f t="shared" si="37"/>
        <v>45542</v>
      </c>
      <c r="O48" s="731">
        <f t="shared" si="37"/>
        <v>45543</v>
      </c>
      <c r="P48" s="731">
        <f t="shared" si="37"/>
        <v>45544</v>
      </c>
      <c r="Q48" s="731">
        <f t="shared" si="37"/>
        <v>45545</v>
      </c>
      <c r="R48" s="731">
        <f t="shared" si="37"/>
        <v>45546</v>
      </c>
      <c r="S48" s="731">
        <f t="shared" si="37"/>
        <v>45547</v>
      </c>
      <c r="T48" s="731">
        <f t="shared" si="37"/>
        <v>45548</v>
      </c>
      <c r="U48" s="731">
        <f t="shared" si="37"/>
        <v>45549</v>
      </c>
      <c r="V48" s="731">
        <f t="shared" si="37"/>
        <v>45550</v>
      </c>
      <c r="W48" s="731">
        <f t="shared" si="37"/>
        <v>45551</v>
      </c>
      <c r="X48" s="731">
        <f t="shared" si="37"/>
        <v>45552</v>
      </c>
      <c r="Y48" s="731">
        <f t="shared" si="37"/>
        <v>45553</v>
      </c>
      <c r="Z48" s="731">
        <f t="shared" si="37"/>
        <v>45554</v>
      </c>
      <c r="AA48" s="731">
        <f t="shared" si="37"/>
        <v>45555</v>
      </c>
      <c r="AB48" s="731">
        <f t="shared" si="37"/>
        <v>45556</v>
      </c>
      <c r="AC48" s="731">
        <f t="shared" si="37"/>
        <v>45557</v>
      </c>
      <c r="AD48" s="254">
        <f t="shared" si="37"/>
        <v>45558</v>
      </c>
      <c r="AE48" s="254">
        <f t="shared" si="37"/>
        <v>45559</v>
      </c>
      <c r="AF48" s="254">
        <f t="shared" si="37"/>
        <v>45560</v>
      </c>
      <c r="AG48" s="254">
        <f t="shared" si="37"/>
        <v>45561</v>
      </c>
      <c r="AH48" s="254">
        <f t="shared" si="37"/>
        <v>45562</v>
      </c>
      <c r="AI48" s="254">
        <f t="shared" si="37"/>
        <v>45563</v>
      </c>
      <c r="AJ48" s="254">
        <f t="shared" si="37"/>
        <v>45564</v>
      </c>
      <c r="AK48" s="254">
        <f t="shared" si="37"/>
        <v>45565</v>
      </c>
      <c r="AL48" s="254">
        <f t="shared" si="37"/>
        <v>45566</v>
      </c>
      <c r="AM48" s="254">
        <f t="shared" si="37"/>
        <v>45567</v>
      </c>
      <c r="AN48" s="254">
        <f t="shared" si="37"/>
        <v>45568</v>
      </c>
      <c r="AO48" s="254">
        <f t="shared" si="37"/>
        <v>45569</v>
      </c>
      <c r="AP48" s="254">
        <f t="shared" si="37"/>
        <v>45570</v>
      </c>
      <c r="AQ48" s="254">
        <f t="shared" si="37"/>
        <v>45571</v>
      </c>
      <c r="AR48" s="254">
        <f t="shared" si="37"/>
        <v>45572</v>
      </c>
      <c r="AS48" s="254">
        <f t="shared" si="37"/>
        <v>45573</v>
      </c>
      <c r="AT48" s="254">
        <f t="shared" si="37"/>
        <v>45574</v>
      </c>
      <c r="AU48" s="254">
        <f t="shared" si="37"/>
        <v>45575</v>
      </c>
      <c r="AV48" s="254">
        <f t="shared" si="37"/>
        <v>45576</v>
      </c>
      <c r="AW48" s="254">
        <f t="shared" si="37"/>
        <v>45577</v>
      </c>
      <c r="AX48" s="254">
        <f t="shared" si="37"/>
        <v>45578</v>
      </c>
      <c r="AY48" s="254">
        <f t="shared" si="37"/>
        <v>45579</v>
      </c>
      <c r="AZ48" s="254">
        <f t="shared" si="37"/>
        <v>45580</v>
      </c>
      <c r="BA48" s="254">
        <f t="shared" si="37"/>
        <v>45581</v>
      </c>
      <c r="BB48" s="254">
        <f t="shared" si="37"/>
        <v>45582</v>
      </c>
      <c r="BC48" s="254">
        <f t="shared" si="37"/>
        <v>45583</v>
      </c>
      <c r="BD48" s="254">
        <f t="shared" si="37"/>
        <v>45584</v>
      </c>
      <c r="BE48" s="254">
        <f t="shared" si="37"/>
        <v>45585</v>
      </c>
      <c r="BF48" s="254">
        <f t="shared" si="37"/>
        <v>45586</v>
      </c>
      <c r="BG48" s="254">
        <f t="shared" si="37"/>
        <v>45587</v>
      </c>
      <c r="BH48" s="254">
        <f t="shared" si="37"/>
        <v>45588</v>
      </c>
      <c r="BI48" s="254">
        <f t="shared" si="37"/>
        <v>45589</v>
      </c>
      <c r="BJ48" s="254">
        <f t="shared" si="37"/>
        <v>45590</v>
      </c>
      <c r="BK48" s="254">
        <f t="shared" si="37"/>
        <v>45591</v>
      </c>
      <c r="BL48" s="254">
        <f t="shared" si="37"/>
        <v>45592</v>
      </c>
      <c r="BM48" s="254">
        <f t="shared" si="37"/>
        <v>45593</v>
      </c>
      <c r="BN48" s="254">
        <f t="shared" si="37"/>
        <v>45594</v>
      </c>
      <c r="BO48" s="254">
        <f t="shared" si="37"/>
        <v>45595</v>
      </c>
      <c r="BP48" s="254">
        <f t="shared" si="37"/>
        <v>45596</v>
      </c>
      <c r="BQ48" s="254">
        <f t="shared" si="37"/>
        <v>45597</v>
      </c>
      <c r="BR48" s="254">
        <f t="shared" si="37"/>
        <v>45598</v>
      </c>
      <c r="BS48" s="254">
        <f t="shared" si="37"/>
        <v>45599</v>
      </c>
      <c r="BT48" s="254">
        <f t="shared" si="37"/>
        <v>45600</v>
      </c>
      <c r="BU48" s="254">
        <f t="shared" ref="BU48:DO48" si="38">BU49</f>
        <v>45601</v>
      </c>
      <c r="BV48" s="254">
        <f t="shared" si="38"/>
        <v>45602</v>
      </c>
      <c r="BW48" s="254">
        <f t="shared" si="38"/>
        <v>45603</v>
      </c>
      <c r="BX48" s="254">
        <f t="shared" si="38"/>
        <v>45604</v>
      </c>
      <c r="BY48" s="254">
        <f t="shared" si="38"/>
        <v>45605</v>
      </c>
      <c r="BZ48" s="254">
        <f t="shared" si="38"/>
        <v>45606</v>
      </c>
      <c r="CA48" s="254">
        <f t="shared" si="38"/>
        <v>45607</v>
      </c>
      <c r="CB48" s="254">
        <f t="shared" si="38"/>
        <v>45608</v>
      </c>
      <c r="CC48" s="254">
        <f t="shared" si="38"/>
        <v>45609</v>
      </c>
      <c r="CD48" s="254">
        <f t="shared" si="38"/>
        <v>45610</v>
      </c>
      <c r="CE48" s="254">
        <f t="shared" si="38"/>
        <v>45611</v>
      </c>
      <c r="CF48" s="254">
        <f t="shared" si="38"/>
        <v>45612</v>
      </c>
      <c r="CG48" s="254">
        <f t="shared" si="38"/>
        <v>45613</v>
      </c>
      <c r="CH48" s="254">
        <f t="shared" si="38"/>
        <v>45614</v>
      </c>
      <c r="CI48" s="254">
        <f t="shared" si="38"/>
        <v>45615</v>
      </c>
      <c r="CJ48" s="254">
        <f t="shared" si="38"/>
        <v>45616</v>
      </c>
      <c r="CK48" s="254">
        <f t="shared" si="38"/>
        <v>45617</v>
      </c>
      <c r="CL48" s="254">
        <f t="shared" si="38"/>
        <v>45618</v>
      </c>
      <c r="CM48" s="254">
        <f t="shared" si="38"/>
        <v>45619</v>
      </c>
      <c r="CN48" s="254">
        <f t="shared" si="38"/>
        <v>45620</v>
      </c>
      <c r="CO48" s="254">
        <f t="shared" si="38"/>
        <v>45621</v>
      </c>
      <c r="CP48" s="254">
        <f t="shared" si="38"/>
        <v>45622</v>
      </c>
      <c r="CQ48" s="254">
        <f t="shared" si="38"/>
        <v>45623</v>
      </c>
      <c r="CR48" s="254">
        <f t="shared" si="38"/>
        <v>45624</v>
      </c>
      <c r="CS48" s="254">
        <f t="shared" si="38"/>
        <v>45625</v>
      </c>
      <c r="CT48" s="254">
        <f t="shared" si="38"/>
        <v>45626</v>
      </c>
      <c r="CU48" s="254">
        <f t="shared" si="38"/>
        <v>45627</v>
      </c>
      <c r="CV48" s="254">
        <f t="shared" si="38"/>
        <v>45628</v>
      </c>
      <c r="CW48" s="254">
        <f t="shared" si="38"/>
        <v>45629</v>
      </c>
      <c r="CX48" s="254">
        <f t="shared" si="38"/>
        <v>45630</v>
      </c>
      <c r="CY48" s="254">
        <f t="shared" si="38"/>
        <v>45631</v>
      </c>
      <c r="CZ48" s="254">
        <f t="shared" si="38"/>
        <v>45632</v>
      </c>
      <c r="DA48" s="254">
        <f t="shared" si="38"/>
        <v>45633</v>
      </c>
      <c r="DB48" s="254">
        <f t="shared" si="38"/>
        <v>45634</v>
      </c>
      <c r="DC48" s="254">
        <f t="shared" si="38"/>
        <v>45635</v>
      </c>
      <c r="DD48" s="254">
        <f t="shared" si="38"/>
        <v>45636</v>
      </c>
      <c r="DE48" s="254">
        <f t="shared" si="38"/>
        <v>45637</v>
      </c>
      <c r="DF48" s="254">
        <f t="shared" si="38"/>
        <v>45638</v>
      </c>
      <c r="DG48" s="254">
        <f t="shared" si="38"/>
        <v>45639</v>
      </c>
      <c r="DH48" s="254">
        <f t="shared" si="38"/>
        <v>45640</v>
      </c>
      <c r="DI48" s="254">
        <f t="shared" si="38"/>
        <v>45641</v>
      </c>
      <c r="DJ48" s="254">
        <f t="shared" si="38"/>
        <v>45642</v>
      </c>
      <c r="DK48" s="254">
        <f t="shared" si="38"/>
        <v>45643</v>
      </c>
      <c r="DL48" s="254">
        <f t="shared" si="38"/>
        <v>45644</v>
      </c>
      <c r="DM48" s="254">
        <f t="shared" si="38"/>
        <v>45645</v>
      </c>
      <c r="DN48" s="254">
        <f t="shared" si="38"/>
        <v>45646</v>
      </c>
      <c r="DO48" s="254">
        <f t="shared" si="38"/>
        <v>45647</v>
      </c>
      <c r="DR48" s="713"/>
      <c r="DS48" s="713"/>
      <c r="DT48" s="713"/>
      <c r="DU48" s="713"/>
      <c r="DV48" s="713"/>
      <c r="DW48" s="713"/>
      <c r="DX48" s="713"/>
      <c r="DY48" s="713"/>
      <c r="DZ48" s="713"/>
      <c r="EA48" s="713"/>
      <c r="EB48" s="713"/>
      <c r="EC48" s="713"/>
      <c r="ED48" s="713"/>
      <c r="EE48" s="713"/>
      <c r="EF48" s="713"/>
      <c r="EG48" s="713"/>
      <c r="EH48" s="713"/>
      <c r="EI48" s="713"/>
      <c r="EJ48" s="713"/>
      <c r="EQ48" s="713"/>
      <c r="ER48" s="713"/>
      <c r="ES48" s="713"/>
    </row>
    <row r="49" spans="2:149" ht="24.95" customHeight="1">
      <c r="C49" s="636"/>
      <c r="D49" s="636"/>
      <c r="E49" s="802"/>
      <c r="F49" s="636"/>
      <c r="H49" s="732"/>
      <c r="I49" s="733">
        <f t="shared" ref="I49:BT49" si="39">I6</f>
        <v>45537</v>
      </c>
      <c r="J49" s="733">
        <f t="shared" si="39"/>
        <v>45538</v>
      </c>
      <c r="K49" s="733">
        <f t="shared" si="39"/>
        <v>45539</v>
      </c>
      <c r="L49" s="733">
        <f t="shared" si="39"/>
        <v>45540</v>
      </c>
      <c r="M49" s="733">
        <f t="shared" si="39"/>
        <v>45541</v>
      </c>
      <c r="N49" s="733">
        <f t="shared" si="39"/>
        <v>45542</v>
      </c>
      <c r="O49" s="733">
        <f t="shared" si="39"/>
        <v>45543</v>
      </c>
      <c r="P49" s="733">
        <f t="shared" si="39"/>
        <v>45544</v>
      </c>
      <c r="Q49" s="733">
        <f t="shared" si="39"/>
        <v>45545</v>
      </c>
      <c r="R49" s="733">
        <f t="shared" si="39"/>
        <v>45546</v>
      </c>
      <c r="S49" s="733">
        <f t="shared" si="39"/>
        <v>45547</v>
      </c>
      <c r="T49" s="733">
        <f t="shared" si="39"/>
        <v>45548</v>
      </c>
      <c r="U49" s="733">
        <f t="shared" si="39"/>
        <v>45549</v>
      </c>
      <c r="V49" s="733">
        <f t="shared" si="39"/>
        <v>45550</v>
      </c>
      <c r="W49" s="733">
        <f t="shared" si="39"/>
        <v>45551</v>
      </c>
      <c r="X49" s="733">
        <f t="shared" si="39"/>
        <v>45552</v>
      </c>
      <c r="Y49" s="733">
        <f t="shared" si="39"/>
        <v>45553</v>
      </c>
      <c r="Z49" s="733">
        <f t="shared" si="39"/>
        <v>45554</v>
      </c>
      <c r="AA49" s="733">
        <f t="shared" si="39"/>
        <v>45555</v>
      </c>
      <c r="AB49" s="733">
        <f t="shared" si="39"/>
        <v>45556</v>
      </c>
      <c r="AC49" s="733">
        <f t="shared" si="39"/>
        <v>45557</v>
      </c>
      <c r="AD49" s="734">
        <f t="shared" si="39"/>
        <v>45558</v>
      </c>
      <c r="AE49" s="734">
        <f t="shared" si="39"/>
        <v>45559</v>
      </c>
      <c r="AF49" s="734">
        <f t="shared" si="39"/>
        <v>45560</v>
      </c>
      <c r="AG49" s="734">
        <f t="shared" si="39"/>
        <v>45561</v>
      </c>
      <c r="AH49" s="734">
        <f t="shared" si="39"/>
        <v>45562</v>
      </c>
      <c r="AI49" s="734">
        <f t="shared" si="39"/>
        <v>45563</v>
      </c>
      <c r="AJ49" s="734">
        <f t="shared" si="39"/>
        <v>45564</v>
      </c>
      <c r="AK49" s="734">
        <f t="shared" si="39"/>
        <v>45565</v>
      </c>
      <c r="AL49" s="734">
        <f t="shared" si="39"/>
        <v>45566</v>
      </c>
      <c r="AM49" s="734">
        <f t="shared" si="39"/>
        <v>45567</v>
      </c>
      <c r="AN49" s="734">
        <f t="shared" si="39"/>
        <v>45568</v>
      </c>
      <c r="AO49" s="734">
        <f t="shared" si="39"/>
        <v>45569</v>
      </c>
      <c r="AP49" s="734">
        <f t="shared" si="39"/>
        <v>45570</v>
      </c>
      <c r="AQ49" s="734">
        <f t="shared" si="39"/>
        <v>45571</v>
      </c>
      <c r="AR49" s="734">
        <f t="shared" si="39"/>
        <v>45572</v>
      </c>
      <c r="AS49" s="734">
        <f t="shared" si="39"/>
        <v>45573</v>
      </c>
      <c r="AT49" s="734">
        <f t="shared" si="39"/>
        <v>45574</v>
      </c>
      <c r="AU49" s="734">
        <f t="shared" si="39"/>
        <v>45575</v>
      </c>
      <c r="AV49" s="734">
        <f t="shared" si="39"/>
        <v>45576</v>
      </c>
      <c r="AW49" s="734">
        <f t="shared" si="39"/>
        <v>45577</v>
      </c>
      <c r="AX49" s="734">
        <f t="shared" si="39"/>
        <v>45578</v>
      </c>
      <c r="AY49" s="734">
        <f t="shared" si="39"/>
        <v>45579</v>
      </c>
      <c r="AZ49" s="734">
        <f t="shared" si="39"/>
        <v>45580</v>
      </c>
      <c r="BA49" s="734">
        <f t="shared" si="39"/>
        <v>45581</v>
      </c>
      <c r="BB49" s="734">
        <f t="shared" si="39"/>
        <v>45582</v>
      </c>
      <c r="BC49" s="734">
        <f t="shared" si="39"/>
        <v>45583</v>
      </c>
      <c r="BD49" s="734">
        <f t="shared" si="39"/>
        <v>45584</v>
      </c>
      <c r="BE49" s="734">
        <f t="shared" si="39"/>
        <v>45585</v>
      </c>
      <c r="BF49" s="734">
        <f t="shared" si="39"/>
        <v>45586</v>
      </c>
      <c r="BG49" s="734">
        <f t="shared" si="39"/>
        <v>45587</v>
      </c>
      <c r="BH49" s="734">
        <f t="shared" si="39"/>
        <v>45588</v>
      </c>
      <c r="BI49" s="734">
        <f t="shared" si="39"/>
        <v>45589</v>
      </c>
      <c r="BJ49" s="734">
        <f t="shared" si="39"/>
        <v>45590</v>
      </c>
      <c r="BK49" s="734">
        <f t="shared" si="39"/>
        <v>45591</v>
      </c>
      <c r="BL49" s="734">
        <f t="shared" si="39"/>
        <v>45592</v>
      </c>
      <c r="BM49" s="734">
        <f t="shared" si="39"/>
        <v>45593</v>
      </c>
      <c r="BN49" s="734">
        <f t="shared" si="39"/>
        <v>45594</v>
      </c>
      <c r="BO49" s="734">
        <f t="shared" si="39"/>
        <v>45595</v>
      </c>
      <c r="BP49" s="734">
        <f t="shared" si="39"/>
        <v>45596</v>
      </c>
      <c r="BQ49" s="734">
        <f t="shared" si="39"/>
        <v>45597</v>
      </c>
      <c r="BR49" s="734">
        <f t="shared" si="39"/>
        <v>45598</v>
      </c>
      <c r="BS49" s="734">
        <f t="shared" si="39"/>
        <v>45599</v>
      </c>
      <c r="BT49" s="734">
        <f t="shared" si="39"/>
        <v>45600</v>
      </c>
      <c r="BU49" s="734">
        <f t="shared" ref="BU49:DO49" si="40">BU6</f>
        <v>45601</v>
      </c>
      <c r="BV49" s="734">
        <f t="shared" si="40"/>
        <v>45602</v>
      </c>
      <c r="BW49" s="734">
        <f t="shared" si="40"/>
        <v>45603</v>
      </c>
      <c r="BX49" s="734">
        <f t="shared" si="40"/>
        <v>45604</v>
      </c>
      <c r="BY49" s="734">
        <f t="shared" si="40"/>
        <v>45605</v>
      </c>
      <c r="BZ49" s="734">
        <f t="shared" si="40"/>
        <v>45606</v>
      </c>
      <c r="CA49" s="734">
        <f t="shared" si="40"/>
        <v>45607</v>
      </c>
      <c r="CB49" s="734">
        <f t="shared" si="40"/>
        <v>45608</v>
      </c>
      <c r="CC49" s="734">
        <f t="shared" si="40"/>
        <v>45609</v>
      </c>
      <c r="CD49" s="734">
        <f t="shared" si="40"/>
        <v>45610</v>
      </c>
      <c r="CE49" s="734">
        <f t="shared" si="40"/>
        <v>45611</v>
      </c>
      <c r="CF49" s="734">
        <f t="shared" si="40"/>
        <v>45612</v>
      </c>
      <c r="CG49" s="734">
        <f t="shared" si="40"/>
        <v>45613</v>
      </c>
      <c r="CH49" s="734">
        <f t="shared" si="40"/>
        <v>45614</v>
      </c>
      <c r="CI49" s="734">
        <f t="shared" si="40"/>
        <v>45615</v>
      </c>
      <c r="CJ49" s="734">
        <f t="shared" si="40"/>
        <v>45616</v>
      </c>
      <c r="CK49" s="734">
        <f t="shared" si="40"/>
        <v>45617</v>
      </c>
      <c r="CL49" s="734">
        <f t="shared" si="40"/>
        <v>45618</v>
      </c>
      <c r="CM49" s="734">
        <f t="shared" si="40"/>
        <v>45619</v>
      </c>
      <c r="CN49" s="734">
        <f t="shared" si="40"/>
        <v>45620</v>
      </c>
      <c r="CO49" s="734">
        <f t="shared" si="40"/>
        <v>45621</v>
      </c>
      <c r="CP49" s="734">
        <f t="shared" si="40"/>
        <v>45622</v>
      </c>
      <c r="CQ49" s="734">
        <f t="shared" si="40"/>
        <v>45623</v>
      </c>
      <c r="CR49" s="734">
        <f t="shared" si="40"/>
        <v>45624</v>
      </c>
      <c r="CS49" s="734">
        <f t="shared" si="40"/>
        <v>45625</v>
      </c>
      <c r="CT49" s="734">
        <f t="shared" si="40"/>
        <v>45626</v>
      </c>
      <c r="CU49" s="734">
        <f t="shared" si="40"/>
        <v>45627</v>
      </c>
      <c r="CV49" s="734">
        <f t="shared" si="40"/>
        <v>45628</v>
      </c>
      <c r="CW49" s="734">
        <f t="shared" si="40"/>
        <v>45629</v>
      </c>
      <c r="CX49" s="734">
        <f t="shared" si="40"/>
        <v>45630</v>
      </c>
      <c r="CY49" s="734">
        <f t="shared" si="40"/>
        <v>45631</v>
      </c>
      <c r="CZ49" s="734">
        <f t="shared" si="40"/>
        <v>45632</v>
      </c>
      <c r="DA49" s="734">
        <f t="shared" si="40"/>
        <v>45633</v>
      </c>
      <c r="DB49" s="734">
        <f t="shared" si="40"/>
        <v>45634</v>
      </c>
      <c r="DC49" s="734">
        <f t="shared" si="40"/>
        <v>45635</v>
      </c>
      <c r="DD49" s="734">
        <f t="shared" si="40"/>
        <v>45636</v>
      </c>
      <c r="DE49" s="734">
        <f t="shared" si="40"/>
        <v>45637</v>
      </c>
      <c r="DF49" s="734">
        <f t="shared" si="40"/>
        <v>45638</v>
      </c>
      <c r="DG49" s="734">
        <f t="shared" si="40"/>
        <v>45639</v>
      </c>
      <c r="DH49" s="734">
        <f t="shared" si="40"/>
        <v>45640</v>
      </c>
      <c r="DI49" s="734">
        <f t="shared" si="40"/>
        <v>45641</v>
      </c>
      <c r="DJ49" s="734">
        <f t="shared" si="40"/>
        <v>45642</v>
      </c>
      <c r="DK49" s="734">
        <f t="shared" si="40"/>
        <v>45643</v>
      </c>
      <c r="DL49" s="734">
        <f t="shared" si="40"/>
        <v>45644</v>
      </c>
      <c r="DM49" s="734">
        <f t="shared" si="40"/>
        <v>45645</v>
      </c>
      <c r="DN49" s="734">
        <f t="shared" si="40"/>
        <v>45646</v>
      </c>
      <c r="DO49" s="734">
        <f t="shared" si="40"/>
        <v>45647</v>
      </c>
      <c r="DP49" s="735"/>
      <c r="DR49" s="802" t="s">
        <v>934</v>
      </c>
      <c r="DS49" s="802"/>
      <c r="DT49" s="802"/>
      <c r="DU49" s="802"/>
      <c r="DV49" s="802"/>
      <c r="DW49" s="802"/>
      <c r="DX49" s="802"/>
      <c r="DY49" s="802"/>
      <c r="DZ49" s="802"/>
      <c r="EA49" s="802"/>
      <c r="EB49" s="802"/>
      <c r="EC49" s="802"/>
      <c r="ED49" s="802"/>
      <c r="EE49" s="802"/>
      <c r="EF49" s="802"/>
      <c r="EG49" s="802"/>
      <c r="EH49" s="802"/>
      <c r="EI49" s="802"/>
      <c r="EJ49" s="802"/>
      <c r="EQ49" s="780"/>
      <c r="ER49" s="780"/>
      <c r="ES49" s="780"/>
    </row>
    <row r="50" spans="2:149" ht="24.95" customHeight="1">
      <c r="C50" s="636"/>
      <c r="D50" s="636"/>
      <c r="E50" s="738"/>
      <c r="F50" s="636"/>
      <c r="H50" s="736" t="s">
        <v>628</v>
      </c>
      <c r="I50" s="737">
        <f t="shared" ref="I50:BT50" si="41">I37*$H$48</f>
        <v>0</v>
      </c>
      <c r="J50" s="737">
        <f t="shared" si="41"/>
        <v>0</v>
      </c>
      <c r="K50" s="737">
        <f t="shared" si="41"/>
        <v>0</v>
      </c>
      <c r="L50" s="737">
        <f t="shared" si="41"/>
        <v>0</v>
      </c>
      <c r="M50" s="737">
        <f t="shared" si="41"/>
        <v>0</v>
      </c>
      <c r="N50" s="737">
        <f t="shared" si="41"/>
        <v>0</v>
      </c>
      <c r="O50" s="737">
        <f t="shared" si="41"/>
        <v>0</v>
      </c>
      <c r="P50" s="737">
        <f t="shared" si="41"/>
        <v>0</v>
      </c>
      <c r="Q50" s="737">
        <f t="shared" si="41"/>
        <v>0</v>
      </c>
      <c r="R50" s="737">
        <f t="shared" si="41"/>
        <v>0</v>
      </c>
      <c r="S50" s="737">
        <f t="shared" si="41"/>
        <v>0</v>
      </c>
      <c r="T50" s="737">
        <f t="shared" si="41"/>
        <v>0</v>
      </c>
      <c r="U50" s="737">
        <f t="shared" si="41"/>
        <v>0</v>
      </c>
      <c r="V50" s="737">
        <f t="shared" si="41"/>
        <v>0</v>
      </c>
      <c r="W50" s="737">
        <f t="shared" si="41"/>
        <v>0</v>
      </c>
      <c r="X50" s="737">
        <f t="shared" si="41"/>
        <v>0</v>
      </c>
      <c r="Y50" s="737">
        <f t="shared" si="41"/>
        <v>0</v>
      </c>
      <c r="Z50" s="737">
        <f t="shared" si="41"/>
        <v>0</v>
      </c>
      <c r="AA50" s="737">
        <f t="shared" si="41"/>
        <v>0</v>
      </c>
      <c r="AB50" s="737">
        <f t="shared" si="41"/>
        <v>0</v>
      </c>
      <c r="AC50" s="737">
        <f t="shared" si="41"/>
        <v>0</v>
      </c>
      <c r="AD50" s="737">
        <f t="shared" si="41"/>
        <v>0</v>
      </c>
      <c r="AE50" s="737">
        <f t="shared" si="41"/>
        <v>0</v>
      </c>
      <c r="AF50" s="737">
        <f t="shared" si="41"/>
        <v>0</v>
      </c>
      <c r="AG50" s="737">
        <f t="shared" si="41"/>
        <v>0</v>
      </c>
      <c r="AH50" s="737">
        <f t="shared" si="41"/>
        <v>0</v>
      </c>
      <c r="AI50" s="737">
        <f t="shared" si="41"/>
        <v>0</v>
      </c>
      <c r="AJ50" s="737">
        <f t="shared" si="41"/>
        <v>0</v>
      </c>
      <c r="AK50" s="737">
        <f t="shared" si="41"/>
        <v>0</v>
      </c>
      <c r="AL50" s="737">
        <f t="shared" si="41"/>
        <v>0</v>
      </c>
      <c r="AM50" s="737">
        <f t="shared" si="41"/>
        <v>0</v>
      </c>
      <c r="AN50" s="737">
        <f t="shared" si="41"/>
        <v>0</v>
      </c>
      <c r="AO50" s="737">
        <f t="shared" si="41"/>
        <v>0</v>
      </c>
      <c r="AP50" s="737">
        <f t="shared" si="41"/>
        <v>0</v>
      </c>
      <c r="AQ50" s="737">
        <f t="shared" si="41"/>
        <v>0</v>
      </c>
      <c r="AR50" s="737">
        <f t="shared" si="41"/>
        <v>0</v>
      </c>
      <c r="AS50" s="737">
        <f t="shared" si="41"/>
        <v>0</v>
      </c>
      <c r="AT50" s="737">
        <f t="shared" si="41"/>
        <v>0</v>
      </c>
      <c r="AU50" s="737">
        <f t="shared" si="41"/>
        <v>0</v>
      </c>
      <c r="AV50" s="737">
        <f t="shared" si="41"/>
        <v>0</v>
      </c>
      <c r="AW50" s="737">
        <f t="shared" si="41"/>
        <v>0</v>
      </c>
      <c r="AX50" s="737">
        <f t="shared" si="41"/>
        <v>0</v>
      </c>
      <c r="AY50" s="737">
        <f t="shared" si="41"/>
        <v>0</v>
      </c>
      <c r="AZ50" s="737">
        <f t="shared" si="41"/>
        <v>0</v>
      </c>
      <c r="BA50" s="737">
        <f t="shared" si="41"/>
        <v>0</v>
      </c>
      <c r="BB50" s="737">
        <f t="shared" si="41"/>
        <v>0</v>
      </c>
      <c r="BC50" s="737">
        <f t="shared" si="41"/>
        <v>0</v>
      </c>
      <c r="BD50" s="737">
        <f t="shared" si="41"/>
        <v>0</v>
      </c>
      <c r="BE50" s="737">
        <f t="shared" si="41"/>
        <v>0</v>
      </c>
      <c r="BF50" s="737">
        <f t="shared" si="41"/>
        <v>0</v>
      </c>
      <c r="BG50" s="737">
        <f t="shared" si="41"/>
        <v>0</v>
      </c>
      <c r="BH50" s="737">
        <f t="shared" si="41"/>
        <v>0</v>
      </c>
      <c r="BI50" s="737">
        <f t="shared" si="41"/>
        <v>0</v>
      </c>
      <c r="BJ50" s="737">
        <f t="shared" si="41"/>
        <v>0</v>
      </c>
      <c r="BK50" s="737">
        <f t="shared" si="41"/>
        <v>0</v>
      </c>
      <c r="BL50" s="737">
        <f t="shared" si="41"/>
        <v>0</v>
      </c>
      <c r="BM50" s="737">
        <f t="shared" si="41"/>
        <v>0</v>
      </c>
      <c r="BN50" s="737">
        <f t="shared" si="41"/>
        <v>0</v>
      </c>
      <c r="BO50" s="737">
        <f t="shared" si="41"/>
        <v>0</v>
      </c>
      <c r="BP50" s="737">
        <f t="shared" si="41"/>
        <v>0</v>
      </c>
      <c r="BQ50" s="737">
        <f t="shared" si="41"/>
        <v>0</v>
      </c>
      <c r="BR50" s="737">
        <f t="shared" si="41"/>
        <v>0</v>
      </c>
      <c r="BS50" s="737">
        <f t="shared" si="41"/>
        <v>0</v>
      </c>
      <c r="BT50" s="737">
        <f t="shared" si="41"/>
        <v>0</v>
      </c>
      <c r="BU50" s="737">
        <f t="shared" ref="BU50:DO50" si="42">BU37*$H$48</f>
        <v>0</v>
      </c>
      <c r="BV50" s="737">
        <f t="shared" si="42"/>
        <v>0</v>
      </c>
      <c r="BW50" s="737">
        <f t="shared" si="42"/>
        <v>0</v>
      </c>
      <c r="BX50" s="737">
        <f t="shared" si="42"/>
        <v>0</v>
      </c>
      <c r="BY50" s="737">
        <f t="shared" si="42"/>
        <v>0</v>
      </c>
      <c r="BZ50" s="737">
        <f t="shared" si="42"/>
        <v>0</v>
      </c>
      <c r="CA50" s="737">
        <f t="shared" si="42"/>
        <v>0</v>
      </c>
      <c r="CB50" s="737">
        <f t="shared" si="42"/>
        <v>0</v>
      </c>
      <c r="CC50" s="737">
        <f t="shared" si="42"/>
        <v>0</v>
      </c>
      <c r="CD50" s="737">
        <f t="shared" si="42"/>
        <v>0</v>
      </c>
      <c r="CE50" s="737">
        <f t="shared" si="42"/>
        <v>0</v>
      </c>
      <c r="CF50" s="737">
        <f t="shared" si="42"/>
        <v>0</v>
      </c>
      <c r="CG50" s="737">
        <f t="shared" si="42"/>
        <v>0</v>
      </c>
      <c r="CH50" s="737">
        <f t="shared" si="42"/>
        <v>0</v>
      </c>
      <c r="CI50" s="737">
        <f t="shared" si="42"/>
        <v>0</v>
      </c>
      <c r="CJ50" s="737">
        <f t="shared" si="42"/>
        <v>0</v>
      </c>
      <c r="CK50" s="737">
        <f t="shared" si="42"/>
        <v>0</v>
      </c>
      <c r="CL50" s="737">
        <f t="shared" si="42"/>
        <v>0</v>
      </c>
      <c r="CM50" s="737">
        <f t="shared" si="42"/>
        <v>0</v>
      </c>
      <c r="CN50" s="737">
        <f t="shared" si="42"/>
        <v>0</v>
      </c>
      <c r="CO50" s="737">
        <f t="shared" si="42"/>
        <v>0</v>
      </c>
      <c r="CP50" s="737">
        <f t="shared" si="42"/>
        <v>0</v>
      </c>
      <c r="CQ50" s="737">
        <f t="shared" si="42"/>
        <v>0</v>
      </c>
      <c r="CR50" s="737">
        <f t="shared" si="42"/>
        <v>0</v>
      </c>
      <c r="CS50" s="737">
        <f t="shared" si="42"/>
        <v>0</v>
      </c>
      <c r="CT50" s="737">
        <f t="shared" si="42"/>
        <v>0</v>
      </c>
      <c r="CU50" s="737">
        <f t="shared" si="42"/>
        <v>0</v>
      </c>
      <c r="CV50" s="737">
        <f t="shared" si="42"/>
        <v>0</v>
      </c>
      <c r="CW50" s="737">
        <f t="shared" si="42"/>
        <v>0</v>
      </c>
      <c r="CX50" s="737">
        <f t="shared" si="42"/>
        <v>0</v>
      </c>
      <c r="CY50" s="737">
        <f t="shared" si="42"/>
        <v>0</v>
      </c>
      <c r="CZ50" s="737">
        <f t="shared" si="42"/>
        <v>0</v>
      </c>
      <c r="DA50" s="737">
        <f t="shared" si="42"/>
        <v>0</v>
      </c>
      <c r="DB50" s="737">
        <f t="shared" si="42"/>
        <v>0</v>
      </c>
      <c r="DC50" s="737">
        <f t="shared" si="42"/>
        <v>0</v>
      </c>
      <c r="DD50" s="737">
        <f t="shared" si="42"/>
        <v>0</v>
      </c>
      <c r="DE50" s="737">
        <f t="shared" si="42"/>
        <v>0</v>
      </c>
      <c r="DF50" s="737">
        <f t="shared" si="42"/>
        <v>0</v>
      </c>
      <c r="DG50" s="737">
        <f t="shared" si="42"/>
        <v>0</v>
      </c>
      <c r="DH50" s="737">
        <f t="shared" si="42"/>
        <v>0</v>
      </c>
      <c r="DI50" s="737">
        <f t="shared" si="42"/>
        <v>0</v>
      </c>
      <c r="DJ50" s="737">
        <f t="shared" si="42"/>
        <v>0</v>
      </c>
      <c r="DK50" s="737">
        <f t="shared" si="42"/>
        <v>0</v>
      </c>
      <c r="DL50" s="737">
        <f t="shared" si="42"/>
        <v>0</v>
      </c>
      <c r="DM50" s="737">
        <f t="shared" si="42"/>
        <v>0</v>
      </c>
      <c r="DN50" s="737">
        <f t="shared" si="42"/>
        <v>0</v>
      </c>
      <c r="DO50" s="737">
        <f t="shared" si="42"/>
        <v>0</v>
      </c>
      <c r="DR50" s="738">
        <f>[28]INFO!C42</f>
        <v>0</v>
      </c>
      <c r="DS50" s="738"/>
      <c r="DT50" s="738"/>
      <c r="DU50" s="738"/>
      <c r="DV50" s="738"/>
      <c r="DW50" s="738"/>
      <c r="DX50" s="738"/>
      <c r="DY50" s="738"/>
      <c r="DZ50" s="738"/>
      <c r="EA50" s="738"/>
      <c r="EB50" s="738"/>
      <c r="EC50" s="738"/>
      <c r="ED50" s="738"/>
      <c r="EE50" s="738"/>
      <c r="EF50" s="738"/>
      <c r="EG50" s="738"/>
      <c r="EH50" s="738"/>
      <c r="EI50" s="738"/>
      <c r="EJ50" s="738"/>
      <c r="EQ50" s="738"/>
      <c r="ER50" s="738"/>
      <c r="ES50" s="738"/>
    </row>
    <row r="51" spans="2:149" ht="24.95" customHeight="1">
      <c r="E51" s="738"/>
      <c r="H51" s="736" t="s">
        <v>641</v>
      </c>
      <c r="I51" s="737">
        <f>I50</f>
        <v>0</v>
      </c>
      <c r="J51" s="737">
        <f>I51+J50</f>
        <v>0</v>
      </c>
      <c r="K51" s="737">
        <f t="shared" ref="K51:BV51" si="43">J51+K50</f>
        <v>0</v>
      </c>
      <c r="L51" s="737">
        <f t="shared" si="43"/>
        <v>0</v>
      </c>
      <c r="M51" s="737">
        <f t="shared" si="43"/>
        <v>0</v>
      </c>
      <c r="N51" s="737">
        <f t="shared" si="43"/>
        <v>0</v>
      </c>
      <c r="O51" s="737">
        <f t="shared" si="43"/>
        <v>0</v>
      </c>
      <c r="P51" s="737">
        <f t="shared" si="43"/>
        <v>0</v>
      </c>
      <c r="Q51" s="737">
        <f t="shared" si="43"/>
        <v>0</v>
      </c>
      <c r="R51" s="737">
        <f t="shared" si="43"/>
        <v>0</v>
      </c>
      <c r="S51" s="737">
        <f t="shared" si="43"/>
        <v>0</v>
      </c>
      <c r="T51" s="737">
        <f t="shared" si="43"/>
        <v>0</v>
      </c>
      <c r="U51" s="737">
        <f t="shared" si="43"/>
        <v>0</v>
      </c>
      <c r="V51" s="737">
        <f t="shared" si="43"/>
        <v>0</v>
      </c>
      <c r="W51" s="737">
        <f t="shared" si="43"/>
        <v>0</v>
      </c>
      <c r="X51" s="737">
        <f t="shared" si="43"/>
        <v>0</v>
      </c>
      <c r="Y51" s="737">
        <f t="shared" si="43"/>
        <v>0</v>
      </c>
      <c r="Z51" s="737">
        <f t="shared" si="43"/>
        <v>0</v>
      </c>
      <c r="AA51" s="737">
        <f t="shared" si="43"/>
        <v>0</v>
      </c>
      <c r="AB51" s="737">
        <f t="shared" si="43"/>
        <v>0</v>
      </c>
      <c r="AC51" s="737">
        <f t="shared" si="43"/>
        <v>0</v>
      </c>
      <c r="AD51" s="739">
        <f t="shared" si="43"/>
        <v>0</v>
      </c>
      <c r="AE51" s="739">
        <f t="shared" si="43"/>
        <v>0</v>
      </c>
      <c r="AF51" s="739">
        <f t="shared" si="43"/>
        <v>0</v>
      </c>
      <c r="AG51" s="739">
        <f t="shared" si="43"/>
        <v>0</v>
      </c>
      <c r="AH51" s="739">
        <f t="shared" si="43"/>
        <v>0</v>
      </c>
      <c r="AI51" s="739">
        <f t="shared" si="43"/>
        <v>0</v>
      </c>
      <c r="AJ51" s="739">
        <f t="shared" si="43"/>
        <v>0</v>
      </c>
      <c r="AK51" s="739">
        <f t="shared" si="43"/>
        <v>0</v>
      </c>
      <c r="AL51" s="739">
        <f t="shared" si="43"/>
        <v>0</v>
      </c>
      <c r="AM51" s="739">
        <f t="shared" si="43"/>
        <v>0</v>
      </c>
      <c r="AN51" s="739">
        <f t="shared" si="43"/>
        <v>0</v>
      </c>
      <c r="AO51" s="739">
        <f t="shared" si="43"/>
        <v>0</v>
      </c>
      <c r="AP51" s="739">
        <f t="shared" si="43"/>
        <v>0</v>
      </c>
      <c r="AQ51" s="739">
        <f t="shared" si="43"/>
        <v>0</v>
      </c>
      <c r="AR51" s="739">
        <f t="shared" si="43"/>
        <v>0</v>
      </c>
      <c r="AS51" s="739">
        <f t="shared" si="43"/>
        <v>0</v>
      </c>
      <c r="AT51" s="739">
        <f t="shared" si="43"/>
        <v>0</v>
      </c>
      <c r="AU51" s="739">
        <f t="shared" si="43"/>
        <v>0</v>
      </c>
      <c r="AV51" s="739">
        <f t="shared" si="43"/>
        <v>0</v>
      </c>
      <c r="AW51" s="739">
        <f t="shared" si="43"/>
        <v>0</v>
      </c>
      <c r="AX51" s="739">
        <f t="shared" si="43"/>
        <v>0</v>
      </c>
      <c r="AY51" s="739">
        <f t="shared" si="43"/>
        <v>0</v>
      </c>
      <c r="AZ51" s="739">
        <f t="shared" si="43"/>
        <v>0</v>
      </c>
      <c r="BA51" s="739">
        <f t="shared" si="43"/>
        <v>0</v>
      </c>
      <c r="BB51" s="739">
        <f t="shared" si="43"/>
        <v>0</v>
      </c>
      <c r="BC51" s="739">
        <f t="shared" si="43"/>
        <v>0</v>
      </c>
      <c r="BD51" s="739">
        <f t="shared" si="43"/>
        <v>0</v>
      </c>
      <c r="BE51" s="739">
        <f t="shared" si="43"/>
        <v>0</v>
      </c>
      <c r="BF51" s="739">
        <f t="shared" si="43"/>
        <v>0</v>
      </c>
      <c r="BG51" s="739">
        <f t="shared" si="43"/>
        <v>0</v>
      </c>
      <c r="BH51" s="739">
        <f t="shared" si="43"/>
        <v>0</v>
      </c>
      <c r="BI51" s="739">
        <f t="shared" si="43"/>
        <v>0</v>
      </c>
      <c r="BJ51" s="739">
        <f t="shared" si="43"/>
        <v>0</v>
      </c>
      <c r="BK51" s="739">
        <f t="shared" si="43"/>
        <v>0</v>
      </c>
      <c r="BL51" s="739">
        <f t="shared" si="43"/>
        <v>0</v>
      </c>
      <c r="BM51" s="739">
        <f t="shared" si="43"/>
        <v>0</v>
      </c>
      <c r="BN51" s="739">
        <f t="shared" si="43"/>
        <v>0</v>
      </c>
      <c r="BO51" s="739">
        <f t="shared" si="43"/>
        <v>0</v>
      </c>
      <c r="BP51" s="739">
        <f t="shared" si="43"/>
        <v>0</v>
      </c>
      <c r="BQ51" s="739">
        <f t="shared" si="43"/>
        <v>0</v>
      </c>
      <c r="BR51" s="739">
        <f t="shared" si="43"/>
        <v>0</v>
      </c>
      <c r="BS51" s="739">
        <f t="shared" si="43"/>
        <v>0</v>
      </c>
      <c r="BT51" s="739">
        <f t="shared" si="43"/>
        <v>0</v>
      </c>
      <c r="BU51" s="739">
        <f t="shared" si="43"/>
        <v>0</v>
      </c>
      <c r="BV51" s="739">
        <f t="shared" si="43"/>
        <v>0</v>
      </c>
      <c r="BW51" s="739">
        <f t="shared" ref="BW51:DO51" si="44">BV51+BW50</f>
        <v>0</v>
      </c>
      <c r="BX51" s="739">
        <f t="shared" si="44"/>
        <v>0</v>
      </c>
      <c r="BY51" s="739">
        <f t="shared" si="44"/>
        <v>0</v>
      </c>
      <c r="BZ51" s="739">
        <f t="shared" si="44"/>
        <v>0</v>
      </c>
      <c r="CA51" s="739">
        <f t="shared" si="44"/>
        <v>0</v>
      </c>
      <c r="CB51" s="739">
        <f t="shared" si="44"/>
        <v>0</v>
      </c>
      <c r="CC51" s="739">
        <f t="shared" si="44"/>
        <v>0</v>
      </c>
      <c r="CD51" s="739">
        <f t="shared" si="44"/>
        <v>0</v>
      </c>
      <c r="CE51" s="739">
        <f t="shared" si="44"/>
        <v>0</v>
      </c>
      <c r="CF51" s="739">
        <f t="shared" si="44"/>
        <v>0</v>
      </c>
      <c r="CG51" s="739">
        <f t="shared" si="44"/>
        <v>0</v>
      </c>
      <c r="CH51" s="739">
        <f t="shared" si="44"/>
        <v>0</v>
      </c>
      <c r="CI51" s="739">
        <f t="shared" si="44"/>
        <v>0</v>
      </c>
      <c r="CJ51" s="739">
        <f t="shared" si="44"/>
        <v>0</v>
      </c>
      <c r="CK51" s="739">
        <f t="shared" si="44"/>
        <v>0</v>
      </c>
      <c r="CL51" s="739">
        <f t="shared" si="44"/>
        <v>0</v>
      </c>
      <c r="CM51" s="739">
        <f t="shared" si="44"/>
        <v>0</v>
      </c>
      <c r="CN51" s="739">
        <f t="shared" si="44"/>
        <v>0</v>
      </c>
      <c r="CO51" s="739">
        <f t="shared" si="44"/>
        <v>0</v>
      </c>
      <c r="CP51" s="739">
        <f t="shared" si="44"/>
        <v>0</v>
      </c>
      <c r="CQ51" s="739">
        <f t="shared" si="44"/>
        <v>0</v>
      </c>
      <c r="CR51" s="739">
        <f t="shared" si="44"/>
        <v>0</v>
      </c>
      <c r="CS51" s="739">
        <f t="shared" si="44"/>
        <v>0</v>
      </c>
      <c r="CT51" s="739">
        <f t="shared" si="44"/>
        <v>0</v>
      </c>
      <c r="CU51" s="739">
        <f t="shared" si="44"/>
        <v>0</v>
      </c>
      <c r="CV51" s="739">
        <f t="shared" si="44"/>
        <v>0</v>
      </c>
      <c r="CW51" s="739">
        <f t="shared" si="44"/>
        <v>0</v>
      </c>
      <c r="CX51" s="739">
        <f t="shared" si="44"/>
        <v>0</v>
      </c>
      <c r="CY51" s="739">
        <f t="shared" si="44"/>
        <v>0</v>
      </c>
      <c r="CZ51" s="739">
        <f t="shared" si="44"/>
        <v>0</v>
      </c>
      <c r="DA51" s="739">
        <f t="shared" si="44"/>
        <v>0</v>
      </c>
      <c r="DB51" s="739">
        <f t="shared" si="44"/>
        <v>0</v>
      </c>
      <c r="DC51" s="739">
        <f t="shared" si="44"/>
        <v>0</v>
      </c>
      <c r="DD51" s="739">
        <f t="shared" si="44"/>
        <v>0</v>
      </c>
      <c r="DE51" s="739">
        <f t="shared" si="44"/>
        <v>0</v>
      </c>
      <c r="DF51" s="739">
        <f t="shared" si="44"/>
        <v>0</v>
      </c>
      <c r="DG51" s="739">
        <f t="shared" si="44"/>
        <v>0</v>
      </c>
      <c r="DH51" s="739">
        <f t="shared" si="44"/>
        <v>0</v>
      </c>
      <c r="DI51" s="739">
        <f t="shared" si="44"/>
        <v>0</v>
      </c>
      <c r="DJ51" s="739">
        <f t="shared" si="44"/>
        <v>0</v>
      </c>
      <c r="DK51" s="739">
        <f t="shared" si="44"/>
        <v>0</v>
      </c>
      <c r="DL51" s="739">
        <f t="shared" si="44"/>
        <v>0</v>
      </c>
      <c r="DM51" s="739">
        <f t="shared" si="44"/>
        <v>0</v>
      </c>
      <c r="DN51" s="739">
        <f t="shared" si="44"/>
        <v>0</v>
      </c>
      <c r="DO51" s="739">
        <f t="shared" si="44"/>
        <v>0</v>
      </c>
      <c r="DP51" s="735"/>
      <c r="DR51" s="738">
        <f>[28]INFO!C43</f>
        <v>0</v>
      </c>
      <c r="DS51" s="738"/>
      <c r="DT51" s="738"/>
      <c r="DU51" s="738"/>
      <c r="DV51" s="738"/>
      <c r="DW51" s="738"/>
      <c r="DX51" s="738"/>
      <c r="DY51" s="738"/>
      <c r="DZ51" s="738"/>
      <c r="EA51" s="738"/>
      <c r="EB51" s="738"/>
      <c r="EC51" s="738"/>
      <c r="ED51" s="738"/>
      <c r="EE51" s="738"/>
      <c r="EF51" s="738"/>
      <c r="EG51" s="738"/>
      <c r="EH51" s="738"/>
      <c r="EI51" s="738"/>
      <c r="EJ51" s="738"/>
      <c r="EQ51" s="738"/>
      <c r="ER51" s="738"/>
      <c r="ES51" s="738"/>
    </row>
    <row r="52" spans="2:149" ht="24.95" customHeight="1">
      <c r="B52" s="735"/>
      <c r="E52" s="738"/>
      <c r="H52" s="736" t="s">
        <v>642</v>
      </c>
      <c r="I52" s="740"/>
      <c r="J52" s="740"/>
      <c r="K52" s="740"/>
      <c r="L52" s="740"/>
      <c r="M52" s="740"/>
      <c r="N52" s="740"/>
      <c r="O52" s="740"/>
      <c r="P52" s="740"/>
      <c r="Q52" s="740"/>
      <c r="R52" s="740"/>
      <c r="S52" s="740"/>
      <c r="T52" s="740"/>
      <c r="U52" s="740"/>
      <c r="V52" s="740"/>
      <c r="W52" s="740"/>
      <c r="X52" s="740"/>
      <c r="Y52" s="740"/>
      <c r="Z52" s="740"/>
      <c r="AA52" s="740"/>
      <c r="AB52" s="740"/>
      <c r="AC52" s="740"/>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c r="CS52" s="741"/>
      <c r="CT52" s="741"/>
      <c r="CU52" s="741"/>
      <c r="CV52" s="741"/>
      <c r="CW52" s="741"/>
      <c r="CX52" s="741"/>
      <c r="CY52" s="741"/>
      <c r="CZ52" s="741"/>
      <c r="DA52" s="741"/>
      <c r="DB52" s="741"/>
      <c r="DC52" s="741"/>
      <c r="DD52" s="741"/>
      <c r="DE52" s="741"/>
      <c r="DF52" s="741"/>
      <c r="DG52" s="741"/>
      <c r="DH52" s="741"/>
      <c r="DI52" s="741"/>
      <c r="DJ52" s="741"/>
      <c r="DK52" s="741"/>
      <c r="DL52" s="741"/>
      <c r="DM52" s="741"/>
      <c r="DN52" s="741"/>
      <c r="DO52" s="741"/>
      <c r="DR52" s="738">
        <f>[28]INFO!C44</f>
        <v>0</v>
      </c>
      <c r="DS52" s="738"/>
      <c r="DT52" s="738"/>
      <c r="DU52" s="738"/>
      <c r="DV52" s="738"/>
      <c r="DW52" s="738"/>
      <c r="DX52" s="738"/>
      <c r="DY52" s="738"/>
      <c r="DZ52" s="738"/>
      <c r="EA52" s="738"/>
      <c r="EB52" s="738"/>
      <c r="EC52" s="738"/>
      <c r="ED52" s="738"/>
      <c r="EE52" s="738"/>
      <c r="EF52" s="738"/>
      <c r="EG52" s="738"/>
      <c r="EH52" s="738"/>
      <c r="EI52" s="738"/>
      <c r="EJ52" s="738"/>
      <c r="EQ52" s="738"/>
      <c r="ER52" s="738"/>
      <c r="ES52" s="738"/>
    </row>
    <row r="53" spans="2:149" ht="33.75" customHeight="1">
      <c r="E53" s="738"/>
      <c r="H53" s="736" t="s">
        <v>643</v>
      </c>
      <c r="I53" s="742">
        <f>I52</f>
        <v>0</v>
      </c>
      <c r="J53" s="742">
        <f>I53+J52</f>
        <v>0</v>
      </c>
      <c r="K53" s="742">
        <f>J53+K52</f>
        <v>0</v>
      </c>
      <c r="L53" s="742">
        <f>K53+L52</f>
        <v>0</v>
      </c>
      <c r="M53" s="742">
        <f>L53+M52</f>
        <v>0</v>
      </c>
      <c r="N53" s="742">
        <f>M53+N52</f>
        <v>0</v>
      </c>
      <c r="O53" s="742">
        <f t="shared" ref="O53:BZ53" si="45">N53+O52</f>
        <v>0</v>
      </c>
      <c r="P53" s="742">
        <f t="shared" si="45"/>
        <v>0</v>
      </c>
      <c r="Q53" s="742">
        <f t="shared" si="45"/>
        <v>0</v>
      </c>
      <c r="R53" s="742">
        <f t="shared" si="45"/>
        <v>0</v>
      </c>
      <c r="S53" s="742">
        <f t="shared" si="45"/>
        <v>0</v>
      </c>
      <c r="T53" s="742">
        <f t="shared" si="45"/>
        <v>0</v>
      </c>
      <c r="U53" s="742">
        <f t="shared" si="45"/>
        <v>0</v>
      </c>
      <c r="V53" s="742">
        <f t="shared" si="45"/>
        <v>0</v>
      </c>
      <c r="W53" s="742">
        <f t="shared" si="45"/>
        <v>0</v>
      </c>
      <c r="X53" s="742">
        <f t="shared" si="45"/>
        <v>0</v>
      </c>
      <c r="Y53" s="742">
        <f t="shared" si="45"/>
        <v>0</v>
      </c>
      <c r="Z53" s="742">
        <f t="shared" si="45"/>
        <v>0</v>
      </c>
      <c r="AA53" s="742">
        <f t="shared" si="45"/>
        <v>0</v>
      </c>
      <c r="AB53" s="742">
        <f t="shared" si="45"/>
        <v>0</v>
      </c>
      <c r="AC53" s="742">
        <f t="shared" si="45"/>
        <v>0</v>
      </c>
      <c r="AD53" s="743">
        <f t="shared" si="45"/>
        <v>0</v>
      </c>
      <c r="AE53" s="743">
        <f t="shared" si="45"/>
        <v>0</v>
      </c>
      <c r="AF53" s="743">
        <f t="shared" si="45"/>
        <v>0</v>
      </c>
      <c r="AG53" s="743">
        <f t="shared" si="45"/>
        <v>0</v>
      </c>
      <c r="AH53" s="743">
        <f t="shared" si="45"/>
        <v>0</v>
      </c>
      <c r="AI53" s="743">
        <f t="shared" si="45"/>
        <v>0</v>
      </c>
      <c r="AJ53" s="743">
        <f t="shared" si="45"/>
        <v>0</v>
      </c>
      <c r="AK53" s="743">
        <f t="shared" si="45"/>
        <v>0</v>
      </c>
      <c r="AL53" s="743">
        <f t="shared" si="45"/>
        <v>0</v>
      </c>
      <c r="AM53" s="743">
        <f t="shared" si="45"/>
        <v>0</v>
      </c>
      <c r="AN53" s="743">
        <f t="shared" si="45"/>
        <v>0</v>
      </c>
      <c r="AO53" s="743">
        <f t="shared" si="45"/>
        <v>0</v>
      </c>
      <c r="AP53" s="743">
        <f t="shared" si="45"/>
        <v>0</v>
      </c>
      <c r="AQ53" s="743">
        <f t="shared" si="45"/>
        <v>0</v>
      </c>
      <c r="AR53" s="743">
        <f t="shared" si="45"/>
        <v>0</v>
      </c>
      <c r="AS53" s="743">
        <f t="shared" si="45"/>
        <v>0</v>
      </c>
      <c r="AT53" s="743">
        <f t="shared" si="45"/>
        <v>0</v>
      </c>
      <c r="AU53" s="743">
        <f t="shared" si="45"/>
        <v>0</v>
      </c>
      <c r="AV53" s="743">
        <f t="shared" si="45"/>
        <v>0</v>
      </c>
      <c r="AW53" s="743">
        <f t="shared" si="45"/>
        <v>0</v>
      </c>
      <c r="AX53" s="743">
        <f t="shared" si="45"/>
        <v>0</v>
      </c>
      <c r="AY53" s="743">
        <f t="shared" si="45"/>
        <v>0</v>
      </c>
      <c r="AZ53" s="743">
        <f t="shared" si="45"/>
        <v>0</v>
      </c>
      <c r="BA53" s="743">
        <f t="shared" si="45"/>
        <v>0</v>
      </c>
      <c r="BB53" s="743">
        <f t="shared" si="45"/>
        <v>0</v>
      </c>
      <c r="BC53" s="743">
        <f t="shared" si="45"/>
        <v>0</v>
      </c>
      <c r="BD53" s="743">
        <f t="shared" si="45"/>
        <v>0</v>
      </c>
      <c r="BE53" s="743">
        <f t="shared" si="45"/>
        <v>0</v>
      </c>
      <c r="BF53" s="743">
        <f t="shared" si="45"/>
        <v>0</v>
      </c>
      <c r="BG53" s="743">
        <f t="shared" si="45"/>
        <v>0</v>
      </c>
      <c r="BH53" s="743">
        <f t="shared" si="45"/>
        <v>0</v>
      </c>
      <c r="BI53" s="743">
        <f t="shared" si="45"/>
        <v>0</v>
      </c>
      <c r="BJ53" s="743">
        <f t="shared" si="45"/>
        <v>0</v>
      </c>
      <c r="BK53" s="743">
        <f t="shared" si="45"/>
        <v>0</v>
      </c>
      <c r="BL53" s="743">
        <f t="shared" si="45"/>
        <v>0</v>
      </c>
      <c r="BM53" s="743">
        <f t="shared" si="45"/>
        <v>0</v>
      </c>
      <c r="BN53" s="743">
        <f t="shared" si="45"/>
        <v>0</v>
      </c>
      <c r="BO53" s="743">
        <f t="shared" si="45"/>
        <v>0</v>
      </c>
      <c r="BP53" s="743">
        <f t="shared" si="45"/>
        <v>0</v>
      </c>
      <c r="BQ53" s="743">
        <f t="shared" si="45"/>
        <v>0</v>
      </c>
      <c r="BR53" s="743">
        <f t="shared" si="45"/>
        <v>0</v>
      </c>
      <c r="BS53" s="743">
        <f t="shared" si="45"/>
        <v>0</v>
      </c>
      <c r="BT53" s="743">
        <f t="shared" si="45"/>
        <v>0</v>
      </c>
      <c r="BU53" s="743">
        <f t="shared" si="45"/>
        <v>0</v>
      </c>
      <c r="BV53" s="743">
        <f t="shared" si="45"/>
        <v>0</v>
      </c>
      <c r="BW53" s="743">
        <f t="shared" si="45"/>
        <v>0</v>
      </c>
      <c r="BX53" s="743">
        <f t="shared" si="45"/>
        <v>0</v>
      </c>
      <c r="BY53" s="743">
        <f t="shared" si="45"/>
        <v>0</v>
      </c>
      <c r="BZ53" s="743">
        <f t="shared" si="45"/>
        <v>0</v>
      </c>
      <c r="CA53" s="743">
        <f t="shared" ref="CA53:DO53" si="46">BZ53+CA52</f>
        <v>0</v>
      </c>
      <c r="CB53" s="743">
        <f t="shared" si="46"/>
        <v>0</v>
      </c>
      <c r="CC53" s="743">
        <f t="shared" si="46"/>
        <v>0</v>
      </c>
      <c r="CD53" s="743">
        <f t="shared" si="46"/>
        <v>0</v>
      </c>
      <c r="CE53" s="743">
        <f t="shared" si="46"/>
        <v>0</v>
      </c>
      <c r="CF53" s="743">
        <f t="shared" si="46"/>
        <v>0</v>
      </c>
      <c r="CG53" s="743">
        <f t="shared" si="46"/>
        <v>0</v>
      </c>
      <c r="CH53" s="743">
        <f t="shared" si="46"/>
        <v>0</v>
      </c>
      <c r="CI53" s="743">
        <f t="shared" si="46"/>
        <v>0</v>
      </c>
      <c r="CJ53" s="743">
        <f t="shared" si="46"/>
        <v>0</v>
      </c>
      <c r="CK53" s="743">
        <f t="shared" si="46"/>
        <v>0</v>
      </c>
      <c r="CL53" s="743">
        <f t="shared" si="46"/>
        <v>0</v>
      </c>
      <c r="CM53" s="743">
        <f t="shared" si="46"/>
        <v>0</v>
      </c>
      <c r="CN53" s="743">
        <f t="shared" si="46"/>
        <v>0</v>
      </c>
      <c r="CO53" s="743">
        <f t="shared" si="46"/>
        <v>0</v>
      </c>
      <c r="CP53" s="743">
        <f t="shared" si="46"/>
        <v>0</v>
      </c>
      <c r="CQ53" s="743">
        <f t="shared" si="46"/>
        <v>0</v>
      </c>
      <c r="CR53" s="743">
        <f t="shared" si="46"/>
        <v>0</v>
      </c>
      <c r="CS53" s="743">
        <f t="shared" si="46"/>
        <v>0</v>
      </c>
      <c r="CT53" s="743">
        <f t="shared" si="46"/>
        <v>0</v>
      </c>
      <c r="CU53" s="743">
        <f t="shared" si="46"/>
        <v>0</v>
      </c>
      <c r="CV53" s="743">
        <f t="shared" si="46"/>
        <v>0</v>
      </c>
      <c r="CW53" s="743">
        <f t="shared" si="46"/>
        <v>0</v>
      </c>
      <c r="CX53" s="743">
        <f t="shared" si="46"/>
        <v>0</v>
      </c>
      <c r="CY53" s="743">
        <f t="shared" si="46"/>
        <v>0</v>
      </c>
      <c r="CZ53" s="743">
        <f t="shared" si="46"/>
        <v>0</v>
      </c>
      <c r="DA53" s="743">
        <f t="shared" si="46"/>
        <v>0</v>
      </c>
      <c r="DB53" s="743">
        <f t="shared" si="46"/>
        <v>0</v>
      </c>
      <c r="DC53" s="743">
        <f t="shared" si="46"/>
        <v>0</v>
      </c>
      <c r="DD53" s="743">
        <f t="shared" si="46"/>
        <v>0</v>
      </c>
      <c r="DE53" s="743">
        <f t="shared" si="46"/>
        <v>0</v>
      </c>
      <c r="DF53" s="743">
        <f t="shared" si="46"/>
        <v>0</v>
      </c>
      <c r="DG53" s="743">
        <f t="shared" si="46"/>
        <v>0</v>
      </c>
      <c r="DH53" s="743">
        <f t="shared" si="46"/>
        <v>0</v>
      </c>
      <c r="DI53" s="743">
        <f t="shared" si="46"/>
        <v>0</v>
      </c>
      <c r="DJ53" s="743">
        <f t="shared" si="46"/>
        <v>0</v>
      </c>
      <c r="DK53" s="743">
        <f t="shared" si="46"/>
        <v>0</v>
      </c>
      <c r="DL53" s="743">
        <f t="shared" si="46"/>
        <v>0</v>
      </c>
      <c r="DM53" s="743">
        <f t="shared" si="46"/>
        <v>0</v>
      </c>
      <c r="DN53" s="743">
        <f t="shared" si="46"/>
        <v>0</v>
      </c>
      <c r="DO53" s="743">
        <f t="shared" si="46"/>
        <v>0</v>
      </c>
      <c r="DR53" s="738">
        <f>[28]INFO!C45</f>
        <v>0</v>
      </c>
      <c r="DS53" s="738"/>
      <c r="DT53" s="738"/>
      <c r="DU53" s="738"/>
      <c r="DV53" s="738"/>
      <c r="DW53" s="738"/>
      <c r="DX53" s="738"/>
      <c r="DY53" s="738"/>
      <c r="DZ53" s="738"/>
      <c r="EA53" s="738"/>
      <c r="EB53" s="738"/>
      <c r="EC53" s="738"/>
      <c r="ED53" s="738"/>
      <c r="EE53" s="738"/>
      <c r="EF53" s="738"/>
      <c r="EG53" s="738"/>
      <c r="EH53" s="738"/>
      <c r="EI53" s="738"/>
      <c r="EJ53" s="738"/>
      <c r="EQ53" s="738"/>
      <c r="ER53" s="738"/>
      <c r="ES53" s="738"/>
    </row>
    <row r="54" spans="2:149" ht="30.75" customHeight="1">
      <c r="E54" s="744"/>
      <c r="H54" s="735"/>
      <c r="DR54" s="744"/>
      <c r="DS54" s="744"/>
      <c r="DT54" s="744"/>
      <c r="DU54" s="744"/>
      <c r="DV54" s="744"/>
      <c r="DW54" s="744"/>
      <c r="DX54" s="744"/>
      <c r="DY54" s="744"/>
      <c r="DZ54" s="744"/>
      <c r="EA54" s="744"/>
      <c r="EB54" s="744"/>
      <c r="EC54" s="744"/>
      <c r="ED54" s="744"/>
      <c r="EE54" s="744"/>
      <c r="EF54" s="744"/>
      <c r="EG54" s="744"/>
      <c r="EH54" s="744"/>
      <c r="EI54" s="744"/>
      <c r="EJ54" s="744"/>
      <c r="EQ54" s="738"/>
      <c r="ER54" s="738"/>
      <c r="ES54" s="738"/>
    </row>
    <row r="55" spans="2:149" ht="15.75">
      <c r="H55" s="744"/>
      <c r="I55" s="744"/>
      <c r="J55" s="744" t="s">
        <v>645</v>
      </c>
      <c r="K55" s="744" t="s">
        <v>646</v>
      </c>
      <c r="L55" s="744" t="s">
        <v>647</v>
      </c>
      <c r="M55" s="744" t="s">
        <v>648</v>
      </c>
      <c r="N55" s="744" t="s">
        <v>649</v>
      </c>
      <c r="O55" s="744" t="s">
        <v>650</v>
      </c>
      <c r="P55" s="744" t="s">
        <v>651</v>
      </c>
      <c r="Q55" s="744" t="s">
        <v>652</v>
      </c>
      <c r="R55" s="744" t="s">
        <v>653</v>
      </c>
      <c r="S55" s="744" t="s">
        <v>654</v>
      </c>
      <c r="T55" s="744" t="s">
        <v>655</v>
      </c>
      <c r="U55" s="744" t="s">
        <v>655</v>
      </c>
      <c r="V55" s="744" t="s">
        <v>655</v>
      </c>
      <c r="W55" s="744" t="s">
        <v>655</v>
      </c>
      <c r="X55" s="744" t="s">
        <v>655</v>
      </c>
      <c r="Y55" s="744" t="s">
        <v>655</v>
      </c>
      <c r="Z55" s="744" t="s">
        <v>655</v>
      </c>
      <c r="AA55" s="744"/>
      <c r="EJ55" s="713"/>
      <c r="EQ55" s="713"/>
      <c r="ER55" s="713"/>
      <c r="ES55" s="713"/>
    </row>
    <row r="56" spans="2:149" ht="15.75">
      <c r="B56" s="735"/>
      <c r="H56" s="744"/>
      <c r="I56" s="745" t="s">
        <v>658</v>
      </c>
      <c r="J56" s="746">
        <f>I49</f>
        <v>45537</v>
      </c>
      <c r="K56" s="746">
        <f t="shared" ref="K56:Z56" si="47">J56+7</f>
        <v>45544</v>
      </c>
      <c r="L56" s="746">
        <f t="shared" si="47"/>
        <v>45551</v>
      </c>
      <c r="M56" s="746">
        <f t="shared" si="47"/>
        <v>45558</v>
      </c>
      <c r="N56" s="746">
        <f t="shared" si="47"/>
        <v>45565</v>
      </c>
      <c r="O56" s="746">
        <f t="shared" si="47"/>
        <v>45572</v>
      </c>
      <c r="P56" s="746">
        <f t="shared" si="47"/>
        <v>45579</v>
      </c>
      <c r="Q56" s="746">
        <f t="shared" si="47"/>
        <v>45586</v>
      </c>
      <c r="R56" s="746">
        <f t="shared" si="47"/>
        <v>45593</v>
      </c>
      <c r="S56" s="746">
        <f t="shared" si="47"/>
        <v>45600</v>
      </c>
      <c r="T56" s="746">
        <f t="shared" si="47"/>
        <v>45607</v>
      </c>
      <c r="U56" s="746">
        <f t="shared" si="47"/>
        <v>45614</v>
      </c>
      <c r="V56" s="746">
        <f t="shared" si="47"/>
        <v>45621</v>
      </c>
      <c r="W56" s="746">
        <f t="shared" si="47"/>
        <v>45628</v>
      </c>
      <c r="X56" s="746">
        <f t="shared" si="47"/>
        <v>45635</v>
      </c>
      <c r="Y56" s="746">
        <f t="shared" si="47"/>
        <v>45642</v>
      </c>
      <c r="Z56" s="746">
        <f t="shared" si="47"/>
        <v>45649</v>
      </c>
      <c r="AA56" s="744"/>
      <c r="AP56" s="735"/>
      <c r="EJ56" s="713"/>
      <c r="EQ56" s="713"/>
      <c r="ER56" s="713"/>
      <c r="ES56" s="713"/>
    </row>
    <row r="57" spans="2:149" ht="20.100000000000001" customHeight="1">
      <c r="H57" s="747" t="s">
        <v>628</v>
      </c>
      <c r="I57" s="748">
        <v>0</v>
      </c>
      <c r="J57" s="749">
        <f>SUM(I50:O50)</f>
        <v>0</v>
      </c>
      <c r="K57" s="749">
        <f>SUM(P50:V50)</f>
        <v>0</v>
      </c>
      <c r="L57" s="749">
        <f>SUM(W50:AC50)</f>
        <v>0</v>
      </c>
      <c r="M57" s="749">
        <f>SUM(AD50:AJ50)</f>
        <v>0</v>
      </c>
      <c r="N57" s="749">
        <f>SUM(AK50:AQ50)</f>
        <v>0</v>
      </c>
      <c r="O57" s="749">
        <f>SUM(AR50:AX50)</f>
        <v>0</v>
      </c>
      <c r="P57" s="749">
        <f t="shared" ref="P57:Z57" si="48">SUM(AA50:AG50)</f>
        <v>0</v>
      </c>
      <c r="Q57" s="749">
        <f t="shared" si="48"/>
        <v>0</v>
      </c>
      <c r="R57" s="749">
        <f t="shared" si="48"/>
        <v>0</v>
      </c>
      <c r="S57" s="749">
        <f t="shared" si="48"/>
        <v>0</v>
      </c>
      <c r="T57" s="749">
        <f t="shared" si="48"/>
        <v>0</v>
      </c>
      <c r="U57" s="749">
        <f t="shared" si="48"/>
        <v>0</v>
      </c>
      <c r="V57" s="749">
        <f t="shared" si="48"/>
        <v>0</v>
      </c>
      <c r="W57" s="749">
        <f t="shared" si="48"/>
        <v>0</v>
      </c>
      <c r="X57" s="749">
        <f t="shared" si="48"/>
        <v>0</v>
      </c>
      <c r="Y57" s="749">
        <f t="shared" si="48"/>
        <v>0</v>
      </c>
      <c r="Z57" s="749">
        <f t="shared" si="48"/>
        <v>0</v>
      </c>
      <c r="AA57" s="744"/>
      <c r="AN57" s="735"/>
      <c r="AS57" s="735"/>
      <c r="AZ57" s="735"/>
      <c r="BG57" s="735"/>
      <c r="BN57" s="735"/>
      <c r="CT57" s="735"/>
      <c r="DJ57" s="735"/>
    </row>
    <row r="58" spans="2:149" ht="20.100000000000001" customHeight="1">
      <c r="H58" s="747" t="s">
        <v>641</v>
      </c>
      <c r="I58" s="748">
        <f>I57</f>
        <v>0</v>
      </c>
      <c r="J58" s="749">
        <f>I58+J57</f>
        <v>0</v>
      </c>
      <c r="K58" s="749">
        <f>J58+K57</f>
        <v>0</v>
      </c>
      <c r="L58" s="749">
        <f>K58+L57</f>
        <v>0</v>
      </c>
      <c r="M58" s="749">
        <f>L58+M57</f>
        <v>0</v>
      </c>
      <c r="N58" s="749">
        <f t="shared" ref="N58:Z58" si="49">M58+N57</f>
        <v>0</v>
      </c>
      <c r="O58" s="749">
        <f t="shared" si="49"/>
        <v>0</v>
      </c>
      <c r="P58" s="749">
        <f t="shared" si="49"/>
        <v>0</v>
      </c>
      <c r="Q58" s="749">
        <f t="shared" si="49"/>
        <v>0</v>
      </c>
      <c r="R58" s="749">
        <f t="shared" si="49"/>
        <v>0</v>
      </c>
      <c r="S58" s="749">
        <f t="shared" si="49"/>
        <v>0</v>
      </c>
      <c r="T58" s="749">
        <f t="shared" si="49"/>
        <v>0</v>
      </c>
      <c r="U58" s="749">
        <f t="shared" si="49"/>
        <v>0</v>
      </c>
      <c r="V58" s="749">
        <f t="shared" si="49"/>
        <v>0</v>
      </c>
      <c r="W58" s="749">
        <f t="shared" si="49"/>
        <v>0</v>
      </c>
      <c r="X58" s="749">
        <f t="shared" si="49"/>
        <v>0</v>
      </c>
      <c r="Y58" s="749">
        <f t="shared" si="49"/>
        <v>0</v>
      </c>
      <c r="Z58" s="749">
        <f t="shared" si="49"/>
        <v>0</v>
      </c>
      <c r="AA58" s="744"/>
    </row>
    <row r="59" spans="2:149" ht="20.100000000000001" customHeight="1">
      <c r="H59" s="747" t="s">
        <v>642</v>
      </c>
      <c r="I59" s="748"/>
      <c r="J59" s="750">
        <f>SUM(I52:O52)</f>
        <v>0</v>
      </c>
      <c r="K59" s="750">
        <f>SUM(P52:V52)</f>
        <v>0</v>
      </c>
      <c r="L59" s="750">
        <f>SUM(W52:AC52)</f>
        <v>0</v>
      </c>
      <c r="M59" s="750">
        <f t="shared" ref="M59:Z59" si="50">SUM(L52:R52)</f>
        <v>0</v>
      </c>
      <c r="N59" s="750">
        <f t="shared" si="50"/>
        <v>0</v>
      </c>
      <c r="O59" s="750">
        <f t="shared" si="50"/>
        <v>0</v>
      </c>
      <c r="P59" s="750">
        <f t="shared" si="50"/>
        <v>0</v>
      </c>
      <c r="Q59" s="750">
        <f t="shared" si="50"/>
        <v>0</v>
      </c>
      <c r="R59" s="750">
        <f t="shared" si="50"/>
        <v>0</v>
      </c>
      <c r="S59" s="750">
        <f t="shared" si="50"/>
        <v>0</v>
      </c>
      <c r="T59" s="750">
        <f t="shared" si="50"/>
        <v>0</v>
      </c>
      <c r="U59" s="750">
        <f t="shared" si="50"/>
        <v>0</v>
      </c>
      <c r="V59" s="750">
        <f t="shared" si="50"/>
        <v>0</v>
      </c>
      <c r="W59" s="750">
        <f t="shared" si="50"/>
        <v>0</v>
      </c>
      <c r="X59" s="750">
        <f t="shared" si="50"/>
        <v>0</v>
      </c>
      <c r="Y59" s="750">
        <f t="shared" si="50"/>
        <v>0</v>
      </c>
      <c r="Z59" s="750">
        <f t="shared" si="50"/>
        <v>0</v>
      </c>
      <c r="AA59" s="744"/>
      <c r="AN59" s="735"/>
      <c r="AO59" s="735"/>
      <c r="AP59" s="724"/>
      <c r="AR59" s="724"/>
      <c r="AY59" s="724"/>
      <c r="BF59" s="724"/>
      <c r="BM59" s="724"/>
      <c r="CS59" s="724"/>
      <c r="DI59" s="724"/>
    </row>
    <row r="60" spans="2:149" ht="20.100000000000001" customHeight="1">
      <c r="H60" s="747" t="s">
        <v>643</v>
      </c>
      <c r="I60" s="748">
        <f>I59</f>
        <v>0</v>
      </c>
      <c r="J60" s="749">
        <f>J59</f>
        <v>0</v>
      </c>
      <c r="K60" s="749">
        <f>J60+K59</f>
        <v>0</v>
      </c>
      <c r="L60" s="749">
        <f t="shared" ref="L60:Z60" si="51">K60+L59</f>
        <v>0</v>
      </c>
      <c r="M60" s="749">
        <f t="shared" si="51"/>
        <v>0</v>
      </c>
      <c r="N60" s="749">
        <f t="shared" si="51"/>
        <v>0</v>
      </c>
      <c r="O60" s="749">
        <f t="shared" si="51"/>
        <v>0</v>
      </c>
      <c r="P60" s="749">
        <f t="shared" si="51"/>
        <v>0</v>
      </c>
      <c r="Q60" s="749">
        <f t="shared" si="51"/>
        <v>0</v>
      </c>
      <c r="R60" s="749">
        <f t="shared" si="51"/>
        <v>0</v>
      </c>
      <c r="S60" s="749">
        <f t="shared" si="51"/>
        <v>0</v>
      </c>
      <c r="T60" s="749">
        <f t="shared" si="51"/>
        <v>0</v>
      </c>
      <c r="U60" s="749">
        <f t="shared" si="51"/>
        <v>0</v>
      </c>
      <c r="V60" s="749">
        <f t="shared" si="51"/>
        <v>0</v>
      </c>
      <c r="W60" s="749">
        <f t="shared" si="51"/>
        <v>0</v>
      </c>
      <c r="X60" s="749">
        <f t="shared" si="51"/>
        <v>0</v>
      </c>
      <c r="Y60" s="749">
        <f t="shared" si="51"/>
        <v>0</v>
      </c>
      <c r="Z60" s="749">
        <f t="shared" si="51"/>
        <v>0</v>
      </c>
      <c r="AA60" s="744"/>
      <c r="AN60" s="735"/>
      <c r="AO60" s="735"/>
    </row>
    <row r="61" spans="2:149" ht="15.75">
      <c r="H61" s="744"/>
      <c r="I61" s="744"/>
      <c r="J61" s="744"/>
      <c r="K61" s="744"/>
      <c r="L61" s="744"/>
      <c r="M61" s="744"/>
      <c r="N61" s="744"/>
      <c r="O61" s="744"/>
      <c r="P61" s="744"/>
      <c r="Q61" s="744"/>
      <c r="R61" s="744"/>
      <c r="S61" s="744"/>
      <c r="T61" s="744"/>
      <c r="U61" s="744"/>
      <c r="V61" s="744"/>
      <c r="W61" s="744"/>
      <c r="X61" s="744"/>
      <c r="Y61" s="744"/>
      <c r="Z61" s="744"/>
      <c r="AA61" s="744"/>
    </row>
    <row r="62" spans="2:149" ht="15.75">
      <c r="H62" s="744"/>
      <c r="I62" s="751"/>
      <c r="J62" s="752">
        <f>J56</f>
        <v>45537</v>
      </c>
      <c r="K62" s="752">
        <f t="shared" ref="K62:Z62" si="52">K56</f>
        <v>45544</v>
      </c>
      <c r="L62" s="752">
        <f>L56</f>
        <v>45551</v>
      </c>
      <c r="M62" s="752">
        <f t="shared" si="52"/>
        <v>45558</v>
      </c>
      <c r="N62" s="752">
        <f t="shared" si="52"/>
        <v>45565</v>
      </c>
      <c r="O62" s="752">
        <f t="shared" si="52"/>
        <v>45572</v>
      </c>
      <c r="P62" s="752">
        <f t="shared" si="52"/>
        <v>45579</v>
      </c>
      <c r="Q62" s="752">
        <f t="shared" si="52"/>
        <v>45586</v>
      </c>
      <c r="R62" s="752">
        <f t="shared" si="52"/>
        <v>45593</v>
      </c>
      <c r="S62" s="752">
        <f t="shared" si="52"/>
        <v>45600</v>
      </c>
      <c r="T62" s="752">
        <f t="shared" si="52"/>
        <v>45607</v>
      </c>
      <c r="U62" s="752">
        <f t="shared" si="52"/>
        <v>45614</v>
      </c>
      <c r="V62" s="752">
        <f t="shared" si="52"/>
        <v>45621</v>
      </c>
      <c r="W62" s="752">
        <f t="shared" si="52"/>
        <v>45628</v>
      </c>
      <c r="X62" s="752">
        <f t="shared" si="52"/>
        <v>45635</v>
      </c>
      <c r="Y62" s="752">
        <f t="shared" si="52"/>
        <v>45642</v>
      </c>
      <c r="Z62" s="752">
        <f t="shared" si="52"/>
        <v>45649</v>
      </c>
      <c r="AA62" s="744"/>
    </row>
    <row r="63" spans="2:149" ht="15.75">
      <c r="H63" s="753"/>
      <c r="I63" s="754" t="s">
        <v>628</v>
      </c>
      <c r="J63" s="755">
        <f>IFERROR(AVERAGE(I37:O37),"0")</f>
        <v>0</v>
      </c>
      <c r="K63" s="755">
        <f>IFERROR(AVERAGE(P37:V37),"0")</f>
        <v>0</v>
      </c>
      <c r="L63" s="755">
        <f>IFERROR(AVERAGE(W37:AC37),"0")</f>
        <v>0</v>
      </c>
      <c r="M63" s="755">
        <f>IFERROR(AVERAGE(AD37:AJ37),"0")</f>
        <v>0</v>
      </c>
      <c r="N63" s="755">
        <f>IFERROR(AVERAGE(AK37:AQ37),"0")</f>
        <v>0</v>
      </c>
      <c r="O63" s="755">
        <f>IFERROR(AVERAGE(AR37:AX37),"0")</f>
        <v>0</v>
      </c>
      <c r="P63" s="755">
        <f>IFERROR(AVERAGE(AY37:BE37),"0")</f>
        <v>0</v>
      </c>
      <c r="Q63" s="755">
        <f>IFERROR(AVERAGE(BF37:BL37),"0")</f>
        <v>0</v>
      </c>
      <c r="R63" s="755">
        <f>IFERROR(AVERAGE(BM37:BS37),"0")</f>
        <v>0</v>
      </c>
      <c r="S63" s="755">
        <f t="shared" ref="S63:Z63" si="53">IFERROR(AVERAGE(AV37:BB37),"0")</f>
        <v>0</v>
      </c>
      <c r="T63" s="755">
        <f t="shared" si="53"/>
        <v>0</v>
      </c>
      <c r="U63" s="755">
        <f t="shared" si="53"/>
        <v>0</v>
      </c>
      <c r="V63" s="755">
        <f t="shared" si="53"/>
        <v>0</v>
      </c>
      <c r="W63" s="755">
        <f t="shared" si="53"/>
        <v>0</v>
      </c>
      <c r="X63" s="755">
        <f t="shared" si="53"/>
        <v>0</v>
      </c>
      <c r="Y63" s="755">
        <f t="shared" si="53"/>
        <v>0</v>
      </c>
      <c r="Z63" s="755">
        <f t="shared" si="53"/>
        <v>0</v>
      </c>
      <c r="AA63" s="744"/>
    </row>
    <row r="64" spans="2:149" ht="15.75">
      <c r="H64" s="744"/>
      <c r="I64" s="756" t="s">
        <v>642</v>
      </c>
      <c r="J64" s="757"/>
      <c r="K64" s="757"/>
      <c r="L64" s="757"/>
      <c r="M64" s="757"/>
      <c r="N64" s="757"/>
      <c r="O64" s="757"/>
      <c r="P64" s="757"/>
      <c r="Q64" s="757"/>
      <c r="R64" s="757"/>
      <c r="S64" s="757"/>
      <c r="T64" s="757"/>
      <c r="U64" s="757"/>
      <c r="V64" s="757"/>
      <c r="W64" s="757"/>
      <c r="X64" s="757"/>
      <c r="Y64" s="757"/>
      <c r="Z64" s="757"/>
      <c r="AA64" s="744"/>
    </row>
    <row r="65" spans="8:8">
      <c r="H65" s="735"/>
    </row>
    <row r="66" spans="8:8">
      <c r="H66" s="735"/>
    </row>
    <row r="70" spans="8:8" ht="14.45" customHeight="1"/>
    <row r="71" spans="8:8" ht="14.45" customHeight="1"/>
    <row r="72" spans="8:8" ht="14.45" customHeight="1"/>
    <row r="73" spans="8:8" ht="14.45" customHeight="1"/>
    <row r="74" spans="8:8" ht="14.45" customHeight="1"/>
    <row r="75" spans="8:8" ht="14.45" customHeight="1"/>
    <row r="76" spans="8:8" ht="14.45" customHeight="1"/>
    <row r="77" spans="8:8" ht="14.45" customHeight="1"/>
    <row r="78" spans="8:8" ht="14.45" customHeight="1"/>
    <row r="79" spans="8:8" ht="14.45" customHeight="1"/>
    <row r="80" spans="8:8" ht="14.45" customHeight="1"/>
    <row r="81" spans="1:149" ht="14.45" customHeight="1"/>
    <row r="82" spans="1:149" s="634" customFormat="1" ht="14.45" customHeight="1">
      <c r="A82" s="633"/>
      <c r="B82" s="633"/>
      <c r="C82" s="633"/>
      <c r="E82" s="633"/>
      <c r="G82" s="633"/>
      <c r="H82" s="633"/>
      <c r="I82" s="633"/>
      <c r="J82" s="633"/>
      <c r="K82" s="633"/>
      <c r="L82" s="633"/>
      <c r="M82" s="633"/>
      <c r="N82" s="633"/>
      <c r="O82" s="633"/>
      <c r="P82" s="633"/>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c r="BA82" s="633"/>
      <c r="BB82" s="633"/>
      <c r="BC82" s="633"/>
      <c r="BD82" s="633"/>
      <c r="BE82" s="633"/>
      <c r="BF82" s="633"/>
      <c r="BG82" s="633"/>
      <c r="BH82" s="633"/>
      <c r="BI82" s="633"/>
      <c r="BJ82" s="633"/>
      <c r="BK82" s="633"/>
      <c r="BL82" s="633"/>
      <c r="BM82" s="633"/>
      <c r="BN82" s="633"/>
      <c r="BO82" s="633"/>
      <c r="BP82" s="633"/>
      <c r="BQ82" s="633"/>
      <c r="BR82" s="633"/>
      <c r="BS82" s="633"/>
      <c r="BT82" s="633"/>
      <c r="BU82" s="633"/>
      <c r="BV82" s="633"/>
      <c r="BW82" s="633"/>
      <c r="BX82" s="633"/>
      <c r="BY82" s="633"/>
      <c r="BZ82" s="633"/>
      <c r="CA82" s="633"/>
      <c r="CB82" s="633"/>
      <c r="CC82" s="633"/>
      <c r="CD82" s="633"/>
      <c r="CE82" s="633"/>
      <c r="CF82" s="633"/>
      <c r="CG82" s="633"/>
      <c r="CH82" s="633"/>
      <c r="CI82" s="633"/>
      <c r="CJ82" s="633"/>
      <c r="CK82" s="633"/>
      <c r="CL82" s="633"/>
      <c r="CM82" s="633"/>
      <c r="CN82" s="633"/>
      <c r="CO82" s="633"/>
      <c r="CP82" s="633"/>
      <c r="CQ82" s="633"/>
      <c r="CR82" s="633"/>
      <c r="CS82" s="633"/>
      <c r="CT82" s="633"/>
      <c r="CU82" s="633"/>
      <c r="CV82" s="633"/>
      <c r="CW82" s="633"/>
      <c r="CX82" s="633"/>
      <c r="CY82" s="633"/>
      <c r="CZ82" s="633"/>
      <c r="DA82" s="633"/>
      <c r="DB82" s="633"/>
      <c r="DC82" s="633"/>
      <c r="DD82" s="633"/>
      <c r="DE82" s="633"/>
      <c r="DF82" s="633"/>
      <c r="DG82" s="633"/>
      <c r="DH82" s="633"/>
      <c r="DI82" s="633"/>
      <c r="DJ82" s="633"/>
      <c r="DK82" s="633"/>
      <c r="DL82" s="633"/>
      <c r="DM82" s="633"/>
      <c r="DN82" s="633"/>
      <c r="DO82" s="633"/>
      <c r="DP82" s="633"/>
      <c r="DQ82" s="633"/>
      <c r="DR82" s="633"/>
      <c r="DS82" s="633"/>
      <c r="DT82" s="633"/>
      <c r="DU82" s="633"/>
      <c r="DV82" s="633"/>
      <c r="DW82" s="633"/>
      <c r="DX82" s="633"/>
      <c r="DY82" s="633"/>
      <c r="DZ82" s="633"/>
      <c r="EA82" s="633"/>
      <c r="EB82" s="633"/>
      <c r="EC82" s="633"/>
      <c r="ED82" s="633"/>
      <c r="EE82" s="633"/>
      <c r="EF82" s="633"/>
      <c r="EG82" s="633"/>
      <c r="EH82" s="633"/>
      <c r="EI82" s="633"/>
      <c r="EJ82" s="633"/>
      <c r="EK82" s="633"/>
      <c r="EL82" s="633"/>
      <c r="EM82" s="633"/>
      <c r="EN82" s="633"/>
      <c r="EO82" s="633"/>
      <c r="EP82" s="633"/>
      <c r="EQ82" s="633"/>
      <c r="ER82" s="633"/>
      <c r="ES82" s="633"/>
    </row>
    <row r="83" spans="1:149" s="634" customFormat="1" ht="14.45" customHeight="1">
      <c r="A83" s="633"/>
      <c r="B83" s="633"/>
      <c r="C83" s="633"/>
      <c r="E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c r="BB83" s="633"/>
      <c r="BC83" s="633"/>
      <c r="BD83" s="633"/>
      <c r="BE83" s="633"/>
      <c r="BF83" s="633"/>
      <c r="BG83" s="633"/>
      <c r="BH83" s="633"/>
      <c r="BI83" s="633"/>
      <c r="BJ83" s="633"/>
      <c r="BK83" s="633"/>
      <c r="BL83" s="633"/>
      <c r="BM83" s="633"/>
      <c r="BN83" s="633"/>
      <c r="BO83" s="633"/>
      <c r="BP83" s="633"/>
      <c r="BQ83" s="633"/>
      <c r="BR83" s="633"/>
      <c r="BS83" s="633"/>
      <c r="BT83" s="633"/>
      <c r="BU83" s="633"/>
      <c r="BV83" s="633"/>
      <c r="BW83" s="633"/>
      <c r="BX83" s="633"/>
      <c r="BY83" s="633"/>
      <c r="BZ83" s="633"/>
      <c r="CA83" s="633"/>
      <c r="CB83" s="633"/>
      <c r="CC83" s="633"/>
      <c r="CD83" s="633"/>
      <c r="CE83" s="633"/>
      <c r="CF83" s="633"/>
      <c r="CG83" s="633"/>
      <c r="CH83" s="633"/>
      <c r="CI83" s="633"/>
      <c r="CJ83" s="633"/>
      <c r="CK83" s="633"/>
      <c r="CL83" s="633"/>
      <c r="CM83" s="633"/>
      <c r="CN83" s="633"/>
      <c r="CO83" s="633"/>
      <c r="CP83" s="633"/>
      <c r="CQ83" s="633"/>
      <c r="CR83" s="633"/>
      <c r="CS83" s="633"/>
      <c r="CT83" s="633"/>
      <c r="CU83" s="633"/>
      <c r="CV83" s="633"/>
      <c r="CW83" s="633"/>
      <c r="CX83" s="633"/>
      <c r="CY83" s="633"/>
      <c r="CZ83" s="633"/>
      <c r="DA83" s="633"/>
      <c r="DB83" s="633"/>
      <c r="DC83" s="633"/>
      <c r="DD83" s="633"/>
      <c r="DE83" s="633"/>
      <c r="DF83" s="633"/>
      <c r="DG83" s="633"/>
      <c r="DH83" s="633"/>
      <c r="DI83" s="633"/>
      <c r="DJ83" s="633"/>
      <c r="DK83" s="633"/>
      <c r="DL83" s="633"/>
      <c r="DM83" s="633"/>
      <c r="DN83" s="633"/>
      <c r="DO83" s="633"/>
      <c r="DP83" s="633"/>
      <c r="DQ83" s="633"/>
      <c r="DR83" s="633"/>
      <c r="DS83" s="633"/>
      <c r="DT83" s="633"/>
      <c r="DU83" s="633"/>
      <c r="DV83" s="633"/>
      <c r="DW83" s="633"/>
      <c r="DX83" s="633"/>
      <c r="DY83" s="633"/>
      <c r="DZ83" s="633"/>
      <c r="EA83" s="633"/>
      <c r="EB83" s="633"/>
      <c r="EC83" s="633"/>
      <c r="ED83" s="633"/>
      <c r="EE83" s="633"/>
      <c r="EF83" s="633"/>
      <c r="EG83" s="633"/>
      <c r="EH83" s="633"/>
      <c r="EI83" s="633"/>
      <c r="EJ83" s="633"/>
      <c r="EK83" s="633"/>
      <c r="EL83" s="633"/>
      <c r="EM83" s="633"/>
      <c r="EN83" s="633"/>
      <c r="EO83" s="633"/>
      <c r="EP83" s="633"/>
      <c r="EQ83" s="633"/>
      <c r="ER83" s="633"/>
      <c r="ES83" s="633"/>
    </row>
    <row r="84" spans="1:149" s="634" customFormat="1" ht="14.45" customHeight="1">
      <c r="A84" s="633"/>
      <c r="B84" s="633"/>
      <c r="C84" s="633"/>
      <c r="E84" s="633"/>
      <c r="G84" s="633"/>
      <c r="H84" s="633"/>
      <c r="I84" s="633"/>
      <c r="J84" s="633"/>
      <c r="K84" s="633"/>
      <c r="L84" s="633"/>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c r="BB84" s="633"/>
      <c r="BC84" s="633"/>
      <c r="BD84" s="633"/>
      <c r="BE84" s="633"/>
      <c r="BF84" s="633"/>
      <c r="BG84" s="633"/>
      <c r="BH84" s="633"/>
      <c r="BI84" s="633"/>
      <c r="BJ84" s="633"/>
      <c r="BK84" s="633"/>
      <c r="BL84" s="633"/>
      <c r="BM84" s="633"/>
      <c r="BN84" s="633"/>
      <c r="BO84" s="633"/>
      <c r="BP84" s="633"/>
      <c r="BQ84" s="633"/>
      <c r="BR84" s="633"/>
      <c r="BS84" s="633"/>
      <c r="BT84" s="633"/>
      <c r="BU84" s="633"/>
      <c r="BV84" s="633"/>
      <c r="BW84" s="633"/>
      <c r="BX84" s="633"/>
      <c r="BY84" s="633"/>
      <c r="BZ84" s="633"/>
      <c r="CA84" s="633"/>
      <c r="CB84" s="633"/>
      <c r="CC84" s="633"/>
      <c r="CD84" s="633"/>
      <c r="CE84" s="633"/>
      <c r="CF84" s="633"/>
      <c r="CG84" s="633"/>
      <c r="CH84" s="633"/>
      <c r="CI84" s="633"/>
      <c r="CJ84" s="633"/>
      <c r="CK84" s="633"/>
      <c r="CL84" s="633"/>
      <c r="CM84" s="633"/>
      <c r="CN84" s="633"/>
      <c r="CO84" s="633"/>
      <c r="CP84" s="633"/>
      <c r="CQ84" s="633"/>
      <c r="CR84" s="633"/>
      <c r="CS84" s="633"/>
      <c r="CT84" s="633"/>
      <c r="CU84" s="633"/>
      <c r="CV84" s="633"/>
      <c r="CW84" s="633"/>
      <c r="CX84" s="633"/>
      <c r="CY84" s="633"/>
      <c r="CZ84" s="633"/>
      <c r="DA84" s="633"/>
      <c r="DB84" s="633"/>
      <c r="DC84" s="633"/>
      <c r="DD84" s="633"/>
      <c r="DE84" s="633"/>
      <c r="DF84" s="633"/>
      <c r="DG84" s="633"/>
      <c r="DH84" s="633"/>
      <c r="DI84" s="633"/>
      <c r="DJ84" s="633"/>
      <c r="DK84" s="633"/>
      <c r="DL84" s="633"/>
      <c r="DM84" s="633"/>
      <c r="DN84" s="633"/>
      <c r="DO84" s="633"/>
      <c r="DP84" s="633"/>
      <c r="DQ84" s="633"/>
      <c r="DR84" s="633"/>
      <c r="DS84" s="633"/>
      <c r="DT84" s="633"/>
      <c r="DU84" s="633"/>
      <c r="DV84" s="633"/>
      <c r="DW84" s="633"/>
      <c r="DX84" s="633"/>
      <c r="DY84" s="633"/>
      <c r="DZ84" s="633"/>
      <c r="EA84" s="633"/>
      <c r="EB84" s="633"/>
      <c r="EC84" s="633"/>
      <c r="ED84" s="633"/>
      <c r="EE84" s="633"/>
      <c r="EF84" s="633"/>
      <c r="EG84" s="633"/>
      <c r="EH84" s="633"/>
      <c r="EI84" s="633"/>
      <c r="EJ84" s="633"/>
      <c r="EK84" s="633"/>
      <c r="EL84" s="633"/>
      <c r="EM84" s="633"/>
      <c r="EN84" s="633"/>
      <c r="EO84" s="633"/>
      <c r="EP84" s="633"/>
      <c r="EQ84" s="633"/>
      <c r="ER84" s="633"/>
      <c r="ES84" s="633"/>
    </row>
    <row r="85" spans="1:149" s="634" customFormat="1" ht="14.45" customHeight="1">
      <c r="A85" s="633"/>
      <c r="B85" s="633"/>
      <c r="C85" s="633"/>
      <c r="E85" s="633"/>
      <c r="G85" s="633"/>
      <c r="H85" s="633"/>
      <c r="I85" s="633"/>
      <c r="J85" s="633"/>
      <c r="K85" s="633"/>
      <c r="L85" s="633"/>
      <c r="M85" s="633"/>
      <c r="N85" s="633"/>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c r="BB85" s="633"/>
      <c r="BC85" s="633"/>
      <c r="BD85" s="633"/>
      <c r="BE85" s="633"/>
      <c r="BF85" s="633"/>
      <c r="BG85" s="633"/>
      <c r="BH85" s="633"/>
      <c r="BI85" s="633"/>
      <c r="BJ85" s="633"/>
      <c r="BK85" s="633"/>
      <c r="BL85" s="633"/>
      <c r="BM85" s="633"/>
      <c r="BN85" s="633"/>
      <c r="BO85" s="633"/>
      <c r="BP85" s="633"/>
      <c r="BQ85" s="633"/>
      <c r="BR85" s="633"/>
      <c r="BS85" s="633"/>
      <c r="BT85" s="633"/>
      <c r="BU85" s="633"/>
      <c r="BV85" s="633"/>
      <c r="BW85" s="633"/>
      <c r="BX85" s="633"/>
      <c r="BY85" s="633"/>
      <c r="BZ85" s="633"/>
      <c r="CA85" s="633"/>
      <c r="CB85" s="633"/>
      <c r="CC85" s="633"/>
      <c r="CD85" s="633"/>
      <c r="CE85" s="633"/>
      <c r="CF85" s="633"/>
      <c r="CG85" s="633"/>
      <c r="CH85" s="633"/>
      <c r="CI85" s="633"/>
      <c r="CJ85" s="633"/>
      <c r="CK85" s="633"/>
      <c r="CL85" s="633"/>
      <c r="CM85" s="633"/>
      <c r="CN85" s="633"/>
      <c r="CO85" s="633"/>
      <c r="CP85" s="633"/>
      <c r="CQ85" s="633"/>
      <c r="CR85" s="633"/>
      <c r="CS85" s="633"/>
      <c r="CT85" s="633"/>
      <c r="CU85" s="633"/>
      <c r="CV85" s="633"/>
      <c r="CW85" s="633"/>
      <c r="CX85" s="633"/>
      <c r="CY85" s="633"/>
      <c r="CZ85" s="633"/>
      <c r="DA85" s="633"/>
      <c r="DB85" s="633"/>
      <c r="DC85" s="633"/>
      <c r="DD85" s="633"/>
      <c r="DE85" s="633"/>
      <c r="DF85" s="633"/>
      <c r="DG85" s="633"/>
      <c r="DH85" s="633"/>
      <c r="DI85" s="633"/>
      <c r="DJ85" s="633"/>
      <c r="DK85" s="633"/>
      <c r="DL85" s="633"/>
      <c r="DM85" s="633"/>
      <c r="DN85" s="633"/>
      <c r="DO85" s="633"/>
      <c r="DP85" s="633"/>
      <c r="DQ85" s="633"/>
      <c r="DR85" s="633"/>
      <c r="DS85" s="633"/>
      <c r="DT85" s="633"/>
      <c r="DU85" s="633"/>
      <c r="DV85" s="633"/>
      <c r="DW85" s="633"/>
      <c r="DX85" s="633"/>
      <c r="DY85" s="633"/>
      <c r="DZ85" s="633"/>
      <c r="EA85" s="633"/>
      <c r="EB85" s="633"/>
      <c r="EC85" s="633"/>
      <c r="ED85" s="633"/>
      <c r="EE85" s="633"/>
      <c r="EF85" s="633"/>
      <c r="EG85" s="633"/>
      <c r="EH85" s="633"/>
      <c r="EI85" s="633"/>
      <c r="EJ85" s="633"/>
      <c r="EK85" s="633"/>
      <c r="EL85" s="633"/>
      <c r="EM85" s="633"/>
      <c r="EN85" s="633"/>
      <c r="EO85" s="633"/>
      <c r="EP85" s="633"/>
      <c r="EQ85" s="633"/>
      <c r="ER85" s="633"/>
      <c r="ES85" s="633"/>
    </row>
    <row r="86" spans="1:149" s="634" customFormat="1" ht="14.45" customHeight="1">
      <c r="A86" s="633"/>
      <c r="B86" s="633"/>
      <c r="C86" s="633"/>
      <c r="E86" s="633"/>
      <c r="G86" s="633"/>
      <c r="H86" s="633"/>
      <c r="I86" s="633"/>
      <c r="J86" s="633"/>
      <c r="K86" s="633"/>
      <c r="L86" s="633"/>
      <c r="M86" s="633"/>
      <c r="N86" s="633"/>
      <c r="O86" s="633"/>
      <c r="P86" s="633"/>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c r="BA86" s="633"/>
      <c r="BB86" s="633"/>
      <c r="BC86" s="633"/>
      <c r="BD86" s="633"/>
      <c r="BE86" s="633"/>
      <c r="BF86" s="633"/>
      <c r="BG86" s="633"/>
      <c r="BH86" s="633"/>
      <c r="BI86" s="633"/>
      <c r="BJ86" s="633"/>
      <c r="BK86" s="633"/>
      <c r="BL86" s="633"/>
      <c r="BM86" s="633"/>
      <c r="BN86" s="633"/>
      <c r="BO86" s="633"/>
      <c r="BP86" s="633"/>
      <c r="BQ86" s="633"/>
      <c r="BR86" s="633"/>
      <c r="BS86" s="633"/>
      <c r="BT86" s="633"/>
      <c r="BU86" s="633"/>
      <c r="BV86" s="633"/>
      <c r="BW86" s="633"/>
      <c r="BX86" s="633"/>
      <c r="BY86" s="633"/>
      <c r="BZ86" s="633"/>
      <c r="CA86" s="633"/>
      <c r="CB86" s="633"/>
      <c r="CC86" s="633"/>
      <c r="CD86" s="633"/>
      <c r="CE86" s="633"/>
      <c r="CF86" s="633"/>
      <c r="CG86" s="633"/>
      <c r="CH86" s="633"/>
      <c r="CI86" s="633"/>
      <c r="CJ86" s="633"/>
      <c r="CK86" s="633"/>
      <c r="CL86" s="633"/>
      <c r="CM86" s="633"/>
      <c r="CN86" s="633"/>
      <c r="CO86" s="633"/>
      <c r="CP86" s="633"/>
      <c r="CQ86" s="633"/>
      <c r="CR86" s="633"/>
      <c r="CS86" s="633"/>
      <c r="CT86" s="633"/>
      <c r="CU86" s="633"/>
      <c r="CV86" s="633"/>
      <c r="CW86" s="633"/>
      <c r="CX86" s="633"/>
      <c r="CY86" s="633"/>
      <c r="CZ86" s="633"/>
      <c r="DA86" s="633"/>
      <c r="DB86" s="633"/>
      <c r="DC86" s="633"/>
      <c r="DD86" s="633"/>
      <c r="DE86" s="633"/>
      <c r="DF86" s="633"/>
      <c r="DG86" s="633"/>
      <c r="DH86" s="633"/>
      <c r="DI86" s="633"/>
      <c r="DJ86" s="633"/>
      <c r="DK86" s="633"/>
      <c r="DL86" s="633"/>
      <c r="DM86" s="633"/>
      <c r="DN86" s="633"/>
      <c r="DO86" s="633"/>
      <c r="DP86" s="633"/>
      <c r="DQ86" s="633"/>
      <c r="DR86" s="633"/>
      <c r="DS86" s="633"/>
      <c r="DT86" s="633"/>
      <c r="DU86" s="633"/>
      <c r="DV86" s="633"/>
      <c r="DW86" s="633"/>
      <c r="DX86" s="633"/>
      <c r="DY86" s="633"/>
      <c r="DZ86" s="633"/>
      <c r="EA86" s="633"/>
      <c r="EB86" s="633"/>
      <c r="EC86" s="633"/>
      <c r="ED86" s="633"/>
      <c r="EE86" s="633"/>
      <c r="EF86" s="633"/>
      <c r="EG86" s="633"/>
      <c r="EH86" s="633"/>
      <c r="EI86" s="633"/>
      <c r="EJ86" s="633"/>
      <c r="EK86" s="633"/>
      <c r="EL86" s="633"/>
      <c r="EM86" s="633"/>
      <c r="EN86" s="633"/>
      <c r="EO86" s="633"/>
      <c r="EP86" s="633"/>
      <c r="EQ86" s="633"/>
      <c r="ER86" s="633"/>
      <c r="ES86" s="633"/>
    </row>
    <row r="87" spans="1:149" s="634" customFormat="1" ht="14.45" customHeight="1">
      <c r="A87" s="633"/>
      <c r="B87" s="633"/>
      <c r="C87" s="633"/>
      <c r="E87" s="633"/>
      <c r="G87" s="633"/>
      <c r="H87" s="633"/>
      <c r="I87" s="633"/>
      <c r="J87" s="633"/>
      <c r="K87" s="633"/>
      <c r="L87" s="633"/>
      <c r="M87" s="633"/>
      <c r="N87" s="633"/>
      <c r="O87" s="633"/>
      <c r="P87" s="633"/>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c r="BA87" s="633"/>
      <c r="BB87" s="633"/>
      <c r="BC87" s="633"/>
      <c r="BD87" s="633"/>
      <c r="BE87" s="633"/>
      <c r="BF87" s="633"/>
      <c r="BG87" s="633"/>
      <c r="BH87" s="633"/>
      <c r="BI87" s="633"/>
      <c r="BJ87" s="633"/>
      <c r="BK87" s="633"/>
      <c r="BL87" s="633"/>
      <c r="BM87" s="633"/>
      <c r="BN87" s="633"/>
      <c r="BO87" s="633"/>
      <c r="BP87" s="633"/>
      <c r="BQ87" s="633"/>
      <c r="BR87" s="633"/>
      <c r="BS87" s="633"/>
      <c r="BT87" s="633"/>
      <c r="BU87" s="633"/>
      <c r="BV87" s="633"/>
      <c r="BW87" s="633"/>
      <c r="BX87" s="633"/>
      <c r="BY87" s="633"/>
      <c r="BZ87" s="633"/>
      <c r="CA87" s="633"/>
      <c r="CB87" s="633"/>
      <c r="CC87" s="633"/>
      <c r="CD87" s="633"/>
      <c r="CE87" s="633"/>
      <c r="CF87" s="633"/>
      <c r="CG87" s="633"/>
      <c r="CH87" s="633"/>
      <c r="CI87" s="633"/>
      <c r="CJ87" s="633"/>
      <c r="CK87" s="633"/>
      <c r="CL87" s="633"/>
      <c r="CM87" s="633"/>
      <c r="CN87" s="633"/>
      <c r="CO87" s="633"/>
      <c r="CP87" s="633"/>
      <c r="CQ87" s="633"/>
      <c r="CR87" s="633"/>
      <c r="CS87" s="633"/>
      <c r="CT87" s="633"/>
      <c r="CU87" s="633"/>
      <c r="CV87" s="633"/>
      <c r="CW87" s="633"/>
      <c r="CX87" s="633"/>
      <c r="CY87" s="633"/>
      <c r="CZ87" s="633"/>
      <c r="DA87" s="633"/>
      <c r="DB87" s="633"/>
      <c r="DC87" s="633"/>
      <c r="DD87" s="633"/>
      <c r="DE87" s="633"/>
      <c r="DF87" s="633"/>
      <c r="DG87" s="633"/>
      <c r="DH87" s="633"/>
      <c r="DI87" s="633"/>
      <c r="DJ87" s="633"/>
      <c r="DK87" s="633"/>
      <c r="DL87" s="633"/>
      <c r="DM87" s="633"/>
      <c r="DN87" s="633"/>
      <c r="DO87" s="633"/>
      <c r="DP87" s="633"/>
      <c r="DQ87" s="633"/>
      <c r="DR87" s="633"/>
      <c r="DS87" s="633"/>
      <c r="DT87" s="633"/>
      <c r="DU87" s="633"/>
      <c r="DV87" s="633"/>
      <c r="DW87" s="633"/>
      <c r="DX87" s="633"/>
      <c r="DY87" s="633"/>
      <c r="DZ87" s="633"/>
      <c r="EA87" s="633"/>
      <c r="EB87" s="633"/>
      <c r="EC87" s="633"/>
      <c r="ED87" s="633"/>
      <c r="EE87" s="633"/>
      <c r="EF87" s="633"/>
      <c r="EG87" s="633"/>
      <c r="EH87" s="633"/>
      <c r="EI87" s="633"/>
      <c r="EJ87" s="633"/>
      <c r="EK87" s="633"/>
      <c r="EL87" s="633"/>
      <c r="EM87" s="633"/>
      <c r="EN87" s="633"/>
      <c r="EO87" s="633"/>
      <c r="EP87" s="633"/>
      <c r="EQ87" s="633"/>
      <c r="ER87" s="633"/>
      <c r="ES87" s="633"/>
    </row>
    <row r="88" spans="1:149" s="634" customFormat="1" ht="14.45" customHeight="1">
      <c r="A88" s="633"/>
      <c r="B88" s="633"/>
      <c r="C88" s="633"/>
      <c r="E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c r="BB88" s="633"/>
      <c r="BC88" s="633"/>
      <c r="BD88" s="633"/>
      <c r="BE88" s="633"/>
      <c r="BF88" s="633"/>
      <c r="BG88" s="633"/>
      <c r="BH88" s="633"/>
      <c r="BI88" s="633"/>
      <c r="BJ88" s="633"/>
      <c r="BK88" s="633"/>
      <c r="BL88" s="633"/>
      <c r="BM88" s="633"/>
      <c r="BN88" s="633"/>
      <c r="BO88" s="633"/>
      <c r="BP88" s="633"/>
      <c r="BQ88" s="633"/>
      <c r="BR88" s="633"/>
      <c r="BS88" s="633"/>
      <c r="BT88" s="633"/>
      <c r="BU88" s="633"/>
      <c r="BV88" s="633"/>
      <c r="BW88" s="633"/>
      <c r="BX88" s="633"/>
      <c r="BY88" s="633"/>
      <c r="BZ88" s="633"/>
      <c r="CA88" s="633"/>
      <c r="CB88" s="633"/>
      <c r="CC88" s="633"/>
      <c r="CD88" s="633"/>
      <c r="CE88" s="633"/>
      <c r="CF88" s="633"/>
      <c r="CG88" s="633"/>
      <c r="CH88" s="633"/>
      <c r="CI88" s="633"/>
      <c r="CJ88" s="633"/>
      <c r="CK88" s="633"/>
      <c r="CL88" s="633"/>
      <c r="CM88" s="633"/>
      <c r="CN88" s="633"/>
      <c r="CO88" s="633"/>
      <c r="CP88" s="633"/>
      <c r="CQ88" s="633"/>
      <c r="CR88" s="633"/>
      <c r="CS88" s="633"/>
      <c r="CT88" s="633"/>
      <c r="CU88" s="633"/>
      <c r="CV88" s="633"/>
      <c r="CW88" s="633"/>
      <c r="CX88" s="633"/>
      <c r="CY88" s="633"/>
      <c r="CZ88" s="633"/>
      <c r="DA88" s="633"/>
      <c r="DB88" s="633"/>
      <c r="DC88" s="633"/>
      <c r="DD88" s="633"/>
      <c r="DE88" s="633"/>
      <c r="DF88" s="633"/>
      <c r="DG88" s="633"/>
      <c r="DH88" s="633"/>
      <c r="DI88" s="633"/>
      <c r="DJ88" s="633"/>
      <c r="DK88" s="633"/>
      <c r="DL88" s="633"/>
      <c r="DM88" s="633"/>
      <c r="DN88" s="633"/>
      <c r="DO88" s="633"/>
      <c r="DP88" s="633"/>
      <c r="DQ88" s="633"/>
      <c r="DR88" s="633"/>
      <c r="DS88" s="633"/>
      <c r="DT88" s="633"/>
      <c r="DU88" s="633"/>
      <c r="DV88" s="633"/>
      <c r="DW88" s="633"/>
      <c r="DX88" s="633"/>
      <c r="DY88" s="633"/>
      <c r="DZ88" s="633"/>
      <c r="EA88" s="633"/>
      <c r="EB88" s="633"/>
      <c r="EC88" s="633"/>
      <c r="ED88" s="633"/>
      <c r="EE88" s="633"/>
      <c r="EF88" s="633"/>
      <c r="EG88" s="633"/>
      <c r="EH88" s="633"/>
      <c r="EI88" s="633"/>
      <c r="EJ88" s="633"/>
      <c r="EK88" s="633"/>
      <c r="EL88" s="633"/>
      <c r="EM88" s="633"/>
      <c r="EN88" s="633"/>
      <c r="EO88" s="633"/>
      <c r="EP88" s="633"/>
      <c r="EQ88" s="633"/>
      <c r="ER88" s="633"/>
      <c r="ES88" s="633"/>
    </row>
    <row r="89" spans="1:149" s="634" customFormat="1" ht="14.45" customHeight="1">
      <c r="A89" s="633"/>
      <c r="B89" s="633"/>
      <c r="C89" s="633"/>
      <c r="E89" s="633"/>
      <c r="G89" s="633"/>
      <c r="H89" s="633"/>
      <c r="I89" s="633"/>
      <c r="J89" s="633"/>
      <c r="K89" s="633"/>
      <c r="L89" s="633"/>
      <c r="M89" s="633"/>
      <c r="N89" s="633"/>
      <c r="O89" s="633"/>
      <c r="P89" s="633"/>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c r="BA89" s="633"/>
      <c r="BB89" s="633"/>
      <c r="BC89" s="633"/>
      <c r="BD89" s="633"/>
      <c r="BE89" s="633"/>
      <c r="BF89" s="633"/>
      <c r="BG89" s="633"/>
      <c r="BH89" s="633"/>
      <c r="BI89" s="633"/>
      <c r="BJ89" s="633"/>
      <c r="BK89" s="633"/>
      <c r="BL89" s="633"/>
      <c r="BM89" s="633"/>
      <c r="BN89" s="633"/>
      <c r="BO89" s="633"/>
      <c r="BP89" s="633"/>
      <c r="BQ89" s="633"/>
      <c r="BR89" s="633"/>
      <c r="BS89" s="633"/>
      <c r="BT89" s="633"/>
      <c r="BU89" s="633"/>
      <c r="BV89" s="633"/>
      <c r="BW89" s="633"/>
      <c r="BX89" s="633"/>
      <c r="BY89" s="633"/>
      <c r="BZ89" s="633"/>
      <c r="CA89" s="633"/>
      <c r="CB89" s="633"/>
      <c r="CC89" s="633"/>
      <c r="CD89" s="633"/>
      <c r="CE89" s="633"/>
      <c r="CF89" s="633"/>
      <c r="CG89" s="633"/>
      <c r="CH89" s="633"/>
      <c r="CI89" s="633"/>
      <c r="CJ89" s="633"/>
      <c r="CK89" s="633"/>
      <c r="CL89" s="633"/>
      <c r="CM89" s="633"/>
      <c r="CN89" s="633"/>
      <c r="CO89" s="633"/>
      <c r="CP89" s="633"/>
      <c r="CQ89" s="633"/>
      <c r="CR89" s="633"/>
      <c r="CS89" s="633"/>
      <c r="CT89" s="633"/>
      <c r="CU89" s="633"/>
      <c r="CV89" s="633"/>
      <c r="CW89" s="633"/>
      <c r="CX89" s="633"/>
      <c r="CY89" s="633"/>
      <c r="CZ89" s="633"/>
      <c r="DA89" s="633"/>
      <c r="DB89" s="633"/>
      <c r="DC89" s="633"/>
      <c r="DD89" s="633"/>
      <c r="DE89" s="633"/>
      <c r="DF89" s="633"/>
      <c r="DG89" s="633"/>
      <c r="DH89" s="633"/>
      <c r="DI89" s="633"/>
      <c r="DJ89" s="633"/>
      <c r="DK89" s="633"/>
      <c r="DL89" s="633"/>
      <c r="DM89" s="633"/>
      <c r="DN89" s="633"/>
      <c r="DO89" s="633"/>
      <c r="DP89" s="633"/>
      <c r="DQ89" s="633"/>
      <c r="DR89" s="633"/>
      <c r="DS89" s="633"/>
      <c r="DT89" s="633"/>
      <c r="DU89" s="633"/>
      <c r="DV89" s="633"/>
      <c r="DW89" s="633"/>
      <c r="DX89" s="633"/>
      <c r="DY89" s="633"/>
      <c r="DZ89" s="633"/>
      <c r="EA89" s="633"/>
      <c r="EB89" s="633"/>
      <c r="EC89" s="633"/>
      <c r="ED89" s="633"/>
      <c r="EE89" s="633"/>
      <c r="EF89" s="633"/>
      <c r="EG89" s="633"/>
      <c r="EH89" s="633"/>
      <c r="EI89" s="633"/>
      <c r="EJ89" s="633"/>
      <c r="EK89" s="633"/>
      <c r="EL89" s="633"/>
      <c r="EM89" s="633"/>
      <c r="EN89" s="633"/>
      <c r="EO89" s="633"/>
      <c r="EP89" s="633"/>
      <c r="EQ89" s="633"/>
      <c r="ER89" s="633"/>
      <c r="ES89" s="633"/>
    </row>
    <row r="90" spans="1:149" s="634" customFormat="1" ht="14.45" customHeight="1">
      <c r="A90" s="633"/>
      <c r="B90" s="633"/>
      <c r="C90" s="633"/>
      <c r="E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c r="BA90" s="633"/>
      <c r="BB90" s="633"/>
      <c r="BC90" s="633"/>
      <c r="BD90" s="633"/>
      <c r="BE90" s="633"/>
      <c r="BF90" s="633"/>
      <c r="BG90" s="633"/>
      <c r="BH90" s="633"/>
      <c r="BI90" s="633"/>
      <c r="BJ90" s="633"/>
      <c r="BK90" s="633"/>
      <c r="BL90" s="633"/>
      <c r="BM90" s="633"/>
      <c r="BN90" s="633"/>
      <c r="BO90" s="633"/>
      <c r="BP90" s="633"/>
      <c r="BQ90" s="633"/>
      <c r="BR90" s="633"/>
      <c r="BS90" s="633"/>
      <c r="BT90" s="633"/>
      <c r="BU90" s="633"/>
      <c r="BV90" s="633"/>
      <c r="BW90" s="633"/>
      <c r="BX90" s="633"/>
      <c r="BY90" s="633"/>
      <c r="BZ90" s="633"/>
      <c r="CA90" s="633"/>
      <c r="CB90" s="633"/>
      <c r="CC90" s="633"/>
      <c r="CD90" s="633"/>
      <c r="CE90" s="633"/>
      <c r="CF90" s="633"/>
      <c r="CG90" s="633"/>
      <c r="CH90" s="633"/>
      <c r="CI90" s="633"/>
      <c r="CJ90" s="633"/>
      <c r="CK90" s="633"/>
      <c r="CL90" s="633"/>
      <c r="CM90" s="633"/>
      <c r="CN90" s="633"/>
      <c r="CO90" s="633"/>
      <c r="CP90" s="633"/>
      <c r="CQ90" s="633"/>
      <c r="CR90" s="633"/>
      <c r="CS90" s="633"/>
      <c r="CT90" s="633"/>
      <c r="CU90" s="633"/>
      <c r="CV90" s="633"/>
      <c r="CW90" s="633"/>
      <c r="CX90" s="633"/>
      <c r="CY90" s="633"/>
      <c r="CZ90" s="633"/>
      <c r="DA90" s="633"/>
      <c r="DB90" s="633"/>
      <c r="DC90" s="633"/>
      <c r="DD90" s="633"/>
      <c r="DE90" s="633"/>
      <c r="DF90" s="633"/>
      <c r="DG90" s="633"/>
      <c r="DH90" s="633"/>
      <c r="DI90" s="633"/>
      <c r="DJ90" s="633"/>
      <c r="DK90" s="633"/>
      <c r="DL90" s="633"/>
      <c r="DM90" s="633"/>
      <c r="DN90" s="633"/>
      <c r="DO90" s="633"/>
      <c r="DP90" s="633"/>
      <c r="DQ90" s="633"/>
      <c r="DR90" s="633"/>
      <c r="DS90" s="633"/>
      <c r="DT90" s="633"/>
      <c r="DU90" s="633"/>
      <c r="DV90" s="633"/>
      <c r="DW90" s="633"/>
      <c r="DX90" s="633"/>
      <c r="DY90" s="633"/>
      <c r="DZ90" s="633"/>
      <c r="EA90" s="633"/>
      <c r="EB90" s="633"/>
      <c r="EC90" s="633"/>
      <c r="ED90" s="633"/>
      <c r="EE90" s="633"/>
      <c r="EF90" s="633"/>
      <c r="EG90" s="633"/>
      <c r="EH90" s="633"/>
      <c r="EI90" s="633"/>
      <c r="EJ90" s="633"/>
      <c r="EK90" s="633"/>
      <c r="EL90" s="633"/>
      <c r="EM90" s="633"/>
      <c r="EN90" s="633"/>
      <c r="EO90" s="633"/>
      <c r="EP90" s="633"/>
      <c r="EQ90" s="633"/>
      <c r="ER90" s="633"/>
      <c r="ES90" s="633"/>
    </row>
    <row r="91" spans="1:149" s="634" customFormat="1" ht="14.45" customHeight="1">
      <c r="A91" s="633"/>
      <c r="B91" s="633"/>
      <c r="C91" s="633"/>
      <c r="E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c r="BA91" s="633"/>
      <c r="BB91" s="633"/>
      <c r="BC91" s="633"/>
      <c r="BD91" s="633"/>
      <c r="BE91" s="633"/>
      <c r="BF91" s="633"/>
      <c r="BG91" s="633"/>
      <c r="BH91" s="633"/>
      <c r="BI91" s="633"/>
      <c r="BJ91" s="633"/>
      <c r="BK91" s="633"/>
      <c r="BL91" s="633"/>
      <c r="BM91" s="633"/>
      <c r="BN91" s="633"/>
      <c r="BO91" s="633"/>
      <c r="BP91" s="633"/>
      <c r="BQ91" s="633"/>
      <c r="BR91" s="633"/>
      <c r="BS91" s="633"/>
      <c r="BT91" s="633"/>
      <c r="BU91" s="633"/>
      <c r="BV91" s="633"/>
      <c r="BW91" s="633"/>
      <c r="BX91" s="633"/>
      <c r="BY91" s="633"/>
      <c r="BZ91" s="633"/>
      <c r="CA91" s="633"/>
      <c r="CB91" s="633"/>
      <c r="CC91" s="633"/>
      <c r="CD91" s="633"/>
      <c r="CE91" s="633"/>
      <c r="CF91" s="633"/>
      <c r="CG91" s="633"/>
      <c r="CH91" s="633"/>
      <c r="CI91" s="633"/>
      <c r="CJ91" s="633"/>
      <c r="CK91" s="633"/>
      <c r="CL91" s="633"/>
      <c r="CM91" s="633"/>
      <c r="CN91" s="633"/>
      <c r="CO91" s="633"/>
      <c r="CP91" s="633"/>
      <c r="CQ91" s="633"/>
      <c r="CR91" s="633"/>
      <c r="CS91" s="633"/>
      <c r="CT91" s="633"/>
      <c r="CU91" s="633"/>
      <c r="CV91" s="633"/>
      <c r="CW91" s="633"/>
      <c r="CX91" s="633"/>
      <c r="CY91" s="633"/>
      <c r="CZ91" s="633"/>
      <c r="DA91" s="633"/>
      <c r="DB91" s="633"/>
      <c r="DC91" s="633"/>
      <c r="DD91" s="633"/>
      <c r="DE91" s="633"/>
      <c r="DF91" s="633"/>
      <c r="DG91" s="633"/>
      <c r="DH91" s="633"/>
      <c r="DI91" s="633"/>
      <c r="DJ91" s="633"/>
      <c r="DK91" s="633"/>
      <c r="DL91" s="633"/>
      <c r="DM91" s="633"/>
      <c r="DN91" s="633"/>
      <c r="DO91" s="633"/>
      <c r="DP91" s="633"/>
      <c r="DQ91" s="633"/>
      <c r="DR91" s="633"/>
      <c r="DS91" s="633"/>
      <c r="DT91" s="633"/>
      <c r="DU91" s="633"/>
      <c r="DV91" s="633"/>
      <c r="DW91" s="633"/>
      <c r="DX91" s="633"/>
      <c r="DY91" s="633"/>
      <c r="DZ91" s="633"/>
      <c r="EA91" s="633"/>
      <c r="EB91" s="633"/>
      <c r="EC91" s="633"/>
      <c r="ED91" s="633"/>
      <c r="EE91" s="633"/>
      <c r="EF91" s="633"/>
      <c r="EG91" s="633"/>
      <c r="EH91" s="633"/>
      <c r="EI91" s="633"/>
      <c r="EJ91" s="633"/>
      <c r="EK91" s="633"/>
      <c r="EL91" s="633"/>
      <c r="EM91" s="633"/>
      <c r="EN91" s="633"/>
      <c r="EO91" s="633"/>
      <c r="EP91" s="633"/>
      <c r="EQ91" s="633"/>
      <c r="ER91" s="633"/>
      <c r="ES91" s="633"/>
    </row>
    <row r="92" spans="1:149" s="634" customFormat="1" ht="14.45" customHeight="1">
      <c r="A92" s="633"/>
      <c r="B92" s="633"/>
      <c r="C92" s="633"/>
      <c r="E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c r="BA92" s="633"/>
      <c r="BB92" s="633"/>
      <c r="BC92" s="633"/>
      <c r="BD92" s="633"/>
      <c r="BE92" s="633"/>
      <c r="BF92" s="633"/>
      <c r="BG92" s="633"/>
      <c r="BH92" s="633"/>
      <c r="BI92" s="633"/>
      <c r="BJ92" s="633"/>
      <c r="BK92" s="633"/>
      <c r="BL92" s="633"/>
      <c r="BM92" s="633"/>
      <c r="BN92" s="633"/>
      <c r="BO92" s="633"/>
      <c r="BP92" s="633"/>
      <c r="BQ92" s="633"/>
      <c r="BR92" s="633"/>
      <c r="BS92" s="633"/>
      <c r="BT92" s="633"/>
      <c r="BU92" s="633"/>
      <c r="BV92" s="633"/>
      <c r="BW92" s="633"/>
      <c r="BX92" s="633"/>
      <c r="BY92" s="633"/>
      <c r="BZ92" s="633"/>
      <c r="CA92" s="633"/>
      <c r="CB92" s="633"/>
      <c r="CC92" s="633"/>
      <c r="CD92" s="633"/>
      <c r="CE92" s="633"/>
      <c r="CF92" s="633"/>
      <c r="CG92" s="633"/>
      <c r="CH92" s="633"/>
      <c r="CI92" s="633"/>
      <c r="CJ92" s="633"/>
      <c r="CK92" s="633"/>
      <c r="CL92" s="633"/>
      <c r="CM92" s="633"/>
      <c r="CN92" s="633"/>
      <c r="CO92" s="633"/>
      <c r="CP92" s="633"/>
      <c r="CQ92" s="633"/>
      <c r="CR92" s="633"/>
      <c r="CS92" s="633"/>
      <c r="CT92" s="633"/>
      <c r="CU92" s="633"/>
      <c r="CV92" s="633"/>
      <c r="CW92" s="633"/>
      <c r="CX92" s="633"/>
      <c r="CY92" s="633"/>
      <c r="CZ92" s="633"/>
      <c r="DA92" s="633"/>
      <c r="DB92" s="633"/>
      <c r="DC92" s="633"/>
      <c r="DD92" s="633"/>
      <c r="DE92" s="633"/>
      <c r="DF92" s="633"/>
      <c r="DG92" s="633"/>
      <c r="DH92" s="633"/>
      <c r="DI92" s="633"/>
      <c r="DJ92" s="633"/>
      <c r="DK92" s="633"/>
      <c r="DL92" s="633"/>
      <c r="DM92" s="633"/>
      <c r="DN92" s="633"/>
      <c r="DO92" s="633"/>
      <c r="DP92" s="633"/>
      <c r="DQ92" s="633"/>
      <c r="DR92" s="633"/>
      <c r="DS92" s="633"/>
      <c r="DT92" s="633"/>
      <c r="DU92" s="633"/>
      <c r="DV92" s="633"/>
      <c r="DW92" s="633"/>
      <c r="DX92" s="633"/>
      <c r="DY92" s="633"/>
      <c r="DZ92" s="633"/>
      <c r="EA92" s="633"/>
      <c r="EB92" s="633"/>
      <c r="EC92" s="633"/>
      <c r="ED92" s="633"/>
      <c r="EE92" s="633"/>
      <c r="EF92" s="633"/>
      <c r="EG92" s="633"/>
      <c r="EH92" s="633"/>
      <c r="EI92" s="633"/>
      <c r="EJ92" s="633"/>
      <c r="EK92" s="633"/>
      <c r="EL92" s="633"/>
      <c r="EM92" s="633"/>
      <c r="EN92" s="633"/>
      <c r="EO92" s="633"/>
      <c r="EP92" s="633"/>
      <c r="EQ92" s="633"/>
      <c r="ER92" s="633"/>
      <c r="ES92" s="633"/>
    </row>
    <row r="93" spans="1:149" s="634" customFormat="1" ht="14.45" customHeight="1">
      <c r="A93" s="633"/>
      <c r="B93" s="633"/>
      <c r="C93" s="633"/>
      <c r="E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c r="BA93" s="633"/>
      <c r="BB93" s="633"/>
      <c r="BC93" s="633"/>
      <c r="BD93" s="633"/>
      <c r="BE93" s="633"/>
      <c r="BF93" s="633"/>
      <c r="BG93" s="633"/>
      <c r="BH93" s="633"/>
      <c r="BI93" s="633"/>
      <c r="BJ93" s="633"/>
      <c r="BK93" s="633"/>
      <c r="BL93" s="633"/>
      <c r="BM93" s="633"/>
      <c r="BN93" s="633"/>
      <c r="BO93" s="633"/>
      <c r="BP93" s="633"/>
      <c r="BQ93" s="633"/>
      <c r="BR93" s="633"/>
      <c r="BS93" s="633"/>
      <c r="BT93" s="633"/>
      <c r="BU93" s="633"/>
      <c r="BV93" s="633"/>
      <c r="BW93" s="633"/>
      <c r="BX93" s="633"/>
      <c r="BY93" s="633"/>
      <c r="BZ93" s="633"/>
      <c r="CA93" s="633"/>
      <c r="CB93" s="633"/>
      <c r="CC93" s="633"/>
      <c r="CD93" s="633"/>
      <c r="CE93" s="633"/>
      <c r="CF93" s="633"/>
      <c r="CG93" s="633"/>
      <c r="CH93" s="633"/>
      <c r="CI93" s="633"/>
      <c r="CJ93" s="633"/>
      <c r="CK93" s="633"/>
      <c r="CL93" s="633"/>
      <c r="CM93" s="633"/>
      <c r="CN93" s="633"/>
      <c r="CO93" s="633"/>
      <c r="CP93" s="633"/>
      <c r="CQ93" s="633"/>
      <c r="CR93" s="633"/>
      <c r="CS93" s="633"/>
      <c r="CT93" s="633"/>
      <c r="CU93" s="633"/>
      <c r="CV93" s="633"/>
      <c r="CW93" s="633"/>
      <c r="CX93" s="633"/>
      <c r="CY93" s="633"/>
      <c r="CZ93" s="633"/>
      <c r="DA93" s="633"/>
      <c r="DB93" s="633"/>
      <c r="DC93" s="633"/>
      <c r="DD93" s="633"/>
      <c r="DE93" s="633"/>
      <c r="DF93" s="633"/>
      <c r="DG93" s="633"/>
      <c r="DH93" s="633"/>
      <c r="DI93" s="633"/>
      <c r="DJ93" s="633"/>
      <c r="DK93" s="633"/>
      <c r="DL93" s="633"/>
      <c r="DM93" s="633"/>
      <c r="DN93" s="633"/>
      <c r="DO93" s="633"/>
      <c r="DP93" s="633"/>
      <c r="DQ93" s="633"/>
      <c r="DR93" s="633"/>
      <c r="DS93" s="633"/>
      <c r="DT93" s="633"/>
      <c r="DU93" s="633"/>
      <c r="DV93" s="633"/>
      <c r="DW93" s="633"/>
      <c r="DX93" s="633"/>
      <c r="DY93" s="633"/>
      <c r="DZ93" s="633"/>
      <c r="EA93" s="633"/>
      <c r="EB93" s="633"/>
      <c r="EC93" s="633"/>
      <c r="ED93" s="633"/>
      <c r="EE93" s="633"/>
      <c r="EF93" s="633"/>
      <c r="EG93" s="633"/>
      <c r="EH93" s="633"/>
      <c r="EI93" s="633"/>
      <c r="EJ93" s="633"/>
      <c r="EK93" s="633"/>
      <c r="EL93" s="633"/>
      <c r="EM93" s="633"/>
      <c r="EN93" s="633"/>
      <c r="EO93" s="633"/>
      <c r="EP93" s="633"/>
      <c r="EQ93" s="633"/>
      <c r="ER93" s="633"/>
      <c r="ES93" s="633"/>
    </row>
    <row r="98" spans="7:7" ht="18.75">
      <c r="G98" s="712"/>
    </row>
    <row r="100" spans="7:7" ht="18" customHeight="1">
      <c r="G100" s="758"/>
    </row>
    <row r="101" spans="7:7" ht="14.45" customHeight="1"/>
    <row r="102" spans="7:7" ht="14.45" customHeight="1"/>
    <row r="103" spans="7:7" ht="14.45" customHeight="1"/>
    <row r="104" spans="7:7" ht="14.45" customHeight="1"/>
    <row r="248" spans="9:20">
      <c r="I248" s="759" t="s">
        <v>935</v>
      </c>
      <c r="J248" s="737">
        <v>2</v>
      </c>
      <c r="K248" s="737">
        <v>2</v>
      </c>
      <c r="L248" s="737">
        <v>2</v>
      </c>
      <c r="M248" s="737">
        <v>2</v>
      </c>
      <c r="N248" s="737">
        <v>2</v>
      </c>
      <c r="O248" s="737">
        <v>2</v>
      </c>
      <c r="P248" s="737">
        <v>2</v>
      </c>
      <c r="Q248" s="737">
        <v>2</v>
      </c>
      <c r="R248" s="737">
        <v>2</v>
      </c>
      <c r="S248" s="737">
        <v>2</v>
      </c>
      <c r="T248" s="737">
        <v>2</v>
      </c>
    </row>
    <row r="249" spans="9:20">
      <c r="I249" s="760"/>
      <c r="J249" s="761">
        <f>J56</f>
        <v>45537</v>
      </c>
      <c r="K249" s="761">
        <f t="shared" ref="K249:T249" si="54">K56</f>
        <v>45544</v>
      </c>
      <c r="L249" s="761">
        <f t="shared" si="54"/>
        <v>45551</v>
      </c>
      <c r="M249" s="761">
        <f t="shared" si="54"/>
        <v>45558</v>
      </c>
      <c r="N249" s="761">
        <f t="shared" si="54"/>
        <v>45565</v>
      </c>
      <c r="O249" s="761">
        <f t="shared" si="54"/>
        <v>45572</v>
      </c>
      <c r="P249" s="761">
        <f t="shared" si="54"/>
        <v>45579</v>
      </c>
      <c r="Q249" s="761">
        <f t="shared" si="54"/>
        <v>45586</v>
      </c>
      <c r="R249" s="761">
        <f t="shared" si="54"/>
        <v>45593</v>
      </c>
      <c r="S249" s="761">
        <f t="shared" si="54"/>
        <v>45600</v>
      </c>
      <c r="T249" s="761">
        <f t="shared" si="54"/>
        <v>45607</v>
      </c>
    </row>
    <row r="250" spans="9:20">
      <c r="I250" s="762"/>
      <c r="J250" s="763">
        <f>J64</f>
        <v>0</v>
      </c>
      <c r="K250" s="763">
        <f t="shared" ref="K250:T250" si="55">K64</f>
        <v>0</v>
      </c>
      <c r="L250" s="763">
        <f t="shared" si="55"/>
        <v>0</v>
      </c>
      <c r="M250" s="763">
        <f t="shared" si="55"/>
        <v>0</v>
      </c>
      <c r="N250" s="763">
        <f t="shared" si="55"/>
        <v>0</v>
      </c>
      <c r="O250" s="763">
        <f t="shared" si="55"/>
        <v>0</v>
      </c>
      <c r="P250" s="763">
        <f t="shared" si="55"/>
        <v>0</v>
      </c>
      <c r="Q250" s="763">
        <f t="shared" si="55"/>
        <v>0</v>
      </c>
      <c r="R250" s="763">
        <f t="shared" si="55"/>
        <v>0</v>
      </c>
      <c r="S250" s="763">
        <f t="shared" si="55"/>
        <v>0</v>
      </c>
      <c r="T250" s="763">
        <f t="shared" si="55"/>
        <v>0</v>
      </c>
    </row>
    <row r="251" spans="9:20">
      <c r="I251" s="764" t="s">
        <v>642</v>
      </c>
      <c r="J251" s="765" t="e">
        <f>(J59/J250)/5</f>
        <v>#DIV/0!</v>
      </c>
      <c r="K251" s="765" t="e">
        <f t="shared" ref="K251:T251" si="56">(K59/K250)/5</f>
        <v>#DIV/0!</v>
      </c>
      <c r="L251" s="765" t="e">
        <f t="shared" si="56"/>
        <v>#DIV/0!</v>
      </c>
      <c r="M251" s="765" t="e">
        <f t="shared" si="56"/>
        <v>#DIV/0!</v>
      </c>
      <c r="N251" s="765" t="e">
        <f t="shared" si="56"/>
        <v>#DIV/0!</v>
      </c>
      <c r="O251" s="765" t="e">
        <f t="shared" si="56"/>
        <v>#DIV/0!</v>
      </c>
      <c r="P251" s="765" t="e">
        <f t="shared" si="56"/>
        <v>#DIV/0!</v>
      </c>
      <c r="Q251" s="765" t="e">
        <f t="shared" si="56"/>
        <v>#DIV/0!</v>
      </c>
      <c r="R251" s="765" t="e">
        <f t="shared" si="56"/>
        <v>#DIV/0!</v>
      </c>
      <c r="S251" s="765" t="e">
        <f t="shared" si="56"/>
        <v>#DIV/0!</v>
      </c>
      <c r="T251" s="765" t="e">
        <f t="shared" si="56"/>
        <v>#DIV/0!</v>
      </c>
    </row>
  </sheetData>
  <autoFilter ref="A7:FC35" xr:uid="{00000000-0009-0000-0000-00000C000000}"/>
  <mergeCells count="4">
    <mergeCell ref="DR39:DR40"/>
    <mergeCell ref="DS39:DS40"/>
    <mergeCell ref="DT39:DT40"/>
    <mergeCell ref="DU39:DU40"/>
  </mergeCells>
  <conditionalFormatting sqref="I5:DO5">
    <cfRule type="expression" dxfId="19" priority="39" stopIfTrue="1">
      <formula>IF(WEEKDAY(I5)=1,TRUE,FALSE)</formula>
    </cfRule>
    <cfRule type="expression" dxfId="18" priority="40" stopIfTrue="1">
      <formula>IF(WEEKDAY(I5)=7,TRUE,FALSE)</formula>
    </cfRule>
  </conditionalFormatting>
  <conditionalFormatting sqref="I6:DO6">
    <cfRule type="expression" dxfId="17" priority="1">
      <formula>IF(WEEKDAY(I5)=7,TRUE,FALSE)</formula>
    </cfRule>
    <cfRule type="expression" dxfId="16" priority="2">
      <formula>IF(WEEKDAY(I5)=1,TRUE,FALSE)</formula>
    </cfRule>
  </conditionalFormatting>
  <conditionalFormatting sqref="I46:DO46">
    <cfRule type="expression" dxfId="15" priority="7" stopIfTrue="1">
      <formula>IF(WEEKDAY(I46)=1,TRUE,FALSE)</formula>
    </cfRule>
    <cfRule type="expression" dxfId="14" priority="8" stopIfTrue="1">
      <formula>IF(WEEKDAY(I46)=7,TRUE,FALSE)</formula>
    </cfRule>
  </conditionalFormatting>
  <conditionalFormatting sqref="O39:O40">
    <cfRule type="cellIs" dxfId="13" priority="21" operator="greaterThan">
      <formula>0</formula>
    </cfRule>
  </conditionalFormatting>
  <conditionalFormatting sqref="V39:V40">
    <cfRule type="cellIs" dxfId="12" priority="26" operator="greaterThan">
      <formula>0</formula>
    </cfRule>
  </conditionalFormatting>
  <conditionalFormatting sqref="AC39:AC40">
    <cfRule type="cellIs" dxfId="11" priority="34" operator="greaterThan">
      <formula>0</formula>
    </cfRule>
  </conditionalFormatting>
  <conditionalFormatting sqref="AJ39:AJ40">
    <cfRule type="cellIs" dxfId="10" priority="33" operator="greaterThan">
      <formula>0</formula>
    </cfRule>
  </conditionalFormatting>
  <conditionalFormatting sqref="AQ39:AQ40">
    <cfRule type="cellIs" dxfId="9" priority="32" operator="greaterThan">
      <formula>0</formula>
    </cfRule>
  </conditionalFormatting>
  <conditionalFormatting sqref="AX39:AX40">
    <cfRule type="cellIs" dxfId="8" priority="15" operator="greaterThan">
      <formula>0</formula>
    </cfRule>
  </conditionalFormatting>
  <conditionalFormatting sqref="BE39:BE40">
    <cfRule type="cellIs" dxfId="7" priority="12" operator="greaterThan">
      <formula>0</formula>
    </cfRule>
  </conditionalFormatting>
  <conditionalFormatting sqref="BL39:BL40">
    <cfRule type="cellIs" dxfId="6" priority="31" operator="greaterThan">
      <formula>0</formula>
    </cfRule>
  </conditionalFormatting>
  <conditionalFormatting sqref="CR39:CR40">
    <cfRule type="cellIs" dxfId="5" priority="18" operator="greaterThan">
      <formula>0</formula>
    </cfRule>
  </conditionalFormatting>
  <conditionalFormatting sqref="DH39:DH40">
    <cfRule type="cellIs" dxfId="4" priority="6" operator="greaterThan">
      <formula>0</formula>
    </cfRule>
  </conditionalFormatting>
  <conditionalFormatting sqref="DO39:DO40">
    <cfRule type="cellIs" dxfId="3" priority="9" operator="greaterThan">
      <formula>0</formula>
    </cfRule>
  </conditionalFormatting>
  <conditionalFormatting sqref="DP8:DP35">
    <cfRule type="cellIs" dxfId="2" priority="3" operator="equal">
      <formula>0</formula>
    </cfRule>
    <cfRule type="cellIs" dxfId="1" priority="4" operator="greaterThan">
      <formula>0</formula>
    </cfRule>
    <cfRule type="cellIs" dxfId="0" priority="5" operator="lessThan">
      <formula>0</formula>
    </cfRule>
  </conditionalFormatting>
  <printOptions horizontalCentered="1" verticalCentered="1"/>
  <pageMargins left="0.15748031496062992" right="0" top="0.31496062992125984" bottom="0.19685039370078741" header="0.27559055118110237" footer="0.31496062992125984"/>
  <pageSetup paperSize="9" scale="30" fitToHeight="0" orientation="landscape" r:id="rId1"/>
  <rowBreaks count="1" manualBreakCount="1">
    <brk id="47" min="121" max="139" man="1"/>
  </rowBreak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C00-000000000000}">
          <x14:formula1>
            <xm:f>'base dados'!$K$18:$K$23</xm:f>
          </x14:formula1>
          <xm:sqref>D41:D44 D7:D35 E7</xm:sqref>
        </x14:dataValidation>
        <x14:dataValidation type="list" allowBlank="1" showInputMessage="1" showErrorMessage="1" xr:uid="{00000000-0002-0000-0C00-000001000000}">
          <x14:formula1>
            <xm:f>'base dados'!$K$27:$K$28</xm:f>
          </x14:formula1>
          <xm:sqref>EN8:EN35 EO41:EO44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34998626667073579"/>
    <pageSetUpPr fitToPage="1"/>
  </sheetPr>
  <dimension ref="A1:R18"/>
  <sheetViews>
    <sheetView showGridLines="0" view="pageBreakPreview" zoomScale="130" zoomScaleNormal="133" zoomScaleSheetLayoutView="130" workbookViewId="0">
      <selection activeCell="C13" sqref="C13"/>
    </sheetView>
  </sheetViews>
  <sheetFormatPr defaultColWidth="8.85546875" defaultRowHeight="12.75"/>
  <cols>
    <col min="1" max="1" width="7.85546875" style="114" customWidth="1"/>
    <col min="2" max="2" width="32.42578125" style="114" customWidth="1"/>
    <col min="3" max="3" width="7.7109375" style="114" customWidth="1"/>
    <col min="4" max="4" width="38.85546875" style="114" customWidth="1"/>
    <col min="5" max="5" width="17" style="114" customWidth="1"/>
    <col min="6" max="6" width="21.42578125" style="114" hidden="1" customWidth="1"/>
    <col min="7" max="8" width="12.140625" style="114" bestFit="1" customWidth="1"/>
    <col min="9" max="12" width="8.85546875" style="114"/>
    <col min="13" max="13" width="0" style="114" hidden="1" customWidth="1"/>
    <col min="14" max="15" width="8.85546875" style="114"/>
    <col min="16" max="17" width="0" style="114" hidden="1" customWidth="1"/>
    <col min="18" max="254" width="8.85546875" style="114"/>
    <col min="255" max="255" width="7.85546875" style="114" customWidth="1"/>
    <col min="256" max="256" width="32.42578125" style="114" customWidth="1"/>
    <col min="257" max="257" width="7.7109375" style="114" customWidth="1"/>
    <col min="258" max="258" width="16.42578125" style="114" bestFit="1" customWidth="1"/>
    <col min="259" max="259" width="17" style="114" customWidth="1"/>
    <col min="260" max="260" width="21.42578125" style="114" bestFit="1" customWidth="1"/>
    <col min="261" max="262" width="12.140625" style="114" bestFit="1" customWidth="1"/>
    <col min="263" max="510" width="8.85546875" style="114"/>
    <col min="511" max="511" width="7.85546875" style="114" customWidth="1"/>
    <col min="512" max="512" width="32.42578125" style="114" customWidth="1"/>
    <col min="513" max="513" width="7.7109375" style="114" customWidth="1"/>
    <col min="514" max="514" width="16.42578125" style="114" bestFit="1" customWidth="1"/>
    <col min="515" max="515" width="17" style="114" customWidth="1"/>
    <col min="516" max="516" width="21.42578125" style="114" bestFit="1" customWidth="1"/>
    <col min="517" max="518" width="12.140625" style="114" bestFit="1" customWidth="1"/>
    <col min="519" max="766" width="8.85546875" style="114"/>
    <col min="767" max="767" width="7.85546875" style="114" customWidth="1"/>
    <col min="768" max="768" width="32.42578125" style="114" customWidth="1"/>
    <col min="769" max="769" width="7.7109375" style="114" customWidth="1"/>
    <col min="770" max="770" width="16.42578125" style="114" bestFit="1" customWidth="1"/>
    <col min="771" max="771" width="17" style="114" customWidth="1"/>
    <col min="772" max="772" width="21.42578125" style="114" bestFit="1" customWidth="1"/>
    <col min="773" max="774" width="12.140625" style="114" bestFit="1" customWidth="1"/>
    <col min="775" max="1022" width="8.85546875" style="114"/>
    <col min="1023" max="1023" width="7.85546875" style="114" customWidth="1"/>
    <col min="1024" max="1024" width="32.42578125" style="114" customWidth="1"/>
    <col min="1025" max="1025" width="7.7109375" style="114" customWidth="1"/>
    <col min="1026" max="1026" width="16.42578125" style="114" bestFit="1" customWidth="1"/>
    <col min="1027" max="1027" width="17" style="114" customWidth="1"/>
    <col min="1028" max="1028" width="21.42578125" style="114" bestFit="1" customWidth="1"/>
    <col min="1029" max="1030" width="12.140625" style="114" bestFit="1" customWidth="1"/>
    <col min="1031" max="1278" width="8.85546875" style="114"/>
    <col min="1279" max="1279" width="7.85546875" style="114" customWidth="1"/>
    <col min="1280" max="1280" width="32.42578125" style="114" customWidth="1"/>
    <col min="1281" max="1281" width="7.7109375" style="114" customWidth="1"/>
    <col min="1282" max="1282" width="16.42578125" style="114" bestFit="1" customWidth="1"/>
    <col min="1283" max="1283" width="17" style="114" customWidth="1"/>
    <col min="1284" max="1284" width="21.42578125" style="114" bestFit="1" customWidth="1"/>
    <col min="1285" max="1286" width="12.140625" style="114" bestFit="1" customWidth="1"/>
    <col min="1287" max="1534" width="8.85546875" style="114"/>
    <col min="1535" max="1535" width="7.85546875" style="114" customWidth="1"/>
    <col min="1536" max="1536" width="32.42578125" style="114" customWidth="1"/>
    <col min="1537" max="1537" width="7.7109375" style="114" customWidth="1"/>
    <col min="1538" max="1538" width="16.42578125" style="114" bestFit="1" customWidth="1"/>
    <col min="1539" max="1539" width="17" style="114" customWidth="1"/>
    <col min="1540" max="1540" width="21.42578125" style="114" bestFit="1" customWidth="1"/>
    <col min="1541" max="1542" width="12.140625" style="114" bestFit="1" customWidth="1"/>
    <col min="1543" max="1790" width="8.85546875" style="114"/>
    <col min="1791" max="1791" width="7.85546875" style="114" customWidth="1"/>
    <col min="1792" max="1792" width="32.42578125" style="114" customWidth="1"/>
    <col min="1793" max="1793" width="7.7109375" style="114" customWidth="1"/>
    <col min="1794" max="1794" width="16.42578125" style="114" bestFit="1" customWidth="1"/>
    <col min="1795" max="1795" width="17" style="114" customWidth="1"/>
    <col min="1796" max="1796" width="21.42578125" style="114" bestFit="1" customWidth="1"/>
    <col min="1797" max="1798" width="12.140625" style="114" bestFit="1" customWidth="1"/>
    <col min="1799" max="2046" width="8.85546875" style="114"/>
    <col min="2047" max="2047" width="7.85546875" style="114" customWidth="1"/>
    <col min="2048" max="2048" width="32.42578125" style="114" customWidth="1"/>
    <col min="2049" max="2049" width="7.7109375" style="114" customWidth="1"/>
    <col min="2050" max="2050" width="16.42578125" style="114" bestFit="1" customWidth="1"/>
    <col min="2051" max="2051" width="17" style="114" customWidth="1"/>
    <col min="2052" max="2052" width="21.42578125" style="114" bestFit="1" customWidth="1"/>
    <col min="2053" max="2054" width="12.140625" style="114" bestFit="1" customWidth="1"/>
    <col min="2055" max="2302" width="8.85546875" style="114"/>
    <col min="2303" max="2303" width="7.85546875" style="114" customWidth="1"/>
    <col min="2304" max="2304" width="32.42578125" style="114" customWidth="1"/>
    <col min="2305" max="2305" width="7.7109375" style="114" customWidth="1"/>
    <col min="2306" max="2306" width="16.42578125" style="114" bestFit="1" customWidth="1"/>
    <col min="2307" max="2307" width="17" style="114" customWidth="1"/>
    <col min="2308" max="2308" width="21.42578125" style="114" bestFit="1" customWidth="1"/>
    <col min="2309" max="2310" width="12.140625" style="114" bestFit="1" customWidth="1"/>
    <col min="2311" max="2558" width="8.85546875" style="114"/>
    <col min="2559" max="2559" width="7.85546875" style="114" customWidth="1"/>
    <col min="2560" max="2560" width="32.42578125" style="114" customWidth="1"/>
    <col min="2561" max="2561" width="7.7109375" style="114" customWidth="1"/>
    <col min="2562" max="2562" width="16.42578125" style="114" bestFit="1" customWidth="1"/>
    <col min="2563" max="2563" width="17" style="114" customWidth="1"/>
    <col min="2564" max="2564" width="21.42578125" style="114" bestFit="1" customWidth="1"/>
    <col min="2565" max="2566" width="12.140625" style="114" bestFit="1" customWidth="1"/>
    <col min="2567" max="2814" width="8.85546875" style="114"/>
    <col min="2815" max="2815" width="7.85546875" style="114" customWidth="1"/>
    <col min="2816" max="2816" width="32.42578125" style="114" customWidth="1"/>
    <col min="2817" max="2817" width="7.7109375" style="114" customWidth="1"/>
    <col min="2818" max="2818" width="16.42578125" style="114" bestFit="1" customWidth="1"/>
    <col min="2819" max="2819" width="17" style="114" customWidth="1"/>
    <col min="2820" max="2820" width="21.42578125" style="114" bestFit="1" customWidth="1"/>
    <col min="2821" max="2822" width="12.140625" style="114" bestFit="1" customWidth="1"/>
    <col min="2823" max="3070" width="8.85546875" style="114"/>
    <col min="3071" max="3071" width="7.85546875" style="114" customWidth="1"/>
    <col min="3072" max="3072" width="32.42578125" style="114" customWidth="1"/>
    <col min="3073" max="3073" width="7.7109375" style="114" customWidth="1"/>
    <col min="3074" max="3074" width="16.42578125" style="114" bestFit="1" customWidth="1"/>
    <col min="3075" max="3075" width="17" style="114" customWidth="1"/>
    <col min="3076" max="3076" width="21.42578125" style="114" bestFit="1" customWidth="1"/>
    <col min="3077" max="3078" width="12.140625" style="114" bestFit="1" customWidth="1"/>
    <col min="3079" max="3326" width="8.85546875" style="114"/>
    <col min="3327" max="3327" width="7.85546875" style="114" customWidth="1"/>
    <col min="3328" max="3328" width="32.42578125" style="114" customWidth="1"/>
    <col min="3329" max="3329" width="7.7109375" style="114" customWidth="1"/>
    <col min="3330" max="3330" width="16.42578125" style="114" bestFit="1" customWidth="1"/>
    <col min="3331" max="3331" width="17" style="114" customWidth="1"/>
    <col min="3332" max="3332" width="21.42578125" style="114" bestFit="1" customWidth="1"/>
    <col min="3333" max="3334" width="12.140625" style="114" bestFit="1" customWidth="1"/>
    <col min="3335" max="3582" width="8.85546875" style="114"/>
    <col min="3583" max="3583" width="7.85546875" style="114" customWidth="1"/>
    <col min="3584" max="3584" width="32.42578125" style="114" customWidth="1"/>
    <col min="3585" max="3585" width="7.7109375" style="114" customWidth="1"/>
    <col min="3586" max="3586" width="16.42578125" style="114" bestFit="1" customWidth="1"/>
    <col min="3587" max="3587" width="17" style="114" customWidth="1"/>
    <col min="3588" max="3588" width="21.42578125" style="114" bestFit="1" customWidth="1"/>
    <col min="3589" max="3590" width="12.140625" style="114" bestFit="1" customWidth="1"/>
    <col min="3591" max="3838" width="8.85546875" style="114"/>
    <col min="3839" max="3839" width="7.85546875" style="114" customWidth="1"/>
    <col min="3840" max="3840" width="32.42578125" style="114" customWidth="1"/>
    <col min="3841" max="3841" width="7.7109375" style="114" customWidth="1"/>
    <col min="3842" max="3842" width="16.42578125" style="114" bestFit="1" customWidth="1"/>
    <col min="3843" max="3843" width="17" style="114" customWidth="1"/>
    <col min="3844" max="3844" width="21.42578125" style="114" bestFit="1" customWidth="1"/>
    <col min="3845" max="3846" width="12.140625" style="114" bestFit="1" customWidth="1"/>
    <col min="3847" max="4094" width="8.85546875" style="114"/>
    <col min="4095" max="4095" width="7.85546875" style="114" customWidth="1"/>
    <col min="4096" max="4096" width="32.42578125" style="114" customWidth="1"/>
    <col min="4097" max="4097" width="7.7109375" style="114" customWidth="1"/>
    <col min="4098" max="4098" width="16.42578125" style="114" bestFit="1" customWidth="1"/>
    <col min="4099" max="4099" width="17" style="114" customWidth="1"/>
    <col min="4100" max="4100" width="21.42578125" style="114" bestFit="1" customWidth="1"/>
    <col min="4101" max="4102" width="12.140625" style="114" bestFit="1" customWidth="1"/>
    <col min="4103" max="4350" width="8.85546875" style="114"/>
    <col min="4351" max="4351" width="7.85546875" style="114" customWidth="1"/>
    <col min="4352" max="4352" width="32.42578125" style="114" customWidth="1"/>
    <col min="4353" max="4353" width="7.7109375" style="114" customWidth="1"/>
    <col min="4354" max="4354" width="16.42578125" style="114" bestFit="1" customWidth="1"/>
    <col min="4355" max="4355" width="17" style="114" customWidth="1"/>
    <col min="4356" max="4356" width="21.42578125" style="114" bestFit="1" customWidth="1"/>
    <col min="4357" max="4358" width="12.140625" style="114" bestFit="1" customWidth="1"/>
    <col min="4359" max="4606" width="8.85546875" style="114"/>
    <col min="4607" max="4607" width="7.85546875" style="114" customWidth="1"/>
    <col min="4608" max="4608" width="32.42578125" style="114" customWidth="1"/>
    <col min="4609" max="4609" width="7.7109375" style="114" customWidth="1"/>
    <col min="4610" max="4610" width="16.42578125" style="114" bestFit="1" customWidth="1"/>
    <col min="4611" max="4611" width="17" style="114" customWidth="1"/>
    <col min="4612" max="4612" width="21.42578125" style="114" bestFit="1" customWidth="1"/>
    <col min="4613" max="4614" width="12.140625" style="114" bestFit="1" customWidth="1"/>
    <col min="4615" max="4862" width="8.85546875" style="114"/>
    <col min="4863" max="4863" width="7.85546875" style="114" customWidth="1"/>
    <col min="4864" max="4864" width="32.42578125" style="114" customWidth="1"/>
    <col min="4865" max="4865" width="7.7109375" style="114" customWidth="1"/>
    <col min="4866" max="4866" width="16.42578125" style="114" bestFit="1" customWidth="1"/>
    <col min="4867" max="4867" width="17" style="114" customWidth="1"/>
    <col min="4868" max="4868" width="21.42578125" style="114" bestFit="1" customWidth="1"/>
    <col min="4869" max="4870" width="12.140625" style="114" bestFit="1" customWidth="1"/>
    <col min="4871" max="5118" width="8.85546875" style="114"/>
    <col min="5119" max="5119" width="7.85546875" style="114" customWidth="1"/>
    <col min="5120" max="5120" width="32.42578125" style="114" customWidth="1"/>
    <col min="5121" max="5121" width="7.7109375" style="114" customWidth="1"/>
    <col min="5122" max="5122" width="16.42578125" style="114" bestFit="1" customWidth="1"/>
    <col min="5123" max="5123" width="17" style="114" customWidth="1"/>
    <col min="5124" max="5124" width="21.42578125" style="114" bestFit="1" customWidth="1"/>
    <col min="5125" max="5126" width="12.140625" style="114" bestFit="1" customWidth="1"/>
    <col min="5127" max="5374" width="8.85546875" style="114"/>
    <col min="5375" max="5375" width="7.85546875" style="114" customWidth="1"/>
    <col min="5376" max="5376" width="32.42578125" style="114" customWidth="1"/>
    <col min="5377" max="5377" width="7.7109375" style="114" customWidth="1"/>
    <col min="5378" max="5378" width="16.42578125" style="114" bestFit="1" customWidth="1"/>
    <col min="5379" max="5379" width="17" style="114" customWidth="1"/>
    <col min="5380" max="5380" width="21.42578125" style="114" bestFit="1" customWidth="1"/>
    <col min="5381" max="5382" width="12.140625" style="114" bestFit="1" customWidth="1"/>
    <col min="5383" max="5630" width="8.85546875" style="114"/>
    <col min="5631" max="5631" width="7.85546875" style="114" customWidth="1"/>
    <col min="5632" max="5632" width="32.42578125" style="114" customWidth="1"/>
    <col min="5633" max="5633" width="7.7109375" style="114" customWidth="1"/>
    <col min="5634" max="5634" width="16.42578125" style="114" bestFit="1" customWidth="1"/>
    <col min="5635" max="5635" width="17" style="114" customWidth="1"/>
    <col min="5636" max="5636" width="21.42578125" style="114" bestFit="1" customWidth="1"/>
    <col min="5637" max="5638" width="12.140625" style="114" bestFit="1" customWidth="1"/>
    <col min="5639" max="5886" width="8.85546875" style="114"/>
    <col min="5887" max="5887" width="7.85546875" style="114" customWidth="1"/>
    <col min="5888" max="5888" width="32.42578125" style="114" customWidth="1"/>
    <col min="5889" max="5889" width="7.7109375" style="114" customWidth="1"/>
    <col min="5890" max="5890" width="16.42578125" style="114" bestFit="1" customWidth="1"/>
    <col min="5891" max="5891" width="17" style="114" customWidth="1"/>
    <col min="5892" max="5892" width="21.42578125" style="114" bestFit="1" customWidth="1"/>
    <col min="5893" max="5894" width="12.140625" style="114" bestFit="1" customWidth="1"/>
    <col min="5895" max="6142" width="8.85546875" style="114"/>
    <col min="6143" max="6143" width="7.85546875" style="114" customWidth="1"/>
    <col min="6144" max="6144" width="32.42578125" style="114" customWidth="1"/>
    <col min="6145" max="6145" width="7.7109375" style="114" customWidth="1"/>
    <col min="6146" max="6146" width="16.42578125" style="114" bestFit="1" customWidth="1"/>
    <col min="6147" max="6147" width="17" style="114" customWidth="1"/>
    <col min="6148" max="6148" width="21.42578125" style="114" bestFit="1" customWidth="1"/>
    <col min="6149" max="6150" width="12.140625" style="114" bestFit="1" customWidth="1"/>
    <col min="6151" max="6398" width="8.85546875" style="114"/>
    <col min="6399" max="6399" width="7.85546875" style="114" customWidth="1"/>
    <col min="6400" max="6400" width="32.42578125" style="114" customWidth="1"/>
    <col min="6401" max="6401" width="7.7109375" style="114" customWidth="1"/>
    <col min="6402" max="6402" width="16.42578125" style="114" bestFit="1" customWidth="1"/>
    <col min="6403" max="6403" width="17" style="114" customWidth="1"/>
    <col min="6404" max="6404" width="21.42578125" style="114" bestFit="1" customWidth="1"/>
    <col min="6405" max="6406" width="12.140625" style="114" bestFit="1" customWidth="1"/>
    <col min="6407" max="6654" width="8.85546875" style="114"/>
    <col min="6655" max="6655" width="7.85546875" style="114" customWidth="1"/>
    <col min="6656" max="6656" width="32.42578125" style="114" customWidth="1"/>
    <col min="6657" max="6657" width="7.7109375" style="114" customWidth="1"/>
    <col min="6658" max="6658" width="16.42578125" style="114" bestFit="1" customWidth="1"/>
    <col min="6659" max="6659" width="17" style="114" customWidth="1"/>
    <col min="6660" max="6660" width="21.42578125" style="114" bestFit="1" customWidth="1"/>
    <col min="6661" max="6662" width="12.140625" style="114" bestFit="1" customWidth="1"/>
    <col min="6663" max="6910" width="8.85546875" style="114"/>
    <col min="6911" max="6911" width="7.85546875" style="114" customWidth="1"/>
    <col min="6912" max="6912" width="32.42578125" style="114" customWidth="1"/>
    <col min="6913" max="6913" width="7.7109375" style="114" customWidth="1"/>
    <col min="6914" max="6914" width="16.42578125" style="114" bestFit="1" customWidth="1"/>
    <col min="6915" max="6915" width="17" style="114" customWidth="1"/>
    <col min="6916" max="6916" width="21.42578125" style="114" bestFit="1" customWidth="1"/>
    <col min="6917" max="6918" width="12.140625" style="114" bestFit="1" customWidth="1"/>
    <col min="6919" max="7166" width="8.85546875" style="114"/>
    <col min="7167" max="7167" width="7.85546875" style="114" customWidth="1"/>
    <col min="7168" max="7168" width="32.42578125" style="114" customWidth="1"/>
    <col min="7169" max="7169" width="7.7109375" style="114" customWidth="1"/>
    <col min="7170" max="7170" width="16.42578125" style="114" bestFit="1" customWidth="1"/>
    <col min="7171" max="7171" width="17" style="114" customWidth="1"/>
    <col min="7172" max="7172" width="21.42578125" style="114" bestFit="1" customWidth="1"/>
    <col min="7173" max="7174" width="12.140625" style="114" bestFit="1" customWidth="1"/>
    <col min="7175" max="7422" width="8.85546875" style="114"/>
    <col min="7423" max="7423" width="7.85546875" style="114" customWidth="1"/>
    <col min="7424" max="7424" width="32.42578125" style="114" customWidth="1"/>
    <col min="7425" max="7425" width="7.7109375" style="114" customWidth="1"/>
    <col min="7426" max="7426" width="16.42578125" style="114" bestFit="1" customWidth="1"/>
    <col min="7427" max="7427" width="17" style="114" customWidth="1"/>
    <col min="7428" max="7428" width="21.42578125" style="114" bestFit="1" customWidth="1"/>
    <col min="7429" max="7430" width="12.140625" style="114" bestFit="1" customWidth="1"/>
    <col min="7431" max="7678" width="8.85546875" style="114"/>
    <col min="7679" max="7679" width="7.85546875" style="114" customWidth="1"/>
    <col min="7680" max="7680" width="32.42578125" style="114" customWidth="1"/>
    <col min="7681" max="7681" width="7.7109375" style="114" customWidth="1"/>
    <col min="7682" max="7682" width="16.42578125" style="114" bestFit="1" customWidth="1"/>
    <col min="7683" max="7683" width="17" style="114" customWidth="1"/>
    <col min="7684" max="7684" width="21.42578125" style="114" bestFit="1" customWidth="1"/>
    <col min="7685" max="7686" width="12.140625" style="114" bestFit="1" customWidth="1"/>
    <col min="7687" max="7934" width="8.85546875" style="114"/>
    <col min="7935" max="7935" width="7.85546875" style="114" customWidth="1"/>
    <col min="7936" max="7936" width="32.42578125" style="114" customWidth="1"/>
    <col min="7937" max="7937" width="7.7109375" style="114" customWidth="1"/>
    <col min="7938" max="7938" width="16.42578125" style="114" bestFit="1" customWidth="1"/>
    <col min="7939" max="7939" width="17" style="114" customWidth="1"/>
    <col min="7940" max="7940" width="21.42578125" style="114" bestFit="1" customWidth="1"/>
    <col min="7941" max="7942" width="12.140625" style="114" bestFit="1" customWidth="1"/>
    <col min="7943" max="8190" width="8.85546875" style="114"/>
    <col min="8191" max="8191" width="7.85546875" style="114" customWidth="1"/>
    <col min="8192" max="8192" width="32.42578125" style="114" customWidth="1"/>
    <col min="8193" max="8193" width="7.7109375" style="114" customWidth="1"/>
    <col min="8194" max="8194" width="16.42578125" style="114" bestFit="1" customWidth="1"/>
    <col min="8195" max="8195" width="17" style="114" customWidth="1"/>
    <col min="8196" max="8196" width="21.42578125" style="114" bestFit="1" customWidth="1"/>
    <col min="8197" max="8198" width="12.140625" style="114" bestFit="1" customWidth="1"/>
    <col min="8199" max="8446" width="8.85546875" style="114"/>
    <col min="8447" max="8447" width="7.85546875" style="114" customWidth="1"/>
    <col min="8448" max="8448" width="32.42578125" style="114" customWidth="1"/>
    <col min="8449" max="8449" width="7.7109375" style="114" customWidth="1"/>
    <col min="8450" max="8450" width="16.42578125" style="114" bestFit="1" customWidth="1"/>
    <col min="8451" max="8451" width="17" style="114" customWidth="1"/>
    <col min="8452" max="8452" width="21.42578125" style="114" bestFit="1" customWidth="1"/>
    <col min="8453" max="8454" width="12.140625" style="114" bestFit="1" customWidth="1"/>
    <col min="8455" max="8702" width="8.85546875" style="114"/>
    <col min="8703" max="8703" width="7.85546875" style="114" customWidth="1"/>
    <col min="8704" max="8704" width="32.42578125" style="114" customWidth="1"/>
    <col min="8705" max="8705" width="7.7109375" style="114" customWidth="1"/>
    <col min="8706" max="8706" width="16.42578125" style="114" bestFit="1" customWidth="1"/>
    <col min="8707" max="8707" width="17" style="114" customWidth="1"/>
    <col min="8708" max="8708" width="21.42578125" style="114" bestFit="1" customWidth="1"/>
    <col min="8709" max="8710" width="12.140625" style="114" bestFit="1" customWidth="1"/>
    <col min="8711" max="8958" width="8.85546875" style="114"/>
    <col min="8959" max="8959" width="7.85546875" style="114" customWidth="1"/>
    <col min="8960" max="8960" width="32.42578125" style="114" customWidth="1"/>
    <col min="8961" max="8961" width="7.7109375" style="114" customWidth="1"/>
    <col min="8962" max="8962" width="16.42578125" style="114" bestFit="1" customWidth="1"/>
    <col min="8963" max="8963" width="17" style="114" customWidth="1"/>
    <col min="8964" max="8964" width="21.42578125" style="114" bestFit="1" customWidth="1"/>
    <col min="8965" max="8966" width="12.140625" style="114" bestFit="1" customWidth="1"/>
    <col min="8967" max="9214" width="8.85546875" style="114"/>
    <col min="9215" max="9215" width="7.85546875" style="114" customWidth="1"/>
    <col min="9216" max="9216" width="32.42578125" style="114" customWidth="1"/>
    <col min="9217" max="9217" width="7.7109375" style="114" customWidth="1"/>
    <col min="9218" max="9218" width="16.42578125" style="114" bestFit="1" customWidth="1"/>
    <col min="9219" max="9219" width="17" style="114" customWidth="1"/>
    <col min="9220" max="9220" width="21.42578125" style="114" bestFit="1" customWidth="1"/>
    <col min="9221" max="9222" width="12.140625" style="114" bestFit="1" customWidth="1"/>
    <col min="9223" max="9470" width="8.85546875" style="114"/>
    <col min="9471" max="9471" width="7.85546875" style="114" customWidth="1"/>
    <col min="9472" max="9472" width="32.42578125" style="114" customWidth="1"/>
    <col min="9473" max="9473" width="7.7109375" style="114" customWidth="1"/>
    <col min="9474" max="9474" width="16.42578125" style="114" bestFit="1" customWidth="1"/>
    <col min="9475" max="9475" width="17" style="114" customWidth="1"/>
    <col min="9476" max="9476" width="21.42578125" style="114" bestFit="1" customWidth="1"/>
    <col min="9477" max="9478" width="12.140625" style="114" bestFit="1" customWidth="1"/>
    <col min="9479" max="9726" width="8.85546875" style="114"/>
    <col min="9727" max="9727" width="7.85546875" style="114" customWidth="1"/>
    <col min="9728" max="9728" width="32.42578125" style="114" customWidth="1"/>
    <col min="9729" max="9729" width="7.7109375" style="114" customWidth="1"/>
    <col min="9730" max="9730" width="16.42578125" style="114" bestFit="1" customWidth="1"/>
    <col min="9731" max="9731" width="17" style="114" customWidth="1"/>
    <col min="9732" max="9732" width="21.42578125" style="114" bestFit="1" customWidth="1"/>
    <col min="9733" max="9734" width="12.140625" style="114" bestFit="1" customWidth="1"/>
    <col min="9735" max="9982" width="8.85546875" style="114"/>
    <col min="9983" max="9983" width="7.85546875" style="114" customWidth="1"/>
    <col min="9984" max="9984" width="32.42578125" style="114" customWidth="1"/>
    <col min="9985" max="9985" width="7.7109375" style="114" customWidth="1"/>
    <col min="9986" max="9986" width="16.42578125" style="114" bestFit="1" customWidth="1"/>
    <col min="9987" max="9987" width="17" style="114" customWidth="1"/>
    <col min="9988" max="9988" width="21.42578125" style="114" bestFit="1" customWidth="1"/>
    <col min="9989" max="9990" width="12.140625" style="114" bestFit="1" customWidth="1"/>
    <col min="9991" max="10238" width="8.85546875" style="114"/>
    <col min="10239" max="10239" width="7.85546875" style="114" customWidth="1"/>
    <col min="10240" max="10240" width="32.42578125" style="114" customWidth="1"/>
    <col min="10241" max="10241" width="7.7109375" style="114" customWidth="1"/>
    <col min="10242" max="10242" width="16.42578125" style="114" bestFit="1" customWidth="1"/>
    <col min="10243" max="10243" width="17" style="114" customWidth="1"/>
    <col min="10244" max="10244" width="21.42578125" style="114" bestFit="1" customWidth="1"/>
    <col min="10245" max="10246" width="12.140625" style="114" bestFit="1" customWidth="1"/>
    <col min="10247" max="10494" width="8.85546875" style="114"/>
    <col min="10495" max="10495" width="7.85546875" style="114" customWidth="1"/>
    <col min="10496" max="10496" width="32.42578125" style="114" customWidth="1"/>
    <col min="10497" max="10497" width="7.7109375" style="114" customWidth="1"/>
    <col min="10498" max="10498" width="16.42578125" style="114" bestFit="1" customWidth="1"/>
    <col min="10499" max="10499" width="17" style="114" customWidth="1"/>
    <col min="10500" max="10500" width="21.42578125" style="114" bestFit="1" customWidth="1"/>
    <col min="10501" max="10502" width="12.140625" style="114" bestFit="1" customWidth="1"/>
    <col min="10503" max="10750" width="8.85546875" style="114"/>
    <col min="10751" max="10751" width="7.85546875" style="114" customWidth="1"/>
    <col min="10752" max="10752" width="32.42578125" style="114" customWidth="1"/>
    <col min="10753" max="10753" width="7.7109375" style="114" customWidth="1"/>
    <col min="10754" max="10754" width="16.42578125" style="114" bestFit="1" customWidth="1"/>
    <col min="10755" max="10755" width="17" style="114" customWidth="1"/>
    <col min="10756" max="10756" width="21.42578125" style="114" bestFit="1" customWidth="1"/>
    <col min="10757" max="10758" width="12.140625" style="114" bestFit="1" customWidth="1"/>
    <col min="10759" max="11006" width="8.85546875" style="114"/>
    <col min="11007" max="11007" width="7.85546875" style="114" customWidth="1"/>
    <col min="11008" max="11008" width="32.42578125" style="114" customWidth="1"/>
    <col min="11009" max="11009" width="7.7109375" style="114" customWidth="1"/>
    <col min="11010" max="11010" width="16.42578125" style="114" bestFit="1" customWidth="1"/>
    <col min="11011" max="11011" width="17" style="114" customWidth="1"/>
    <col min="11012" max="11012" width="21.42578125" style="114" bestFit="1" customWidth="1"/>
    <col min="11013" max="11014" width="12.140625" style="114" bestFit="1" customWidth="1"/>
    <col min="11015" max="11262" width="8.85546875" style="114"/>
    <col min="11263" max="11263" width="7.85546875" style="114" customWidth="1"/>
    <col min="11264" max="11264" width="32.42578125" style="114" customWidth="1"/>
    <col min="11265" max="11265" width="7.7109375" style="114" customWidth="1"/>
    <col min="11266" max="11266" width="16.42578125" style="114" bestFit="1" customWidth="1"/>
    <col min="11267" max="11267" width="17" style="114" customWidth="1"/>
    <col min="11268" max="11268" width="21.42578125" style="114" bestFit="1" customWidth="1"/>
    <col min="11269" max="11270" width="12.140625" style="114" bestFit="1" customWidth="1"/>
    <col min="11271" max="11518" width="8.85546875" style="114"/>
    <col min="11519" max="11519" width="7.85546875" style="114" customWidth="1"/>
    <col min="11520" max="11520" width="32.42578125" style="114" customWidth="1"/>
    <col min="11521" max="11521" width="7.7109375" style="114" customWidth="1"/>
    <col min="11522" max="11522" width="16.42578125" style="114" bestFit="1" customWidth="1"/>
    <col min="11523" max="11523" width="17" style="114" customWidth="1"/>
    <col min="11524" max="11524" width="21.42578125" style="114" bestFit="1" customWidth="1"/>
    <col min="11525" max="11526" width="12.140625" style="114" bestFit="1" customWidth="1"/>
    <col min="11527" max="11774" width="8.85546875" style="114"/>
    <col min="11775" max="11775" width="7.85546875" style="114" customWidth="1"/>
    <col min="11776" max="11776" width="32.42578125" style="114" customWidth="1"/>
    <col min="11777" max="11777" width="7.7109375" style="114" customWidth="1"/>
    <col min="11778" max="11778" width="16.42578125" style="114" bestFit="1" customWidth="1"/>
    <col min="11779" max="11779" width="17" style="114" customWidth="1"/>
    <col min="11780" max="11780" width="21.42578125" style="114" bestFit="1" customWidth="1"/>
    <col min="11781" max="11782" width="12.140625" style="114" bestFit="1" customWidth="1"/>
    <col min="11783" max="12030" width="8.85546875" style="114"/>
    <col min="12031" max="12031" width="7.85546875" style="114" customWidth="1"/>
    <col min="12032" max="12032" width="32.42578125" style="114" customWidth="1"/>
    <col min="12033" max="12033" width="7.7109375" style="114" customWidth="1"/>
    <col min="12034" max="12034" width="16.42578125" style="114" bestFit="1" customWidth="1"/>
    <col min="12035" max="12035" width="17" style="114" customWidth="1"/>
    <col min="12036" max="12036" width="21.42578125" style="114" bestFit="1" customWidth="1"/>
    <col min="12037" max="12038" width="12.140625" style="114" bestFit="1" customWidth="1"/>
    <col min="12039" max="12286" width="8.85546875" style="114"/>
    <col min="12287" max="12287" width="7.85546875" style="114" customWidth="1"/>
    <col min="12288" max="12288" width="32.42578125" style="114" customWidth="1"/>
    <col min="12289" max="12289" width="7.7109375" style="114" customWidth="1"/>
    <col min="12290" max="12290" width="16.42578125" style="114" bestFit="1" customWidth="1"/>
    <col min="12291" max="12291" width="17" style="114" customWidth="1"/>
    <col min="12292" max="12292" width="21.42578125" style="114" bestFit="1" customWidth="1"/>
    <col min="12293" max="12294" width="12.140625" style="114" bestFit="1" customWidth="1"/>
    <col min="12295" max="12542" width="8.85546875" style="114"/>
    <col min="12543" max="12543" width="7.85546875" style="114" customWidth="1"/>
    <col min="12544" max="12544" width="32.42578125" style="114" customWidth="1"/>
    <col min="12545" max="12545" width="7.7109375" style="114" customWidth="1"/>
    <col min="12546" max="12546" width="16.42578125" style="114" bestFit="1" customWidth="1"/>
    <col min="12547" max="12547" width="17" style="114" customWidth="1"/>
    <col min="12548" max="12548" width="21.42578125" style="114" bestFit="1" customWidth="1"/>
    <col min="12549" max="12550" width="12.140625" style="114" bestFit="1" customWidth="1"/>
    <col min="12551" max="12798" width="8.85546875" style="114"/>
    <col min="12799" max="12799" width="7.85546875" style="114" customWidth="1"/>
    <col min="12800" max="12800" width="32.42578125" style="114" customWidth="1"/>
    <col min="12801" max="12801" width="7.7109375" style="114" customWidth="1"/>
    <col min="12802" max="12802" width="16.42578125" style="114" bestFit="1" customWidth="1"/>
    <col min="12803" max="12803" width="17" style="114" customWidth="1"/>
    <col min="12804" max="12804" width="21.42578125" style="114" bestFit="1" customWidth="1"/>
    <col min="12805" max="12806" width="12.140625" style="114" bestFit="1" customWidth="1"/>
    <col min="12807" max="13054" width="8.85546875" style="114"/>
    <col min="13055" max="13055" width="7.85546875" style="114" customWidth="1"/>
    <col min="13056" max="13056" width="32.42578125" style="114" customWidth="1"/>
    <col min="13057" max="13057" width="7.7109375" style="114" customWidth="1"/>
    <col min="13058" max="13058" width="16.42578125" style="114" bestFit="1" customWidth="1"/>
    <col min="13059" max="13059" width="17" style="114" customWidth="1"/>
    <col min="13060" max="13060" width="21.42578125" style="114" bestFit="1" customWidth="1"/>
    <col min="13061" max="13062" width="12.140625" style="114" bestFit="1" customWidth="1"/>
    <col min="13063" max="13310" width="8.85546875" style="114"/>
    <col min="13311" max="13311" width="7.85546875" style="114" customWidth="1"/>
    <col min="13312" max="13312" width="32.42578125" style="114" customWidth="1"/>
    <col min="13313" max="13313" width="7.7109375" style="114" customWidth="1"/>
    <col min="13314" max="13314" width="16.42578125" style="114" bestFit="1" customWidth="1"/>
    <col min="13315" max="13315" width="17" style="114" customWidth="1"/>
    <col min="13316" max="13316" width="21.42578125" style="114" bestFit="1" customWidth="1"/>
    <col min="13317" max="13318" width="12.140625" style="114" bestFit="1" customWidth="1"/>
    <col min="13319" max="13566" width="8.85546875" style="114"/>
    <col min="13567" max="13567" width="7.85546875" style="114" customWidth="1"/>
    <col min="13568" max="13568" width="32.42578125" style="114" customWidth="1"/>
    <col min="13569" max="13569" width="7.7109375" style="114" customWidth="1"/>
    <col min="13570" max="13570" width="16.42578125" style="114" bestFit="1" customWidth="1"/>
    <col min="13571" max="13571" width="17" style="114" customWidth="1"/>
    <col min="13572" max="13572" width="21.42578125" style="114" bestFit="1" customWidth="1"/>
    <col min="13573" max="13574" width="12.140625" style="114" bestFit="1" customWidth="1"/>
    <col min="13575" max="13822" width="8.85546875" style="114"/>
    <col min="13823" max="13823" width="7.85546875" style="114" customWidth="1"/>
    <col min="13824" max="13824" width="32.42578125" style="114" customWidth="1"/>
    <col min="13825" max="13825" width="7.7109375" style="114" customWidth="1"/>
    <col min="13826" max="13826" width="16.42578125" style="114" bestFit="1" customWidth="1"/>
    <col min="13827" max="13827" width="17" style="114" customWidth="1"/>
    <col min="13828" max="13828" width="21.42578125" style="114" bestFit="1" customWidth="1"/>
    <col min="13829" max="13830" width="12.140625" style="114" bestFit="1" customWidth="1"/>
    <col min="13831" max="14078" width="8.85546875" style="114"/>
    <col min="14079" max="14079" width="7.85546875" style="114" customWidth="1"/>
    <col min="14080" max="14080" width="32.42578125" style="114" customWidth="1"/>
    <col min="14081" max="14081" width="7.7109375" style="114" customWidth="1"/>
    <col min="14082" max="14082" width="16.42578125" style="114" bestFit="1" customWidth="1"/>
    <col min="14083" max="14083" width="17" style="114" customWidth="1"/>
    <col min="14084" max="14084" width="21.42578125" style="114" bestFit="1" customWidth="1"/>
    <col min="14085" max="14086" width="12.140625" style="114" bestFit="1" customWidth="1"/>
    <col min="14087" max="14334" width="8.85546875" style="114"/>
    <col min="14335" max="14335" width="7.85546875" style="114" customWidth="1"/>
    <col min="14336" max="14336" width="32.42578125" style="114" customWidth="1"/>
    <col min="14337" max="14337" width="7.7109375" style="114" customWidth="1"/>
    <col min="14338" max="14338" width="16.42578125" style="114" bestFit="1" customWidth="1"/>
    <col min="14339" max="14339" width="17" style="114" customWidth="1"/>
    <col min="14340" max="14340" width="21.42578125" style="114" bestFit="1" customWidth="1"/>
    <col min="14341" max="14342" width="12.140625" style="114" bestFit="1" customWidth="1"/>
    <col min="14343" max="14590" width="8.85546875" style="114"/>
    <col min="14591" max="14591" width="7.85546875" style="114" customWidth="1"/>
    <col min="14592" max="14592" width="32.42578125" style="114" customWidth="1"/>
    <col min="14593" max="14593" width="7.7109375" style="114" customWidth="1"/>
    <col min="14594" max="14594" width="16.42578125" style="114" bestFit="1" customWidth="1"/>
    <col min="14595" max="14595" width="17" style="114" customWidth="1"/>
    <col min="14596" max="14596" width="21.42578125" style="114" bestFit="1" customWidth="1"/>
    <col min="14597" max="14598" width="12.140625" style="114" bestFit="1" customWidth="1"/>
    <col min="14599" max="14846" width="8.85546875" style="114"/>
    <col min="14847" max="14847" width="7.85546875" style="114" customWidth="1"/>
    <col min="14848" max="14848" width="32.42578125" style="114" customWidth="1"/>
    <col min="14849" max="14849" width="7.7109375" style="114" customWidth="1"/>
    <col min="14850" max="14850" width="16.42578125" style="114" bestFit="1" customWidth="1"/>
    <col min="14851" max="14851" width="17" style="114" customWidth="1"/>
    <col min="14852" max="14852" width="21.42578125" style="114" bestFit="1" customWidth="1"/>
    <col min="14853" max="14854" width="12.140625" style="114" bestFit="1" customWidth="1"/>
    <col min="14855" max="15102" width="8.85546875" style="114"/>
    <col min="15103" max="15103" width="7.85546875" style="114" customWidth="1"/>
    <col min="15104" max="15104" width="32.42578125" style="114" customWidth="1"/>
    <col min="15105" max="15105" width="7.7109375" style="114" customWidth="1"/>
    <col min="15106" max="15106" width="16.42578125" style="114" bestFit="1" customWidth="1"/>
    <col min="15107" max="15107" width="17" style="114" customWidth="1"/>
    <col min="15108" max="15108" width="21.42578125" style="114" bestFit="1" customWidth="1"/>
    <col min="15109" max="15110" width="12.140625" style="114" bestFit="1" customWidth="1"/>
    <col min="15111" max="15358" width="8.85546875" style="114"/>
    <col min="15359" max="15359" width="7.85546875" style="114" customWidth="1"/>
    <col min="15360" max="15360" width="32.42578125" style="114" customWidth="1"/>
    <col min="15361" max="15361" width="7.7109375" style="114" customWidth="1"/>
    <col min="15362" max="15362" width="16.42578125" style="114" bestFit="1" customWidth="1"/>
    <col min="15363" max="15363" width="17" style="114" customWidth="1"/>
    <col min="15364" max="15364" width="21.42578125" style="114" bestFit="1" customWidth="1"/>
    <col min="15365" max="15366" width="12.140625" style="114" bestFit="1" customWidth="1"/>
    <col min="15367" max="15614" width="8.85546875" style="114"/>
    <col min="15615" max="15615" width="7.85546875" style="114" customWidth="1"/>
    <col min="15616" max="15616" width="32.42578125" style="114" customWidth="1"/>
    <col min="15617" max="15617" width="7.7109375" style="114" customWidth="1"/>
    <col min="15618" max="15618" width="16.42578125" style="114" bestFit="1" customWidth="1"/>
    <col min="15619" max="15619" width="17" style="114" customWidth="1"/>
    <col min="15620" max="15620" width="21.42578125" style="114" bestFit="1" customWidth="1"/>
    <col min="15621" max="15622" width="12.140625" style="114" bestFit="1" customWidth="1"/>
    <col min="15623" max="15870" width="8.85546875" style="114"/>
    <col min="15871" max="15871" width="7.85546875" style="114" customWidth="1"/>
    <col min="15872" max="15872" width="32.42578125" style="114" customWidth="1"/>
    <col min="15873" max="15873" width="7.7109375" style="114" customWidth="1"/>
    <col min="15874" max="15874" width="16.42578125" style="114" bestFit="1" customWidth="1"/>
    <col min="15875" max="15875" width="17" style="114" customWidth="1"/>
    <col min="15876" max="15876" width="21.42578125" style="114" bestFit="1" customWidth="1"/>
    <col min="15877" max="15878" width="12.140625" style="114" bestFit="1" customWidth="1"/>
    <col min="15879" max="16126" width="8.85546875" style="114"/>
    <col min="16127" max="16127" width="7.85546875" style="114" customWidth="1"/>
    <col min="16128" max="16128" width="32.42578125" style="114" customWidth="1"/>
    <col min="16129" max="16129" width="7.7109375" style="114" customWidth="1"/>
    <col min="16130" max="16130" width="16.42578125" style="114" bestFit="1" customWidth="1"/>
    <col min="16131" max="16131" width="17" style="114" customWidth="1"/>
    <col min="16132" max="16132" width="21.42578125" style="114" bestFit="1" customWidth="1"/>
    <col min="16133" max="16134" width="12.140625" style="114" bestFit="1" customWidth="1"/>
    <col min="16135" max="16384" width="8.85546875" style="114"/>
  </cols>
  <sheetData>
    <row r="1" spans="1:18" ht="13.15" customHeight="1">
      <c r="A1" s="1361" t="s">
        <v>974</v>
      </c>
      <c r="B1" s="1362"/>
      <c r="C1" s="1362"/>
      <c r="D1" s="1362"/>
      <c r="E1" s="1362"/>
      <c r="F1" s="1363"/>
    </row>
    <row r="2" spans="1:18" ht="13.15" customHeight="1">
      <c r="A2" s="1364"/>
      <c r="B2" s="1365"/>
      <c r="C2" s="1365"/>
      <c r="D2" s="1365"/>
      <c r="E2" s="1365"/>
      <c r="F2" s="1366"/>
    </row>
    <row r="3" spans="1:18" ht="15">
      <c r="A3" s="1367" t="s">
        <v>975</v>
      </c>
      <c r="B3" s="1367"/>
      <c r="C3" s="1367"/>
      <c r="D3" s="1367"/>
      <c r="E3" s="1367"/>
      <c r="F3" s="1367"/>
    </row>
    <row r="4" spans="1:18" ht="28.9" customHeight="1">
      <c r="A4" s="857" t="s">
        <v>513</v>
      </c>
      <c r="B4" s="857" t="s">
        <v>515</v>
      </c>
      <c r="C4" s="858" t="s">
        <v>744</v>
      </c>
      <c r="D4" s="858" t="s">
        <v>976</v>
      </c>
      <c r="E4" s="857" t="s">
        <v>977</v>
      </c>
      <c r="F4" s="857" t="s">
        <v>978</v>
      </c>
    </row>
    <row r="5" spans="1:18" ht="28.9" customHeight="1">
      <c r="A5" s="859">
        <v>1</v>
      </c>
      <c r="B5" s="860" t="s">
        <v>979</v>
      </c>
      <c r="C5" s="859"/>
      <c r="D5" s="861"/>
      <c r="E5" s="862"/>
      <c r="F5" s="859"/>
      <c r="H5" s="863"/>
    </row>
    <row r="6" spans="1:18" ht="28.9" customHeight="1">
      <c r="A6" s="859">
        <v>2</v>
      </c>
      <c r="B6" s="860" t="s">
        <v>980</v>
      </c>
      <c r="C6" s="864"/>
      <c r="D6" s="861"/>
      <c r="E6" s="862"/>
      <c r="F6" s="859"/>
      <c r="H6" s="863"/>
    </row>
    <row r="7" spans="1:18" ht="28.9" customHeight="1">
      <c r="A7" s="859">
        <v>3</v>
      </c>
      <c r="B7" s="860" t="s">
        <v>981</v>
      </c>
      <c r="C7" s="859"/>
      <c r="D7" s="861"/>
      <c r="E7" s="862"/>
      <c r="F7" s="859"/>
      <c r="H7" s="863"/>
    </row>
    <row r="8" spans="1:18" ht="28.9" customHeight="1">
      <c r="A8" s="859">
        <v>4</v>
      </c>
      <c r="B8" s="860" t="s">
        <v>982</v>
      </c>
      <c r="C8" s="864"/>
      <c r="D8" s="861"/>
      <c r="E8" s="862"/>
      <c r="F8" s="859"/>
      <c r="O8" s="865"/>
      <c r="P8" s="865"/>
      <c r="Q8" s="865"/>
      <c r="R8" s="865"/>
    </row>
    <row r="9" spans="1:18" ht="28.9" customHeight="1">
      <c r="A9" s="868"/>
      <c r="B9" s="869"/>
      <c r="C9" s="869"/>
      <c r="D9" s="871" t="s">
        <v>43</v>
      </c>
      <c r="E9" s="874">
        <f>SUM(E5:E8)</f>
        <v>0</v>
      </c>
      <c r="F9" s="866">
        <f>SUM(E5:E8)</f>
        <v>0</v>
      </c>
    </row>
    <row r="10" spans="1:18" ht="5.45" customHeight="1"/>
    <row r="11" spans="1:18" ht="23.45" customHeight="1">
      <c r="A11" s="1367" t="s">
        <v>984</v>
      </c>
      <c r="B11" s="1367"/>
      <c r="C11" s="1367"/>
      <c r="D11" s="1367"/>
      <c r="E11" s="1367"/>
      <c r="F11" s="1367"/>
    </row>
    <row r="12" spans="1:18" ht="28.9" customHeight="1">
      <c r="A12" s="857" t="s">
        <v>513</v>
      </c>
      <c r="B12" s="857" t="s">
        <v>515</v>
      </c>
      <c r="C12" s="858" t="s">
        <v>744</v>
      </c>
      <c r="D12" s="858" t="s">
        <v>983</v>
      </c>
      <c r="E12" s="857" t="s">
        <v>977</v>
      </c>
      <c r="F12" s="857" t="s">
        <v>978</v>
      </c>
    </row>
    <row r="13" spans="1:18" ht="28.9" customHeight="1">
      <c r="A13" s="859">
        <v>1</v>
      </c>
      <c r="B13" s="860" t="s">
        <v>751</v>
      </c>
      <c r="C13" s="859"/>
      <c r="D13" s="861">
        <f>VLOOKUP(B13,'base dados'!$U$20:$W$21,3,0)</f>
        <v>7800</v>
      </c>
      <c r="E13" s="867">
        <f>C13*D13</f>
        <v>0</v>
      </c>
      <c r="F13" s="859"/>
      <c r="G13" s="114">
        <f>VLOOKUP(B13,'base dados'!$O$11:$P$12,2,FALSE)</f>
        <v>20</v>
      </c>
      <c r="H13" s="863"/>
    </row>
    <row r="14" spans="1:18" ht="28.9" customHeight="1">
      <c r="A14" s="859">
        <v>2</v>
      </c>
      <c r="B14" s="860" t="s">
        <v>753</v>
      </c>
      <c r="C14" s="859"/>
      <c r="D14" s="861">
        <f>VLOOKUP(B14,'base dados'!$U$20:$W$21,3,0)</f>
        <v>6800</v>
      </c>
      <c r="E14" s="873">
        <f>C14*D14</f>
        <v>0</v>
      </c>
      <c r="G14" s="114">
        <f>VLOOKUP(B14,'base dados'!$O$11:$P$12,2,FALSE)</f>
        <v>30</v>
      </c>
    </row>
    <row r="15" spans="1:18" s="870" customFormat="1" ht="28.9" customHeight="1">
      <c r="D15" s="871" t="s">
        <v>43</v>
      </c>
      <c r="E15" s="874">
        <f>SUM(E13:E14)</f>
        <v>0</v>
      </c>
    </row>
    <row r="18" spans="4:5" ht="27.6" customHeight="1">
      <c r="D18" s="871" t="s">
        <v>985</v>
      </c>
      <c r="E18" s="872">
        <f>E15+E9</f>
        <v>0</v>
      </c>
    </row>
  </sheetData>
  <mergeCells count="3">
    <mergeCell ref="A1:F2"/>
    <mergeCell ref="A3:F3"/>
    <mergeCell ref="A11:F11"/>
  </mergeCells>
  <printOptions horizontalCentered="1" verticalCentered="1"/>
  <pageMargins left="0.70866141732283472" right="0.70866141732283472" top="0.74803149606299213" bottom="0.74803149606299213" header="0.31496062992125984" footer="0.31496062992125984"/>
  <pageSetup paperSize="9" scale="85" orientation="portrait" r:id="rId1"/>
  <drawing r:id="rId2"/>
  <legacyDrawing r:id="rId3"/>
  <oleObjects>
    <mc:AlternateContent xmlns:mc="http://schemas.openxmlformats.org/markup-compatibility/2006">
      <mc:Choice Requires="x14">
        <oleObject progId="CorelDRAW.Graphic.13" shapeId="196609" r:id="rId4">
          <objectPr defaultSize="0" autoPict="0" r:id="rId5">
            <anchor moveWithCells="1" sizeWithCells="1">
              <from>
                <xdr:col>0</xdr:col>
                <xdr:colOff>19050</xdr:colOff>
                <xdr:row>0</xdr:row>
                <xdr:rowOff>19050</xdr:rowOff>
              </from>
              <to>
                <xdr:col>1</xdr:col>
                <xdr:colOff>561975</xdr:colOff>
                <xdr:row>2</xdr:row>
                <xdr:rowOff>0</xdr:rowOff>
              </to>
            </anchor>
          </objectPr>
        </oleObject>
      </mc:Choice>
      <mc:Fallback>
        <oleObject progId="CorelDRAW.Graphic.13" shapeId="19660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'base dados'!$U$20:$U$21</xm:f>
          </x14:formula1>
          <xm:sqref>B13:B14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92D050"/>
    <pageSetUpPr fitToPage="1"/>
  </sheetPr>
  <dimension ref="A1:BC30"/>
  <sheetViews>
    <sheetView showGridLines="0" tabSelected="1" topLeftCell="B1" zoomScale="60" zoomScaleNormal="60" zoomScaleSheetLayoutView="70" workbookViewId="0">
      <pane ySplit="8" topLeftCell="A14" activePane="bottomLeft" state="frozen"/>
      <selection activeCell="BD504" sqref="BD504"/>
      <selection pane="bottomLeft" activeCell="W16" sqref="W16"/>
    </sheetView>
  </sheetViews>
  <sheetFormatPr defaultColWidth="11.42578125" defaultRowHeight="12.75"/>
  <cols>
    <col min="1" max="1" width="0" style="440" hidden="1" customWidth="1"/>
    <col min="2" max="3" width="11.42578125" style="440"/>
    <col min="4" max="4" width="7.42578125" style="433" customWidth="1"/>
    <col min="5" max="6" width="22.42578125" style="433" hidden="1" customWidth="1"/>
    <col min="7" max="7" width="37.42578125" style="433" customWidth="1"/>
    <col min="8" max="8" width="47.5703125" style="433" hidden="1" customWidth="1"/>
    <col min="9" max="9" width="34.28515625" style="433" hidden="1" customWidth="1"/>
    <col min="10" max="10" width="28.28515625" style="433" hidden="1" customWidth="1"/>
    <col min="11" max="15" width="13.140625" style="433" hidden="1" customWidth="1"/>
    <col min="16" max="17" width="13.140625" style="433" customWidth="1"/>
    <col min="18" max="18" width="13.7109375" style="433" customWidth="1"/>
    <col min="19" max="23" width="11.28515625" style="433" customWidth="1"/>
    <col min="24" max="24" width="27.28515625" style="433" customWidth="1"/>
    <col min="25" max="25" width="12.7109375" style="433" customWidth="1"/>
    <col min="26" max="26" width="14.42578125" style="433" customWidth="1"/>
    <col min="27" max="27" width="19.28515625" style="433" bestFit="1" customWidth="1"/>
    <col min="28" max="28" width="11.140625" style="433" customWidth="1"/>
    <col min="29" max="29" width="18.85546875" style="433" hidden="1" customWidth="1"/>
    <col min="30" max="30" width="22.7109375" style="433" hidden="1" customWidth="1"/>
    <col min="31" max="31" width="17.28515625" style="433" hidden="1" customWidth="1"/>
    <col min="32" max="32" width="26.7109375" style="433" bestFit="1" customWidth="1"/>
    <col min="33" max="33" width="25" style="433" bestFit="1" customWidth="1"/>
    <col min="34" max="34" width="5.42578125" style="440" customWidth="1"/>
    <col min="35" max="35" width="25.5703125" style="440" customWidth="1"/>
    <col min="36" max="266" width="11.42578125" style="440"/>
    <col min="267" max="267" width="6" style="440" customWidth="1"/>
    <col min="268" max="268" width="15.7109375" style="440" customWidth="1"/>
    <col min="269" max="270" width="13.140625" style="440" customWidth="1"/>
    <col min="271" max="271" width="6.42578125" style="440" customWidth="1"/>
    <col min="272" max="272" width="6.7109375" style="440" customWidth="1"/>
    <col min="273" max="273" width="5" style="440" customWidth="1"/>
    <col min="274" max="274" width="5.7109375" style="440" customWidth="1"/>
    <col min="275" max="275" width="5.140625" style="440" customWidth="1"/>
    <col min="276" max="276" width="4.7109375" style="440" customWidth="1"/>
    <col min="277" max="277" width="8.140625" style="440" customWidth="1"/>
    <col min="278" max="278" width="10.85546875" style="440" customWidth="1"/>
    <col min="279" max="279" width="6.42578125" style="440" customWidth="1"/>
    <col min="280" max="280" width="7.42578125" style="440" customWidth="1"/>
    <col min="281" max="281" width="5.85546875" style="440" customWidth="1"/>
    <col min="282" max="282" width="6.42578125" style="440" customWidth="1"/>
    <col min="283" max="283" width="5.85546875" style="440" customWidth="1"/>
    <col min="284" max="284" width="5.140625" style="440" customWidth="1"/>
    <col min="285" max="285" width="12.85546875" style="440" customWidth="1"/>
    <col min="286" max="286" width="15" style="440" customWidth="1"/>
    <col min="287" max="287" width="20.7109375" style="440" customWidth="1"/>
    <col min="288" max="288" width="23.7109375" style="440" customWidth="1"/>
    <col min="289" max="289" width="5.42578125" style="440" customWidth="1"/>
    <col min="290" max="522" width="11.42578125" style="440"/>
    <col min="523" max="523" width="6" style="440" customWidth="1"/>
    <col min="524" max="524" width="15.7109375" style="440" customWidth="1"/>
    <col min="525" max="526" width="13.140625" style="440" customWidth="1"/>
    <col min="527" max="527" width="6.42578125" style="440" customWidth="1"/>
    <col min="528" max="528" width="6.7109375" style="440" customWidth="1"/>
    <col min="529" max="529" width="5" style="440" customWidth="1"/>
    <col min="530" max="530" width="5.7109375" style="440" customWidth="1"/>
    <col min="531" max="531" width="5.140625" style="440" customWidth="1"/>
    <col min="532" max="532" width="4.7109375" style="440" customWidth="1"/>
    <col min="533" max="533" width="8.140625" style="440" customWidth="1"/>
    <col min="534" max="534" width="10.85546875" style="440" customWidth="1"/>
    <col min="535" max="535" width="6.42578125" style="440" customWidth="1"/>
    <col min="536" max="536" width="7.42578125" style="440" customWidth="1"/>
    <col min="537" max="537" width="5.85546875" style="440" customWidth="1"/>
    <col min="538" max="538" width="6.42578125" style="440" customWidth="1"/>
    <col min="539" max="539" width="5.85546875" style="440" customWidth="1"/>
    <col min="540" max="540" width="5.140625" style="440" customWidth="1"/>
    <col min="541" max="541" width="12.85546875" style="440" customWidth="1"/>
    <col min="542" max="542" width="15" style="440" customWidth="1"/>
    <col min="543" max="543" width="20.7109375" style="440" customWidth="1"/>
    <col min="544" max="544" width="23.7109375" style="440" customWidth="1"/>
    <col min="545" max="545" width="5.42578125" style="440" customWidth="1"/>
    <col min="546" max="778" width="11.42578125" style="440"/>
    <col min="779" max="779" width="6" style="440" customWidth="1"/>
    <col min="780" max="780" width="15.7109375" style="440" customWidth="1"/>
    <col min="781" max="782" width="13.140625" style="440" customWidth="1"/>
    <col min="783" max="783" width="6.42578125" style="440" customWidth="1"/>
    <col min="784" max="784" width="6.7109375" style="440" customWidth="1"/>
    <col min="785" max="785" width="5" style="440" customWidth="1"/>
    <col min="786" max="786" width="5.7109375" style="440" customWidth="1"/>
    <col min="787" max="787" width="5.140625" style="440" customWidth="1"/>
    <col min="788" max="788" width="4.7109375" style="440" customWidth="1"/>
    <col min="789" max="789" width="8.140625" style="440" customWidth="1"/>
    <col min="790" max="790" width="10.85546875" style="440" customWidth="1"/>
    <col min="791" max="791" width="6.42578125" style="440" customWidth="1"/>
    <col min="792" max="792" width="7.42578125" style="440" customWidth="1"/>
    <col min="793" max="793" width="5.85546875" style="440" customWidth="1"/>
    <col min="794" max="794" width="6.42578125" style="440" customWidth="1"/>
    <col min="795" max="795" width="5.85546875" style="440" customWidth="1"/>
    <col min="796" max="796" width="5.140625" style="440" customWidth="1"/>
    <col min="797" max="797" width="12.85546875" style="440" customWidth="1"/>
    <col min="798" max="798" width="15" style="440" customWidth="1"/>
    <col min="799" max="799" width="20.7109375" style="440" customWidth="1"/>
    <col min="800" max="800" width="23.7109375" style="440" customWidth="1"/>
    <col min="801" max="801" width="5.42578125" style="440" customWidth="1"/>
    <col min="802" max="1034" width="11.42578125" style="440"/>
    <col min="1035" max="1035" width="6" style="440" customWidth="1"/>
    <col min="1036" max="1036" width="15.7109375" style="440" customWidth="1"/>
    <col min="1037" max="1038" width="13.140625" style="440" customWidth="1"/>
    <col min="1039" max="1039" width="6.42578125" style="440" customWidth="1"/>
    <col min="1040" max="1040" width="6.7109375" style="440" customWidth="1"/>
    <col min="1041" max="1041" width="5" style="440" customWidth="1"/>
    <col min="1042" max="1042" width="5.7109375" style="440" customWidth="1"/>
    <col min="1043" max="1043" width="5.140625" style="440" customWidth="1"/>
    <col min="1044" max="1044" width="4.7109375" style="440" customWidth="1"/>
    <col min="1045" max="1045" width="8.140625" style="440" customWidth="1"/>
    <col min="1046" max="1046" width="10.85546875" style="440" customWidth="1"/>
    <col min="1047" max="1047" width="6.42578125" style="440" customWidth="1"/>
    <col min="1048" max="1048" width="7.42578125" style="440" customWidth="1"/>
    <col min="1049" max="1049" width="5.85546875" style="440" customWidth="1"/>
    <col min="1050" max="1050" width="6.42578125" style="440" customWidth="1"/>
    <col min="1051" max="1051" width="5.85546875" style="440" customWidth="1"/>
    <col min="1052" max="1052" width="5.140625" style="440" customWidth="1"/>
    <col min="1053" max="1053" width="12.85546875" style="440" customWidth="1"/>
    <col min="1054" max="1054" width="15" style="440" customWidth="1"/>
    <col min="1055" max="1055" width="20.7109375" style="440" customWidth="1"/>
    <col min="1056" max="1056" width="23.7109375" style="440" customWidth="1"/>
    <col min="1057" max="1057" width="5.42578125" style="440" customWidth="1"/>
    <col min="1058" max="1290" width="11.42578125" style="440"/>
    <col min="1291" max="1291" width="6" style="440" customWidth="1"/>
    <col min="1292" max="1292" width="15.7109375" style="440" customWidth="1"/>
    <col min="1293" max="1294" width="13.140625" style="440" customWidth="1"/>
    <col min="1295" max="1295" width="6.42578125" style="440" customWidth="1"/>
    <col min="1296" max="1296" width="6.7109375" style="440" customWidth="1"/>
    <col min="1297" max="1297" width="5" style="440" customWidth="1"/>
    <col min="1298" max="1298" width="5.7109375" style="440" customWidth="1"/>
    <col min="1299" max="1299" width="5.140625" style="440" customWidth="1"/>
    <col min="1300" max="1300" width="4.7109375" style="440" customWidth="1"/>
    <col min="1301" max="1301" width="8.140625" style="440" customWidth="1"/>
    <col min="1302" max="1302" width="10.85546875" style="440" customWidth="1"/>
    <col min="1303" max="1303" width="6.42578125" style="440" customWidth="1"/>
    <col min="1304" max="1304" width="7.42578125" style="440" customWidth="1"/>
    <col min="1305" max="1305" width="5.85546875" style="440" customWidth="1"/>
    <col min="1306" max="1306" width="6.42578125" style="440" customWidth="1"/>
    <col min="1307" max="1307" width="5.85546875" style="440" customWidth="1"/>
    <col min="1308" max="1308" width="5.140625" style="440" customWidth="1"/>
    <col min="1309" max="1309" width="12.85546875" style="440" customWidth="1"/>
    <col min="1310" max="1310" width="15" style="440" customWidth="1"/>
    <col min="1311" max="1311" width="20.7109375" style="440" customWidth="1"/>
    <col min="1312" max="1312" width="23.7109375" style="440" customWidth="1"/>
    <col min="1313" max="1313" width="5.42578125" style="440" customWidth="1"/>
    <col min="1314" max="1546" width="11.42578125" style="440"/>
    <col min="1547" max="1547" width="6" style="440" customWidth="1"/>
    <col min="1548" max="1548" width="15.7109375" style="440" customWidth="1"/>
    <col min="1549" max="1550" width="13.140625" style="440" customWidth="1"/>
    <col min="1551" max="1551" width="6.42578125" style="440" customWidth="1"/>
    <col min="1552" max="1552" width="6.7109375" style="440" customWidth="1"/>
    <col min="1553" max="1553" width="5" style="440" customWidth="1"/>
    <col min="1554" max="1554" width="5.7109375" style="440" customWidth="1"/>
    <col min="1555" max="1555" width="5.140625" style="440" customWidth="1"/>
    <col min="1556" max="1556" width="4.7109375" style="440" customWidth="1"/>
    <col min="1557" max="1557" width="8.140625" style="440" customWidth="1"/>
    <col min="1558" max="1558" width="10.85546875" style="440" customWidth="1"/>
    <col min="1559" max="1559" width="6.42578125" style="440" customWidth="1"/>
    <col min="1560" max="1560" width="7.42578125" style="440" customWidth="1"/>
    <col min="1561" max="1561" width="5.85546875" style="440" customWidth="1"/>
    <col min="1562" max="1562" width="6.42578125" style="440" customWidth="1"/>
    <col min="1563" max="1563" width="5.85546875" style="440" customWidth="1"/>
    <col min="1564" max="1564" width="5.140625" style="440" customWidth="1"/>
    <col min="1565" max="1565" width="12.85546875" style="440" customWidth="1"/>
    <col min="1566" max="1566" width="15" style="440" customWidth="1"/>
    <col min="1567" max="1567" width="20.7109375" style="440" customWidth="1"/>
    <col min="1568" max="1568" width="23.7109375" style="440" customWidth="1"/>
    <col min="1569" max="1569" width="5.42578125" style="440" customWidth="1"/>
    <col min="1570" max="1802" width="11.42578125" style="440"/>
    <col min="1803" max="1803" width="6" style="440" customWidth="1"/>
    <col min="1804" max="1804" width="15.7109375" style="440" customWidth="1"/>
    <col min="1805" max="1806" width="13.140625" style="440" customWidth="1"/>
    <col min="1807" max="1807" width="6.42578125" style="440" customWidth="1"/>
    <col min="1808" max="1808" width="6.7109375" style="440" customWidth="1"/>
    <col min="1809" max="1809" width="5" style="440" customWidth="1"/>
    <col min="1810" max="1810" width="5.7109375" style="440" customWidth="1"/>
    <col min="1811" max="1811" width="5.140625" style="440" customWidth="1"/>
    <col min="1812" max="1812" width="4.7109375" style="440" customWidth="1"/>
    <col min="1813" max="1813" width="8.140625" style="440" customWidth="1"/>
    <col min="1814" max="1814" width="10.85546875" style="440" customWidth="1"/>
    <col min="1815" max="1815" width="6.42578125" style="440" customWidth="1"/>
    <col min="1816" max="1816" width="7.42578125" style="440" customWidth="1"/>
    <col min="1817" max="1817" width="5.85546875" style="440" customWidth="1"/>
    <col min="1818" max="1818" width="6.42578125" style="440" customWidth="1"/>
    <col min="1819" max="1819" width="5.85546875" style="440" customWidth="1"/>
    <col min="1820" max="1820" width="5.140625" style="440" customWidth="1"/>
    <col min="1821" max="1821" width="12.85546875" style="440" customWidth="1"/>
    <col min="1822" max="1822" width="15" style="440" customWidth="1"/>
    <col min="1823" max="1823" width="20.7109375" style="440" customWidth="1"/>
    <col min="1824" max="1824" width="23.7109375" style="440" customWidth="1"/>
    <col min="1825" max="1825" width="5.42578125" style="440" customWidth="1"/>
    <col min="1826" max="2058" width="11.42578125" style="440"/>
    <col min="2059" max="2059" width="6" style="440" customWidth="1"/>
    <col min="2060" max="2060" width="15.7109375" style="440" customWidth="1"/>
    <col min="2061" max="2062" width="13.140625" style="440" customWidth="1"/>
    <col min="2063" max="2063" width="6.42578125" style="440" customWidth="1"/>
    <col min="2064" max="2064" width="6.7109375" style="440" customWidth="1"/>
    <col min="2065" max="2065" width="5" style="440" customWidth="1"/>
    <col min="2066" max="2066" width="5.7109375" style="440" customWidth="1"/>
    <col min="2067" max="2067" width="5.140625" style="440" customWidth="1"/>
    <col min="2068" max="2068" width="4.7109375" style="440" customWidth="1"/>
    <col min="2069" max="2069" width="8.140625" style="440" customWidth="1"/>
    <col min="2070" max="2070" width="10.85546875" style="440" customWidth="1"/>
    <col min="2071" max="2071" width="6.42578125" style="440" customWidth="1"/>
    <col min="2072" max="2072" width="7.42578125" style="440" customWidth="1"/>
    <col min="2073" max="2073" width="5.85546875" style="440" customWidth="1"/>
    <col min="2074" max="2074" width="6.42578125" style="440" customWidth="1"/>
    <col min="2075" max="2075" width="5.85546875" style="440" customWidth="1"/>
    <col min="2076" max="2076" width="5.140625" style="440" customWidth="1"/>
    <col min="2077" max="2077" width="12.85546875" style="440" customWidth="1"/>
    <col min="2078" max="2078" width="15" style="440" customWidth="1"/>
    <col min="2079" max="2079" width="20.7109375" style="440" customWidth="1"/>
    <col min="2080" max="2080" width="23.7109375" style="440" customWidth="1"/>
    <col min="2081" max="2081" width="5.42578125" style="440" customWidth="1"/>
    <col min="2082" max="2314" width="11.42578125" style="440"/>
    <col min="2315" max="2315" width="6" style="440" customWidth="1"/>
    <col min="2316" max="2316" width="15.7109375" style="440" customWidth="1"/>
    <col min="2317" max="2318" width="13.140625" style="440" customWidth="1"/>
    <col min="2319" max="2319" width="6.42578125" style="440" customWidth="1"/>
    <col min="2320" max="2320" width="6.7109375" style="440" customWidth="1"/>
    <col min="2321" max="2321" width="5" style="440" customWidth="1"/>
    <col min="2322" max="2322" width="5.7109375" style="440" customWidth="1"/>
    <col min="2323" max="2323" width="5.140625" style="440" customWidth="1"/>
    <col min="2324" max="2324" width="4.7109375" style="440" customWidth="1"/>
    <col min="2325" max="2325" width="8.140625" style="440" customWidth="1"/>
    <col min="2326" max="2326" width="10.85546875" style="440" customWidth="1"/>
    <col min="2327" max="2327" width="6.42578125" style="440" customWidth="1"/>
    <col min="2328" max="2328" width="7.42578125" style="440" customWidth="1"/>
    <col min="2329" max="2329" width="5.85546875" style="440" customWidth="1"/>
    <col min="2330" max="2330" width="6.42578125" style="440" customWidth="1"/>
    <col min="2331" max="2331" width="5.85546875" style="440" customWidth="1"/>
    <col min="2332" max="2332" width="5.140625" style="440" customWidth="1"/>
    <col min="2333" max="2333" width="12.85546875" style="440" customWidth="1"/>
    <col min="2334" max="2334" width="15" style="440" customWidth="1"/>
    <col min="2335" max="2335" width="20.7109375" style="440" customWidth="1"/>
    <col min="2336" max="2336" width="23.7109375" style="440" customWidth="1"/>
    <col min="2337" max="2337" width="5.42578125" style="440" customWidth="1"/>
    <col min="2338" max="2570" width="11.42578125" style="440"/>
    <col min="2571" max="2571" width="6" style="440" customWidth="1"/>
    <col min="2572" max="2572" width="15.7109375" style="440" customWidth="1"/>
    <col min="2573" max="2574" width="13.140625" style="440" customWidth="1"/>
    <col min="2575" max="2575" width="6.42578125" style="440" customWidth="1"/>
    <col min="2576" max="2576" width="6.7109375" style="440" customWidth="1"/>
    <col min="2577" max="2577" width="5" style="440" customWidth="1"/>
    <col min="2578" max="2578" width="5.7109375" style="440" customWidth="1"/>
    <col min="2579" max="2579" width="5.140625" style="440" customWidth="1"/>
    <col min="2580" max="2580" width="4.7109375" style="440" customWidth="1"/>
    <col min="2581" max="2581" width="8.140625" style="440" customWidth="1"/>
    <col min="2582" max="2582" width="10.85546875" style="440" customWidth="1"/>
    <col min="2583" max="2583" width="6.42578125" style="440" customWidth="1"/>
    <col min="2584" max="2584" width="7.42578125" style="440" customWidth="1"/>
    <col min="2585" max="2585" width="5.85546875" style="440" customWidth="1"/>
    <col min="2586" max="2586" width="6.42578125" style="440" customWidth="1"/>
    <col min="2587" max="2587" width="5.85546875" style="440" customWidth="1"/>
    <col min="2588" max="2588" width="5.140625" style="440" customWidth="1"/>
    <col min="2589" max="2589" width="12.85546875" style="440" customWidth="1"/>
    <col min="2590" max="2590" width="15" style="440" customWidth="1"/>
    <col min="2591" max="2591" width="20.7109375" style="440" customWidth="1"/>
    <col min="2592" max="2592" width="23.7109375" style="440" customWidth="1"/>
    <col min="2593" max="2593" width="5.42578125" style="440" customWidth="1"/>
    <col min="2594" max="2826" width="11.42578125" style="440"/>
    <col min="2827" max="2827" width="6" style="440" customWidth="1"/>
    <col min="2828" max="2828" width="15.7109375" style="440" customWidth="1"/>
    <col min="2829" max="2830" width="13.140625" style="440" customWidth="1"/>
    <col min="2831" max="2831" width="6.42578125" style="440" customWidth="1"/>
    <col min="2832" max="2832" width="6.7109375" style="440" customWidth="1"/>
    <col min="2833" max="2833" width="5" style="440" customWidth="1"/>
    <col min="2834" max="2834" width="5.7109375" style="440" customWidth="1"/>
    <col min="2835" max="2835" width="5.140625" style="440" customWidth="1"/>
    <col min="2836" max="2836" width="4.7109375" style="440" customWidth="1"/>
    <col min="2837" max="2837" width="8.140625" style="440" customWidth="1"/>
    <col min="2838" max="2838" width="10.85546875" style="440" customWidth="1"/>
    <col min="2839" max="2839" width="6.42578125" style="440" customWidth="1"/>
    <col min="2840" max="2840" width="7.42578125" style="440" customWidth="1"/>
    <col min="2841" max="2841" width="5.85546875" style="440" customWidth="1"/>
    <col min="2842" max="2842" width="6.42578125" style="440" customWidth="1"/>
    <col min="2843" max="2843" width="5.85546875" style="440" customWidth="1"/>
    <col min="2844" max="2844" width="5.140625" style="440" customWidth="1"/>
    <col min="2845" max="2845" width="12.85546875" style="440" customWidth="1"/>
    <col min="2846" max="2846" width="15" style="440" customWidth="1"/>
    <col min="2847" max="2847" width="20.7109375" style="440" customWidth="1"/>
    <col min="2848" max="2848" width="23.7109375" style="440" customWidth="1"/>
    <col min="2849" max="2849" width="5.42578125" style="440" customWidth="1"/>
    <col min="2850" max="3082" width="11.42578125" style="440"/>
    <col min="3083" max="3083" width="6" style="440" customWidth="1"/>
    <col min="3084" max="3084" width="15.7109375" style="440" customWidth="1"/>
    <col min="3085" max="3086" width="13.140625" style="440" customWidth="1"/>
    <col min="3087" max="3087" width="6.42578125" style="440" customWidth="1"/>
    <col min="3088" max="3088" width="6.7109375" style="440" customWidth="1"/>
    <col min="3089" max="3089" width="5" style="440" customWidth="1"/>
    <col min="3090" max="3090" width="5.7109375" style="440" customWidth="1"/>
    <col min="3091" max="3091" width="5.140625" style="440" customWidth="1"/>
    <col min="3092" max="3092" width="4.7109375" style="440" customWidth="1"/>
    <col min="3093" max="3093" width="8.140625" style="440" customWidth="1"/>
    <col min="3094" max="3094" width="10.85546875" style="440" customWidth="1"/>
    <col min="3095" max="3095" width="6.42578125" style="440" customWidth="1"/>
    <col min="3096" max="3096" width="7.42578125" style="440" customWidth="1"/>
    <col min="3097" max="3097" width="5.85546875" style="440" customWidth="1"/>
    <col min="3098" max="3098" width="6.42578125" style="440" customWidth="1"/>
    <col min="3099" max="3099" width="5.85546875" style="440" customWidth="1"/>
    <col min="3100" max="3100" width="5.140625" style="440" customWidth="1"/>
    <col min="3101" max="3101" width="12.85546875" style="440" customWidth="1"/>
    <col min="3102" max="3102" width="15" style="440" customWidth="1"/>
    <col min="3103" max="3103" width="20.7109375" style="440" customWidth="1"/>
    <col min="3104" max="3104" width="23.7109375" style="440" customWidth="1"/>
    <col min="3105" max="3105" width="5.42578125" style="440" customWidth="1"/>
    <col min="3106" max="3338" width="11.42578125" style="440"/>
    <col min="3339" max="3339" width="6" style="440" customWidth="1"/>
    <col min="3340" max="3340" width="15.7109375" style="440" customWidth="1"/>
    <col min="3341" max="3342" width="13.140625" style="440" customWidth="1"/>
    <col min="3343" max="3343" width="6.42578125" style="440" customWidth="1"/>
    <col min="3344" max="3344" width="6.7109375" style="440" customWidth="1"/>
    <col min="3345" max="3345" width="5" style="440" customWidth="1"/>
    <col min="3346" max="3346" width="5.7109375" style="440" customWidth="1"/>
    <col min="3347" max="3347" width="5.140625" style="440" customWidth="1"/>
    <col min="3348" max="3348" width="4.7109375" style="440" customWidth="1"/>
    <col min="3349" max="3349" width="8.140625" style="440" customWidth="1"/>
    <col min="3350" max="3350" width="10.85546875" style="440" customWidth="1"/>
    <col min="3351" max="3351" width="6.42578125" style="440" customWidth="1"/>
    <col min="3352" max="3352" width="7.42578125" style="440" customWidth="1"/>
    <col min="3353" max="3353" width="5.85546875" style="440" customWidth="1"/>
    <col min="3354" max="3354" width="6.42578125" style="440" customWidth="1"/>
    <col min="3355" max="3355" width="5.85546875" style="440" customWidth="1"/>
    <col min="3356" max="3356" width="5.140625" style="440" customWidth="1"/>
    <col min="3357" max="3357" width="12.85546875" style="440" customWidth="1"/>
    <col min="3358" max="3358" width="15" style="440" customWidth="1"/>
    <col min="3359" max="3359" width="20.7109375" style="440" customWidth="1"/>
    <col min="3360" max="3360" width="23.7109375" style="440" customWidth="1"/>
    <col min="3361" max="3361" width="5.42578125" style="440" customWidth="1"/>
    <col min="3362" max="3594" width="11.42578125" style="440"/>
    <col min="3595" max="3595" width="6" style="440" customWidth="1"/>
    <col min="3596" max="3596" width="15.7109375" style="440" customWidth="1"/>
    <col min="3597" max="3598" width="13.140625" style="440" customWidth="1"/>
    <col min="3599" max="3599" width="6.42578125" style="440" customWidth="1"/>
    <col min="3600" max="3600" width="6.7109375" style="440" customWidth="1"/>
    <col min="3601" max="3601" width="5" style="440" customWidth="1"/>
    <col min="3602" max="3602" width="5.7109375" style="440" customWidth="1"/>
    <col min="3603" max="3603" width="5.140625" style="440" customWidth="1"/>
    <col min="3604" max="3604" width="4.7109375" style="440" customWidth="1"/>
    <col min="3605" max="3605" width="8.140625" style="440" customWidth="1"/>
    <col min="3606" max="3606" width="10.85546875" style="440" customWidth="1"/>
    <col min="3607" max="3607" width="6.42578125" style="440" customWidth="1"/>
    <col min="3608" max="3608" width="7.42578125" style="440" customWidth="1"/>
    <col min="3609" max="3609" width="5.85546875" style="440" customWidth="1"/>
    <col min="3610" max="3610" width="6.42578125" style="440" customWidth="1"/>
    <col min="3611" max="3611" width="5.85546875" style="440" customWidth="1"/>
    <col min="3612" max="3612" width="5.140625" style="440" customWidth="1"/>
    <col min="3613" max="3613" width="12.85546875" style="440" customWidth="1"/>
    <col min="3614" max="3614" width="15" style="440" customWidth="1"/>
    <col min="3615" max="3615" width="20.7109375" style="440" customWidth="1"/>
    <col min="3616" max="3616" width="23.7109375" style="440" customWidth="1"/>
    <col min="3617" max="3617" width="5.42578125" style="440" customWidth="1"/>
    <col min="3618" max="3850" width="11.42578125" style="440"/>
    <col min="3851" max="3851" width="6" style="440" customWidth="1"/>
    <col min="3852" max="3852" width="15.7109375" style="440" customWidth="1"/>
    <col min="3853" max="3854" width="13.140625" style="440" customWidth="1"/>
    <col min="3855" max="3855" width="6.42578125" style="440" customWidth="1"/>
    <col min="3856" max="3856" width="6.7109375" style="440" customWidth="1"/>
    <col min="3857" max="3857" width="5" style="440" customWidth="1"/>
    <col min="3858" max="3858" width="5.7109375" style="440" customWidth="1"/>
    <col min="3859" max="3859" width="5.140625" style="440" customWidth="1"/>
    <col min="3860" max="3860" width="4.7109375" style="440" customWidth="1"/>
    <col min="3861" max="3861" width="8.140625" style="440" customWidth="1"/>
    <col min="3862" max="3862" width="10.85546875" style="440" customWidth="1"/>
    <col min="3863" max="3863" width="6.42578125" style="440" customWidth="1"/>
    <col min="3864" max="3864" width="7.42578125" style="440" customWidth="1"/>
    <col min="3865" max="3865" width="5.85546875" style="440" customWidth="1"/>
    <col min="3866" max="3866" width="6.42578125" style="440" customWidth="1"/>
    <col min="3867" max="3867" width="5.85546875" style="440" customWidth="1"/>
    <col min="3868" max="3868" width="5.140625" style="440" customWidth="1"/>
    <col min="3869" max="3869" width="12.85546875" style="440" customWidth="1"/>
    <col min="3870" max="3870" width="15" style="440" customWidth="1"/>
    <col min="3871" max="3871" width="20.7109375" style="440" customWidth="1"/>
    <col min="3872" max="3872" width="23.7109375" style="440" customWidth="1"/>
    <col min="3873" max="3873" width="5.42578125" style="440" customWidth="1"/>
    <col min="3874" max="4106" width="11.42578125" style="440"/>
    <col min="4107" max="4107" width="6" style="440" customWidth="1"/>
    <col min="4108" max="4108" width="15.7109375" style="440" customWidth="1"/>
    <col min="4109" max="4110" width="13.140625" style="440" customWidth="1"/>
    <col min="4111" max="4111" width="6.42578125" style="440" customWidth="1"/>
    <col min="4112" max="4112" width="6.7109375" style="440" customWidth="1"/>
    <col min="4113" max="4113" width="5" style="440" customWidth="1"/>
    <col min="4114" max="4114" width="5.7109375" style="440" customWidth="1"/>
    <col min="4115" max="4115" width="5.140625" style="440" customWidth="1"/>
    <col min="4116" max="4116" width="4.7109375" style="440" customWidth="1"/>
    <col min="4117" max="4117" width="8.140625" style="440" customWidth="1"/>
    <col min="4118" max="4118" width="10.85546875" style="440" customWidth="1"/>
    <col min="4119" max="4119" width="6.42578125" style="440" customWidth="1"/>
    <col min="4120" max="4120" width="7.42578125" style="440" customWidth="1"/>
    <col min="4121" max="4121" width="5.85546875" style="440" customWidth="1"/>
    <col min="4122" max="4122" width="6.42578125" style="440" customWidth="1"/>
    <col min="4123" max="4123" width="5.85546875" style="440" customWidth="1"/>
    <col min="4124" max="4124" width="5.140625" style="440" customWidth="1"/>
    <col min="4125" max="4125" width="12.85546875" style="440" customWidth="1"/>
    <col min="4126" max="4126" width="15" style="440" customWidth="1"/>
    <col min="4127" max="4127" width="20.7109375" style="440" customWidth="1"/>
    <col min="4128" max="4128" width="23.7109375" style="440" customWidth="1"/>
    <col min="4129" max="4129" width="5.42578125" style="440" customWidth="1"/>
    <col min="4130" max="4362" width="11.42578125" style="440"/>
    <col min="4363" max="4363" width="6" style="440" customWidth="1"/>
    <col min="4364" max="4364" width="15.7109375" style="440" customWidth="1"/>
    <col min="4365" max="4366" width="13.140625" style="440" customWidth="1"/>
    <col min="4367" max="4367" width="6.42578125" style="440" customWidth="1"/>
    <col min="4368" max="4368" width="6.7109375" style="440" customWidth="1"/>
    <col min="4369" max="4369" width="5" style="440" customWidth="1"/>
    <col min="4370" max="4370" width="5.7109375" style="440" customWidth="1"/>
    <col min="4371" max="4371" width="5.140625" style="440" customWidth="1"/>
    <col min="4372" max="4372" width="4.7109375" style="440" customWidth="1"/>
    <col min="4373" max="4373" width="8.140625" style="440" customWidth="1"/>
    <col min="4374" max="4374" width="10.85546875" style="440" customWidth="1"/>
    <col min="4375" max="4375" width="6.42578125" style="440" customWidth="1"/>
    <col min="4376" max="4376" width="7.42578125" style="440" customWidth="1"/>
    <col min="4377" max="4377" width="5.85546875" style="440" customWidth="1"/>
    <col min="4378" max="4378" width="6.42578125" style="440" customWidth="1"/>
    <col min="4379" max="4379" width="5.85546875" style="440" customWidth="1"/>
    <col min="4380" max="4380" width="5.140625" style="440" customWidth="1"/>
    <col min="4381" max="4381" width="12.85546875" style="440" customWidth="1"/>
    <col min="4382" max="4382" width="15" style="440" customWidth="1"/>
    <col min="4383" max="4383" width="20.7109375" style="440" customWidth="1"/>
    <col min="4384" max="4384" width="23.7109375" style="440" customWidth="1"/>
    <col min="4385" max="4385" width="5.42578125" style="440" customWidth="1"/>
    <col min="4386" max="4618" width="11.42578125" style="440"/>
    <col min="4619" max="4619" width="6" style="440" customWidth="1"/>
    <col min="4620" max="4620" width="15.7109375" style="440" customWidth="1"/>
    <col min="4621" max="4622" width="13.140625" style="440" customWidth="1"/>
    <col min="4623" max="4623" width="6.42578125" style="440" customWidth="1"/>
    <col min="4624" max="4624" width="6.7109375" style="440" customWidth="1"/>
    <col min="4625" max="4625" width="5" style="440" customWidth="1"/>
    <col min="4626" max="4626" width="5.7109375" style="440" customWidth="1"/>
    <col min="4627" max="4627" width="5.140625" style="440" customWidth="1"/>
    <col min="4628" max="4628" width="4.7109375" style="440" customWidth="1"/>
    <col min="4629" max="4629" width="8.140625" style="440" customWidth="1"/>
    <col min="4630" max="4630" width="10.85546875" style="440" customWidth="1"/>
    <col min="4631" max="4631" width="6.42578125" style="440" customWidth="1"/>
    <col min="4632" max="4632" width="7.42578125" style="440" customWidth="1"/>
    <col min="4633" max="4633" width="5.85546875" style="440" customWidth="1"/>
    <col min="4634" max="4634" width="6.42578125" style="440" customWidth="1"/>
    <col min="4635" max="4635" width="5.85546875" style="440" customWidth="1"/>
    <col min="4636" max="4636" width="5.140625" style="440" customWidth="1"/>
    <col min="4637" max="4637" width="12.85546875" style="440" customWidth="1"/>
    <col min="4638" max="4638" width="15" style="440" customWidth="1"/>
    <col min="4639" max="4639" width="20.7109375" style="440" customWidth="1"/>
    <col min="4640" max="4640" width="23.7109375" style="440" customWidth="1"/>
    <col min="4641" max="4641" width="5.42578125" style="440" customWidth="1"/>
    <col min="4642" max="4874" width="11.42578125" style="440"/>
    <col min="4875" max="4875" width="6" style="440" customWidth="1"/>
    <col min="4876" max="4876" width="15.7109375" style="440" customWidth="1"/>
    <col min="4877" max="4878" width="13.140625" style="440" customWidth="1"/>
    <col min="4879" max="4879" width="6.42578125" style="440" customWidth="1"/>
    <col min="4880" max="4880" width="6.7109375" style="440" customWidth="1"/>
    <col min="4881" max="4881" width="5" style="440" customWidth="1"/>
    <col min="4882" max="4882" width="5.7109375" style="440" customWidth="1"/>
    <col min="4883" max="4883" width="5.140625" style="440" customWidth="1"/>
    <col min="4884" max="4884" width="4.7109375" style="440" customWidth="1"/>
    <col min="4885" max="4885" width="8.140625" style="440" customWidth="1"/>
    <col min="4886" max="4886" width="10.85546875" style="440" customWidth="1"/>
    <col min="4887" max="4887" width="6.42578125" style="440" customWidth="1"/>
    <col min="4888" max="4888" width="7.42578125" style="440" customWidth="1"/>
    <col min="4889" max="4889" width="5.85546875" style="440" customWidth="1"/>
    <col min="4890" max="4890" width="6.42578125" style="440" customWidth="1"/>
    <col min="4891" max="4891" width="5.85546875" style="440" customWidth="1"/>
    <col min="4892" max="4892" width="5.140625" style="440" customWidth="1"/>
    <col min="4893" max="4893" width="12.85546875" style="440" customWidth="1"/>
    <col min="4894" max="4894" width="15" style="440" customWidth="1"/>
    <col min="4895" max="4895" width="20.7109375" style="440" customWidth="1"/>
    <col min="4896" max="4896" width="23.7109375" style="440" customWidth="1"/>
    <col min="4897" max="4897" width="5.42578125" style="440" customWidth="1"/>
    <col min="4898" max="5130" width="11.42578125" style="440"/>
    <col min="5131" max="5131" width="6" style="440" customWidth="1"/>
    <col min="5132" max="5132" width="15.7109375" style="440" customWidth="1"/>
    <col min="5133" max="5134" width="13.140625" style="440" customWidth="1"/>
    <col min="5135" max="5135" width="6.42578125" style="440" customWidth="1"/>
    <col min="5136" max="5136" width="6.7109375" style="440" customWidth="1"/>
    <col min="5137" max="5137" width="5" style="440" customWidth="1"/>
    <col min="5138" max="5138" width="5.7109375" style="440" customWidth="1"/>
    <col min="5139" max="5139" width="5.140625" style="440" customWidth="1"/>
    <col min="5140" max="5140" width="4.7109375" style="440" customWidth="1"/>
    <col min="5141" max="5141" width="8.140625" style="440" customWidth="1"/>
    <col min="5142" max="5142" width="10.85546875" style="440" customWidth="1"/>
    <col min="5143" max="5143" width="6.42578125" style="440" customWidth="1"/>
    <col min="5144" max="5144" width="7.42578125" style="440" customWidth="1"/>
    <col min="5145" max="5145" width="5.85546875" style="440" customWidth="1"/>
    <col min="5146" max="5146" width="6.42578125" style="440" customWidth="1"/>
    <col min="5147" max="5147" width="5.85546875" style="440" customWidth="1"/>
    <col min="5148" max="5148" width="5.140625" style="440" customWidth="1"/>
    <col min="5149" max="5149" width="12.85546875" style="440" customWidth="1"/>
    <col min="5150" max="5150" width="15" style="440" customWidth="1"/>
    <col min="5151" max="5151" width="20.7109375" style="440" customWidth="1"/>
    <col min="5152" max="5152" width="23.7109375" style="440" customWidth="1"/>
    <col min="5153" max="5153" width="5.42578125" style="440" customWidth="1"/>
    <col min="5154" max="5386" width="11.42578125" style="440"/>
    <col min="5387" max="5387" width="6" style="440" customWidth="1"/>
    <col min="5388" max="5388" width="15.7109375" style="440" customWidth="1"/>
    <col min="5389" max="5390" width="13.140625" style="440" customWidth="1"/>
    <col min="5391" max="5391" width="6.42578125" style="440" customWidth="1"/>
    <col min="5392" max="5392" width="6.7109375" style="440" customWidth="1"/>
    <col min="5393" max="5393" width="5" style="440" customWidth="1"/>
    <col min="5394" max="5394" width="5.7109375" style="440" customWidth="1"/>
    <col min="5395" max="5395" width="5.140625" style="440" customWidth="1"/>
    <col min="5396" max="5396" width="4.7109375" style="440" customWidth="1"/>
    <col min="5397" max="5397" width="8.140625" style="440" customWidth="1"/>
    <col min="5398" max="5398" width="10.85546875" style="440" customWidth="1"/>
    <col min="5399" max="5399" width="6.42578125" style="440" customWidth="1"/>
    <col min="5400" max="5400" width="7.42578125" style="440" customWidth="1"/>
    <col min="5401" max="5401" width="5.85546875" style="440" customWidth="1"/>
    <col min="5402" max="5402" width="6.42578125" style="440" customWidth="1"/>
    <col min="5403" max="5403" width="5.85546875" style="440" customWidth="1"/>
    <col min="5404" max="5404" width="5.140625" style="440" customWidth="1"/>
    <col min="5405" max="5405" width="12.85546875" style="440" customWidth="1"/>
    <col min="5406" max="5406" width="15" style="440" customWidth="1"/>
    <col min="5407" max="5407" width="20.7109375" style="440" customWidth="1"/>
    <col min="5408" max="5408" width="23.7109375" style="440" customWidth="1"/>
    <col min="5409" max="5409" width="5.42578125" style="440" customWidth="1"/>
    <col min="5410" max="5642" width="11.42578125" style="440"/>
    <col min="5643" max="5643" width="6" style="440" customWidth="1"/>
    <col min="5644" max="5644" width="15.7109375" style="440" customWidth="1"/>
    <col min="5645" max="5646" width="13.140625" style="440" customWidth="1"/>
    <col min="5647" max="5647" width="6.42578125" style="440" customWidth="1"/>
    <col min="5648" max="5648" width="6.7109375" style="440" customWidth="1"/>
    <col min="5649" max="5649" width="5" style="440" customWidth="1"/>
    <col min="5650" max="5650" width="5.7109375" style="440" customWidth="1"/>
    <col min="5651" max="5651" width="5.140625" style="440" customWidth="1"/>
    <col min="5652" max="5652" width="4.7109375" style="440" customWidth="1"/>
    <col min="5653" max="5653" width="8.140625" style="440" customWidth="1"/>
    <col min="5654" max="5654" width="10.85546875" style="440" customWidth="1"/>
    <col min="5655" max="5655" width="6.42578125" style="440" customWidth="1"/>
    <col min="5656" max="5656" width="7.42578125" style="440" customWidth="1"/>
    <col min="5657" max="5657" width="5.85546875" style="440" customWidth="1"/>
    <col min="5658" max="5658" width="6.42578125" style="440" customWidth="1"/>
    <col min="5659" max="5659" width="5.85546875" style="440" customWidth="1"/>
    <col min="5660" max="5660" width="5.140625" style="440" customWidth="1"/>
    <col min="5661" max="5661" width="12.85546875" style="440" customWidth="1"/>
    <col min="5662" max="5662" width="15" style="440" customWidth="1"/>
    <col min="5663" max="5663" width="20.7109375" style="440" customWidth="1"/>
    <col min="5664" max="5664" width="23.7109375" style="440" customWidth="1"/>
    <col min="5665" max="5665" width="5.42578125" style="440" customWidth="1"/>
    <col min="5666" max="5898" width="11.42578125" style="440"/>
    <col min="5899" max="5899" width="6" style="440" customWidth="1"/>
    <col min="5900" max="5900" width="15.7109375" style="440" customWidth="1"/>
    <col min="5901" max="5902" width="13.140625" style="440" customWidth="1"/>
    <col min="5903" max="5903" width="6.42578125" style="440" customWidth="1"/>
    <col min="5904" max="5904" width="6.7109375" style="440" customWidth="1"/>
    <col min="5905" max="5905" width="5" style="440" customWidth="1"/>
    <col min="5906" max="5906" width="5.7109375" style="440" customWidth="1"/>
    <col min="5907" max="5907" width="5.140625" style="440" customWidth="1"/>
    <col min="5908" max="5908" width="4.7109375" style="440" customWidth="1"/>
    <col min="5909" max="5909" width="8.140625" style="440" customWidth="1"/>
    <col min="5910" max="5910" width="10.85546875" style="440" customWidth="1"/>
    <col min="5911" max="5911" width="6.42578125" style="440" customWidth="1"/>
    <col min="5912" max="5912" width="7.42578125" style="440" customWidth="1"/>
    <col min="5913" max="5913" width="5.85546875" style="440" customWidth="1"/>
    <col min="5914" max="5914" width="6.42578125" style="440" customWidth="1"/>
    <col min="5915" max="5915" width="5.85546875" style="440" customWidth="1"/>
    <col min="5916" max="5916" width="5.140625" style="440" customWidth="1"/>
    <col min="5917" max="5917" width="12.85546875" style="440" customWidth="1"/>
    <col min="5918" max="5918" width="15" style="440" customWidth="1"/>
    <col min="5919" max="5919" width="20.7109375" style="440" customWidth="1"/>
    <col min="5920" max="5920" width="23.7109375" style="440" customWidth="1"/>
    <col min="5921" max="5921" width="5.42578125" style="440" customWidth="1"/>
    <col min="5922" max="6154" width="11.42578125" style="440"/>
    <col min="6155" max="6155" width="6" style="440" customWidth="1"/>
    <col min="6156" max="6156" width="15.7109375" style="440" customWidth="1"/>
    <col min="6157" max="6158" width="13.140625" style="440" customWidth="1"/>
    <col min="6159" max="6159" width="6.42578125" style="440" customWidth="1"/>
    <col min="6160" max="6160" width="6.7109375" style="440" customWidth="1"/>
    <col min="6161" max="6161" width="5" style="440" customWidth="1"/>
    <col min="6162" max="6162" width="5.7109375" style="440" customWidth="1"/>
    <col min="6163" max="6163" width="5.140625" style="440" customWidth="1"/>
    <col min="6164" max="6164" width="4.7109375" style="440" customWidth="1"/>
    <col min="6165" max="6165" width="8.140625" style="440" customWidth="1"/>
    <col min="6166" max="6166" width="10.85546875" style="440" customWidth="1"/>
    <col min="6167" max="6167" width="6.42578125" style="440" customWidth="1"/>
    <col min="6168" max="6168" width="7.42578125" style="440" customWidth="1"/>
    <col min="6169" max="6169" width="5.85546875" style="440" customWidth="1"/>
    <col min="6170" max="6170" width="6.42578125" style="440" customWidth="1"/>
    <col min="6171" max="6171" width="5.85546875" style="440" customWidth="1"/>
    <col min="6172" max="6172" width="5.140625" style="440" customWidth="1"/>
    <col min="6173" max="6173" width="12.85546875" style="440" customWidth="1"/>
    <col min="6174" max="6174" width="15" style="440" customWidth="1"/>
    <col min="6175" max="6175" width="20.7109375" style="440" customWidth="1"/>
    <col min="6176" max="6176" width="23.7109375" style="440" customWidth="1"/>
    <col min="6177" max="6177" width="5.42578125" style="440" customWidth="1"/>
    <col min="6178" max="6410" width="11.42578125" style="440"/>
    <col min="6411" max="6411" width="6" style="440" customWidth="1"/>
    <col min="6412" max="6412" width="15.7109375" style="440" customWidth="1"/>
    <col min="6413" max="6414" width="13.140625" style="440" customWidth="1"/>
    <col min="6415" max="6415" width="6.42578125" style="440" customWidth="1"/>
    <col min="6416" max="6416" width="6.7109375" style="440" customWidth="1"/>
    <col min="6417" max="6417" width="5" style="440" customWidth="1"/>
    <col min="6418" max="6418" width="5.7109375" style="440" customWidth="1"/>
    <col min="6419" max="6419" width="5.140625" style="440" customWidth="1"/>
    <col min="6420" max="6420" width="4.7109375" style="440" customWidth="1"/>
    <col min="6421" max="6421" width="8.140625" style="440" customWidth="1"/>
    <col min="6422" max="6422" width="10.85546875" style="440" customWidth="1"/>
    <col min="6423" max="6423" width="6.42578125" style="440" customWidth="1"/>
    <col min="6424" max="6424" width="7.42578125" style="440" customWidth="1"/>
    <col min="6425" max="6425" width="5.85546875" style="440" customWidth="1"/>
    <col min="6426" max="6426" width="6.42578125" style="440" customWidth="1"/>
    <col min="6427" max="6427" width="5.85546875" style="440" customWidth="1"/>
    <col min="6428" max="6428" width="5.140625" style="440" customWidth="1"/>
    <col min="6429" max="6429" width="12.85546875" style="440" customWidth="1"/>
    <col min="6430" max="6430" width="15" style="440" customWidth="1"/>
    <col min="6431" max="6431" width="20.7109375" style="440" customWidth="1"/>
    <col min="6432" max="6432" width="23.7109375" style="440" customWidth="1"/>
    <col min="6433" max="6433" width="5.42578125" style="440" customWidth="1"/>
    <col min="6434" max="6666" width="11.42578125" style="440"/>
    <col min="6667" max="6667" width="6" style="440" customWidth="1"/>
    <col min="6668" max="6668" width="15.7109375" style="440" customWidth="1"/>
    <col min="6669" max="6670" width="13.140625" style="440" customWidth="1"/>
    <col min="6671" max="6671" width="6.42578125" style="440" customWidth="1"/>
    <col min="6672" max="6672" width="6.7109375" style="440" customWidth="1"/>
    <col min="6673" max="6673" width="5" style="440" customWidth="1"/>
    <col min="6674" max="6674" width="5.7109375" style="440" customWidth="1"/>
    <col min="6675" max="6675" width="5.140625" style="440" customWidth="1"/>
    <col min="6676" max="6676" width="4.7109375" style="440" customWidth="1"/>
    <col min="6677" max="6677" width="8.140625" style="440" customWidth="1"/>
    <col min="6678" max="6678" width="10.85546875" style="440" customWidth="1"/>
    <col min="6679" max="6679" width="6.42578125" style="440" customWidth="1"/>
    <col min="6680" max="6680" width="7.42578125" style="440" customWidth="1"/>
    <col min="6681" max="6681" width="5.85546875" style="440" customWidth="1"/>
    <col min="6682" max="6682" width="6.42578125" style="440" customWidth="1"/>
    <col min="6683" max="6683" width="5.85546875" style="440" customWidth="1"/>
    <col min="6684" max="6684" width="5.140625" style="440" customWidth="1"/>
    <col min="6685" max="6685" width="12.85546875" style="440" customWidth="1"/>
    <col min="6686" max="6686" width="15" style="440" customWidth="1"/>
    <col min="6687" max="6687" width="20.7109375" style="440" customWidth="1"/>
    <col min="6688" max="6688" width="23.7109375" style="440" customWidth="1"/>
    <col min="6689" max="6689" width="5.42578125" style="440" customWidth="1"/>
    <col min="6690" max="6922" width="11.42578125" style="440"/>
    <col min="6923" max="6923" width="6" style="440" customWidth="1"/>
    <col min="6924" max="6924" width="15.7109375" style="440" customWidth="1"/>
    <col min="6925" max="6926" width="13.140625" style="440" customWidth="1"/>
    <col min="6927" max="6927" width="6.42578125" style="440" customWidth="1"/>
    <col min="6928" max="6928" width="6.7109375" style="440" customWidth="1"/>
    <col min="6929" max="6929" width="5" style="440" customWidth="1"/>
    <col min="6930" max="6930" width="5.7109375" style="440" customWidth="1"/>
    <col min="6931" max="6931" width="5.140625" style="440" customWidth="1"/>
    <col min="6932" max="6932" width="4.7109375" style="440" customWidth="1"/>
    <col min="6933" max="6933" width="8.140625" style="440" customWidth="1"/>
    <col min="6934" max="6934" width="10.85546875" style="440" customWidth="1"/>
    <col min="6935" max="6935" width="6.42578125" style="440" customWidth="1"/>
    <col min="6936" max="6936" width="7.42578125" style="440" customWidth="1"/>
    <col min="6937" max="6937" width="5.85546875" style="440" customWidth="1"/>
    <col min="6938" max="6938" width="6.42578125" style="440" customWidth="1"/>
    <col min="6939" max="6939" width="5.85546875" style="440" customWidth="1"/>
    <col min="6940" max="6940" width="5.140625" style="440" customWidth="1"/>
    <col min="6941" max="6941" width="12.85546875" style="440" customWidth="1"/>
    <col min="6942" max="6942" width="15" style="440" customWidth="1"/>
    <col min="6943" max="6943" width="20.7109375" style="440" customWidth="1"/>
    <col min="6944" max="6944" width="23.7109375" style="440" customWidth="1"/>
    <col min="6945" max="6945" width="5.42578125" style="440" customWidth="1"/>
    <col min="6946" max="7178" width="11.42578125" style="440"/>
    <col min="7179" max="7179" width="6" style="440" customWidth="1"/>
    <col min="7180" max="7180" width="15.7109375" style="440" customWidth="1"/>
    <col min="7181" max="7182" width="13.140625" style="440" customWidth="1"/>
    <col min="7183" max="7183" width="6.42578125" style="440" customWidth="1"/>
    <col min="7184" max="7184" width="6.7109375" style="440" customWidth="1"/>
    <col min="7185" max="7185" width="5" style="440" customWidth="1"/>
    <col min="7186" max="7186" width="5.7109375" style="440" customWidth="1"/>
    <col min="7187" max="7187" width="5.140625" style="440" customWidth="1"/>
    <col min="7188" max="7188" width="4.7109375" style="440" customWidth="1"/>
    <col min="7189" max="7189" width="8.140625" style="440" customWidth="1"/>
    <col min="7190" max="7190" width="10.85546875" style="440" customWidth="1"/>
    <col min="7191" max="7191" width="6.42578125" style="440" customWidth="1"/>
    <col min="7192" max="7192" width="7.42578125" style="440" customWidth="1"/>
    <col min="7193" max="7193" width="5.85546875" style="440" customWidth="1"/>
    <col min="7194" max="7194" width="6.42578125" style="440" customWidth="1"/>
    <col min="7195" max="7195" width="5.85546875" style="440" customWidth="1"/>
    <col min="7196" max="7196" width="5.140625" style="440" customWidth="1"/>
    <col min="7197" max="7197" width="12.85546875" style="440" customWidth="1"/>
    <col min="7198" max="7198" width="15" style="440" customWidth="1"/>
    <col min="7199" max="7199" width="20.7109375" style="440" customWidth="1"/>
    <col min="7200" max="7200" width="23.7109375" style="440" customWidth="1"/>
    <col min="7201" max="7201" width="5.42578125" style="440" customWidth="1"/>
    <col min="7202" max="7434" width="11.42578125" style="440"/>
    <col min="7435" max="7435" width="6" style="440" customWidth="1"/>
    <col min="7436" max="7436" width="15.7109375" style="440" customWidth="1"/>
    <col min="7437" max="7438" width="13.140625" style="440" customWidth="1"/>
    <col min="7439" max="7439" width="6.42578125" style="440" customWidth="1"/>
    <col min="7440" max="7440" width="6.7109375" style="440" customWidth="1"/>
    <col min="7441" max="7441" width="5" style="440" customWidth="1"/>
    <col min="7442" max="7442" width="5.7109375" style="440" customWidth="1"/>
    <col min="7443" max="7443" width="5.140625" style="440" customWidth="1"/>
    <col min="7444" max="7444" width="4.7109375" style="440" customWidth="1"/>
    <col min="7445" max="7445" width="8.140625" style="440" customWidth="1"/>
    <col min="7446" max="7446" width="10.85546875" style="440" customWidth="1"/>
    <col min="7447" max="7447" width="6.42578125" style="440" customWidth="1"/>
    <col min="7448" max="7448" width="7.42578125" style="440" customWidth="1"/>
    <col min="7449" max="7449" width="5.85546875" style="440" customWidth="1"/>
    <col min="7450" max="7450" width="6.42578125" style="440" customWidth="1"/>
    <col min="7451" max="7451" width="5.85546875" style="440" customWidth="1"/>
    <col min="7452" max="7452" width="5.140625" style="440" customWidth="1"/>
    <col min="7453" max="7453" width="12.85546875" style="440" customWidth="1"/>
    <col min="7454" max="7454" width="15" style="440" customWidth="1"/>
    <col min="7455" max="7455" width="20.7109375" style="440" customWidth="1"/>
    <col min="7456" max="7456" width="23.7109375" style="440" customWidth="1"/>
    <col min="7457" max="7457" width="5.42578125" style="440" customWidth="1"/>
    <col min="7458" max="7690" width="11.42578125" style="440"/>
    <col min="7691" max="7691" width="6" style="440" customWidth="1"/>
    <col min="7692" max="7692" width="15.7109375" style="440" customWidth="1"/>
    <col min="7693" max="7694" width="13.140625" style="440" customWidth="1"/>
    <col min="7695" max="7695" width="6.42578125" style="440" customWidth="1"/>
    <col min="7696" max="7696" width="6.7109375" style="440" customWidth="1"/>
    <col min="7697" max="7697" width="5" style="440" customWidth="1"/>
    <col min="7698" max="7698" width="5.7109375" style="440" customWidth="1"/>
    <col min="7699" max="7699" width="5.140625" style="440" customWidth="1"/>
    <col min="7700" max="7700" width="4.7109375" style="440" customWidth="1"/>
    <col min="7701" max="7701" width="8.140625" style="440" customWidth="1"/>
    <col min="7702" max="7702" width="10.85546875" style="440" customWidth="1"/>
    <col min="7703" max="7703" width="6.42578125" style="440" customWidth="1"/>
    <col min="7704" max="7704" width="7.42578125" style="440" customWidth="1"/>
    <col min="7705" max="7705" width="5.85546875" style="440" customWidth="1"/>
    <col min="7706" max="7706" width="6.42578125" style="440" customWidth="1"/>
    <col min="7707" max="7707" width="5.85546875" style="440" customWidth="1"/>
    <col min="7708" max="7708" width="5.140625" style="440" customWidth="1"/>
    <col min="7709" max="7709" width="12.85546875" style="440" customWidth="1"/>
    <col min="7710" max="7710" width="15" style="440" customWidth="1"/>
    <col min="7711" max="7711" width="20.7109375" style="440" customWidth="1"/>
    <col min="7712" max="7712" width="23.7109375" style="440" customWidth="1"/>
    <col min="7713" max="7713" width="5.42578125" style="440" customWidth="1"/>
    <col min="7714" max="7946" width="11.42578125" style="440"/>
    <col min="7947" max="7947" width="6" style="440" customWidth="1"/>
    <col min="7948" max="7948" width="15.7109375" style="440" customWidth="1"/>
    <col min="7949" max="7950" width="13.140625" style="440" customWidth="1"/>
    <col min="7951" max="7951" width="6.42578125" style="440" customWidth="1"/>
    <col min="7952" max="7952" width="6.7109375" style="440" customWidth="1"/>
    <col min="7953" max="7953" width="5" style="440" customWidth="1"/>
    <col min="7954" max="7954" width="5.7109375" style="440" customWidth="1"/>
    <col min="7955" max="7955" width="5.140625" style="440" customWidth="1"/>
    <col min="7956" max="7956" width="4.7109375" style="440" customWidth="1"/>
    <col min="7957" max="7957" width="8.140625" style="440" customWidth="1"/>
    <col min="7958" max="7958" width="10.85546875" style="440" customWidth="1"/>
    <col min="7959" max="7959" width="6.42578125" style="440" customWidth="1"/>
    <col min="7960" max="7960" width="7.42578125" style="440" customWidth="1"/>
    <col min="7961" max="7961" width="5.85546875" style="440" customWidth="1"/>
    <col min="7962" max="7962" width="6.42578125" style="440" customWidth="1"/>
    <col min="7963" max="7963" width="5.85546875" style="440" customWidth="1"/>
    <col min="7964" max="7964" width="5.140625" style="440" customWidth="1"/>
    <col min="7965" max="7965" width="12.85546875" style="440" customWidth="1"/>
    <col min="7966" max="7966" width="15" style="440" customWidth="1"/>
    <col min="7967" max="7967" width="20.7109375" style="440" customWidth="1"/>
    <col min="7968" max="7968" width="23.7109375" style="440" customWidth="1"/>
    <col min="7969" max="7969" width="5.42578125" style="440" customWidth="1"/>
    <col min="7970" max="8202" width="11.42578125" style="440"/>
    <col min="8203" max="8203" width="6" style="440" customWidth="1"/>
    <col min="8204" max="8204" width="15.7109375" style="440" customWidth="1"/>
    <col min="8205" max="8206" width="13.140625" style="440" customWidth="1"/>
    <col min="8207" max="8207" width="6.42578125" style="440" customWidth="1"/>
    <col min="8208" max="8208" width="6.7109375" style="440" customWidth="1"/>
    <col min="8209" max="8209" width="5" style="440" customWidth="1"/>
    <col min="8210" max="8210" width="5.7109375" style="440" customWidth="1"/>
    <col min="8211" max="8211" width="5.140625" style="440" customWidth="1"/>
    <col min="8212" max="8212" width="4.7109375" style="440" customWidth="1"/>
    <col min="8213" max="8213" width="8.140625" style="440" customWidth="1"/>
    <col min="8214" max="8214" width="10.85546875" style="440" customWidth="1"/>
    <col min="8215" max="8215" width="6.42578125" style="440" customWidth="1"/>
    <col min="8216" max="8216" width="7.42578125" style="440" customWidth="1"/>
    <col min="8217" max="8217" width="5.85546875" style="440" customWidth="1"/>
    <col min="8218" max="8218" width="6.42578125" style="440" customWidth="1"/>
    <col min="8219" max="8219" width="5.85546875" style="440" customWidth="1"/>
    <col min="8220" max="8220" width="5.140625" style="440" customWidth="1"/>
    <col min="8221" max="8221" width="12.85546875" style="440" customWidth="1"/>
    <col min="8222" max="8222" width="15" style="440" customWidth="1"/>
    <col min="8223" max="8223" width="20.7109375" style="440" customWidth="1"/>
    <col min="8224" max="8224" width="23.7109375" style="440" customWidth="1"/>
    <col min="8225" max="8225" width="5.42578125" style="440" customWidth="1"/>
    <col min="8226" max="8458" width="11.42578125" style="440"/>
    <col min="8459" max="8459" width="6" style="440" customWidth="1"/>
    <col min="8460" max="8460" width="15.7109375" style="440" customWidth="1"/>
    <col min="8461" max="8462" width="13.140625" style="440" customWidth="1"/>
    <col min="8463" max="8463" width="6.42578125" style="440" customWidth="1"/>
    <col min="8464" max="8464" width="6.7109375" style="440" customWidth="1"/>
    <col min="8465" max="8465" width="5" style="440" customWidth="1"/>
    <col min="8466" max="8466" width="5.7109375" style="440" customWidth="1"/>
    <col min="8467" max="8467" width="5.140625" style="440" customWidth="1"/>
    <col min="8468" max="8468" width="4.7109375" style="440" customWidth="1"/>
    <col min="8469" max="8469" width="8.140625" style="440" customWidth="1"/>
    <col min="8470" max="8470" width="10.85546875" style="440" customWidth="1"/>
    <col min="8471" max="8471" width="6.42578125" style="440" customWidth="1"/>
    <col min="8472" max="8472" width="7.42578125" style="440" customWidth="1"/>
    <col min="8473" max="8473" width="5.85546875" style="440" customWidth="1"/>
    <col min="8474" max="8474" width="6.42578125" style="440" customWidth="1"/>
    <col min="8475" max="8475" width="5.85546875" style="440" customWidth="1"/>
    <col min="8476" max="8476" width="5.140625" style="440" customWidth="1"/>
    <col min="8477" max="8477" width="12.85546875" style="440" customWidth="1"/>
    <col min="8478" max="8478" width="15" style="440" customWidth="1"/>
    <col min="8479" max="8479" width="20.7109375" style="440" customWidth="1"/>
    <col min="8480" max="8480" width="23.7109375" style="440" customWidth="1"/>
    <col min="8481" max="8481" width="5.42578125" style="440" customWidth="1"/>
    <col min="8482" max="8714" width="11.42578125" style="440"/>
    <col min="8715" max="8715" width="6" style="440" customWidth="1"/>
    <col min="8716" max="8716" width="15.7109375" style="440" customWidth="1"/>
    <col min="8717" max="8718" width="13.140625" style="440" customWidth="1"/>
    <col min="8719" max="8719" width="6.42578125" style="440" customWidth="1"/>
    <col min="8720" max="8720" width="6.7109375" style="440" customWidth="1"/>
    <col min="8721" max="8721" width="5" style="440" customWidth="1"/>
    <col min="8722" max="8722" width="5.7109375" style="440" customWidth="1"/>
    <col min="8723" max="8723" width="5.140625" style="440" customWidth="1"/>
    <col min="8724" max="8724" width="4.7109375" style="440" customWidth="1"/>
    <col min="8725" max="8725" width="8.140625" style="440" customWidth="1"/>
    <col min="8726" max="8726" width="10.85546875" style="440" customWidth="1"/>
    <col min="8727" max="8727" width="6.42578125" style="440" customWidth="1"/>
    <col min="8728" max="8728" width="7.42578125" style="440" customWidth="1"/>
    <col min="8729" max="8729" width="5.85546875" style="440" customWidth="1"/>
    <col min="8730" max="8730" width="6.42578125" style="440" customWidth="1"/>
    <col min="8731" max="8731" width="5.85546875" style="440" customWidth="1"/>
    <col min="8732" max="8732" width="5.140625" style="440" customWidth="1"/>
    <col min="8733" max="8733" width="12.85546875" style="440" customWidth="1"/>
    <col min="8734" max="8734" width="15" style="440" customWidth="1"/>
    <col min="8735" max="8735" width="20.7109375" style="440" customWidth="1"/>
    <col min="8736" max="8736" width="23.7109375" style="440" customWidth="1"/>
    <col min="8737" max="8737" width="5.42578125" style="440" customWidth="1"/>
    <col min="8738" max="8970" width="11.42578125" style="440"/>
    <col min="8971" max="8971" width="6" style="440" customWidth="1"/>
    <col min="8972" max="8972" width="15.7109375" style="440" customWidth="1"/>
    <col min="8973" max="8974" width="13.140625" style="440" customWidth="1"/>
    <col min="8975" max="8975" width="6.42578125" style="440" customWidth="1"/>
    <col min="8976" max="8976" width="6.7109375" style="440" customWidth="1"/>
    <col min="8977" max="8977" width="5" style="440" customWidth="1"/>
    <col min="8978" max="8978" width="5.7109375" style="440" customWidth="1"/>
    <col min="8979" max="8979" width="5.140625" style="440" customWidth="1"/>
    <col min="8980" max="8980" width="4.7109375" style="440" customWidth="1"/>
    <col min="8981" max="8981" width="8.140625" style="440" customWidth="1"/>
    <col min="8982" max="8982" width="10.85546875" style="440" customWidth="1"/>
    <col min="8983" max="8983" width="6.42578125" style="440" customWidth="1"/>
    <col min="8984" max="8984" width="7.42578125" style="440" customWidth="1"/>
    <col min="8985" max="8985" width="5.85546875" style="440" customWidth="1"/>
    <col min="8986" max="8986" width="6.42578125" style="440" customWidth="1"/>
    <col min="8987" max="8987" width="5.85546875" style="440" customWidth="1"/>
    <col min="8988" max="8988" width="5.140625" style="440" customWidth="1"/>
    <col min="8989" max="8989" width="12.85546875" style="440" customWidth="1"/>
    <col min="8990" max="8990" width="15" style="440" customWidth="1"/>
    <col min="8991" max="8991" width="20.7109375" style="440" customWidth="1"/>
    <col min="8992" max="8992" width="23.7109375" style="440" customWidth="1"/>
    <col min="8993" max="8993" width="5.42578125" style="440" customWidth="1"/>
    <col min="8994" max="9226" width="11.42578125" style="440"/>
    <col min="9227" max="9227" width="6" style="440" customWidth="1"/>
    <col min="9228" max="9228" width="15.7109375" style="440" customWidth="1"/>
    <col min="9229" max="9230" width="13.140625" style="440" customWidth="1"/>
    <col min="9231" max="9231" width="6.42578125" style="440" customWidth="1"/>
    <col min="9232" max="9232" width="6.7109375" style="440" customWidth="1"/>
    <col min="9233" max="9233" width="5" style="440" customWidth="1"/>
    <col min="9234" max="9234" width="5.7109375" style="440" customWidth="1"/>
    <col min="9235" max="9235" width="5.140625" style="440" customWidth="1"/>
    <col min="9236" max="9236" width="4.7109375" style="440" customWidth="1"/>
    <col min="9237" max="9237" width="8.140625" style="440" customWidth="1"/>
    <col min="9238" max="9238" width="10.85546875" style="440" customWidth="1"/>
    <col min="9239" max="9239" width="6.42578125" style="440" customWidth="1"/>
    <col min="9240" max="9240" width="7.42578125" style="440" customWidth="1"/>
    <col min="9241" max="9241" width="5.85546875" style="440" customWidth="1"/>
    <col min="9242" max="9242" width="6.42578125" style="440" customWidth="1"/>
    <col min="9243" max="9243" width="5.85546875" style="440" customWidth="1"/>
    <col min="9244" max="9244" width="5.140625" style="440" customWidth="1"/>
    <col min="9245" max="9245" width="12.85546875" style="440" customWidth="1"/>
    <col min="9246" max="9246" width="15" style="440" customWidth="1"/>
    <col min="9247" max="9247" width="20.7109375" style="440" customWidth="1"/>
    <col min="9248" max="9248" width="23.7109375" style="440" customWidth="1"/>
    <col min="9249" max="9249" width="5.42578125" style="440" customWidth="1"/>
    <col min="9250" max="9482" width="11.42578125" style="440"/>
    <col min="9483" max="9483" width="6" style="440" customWidth="1"/>
    <col min="9484" max="9484" width="15.7109375" style="440" customWidth="1"/>
    <col min="9485" max="9486" width="13.140625" style="440" customWidth="1"/>
    <col min="9487" max="9487" width="6.42578125" style="440" customWidth="1"/>
    <col min="9488" max="9488" width="6.7109375" style="440" customWidth="1"/>
    <col min="9489" max="9489" width="5" style="440" customWidth="1"/>
    <col min="9490" max="9490" width="5.7109375" style="440" customWidth="1"/>
    <col min="9491" max="9491" width="5.140625" style="440" customWidth="1"/>
    <col min="9492" max="9492" width="4.7109375" style="440" customWidth="1"/>
    <col min="9493" max="9493" width="8.140625" style="440" customWidth="1"/>
    <col min="9494" max="9494" width="10.85546875" style="440" customWidth="1"/>
    <col min="9495" max="9495" width="6.42578125" style="440" customWidth="1"/>
    <col min="9496" max="9496" width="7.42578125" style="440" customWidth="1"/>
    <col min="9497" max="9497" width="5.85546875" style="440" customWidth="1"/>
    <col min="9498" max="9498" width="6.42578125" style="440" customWidth="1"/>
    <col min="9499" max="9499" width="5.85546875" style="440" customWidth="1"/>
    <col min="9500" max="9500" width="5.140625" style="440" customWidth="1"/>
    <col min="9501" max="9501" width="12.85546875" style="440" customWidth="1"/>
    <col min="9502" max="9502" width="15" style="440" customWidth="1"/>
    <col min="9503" max="9503" width="20.7109375" style="440" customWidth="1"/>
    <col min="9504" max="9504" width="23.7109375" style="440" customWidth="1"/>
    <col min="9505" max="9505" width="5.42578125" style="440" customWidth="1"/>
    <col min="9506" max="9738" width="11.42578125" style="440"/>
    <col min="9739" max="9739" width="6" style="440" customWidth="1"/>
    <col min="9740" max="9740" width="15.7109375" style="440" customWidth="1"/>
    <col min="9741" max="9742" width="13.140625" style="440" customWidth="1"/>
    <col min="9743" max="9743" width="6.42578125" style="440" customWidth="1"/>
    <col min="9744" max="9744" width="6.7109375" style="440" customWidth="1"/>
    <col min="9745" max="9745" width="5" style="440" customWidth="1"/>
    <col min="9746" max="9746" width="5.7109375" style="440" customWidth="1"/>
    <col min="9747" max="9747" width="5.140625" style="440" customWidth="1"/>
    <col min="9748" max="9748" width="4.7109375" style="440" customWidth="1"/>
    <col min="9749" max="9749" width="8.140625" style="440" customWidth="1"/>
    <col min="9750" max="9750" width="10.85546875" style="440" customWidth="1"/>
    <col min="9751" max="9751" width="6.42578125" style="440" customWidth="1"/>
    <col min="9752" max="9752" width="7.42578125" style="440" customWidth="1"/>
    <col min="9753" max="9753" width="5.85546875" style="440" customWidth="1"/>
    <col min="9754" max="9754" width="6.42578125" style="440" customWidth="1"/>
    <col min="9755" max="9755" width="5.85546875" style="440" customWidth="1"/>
    <col min="9756" max="9756" width="5.140625" style="440" customWidth="1"/>
    <col min="9757" max="9757" width="12.85546875" style="440" customWidth="1"/>
    <col min="9758" max="9758" width="15" style="440" customWidth="1"/>
    <col min="9759" max="9759" width="20.7109375" style="440" customWidth="1"/>
    <col min="9760" max="9760" width="23.7109375" style="440" customWidth="1"/>
    <col min="9761" max="9761" width="5.42578125" style="440" customWidth="1"/>
    <col min="9762" max="9994" width="11.42578125" style="440"/>
    <col min="9995" max="9995" width="6" style="440" customWidth="1"/>
    <col min="9996" max="9996" width="15.7109375" style="440" customWidth="1"/>
    <col min="9997" max="9998" width="13.140625" style="440" customWidth="1"/>
    <col min="9999" max="9999" width="6.42578125" style="440" customWidth="1"/>
    <col min="10000" max="10000" width="6.7109375" style="440" customWidth="1"/>
    <col min="10001" max="10001" width="5" style="440" customWidth="1"/>
    <col min="10002" max="10002" width="5.7109375" style="440" customWidth="1"/>
    <col min="10003" max="10003" width="5.140625" style="440" customWidth="1"/>
    <col min="10004" max="10004" width="4.7109375" style="440" customWidth="1"/>
    <col min="10005" max="10005" width="8.140625" style="440" customWidth="1"/>
    <col min="10006" max="10006" width="10.85546875" style="440" customWidth="1"/>
    <col min="10007" max="10007" width="6.42578125" style="440" customWidth="1"/>
    <col min="10008" max="10008" width="7.42578125" style="440" customWidth="1"/>
    <col min="10009" max="10009" width="5.85546875" style="440" customWidth="1"/>
    <col min="10010" max="10010" width="6.42578125" style="440" customWidth="1"/>
    <col min="10011" max="10011" width="5.85546875" style="440" customWidth="1"/>
    <col min="10012" max="10012" width="5.140625" style="440" customWidth="1"/>
    <col min="10013" max="10013" width="12.85546875" style="440" customWidth="1"/>
    <col min="10014" max="10014" width="15" style="440" customWidth="1"/>
    <col min="10015" max="10015" width="20.7109375" style="440" customWidth="1"/>
    <col min="10016" max="10016" width="23.7109375" style="440" customWidth="1"/>
    <col min="10017" max="10017" width="5.42578125" style="440" customWidth="1"/>
    <col min="10018" max="10250" width="11.42578125" style="440"/>
    <col min="10251" max="10251" width="6" style="440" customWidth="1"/>
    <col min="10252" max="10252" width="15.7109375" style="440" customWidth="1"/>
    <col min="10253" max="10254" width="13.140625" style="440" customWidth="1"/>
    <col min="10255" max="10255" width="6.42578125" style="440" customWidth="1"/>
    <col min="10256" max="10256" width="6.7109375" style="440" customWidth="1"/>
    <col min="10257" max="10257" width="5" style="440" customWidth="1"/>
    <col min="10258" max="10258" width="5.7109375" style="440" customWidth="1"/>
    <col min="10259" max="10259" width="5.140625" style="440" customWidth="1"/>
    <col min="10260" max="10260" width="4.7109375" style="440" customWidth="1"/>
    <col min="10261" max="10261" width="8.140625" style="440" customWidth="1"/>
    <col min="10262" max="10262" width="10.85546875" style="440" customWidth="1"/>
    <col min="10263" max="10263" width="6.42578125" style="440" customWidth="1"/>
    <col min="10264" max="10264" width="7.42578125" style="440" customWidth="1"/>
    <col min="10265" max="10265" width="5.85546875" style="440" customWidth="1"/>
    <col min="10266" max="10266" width="6.42578125" style="440" customWidth="1"/>
    <col min="10267" max="10267" width="5.85546875" style="440" customWidth="1"/>
    <col min="10268" max="10268" width="5.140625" style="440" customWidth="1"/>
    <col min="10269" max="10269" width="12.85546875" style="440" customWidth="1"/>
    <col min="10270" max="10270" width="15" style="440" customWidth="1"/>
    <col min="10271" max="10271" width="20.7109375" style="440" customWidth="1"/>
    <col min="10272" max="10272" width="23.7109375" style="440" customWidth="1"/>
    <col min="10273" max="10273" width="5.42578125" style="440" customWidth="1"/>
    <col min="10274" max="10506" width="11.42578125" style="440"/>
    <col min="10507" max="10507" width="6" style="440" customWidth="1"/>
    <col min="10508" max="10508" width="15.7109375" style="440" customWidth="1"/>
    <col min="10509" max="10510" width="13.140625" style="440" customWidth="1"/>
    <col min="10511" max="10511" width="6.42578125" style="440" customWidth="1"/>
    <col min="10512" max="10512" width="6.7109375" style="440" customWidth="1"/>
    <col min="10513" max="10513" width="5" style="440" customWidth="1"/>
    <col min="10514" max="10514" width="5.7109375" style="440" customWidth="1"/>
    <col min="10515" max="10515" width="5.140625" style="440" customWidth="1"/>
    <col min="10516" max="10516" width="4.7109375" style="440" customWidth="1"/>
    <col min="10517" max="10517" width="8.140625" style="440" customWidth="1"/>
    <col min="10518" max="10518" width="10.85546875" style="440" customWidth="1"/>
    <col min="10519" max="10519" width="6.42578125" style="440" customWidth="1"/>
    <col min="10520" max="10520" width="7.42578125" style="440" customWidth="1"/>
    <col min="10521" max="10521" width="5.85546875" style="440" customWidth="1"/>
    <col min="10522" max="10522" width="6.42578125" style="440" customWidth="1"/>
    <col min="10523" max="10523" width="5.85546875" style="440" customWidth="1"/>
    <col min="10524" max="10524" width="5.140625" style="440" customWidth="1"/>
    <col min="10525" max="10525" width="12.85546875" style="440" customWidth="1"/>
    <col min="10526" max="10526" width="15" style="440" customWidth="1"/>
    <col min="10527" max="10527" width="20.7109375" style="440" customWidth="1"/>
    <col min="10528" max="10528" width="23.7109375" style="440" customWidth="1"/>
    <col min="10529" max="10529" width="5.42578125" style="440" customWidth="1"/>
    <col min="10530" max="10762" width="11.42578125" style="440"/>
    <col min="10763" max="10763" width="6" style="440" customWidth="1"/>
    <col min="10764" max="10764" width="15.7109375" style="440" customWidth="1"/>
    <col min="10765" max="10766" width="13.140625" style="440" customWidth="1"/>
    <col min="10767" max="10767" width="6.42578125" style="440" customWidth="1"/>
    <col min="10768" max="10768" width="6.7109375" style="440" customWidth="1"/>
    <col min="10769" max="10769" width="5" style="440" customWidth="1"/>
    <col min="10770" max="10770" width="5.7109375" style="440" customWidth="1"/>
    <col min="10771" max="10771" width="5.140625" style="440" customWidth="1"/>
    <col min="10772" max="10772" width="4.7109375" style="440" customWidth="1"/>
    <col min="10773" max="10773" width="8.140625" style="440" customWidth="1"/>
    <col min="10774" max="10774" width="10.85546875" style="440" customWidth="1"/>
    <col min="10775" max="10775" width="6.42578125" style="440" customWidth="1"/>
    <col min="10776" max="10776" width="7.42578125" style="440" customWidth="1"/>
    <col min="10777" max="10777" width="5.85546875" style="440" customWidth="1"/>
    <col min="10778" max="10778" width="6.42578125" style="440" customWidth="1"/>
    <col min="10779" max="10779" width="5.85546875" style="440" customWidth="1"/>
    <col min="10780" max="10780" width="5.140625" style="440" customWidth="1"/>
    <col min="10781" max="10781" width="12.85546875" style="440" customWidth="1"/>
    <col min="10782" max="10782" width="15" style="440" customWidth="1"/>
    <col min="10783" max="10783" width="20.7109375" style="440" customWidth="1"/>
    <col min="10784" max="10784" width="23.7109375" style="440" customWidth="1"/>
    <col min="10785" max="10785" width="5.42578125" style="440" customWidth="1"/>
    <col min="10786" max="11018" width="11.42578125" style="440"/>
    <col min="11019" max="11019" width="6" style="440" customWidth="1"/>
    <col min="11020" max="11020" width="15.7109375" style="440" customWidth="1"/>
    <col min="11021" max="11022" width="13.140625" style="440" customWidth="1"/>
    <col min="11023" max="11023" width="6.42578125" style="440" customWidth="1"/>
    <col min="11024" max="11024" width="6.7109375" style="440" customWidth="1"/>
    <col min="11025" max="11025" width="5" style="440" customWidth="1"/>
    <col min="11026" max="11026" width="5.7109375" style="440" customWidth="1"/>
    <col min="11027" max="11027" width="5.140625" style="440" customWidth="1"/>
    <col min="11028" max="11028" width="4.7109375" style="440" customWidth="1"/>
    <col min="11029" max="11029" width="8.140625" style="440" customWidth="1"/>
    <col min="11030" max="11030" width="10.85546875" style="440" customWidth="1"/>
    <col min="11031" max="11031" width="6.42578125" style="440" customWidth="1"/>
    <col min="11032" max="11032" width="7.42578125" style="440" customWidth="1"/>
    <col min="11033" max="11033" width="5.85546875" style="440" customWidth="1"/>
    <col min="11034" max="11034" width="6.42578125" style="440" customWidth="1"/>
    <col min="11035" max="11035" width="5.85546875" style="440" customWidth="1"/>
    <col min="11036" max="11036" width="5.140625" style="440" customWidth="1"/>
    <col min="11037" max="11037" width="12.85546875" style="440" customWidth="1"/>
    <col min="11038" max="11038" width="15" style="440" customWidth="1"/>
    <col min="11039" max="11039" width="20.7109375" style="440" customWidth="1"/>
    <col min="11040" max="11040" width="23.7109375" style="440" customWidth="1"/>
    <col min="11041" max="11041" width="5.42578125" style="440" customWidth="1"/>
    <col min="11042" max="11274" width="11.42578125" style="440"/>
    <col min="11275" max="11275" width="6" style="440" customWidth="1"/>
    <col min="11276" max="11276" width="15.7109375" style="440" customWidth="1"/>
    <col min="11277" max="11278" width="13.140625" style="440" customWidth="1"/>
    <col min="11279" max="11279" width="6.42578125" style="440" customWidth="1"/>
    <col min="11280" max="11280" width="6.7109375" style="440" customWidth="1"/>
    <col min="11281" max="11281" width="5" style="440" customWidth="1"/>
    <col min="11282" max="11282" width="5.7109375" style="440" customWidth="1"/>
    <col min="11283" max="11283" width="5.140625" style="440" customWidth="1"/>
    <col min="11284" max="11284" width="4.7109375" style="440" customWidth="1"/>
    <col min="11285" max="11285" width="8.140625" style="440" customWidth="1"/>
    <col min="11286" max="11286" width="10.85546875" style="440" customWidth="1"/>
    <col min="11287" max="11287" width="6.42578125" style="440" customWidth="1"/>
    <col min="11288" max="11288" width="7.42578125" style="440" customWidth="1"/>
    <col min="11289" max="11289" width="5.85546875" style="440" customWidth="1"/>
    <col min="11290" max="11290" width="6.42578125" style="440" customWidth="1"/>
    <col min="11291" max="11291" width="5.85546875" style="440" customWidth="1"/>
    <col min="11292" max="11292" width="5.140625" style="440" customWidth="1"/>
    <col min="11293" max="11293" width="12.85546875" style="440" customWidth="1"/>
    <col min="11294" max="11294" width="15" style="440" customWidth="1"/>
    <col min="11295" max="11295" width="20.7109375" style="440" customWidth="1"/>
    <col min="11296" max="11296" width="23.7109375" style="440" customWidth="1"/>
    <col min="11297" max="11297" width="5.42578125" style="440" customWidth="1"/>
    <col min="11298" max="11530" width="11.42578125" style="440"/>
    <col min="11531" max="11531" width="6" style="440" customWidth="1"/>
    <col min="11532" max="11532" width="15.7109375" style="440" customWidth="1"/>
    <col min="11533" max="11534" width="13.140625" style="440" customWidth="1"/>
    <col min="11535" max="11535" width="6.42578125" style="440" customWidth="1"/>
    <col min="11536" max="11536" width="6.7109375" style="440" customWidth="1"/>
    <col min="11537" max="11537" width="5" style="440" customWidth="1"/>
    <col min="11538" max="11538" width="5.7109375" style="440" customWidth="1"/>
    <col min="11539" max="11539" width="5.140625" style="440" customWidth="1"/>
    <col min="11540" max="11540" width="4.7109375" style="440" customWidth="1"/>
    <col min="11541" max="11541" width="8.140625" style="440" customWidth="1"/>
    <col min="11542" max="11542" width="10.85546875" style="440" customWidth="1"/>
    <col min="11543" max="11543" width="6.42578125" style="440" customWidth="1"/>
    <col min="11544" max="11544" width="7.42578125" style="440" customWidth="1"/>
    <col min="11545" max="11545" width="5.85546875" style="440" customWidth="1"/>
    <col min="11546" max="11546" width="6.42578125" style="440" customWidth="1"/>
    <col min="11547" max="11547" width="5.85546875" style="440" customWidth="1"/>
    <col min="11548" max="11548" width="5.140625" style="440" customWidth="1"/>
    <col min="11549" max="11549" width="12.85546875" style="440" customWidth="1"/>
    <col min="11550" max="11550" width="15" style="440" customWidth="1"/>
    <col min="11551" max="11551" width="20.7109375" style="440" customWidth="1"/>
    <col min="11552" max="11552" width="23.7109375" style="440" customWidth="1"/>
    <col min="11553" max="11553" width="5.42578125" style="440" customWidth="1"/>
    <col min="11554" max="11786" width="11.42578125" style="440"/>
    <col min="11787" max="11787" width="6" style="440" customWidth="1"/>
    <col min="11788" max="11788" width="15.7109375" style="440" customWidth="1"/>
    <col min="11789" max="11790" width="13.140625" style="440" customWidth="1"/>
    <col min="11791" max="11791" width="6.42578125" style="440" customWidth="1"/>
    <col min="11792" max="11792" width="6.7109375" style="440" customWidth="1"/>
    <col min="11793" max="11793" width="5" style="440" customWidth="1"/>
    <col min="11794" max="11794" width="5.7109375" style="440" customWidth="1"/>
    <col min="11795" max="11795" width="5.140625" style="440" customWidth="1"/>
    <col min="11796" max="11796" width="4.7109375" style="440" customWidth="1"/>
    <col min="11797" max="11797" width="8.140625" style="440" customWidth="1"/>
    <col min="11798" max="11798" width="10.85546875" style="440" customWidth="1"/>
    <col min="11799" max="11799" width="6.42578125" style="440" customWidth="1"/>
    <col min="11800" max="11800" width="7.42578125" style="440" customWidth="1"/>
    <col min="11801" max="11801" width="5.85546875" style="440" customWidth="1"/>
    <col min="11802" max="11802" width="6.42578125" style="440" customWidth="1"/>
    <col min="11803" max="11803" width="5.85546875" style="440" customWidth="1"/>
    <col min="11804" max="11804" width="5.140625" style="440" customWidth="1"/>
    <col min="11805" max="11805" width="12.85546875" style="440" customWidth="1"/>
    <col min="11806" max="11806" width="15" style="440" customWidth="1"/>
    <col min="11807" max="11807" width="20.7109375" style="440" customWidth="1"/>
    <col min="11808" max="11808" width="23.7109375" style="440" customWidth="1"/>
    <col min="11809" max="11809" width="5.42578125" style="440" customWidth="1"/>
    <col min="11810" max="12042" width="11.42578125" style="440"/>
    <col min="12043" max="12043" width="6" style="440" customWidth="1"/>
    <col min="12044" max="12044" width="15.7109375" style="440" customWidth="1"/>
    <col min="12045" max="12046" width="13.140625" style="440" customWidth="1"/>
    <col min="12047" max="12047" width="6.42578125" style="440" customWidth="1"/>
    <col min="12048" max="12048" width="6.7109375" style="440" customWidth="1"/>
    <col min="12049" max="12049" width="5" style="440" customWidth="1"/>
    <col min="12050" max="12050" width="5.7109375" style="440" customWidth="1"/>
    <col min="12051" max="12051" width="5.140625" style="440" customWidth="1"/>
    <col min="12052" max="12052" width="4.7109375" style="440" customWidth="1"/>
    <col min="12053" max="12053" width="8.140625" style="440" customWidth="1"/>
    <col min="12054" max="12054" width="10.85546875" style="440" customWidth="1"/>
    <col min="12055" max="12055" width="6.42578125" style="440" customWidth="1"/>
    <col min="12056" max="12056" width="7.42578125" style="440" customWidth="1"/>
    <col min="12057" max="12057" width="5.85546875" style="440" customWidth="1"/>
    <col min="12058" max="12058" width="6.42578125" style="440" customWidth="1"/>
    <col min="12059" max="12059" width="5.85546875" style="440" customWidth="1"/>
    <col min="12060" max="12060" width="5.140625" style="440" customWidth="1"/>
    <col min="12061" max="12061" width="12.85546875" style="440" customWidth="1"/>
    <col min="12062" max="12062" width="15" style="440" customWidth="1"/>
    <col min="12063" max="12063" width="20.7109375" style="440" customWidth="1"/>
    <col min="12064" max="12064" width="23.7109375" style="440" customWidth="1"/>
    <col min="12065" max="12065" width="5.42578125" style="440" customWidth="1"/>
    <col min="12066" max="12298" width="11.42578125" style="440"/>
    <col min="12299" max="12299" width="6" style="440" customWidth="1"/>
    <col min="12300" max="12300" width="15.7109375" style="440" customWidth="1"/>
    <col min="12301" max="12302" width="13.140625" style="440" customWidth="1"/>
    <col min="12303" max="12303" width="6.42578125" style="440" customWidth="1"/>
    <col min="12304" max="12304" width="6.7109375" style="440" customWidth="1"/>
    <col min="12305" max="12305" width="5" style="440" customWidth="1"/>
    <col min="12306" max="12306" width="5.7109375" style="440" customWidth="1"/>
    <col min="12307" max="12307" width="5.140625" style="440" customWidth="1"/>
    <col min="12308" max="12308" width="4.7109375" style="440" customWidth="1"/>
    <col min="12309" max="12309" width="8.140625" style="440" customWidth="1"/>
    <col min="12310" max="12310" width="10.85546875" style="440" customWidth="1"/>
    <col min="12311" max="12311" width="6.42578125" style="440" customWidth="1"/>
    <col min="12312" max="12312" width="7.42578125" style="440" customWidth="1"/>
    <col min="12313" max="12313" width="5.85546875" style="440" customWidth="1"/>
    <col min="12314" max="12314" width="6.42578125" style="440" customWidth="1"/>
    <col min="12315" max="12315" width="5.85546875" style="440" customWidth="1"/>
    <col min="12316" max="12316" width="5.140625" style="440" customWidth="1"/>
    <col min="12317" max="12317" width="12.85546875" style="440" customWidth="1"/>
    <col min="12318" max="12318" width="15" style="440" customWidth="1"/>
    <col min="12319" max="12319" width="20.7109375" style="440" customWidth="1"/>
    <col min="12320" max="12320" width="23.7109375" style="440" customWidth="1"/>
    <col min="12321" max="12321" width="5.42578125" style="440" customWidth="1"/>
    <col min="12322" max="12554" width="11.42578125" style="440"/>
    <col min="12555" max="12555" width="6" style="440" customWidth="1"/>
    <col min="12556" max="12556" width="15.7109375" style="440" customWidth="1"/>
    <col min="12557" max="12558" width="13.140625" style="440" customWidth="1"/>
    <col min="12559" max="12559" width="6.42578125" style="440" customWidth="1"/>
    <col min="12560" max="12560" width="6.7109375" style="440" customWidth="1"/>
    <col min="12561" max="12561" width="5" style="440" customWidth="1"/>
    <col min="12562" max="12562" width="5.7109375" style="440" customWidth="1"/>
    <col min="12563" max="12563" width="5.140625" style="440" customWidth="1"/>
    <col min="12564" max="12564" width="4.7109375" style="440" customWidth="1"/>
    <col min="12565" max="12565" width="8.140625" style="440" customWidth="1"/>
    <col min="12566" max="12566" width="10.85546875" style="440" customWidth="1"/>
    <col min="12567" max="12567" width="6.42578125" style="440" customWidth="1"/>
    <col min="12568" max="12568" width="7.42578125" style="440" customWidth="1"/>
    <col min="12569" max="12569" width="5.85546875" style="440" customWidth="1"/>
    <col min="12570" max="12570" width="6.42578125" style="440" customWidth="1"/>
    <col min="12571" max="12571" width="5.85546875" style="440" customWidth="1"/>
    <col min="12572" max="12572" width="5.140625" style="440" customWidth="1"/>
    <col min="12573" max="12573" width="12.85546875" style="440" customWidth="1"/>
    <col min="12574" max="12574" width="15" style="440" customWidth="1"/>
    <col min="12575" max="12575" width="20.7109375" style="440" customWidth="1"/>
    <col min="12576" max="12576" width="23.7109375" style="440" customWidth="1"/>
    <col min="12577" max="12577" width="5.42578125" style="440" customWidth="1"/>
    <col min="12578" max="12810" width="11.42578125" style="440"/>
    <col min="12811" max="12811" width="6" style="440" customWidth="1"/>
    <col min="12812" max="12812" width="15.7109375" style="440" customWidth="1"/>
    <col min="12813" max="12814" width="13.140625" style="440" customWidth="1"/>
    <col min="12815" max="12815" width="6.42578125" style="440" customWidth="1"/>
    <col min="12816" max="12816" width="6.7109375" style="440" customWidth="1"/>
    <col min="12817" max="12817" width="5" style="440" customWidth="1"/>
    <col min="12818" max="12818" width="5.7109375" style="440" customWidth="1"/>
    <col min="12819" max="12819" width="5.140625" style="440" customWidth="1"/>
    <col min="12820" max="12820" width="4.7109375" style="440" customWidth="1"/>
    <col min="12821" max="12821" width="8.140625" style="440" customWidth="1"/>
    <col min="12822" max="12822" width="10.85546875" style="440" customWidth="1"/>
    <col min="12823" max="12823" width="6.42578125" style="440" customWidth="1"/>
    <col min="12824" max="12824" width="7.42578125" style="440" customWidth="1"/>
    <col min="12825" max="12825" width="5.85546875" style="440" customWidth="1"/>
    <col min="12826" max="12826" width="6.42578125" style="440" customWidth="1"/>
    <col min="12827" max="12827" width="5.85546875" style="440" customWidth="1"/>
    <col min="12828" max="12828" width="5.140625" style="440" customWidth="1"/>
    <col min="12829" max="12829" width="12.85546875" style="440" customWidth="1"/>
    <col min="12830" max="12830" width="15" style="440" customWidth="1"/>
    <col min="12831" max="12831" width="20.7109375" style="440" customWidth="1"/>
    <col min="12832" max="12832" width="23.7109375" style="440" customWidth="1"/>
    <col min="12833" max="12833" width="5.42578125" style="440" customWidth="1"/>
    <col min="12834" max="13066" width="11.42578125" style="440"/>
    <col min="13067" max="13067" width="6" style="440" customWidth="1"/>
    <col min="13068" max="13068" width="15.7109375" style="440" customWidth="1"/>
    <col min="13069" max="13070" width="13.140625" style="440" customWidth="1"/>
    <col min="13071" max="13071" width="6.42578125" style="440" customWidth="1"/>
    <col min="13072" max="13072" width="6.7109375" style="440" customWidth="1"/>
    <col min="13073" max="13073" width="5" style="440" customWidth="1"/>
    <col min="13074" max="13074" width="5.7109375" style="440" customWidth="1"/>
    <col min="13075" max="13075" width="5.140625" style="440" customWidth="1"/>
    <col min="13076" max="13076" width="4.7109375" style="440" customWidth="1"/>
    <col min="13077" max="13077" width="8.140625" style="440" customWidth="1"/>
    <col min="13078" max="13078" width="10.85546875" style="440" customWidth="1"/>
    <col min="13079" max="13079" width="6.42578125" style="440" customWidth="1"/>
    <col min="13080" max="13080" width="7.42578125" style="440" customWidth="1"/>
    <col min="13081" max="13081" width="5.85546875" style="440" customWidth="1"/>
    <col min="13082" max="13082" width="6.42578125" style="440" customWidth="1"/>
    <col min="13083" max="13083" width="5.85546875" style="440" customWidth="1"/>
    <col min="13084" max="13084" width="5.140625" style="440" customWidth="1"/>
    <col min="13085" max="13085" width="12.85546875" style="440" customWidth="1"/>
    <col min="13086" max="13086" width="15" style="440" customWidth="1"/>
    <col min="13087" max="13087" width="20.7109375" style="440" customWidth="1"/>
    <col min="13088" max="13088" width="23.7109375" style="440" customWidth="1"/>
    <col min="13089" max="13089" width="5.42578125" style="440" customWidth="1"/>
    <col min="13090" max="13322" width="11.42578125" style="440"/>
    <col min="13323" max="13323" width="6" style="440" customWidth="1"/>
    <col min="13324" max="13324" width="15.7109375" style="440" customWidth="1"/>
    <col min="13325" max="13326" width="13.140625" style="440" customWidth="1"/>
    <col min="13327" max="13327" width="6.42578125" style="440" customWidth="1"/>
    <col min="13328" max="13328" width="6.7109375" style="440" customWidth="1"/>
    <col min="13329" max="13329" width="5" style="440" customWidth="1"/>
    <col min="13330" max="13330" width="5.7109375" style="440" customWidth="1"/>
    <col min="13331" max="13331" width="5.140625" style="440" customWidth="1"/>
    <col min="13332" max="13332" width="4.7109375" style="440" customWidth="1"/>
    <col min="13333" max="13333" width="8.140625" style="440" customWidth="1"/>
    <col min="13334" max="13334" width="10.85546875" style="440" customWidth="1"/>
    <col min="13335" max="13335" width="6.42578125" style="440" customWidth="1"/>
    <col min="13336" max="13336" width="7.42578125" style="440" customWidth="1"/>
    <col min="13337" max="13337" width="5.85546875" style="440" customWidth="1"/>
    <col min="13338" max="13338" width="6.42578125" style="440" customWidth="1"/>
    <col min="13339" max="13339" width="5.85546875" style="440" customWidth="1"/>
    <col min="13340" max="13340" width="5.140625" style="440" customWidth="1"/>
    <col min="13341" max="13341" width="12.85546875" style="440" customWidth="1"/>
    <col min="13342" max="13342" width="15" style="440" customWidth="1"/>
    <col min="13343" max="13343" width="20.7109375" style="440" customWidth="1"/>
    <col min="13344" max="13344" width="23.7109375" style="440" customWidth="1"/>
    <col min="13345" max="13345" width="5.42578125" style="440" customWidth="1"/>
    <col min="13346" max="13578" width="11.42578125" style="440"/>
    <col min="13579" max="13579" width="6" style="440" customWidth="1"/>
    <col min="13580" max="13580" width="15.7109375" style="440" customWidth="1"/>
    <col min="13581" max="13582" width="13.140625" style="440" customWidth="1"/>
    <col min="13583" max="13583" width="6.42578125" style="440" customWidth="1"/>
    <col min="13584" max="13584" width="6.7109375" style="440" customWidth="1"/>
    <col min="13585" max="13585" width="5" style="440" customWidth="1"/>
    <col min="13586" max="13586" width="5.7109375" style="440" customWidth="1"/>
    <col min="13587" max="13587" width="5.140625" style="440" customWidth="1"/>
    <col min="13588" max="13588" width="4.7109375" style="440" customWidth="1"/>
    <col min="13589" max="13589" width="8.140625" style="440" customWidth="1"/>
    <col min="13590" max="13590" width="10.85546875" style="440" customWidth="1"/>
    <col min="13591" max="13591" width="6.42578125" style="440" customWidth="1"/>
    <col min="13592" max="13592" width="7.42578125" style="440" customWidth="1"/>
    <col min="13593" max="13593" width="5.85546875" style="440" customWidth="1"/>
    <col min="13594" max="13594" width="6.42578125" style="440" customWidth="1"/>
    <col min="13595" max="13595" width="5.85546875" style="440" customWidth="1"/>
    <col min="13596" max="13596" width="5.140625" style="440" customWidth="1"/>
    <col min="13597" max="13597" width="12.85546875" style="440" customWidth="1"/>
    <col min="13598" max="13598" width="15" style="440" customWidth="1"/>
    <col min="13599" max="13599" width="20.7109375" style="440" customWidth="1"/>
    <col min="13600" max="13600" width="23.7109375" style="440" customWidth="1"/>
    <col min="13601" max="13601" width="5.42578125" style="440" customWidth="1"/>
    <col min="13602" max="13834" width="11.42578125" style="440"/>
    <col min="13835" max="13835" width="6" style="440" customWidth="1"/>
    <col min="13836" max="13836" width="15.7109375" style="440" customWidth="1"/>
    <col min="13837" max="13838" width="13.140625" style="440" customWidth="1"/>
    <col min="13839" max="13839" width="6.42578125" style="440" customWidth="1"/>
    <col min="13840" max="13840" width="6.7109375" style="440" customWidth="1"/>
    <col min="13841" max="13841" width="5" style="440" customWidth="1"/>
    <col min="13842" max="13842" width="5.7109375" style="440" customWidth="1"/>
    <col min="13843" max="13843" width="5.140625" style="440" customWidth="1"/>
    <col min="13844" max="13844" width="4.7109375" style="440" customWidth="1"/>
    <col min="13845" max="13845" width="8.140625" style="440" customWidth="1"/>
    <col min="13846" max="13846" width="10.85546875" style="440" customWidth="1"/>
    <col min="13847" max="13847" width="6.42578125" style="440" customWidth="1"/>
    <col min="13848" max="13848" width="7.42578125" style="440" customWidth="1"/>
    <col min="13849" max="13849" width="5.85546875" style="440" customWidth="1"/>
    <col min="13850" max="13850" width="6.42578125" style="440" customWidth="1"/>
    <col min="13851" max="13851" width="5.85546875" style="440" customWidth="1"/>
    <col min="13852" max="13852" width="5.140625" style="440" customWidth="1"/>
    <col min="13853" max="13853" width="12.85546875" style="440" customWidth="1"/>
    <col min="13854" max="13854" width="15" style="440" customWidth="1"/>
    <col min="13855" max="13855" width="20.7109375" style="440" customWidth="1"/>
    <col min="13856" max="13856" width="23.7109375" style="440" customWidth="1"/>
    <col min="13857" max="13857" width="5.42578125" style="440" customWidth="1"/>
    <col min="13858" max="14090" width="11.42578125" style="440"/>
    <col min="14091" max="14091" width="6" style="440" customWidth="1"/>
    <col min="14092" max="14092" width="15.7109375" style="440" customWidth="1"/>
    <col min="14093" max="14094" width="13.140625" style="440" customWidth="1"/>
    <col min="14095" max="14095" width="6.42578125" style="440" customWidth="1"/>
    <col min="14096" max="14096" width="6.7109375" style="440" customWidth="1"/>
    <col min="14097" max="14097" width="5" style="440" customWidth="1"/>
    <col min="14098" max="14098" width="5.7109375" style="440" customWidth="1"/>
    <col min="14099" max="14099" width="5.140625" style="440" customWidth="1"/>
    <col min="14100" max="14100" width="4.7109375" style="440" customWidth="1"/>
    <col min="14101" max="14101" width="8.140625" style="440" customWidth="1"/>
    <col min="14102" max="14102" width="10.85546875" style="440" customWidth="1"/>
    <col min="14103" max="14103" width="6.42578125" style="440" customWidth="1"/>
    <col min="14104" max="14104" width="7.42578125" style="440" customWidth="1"/>
    <col min="14105" max="14105" width="5.85546875" style="440" customWidth="1"/>
    <col min="14106" max="14106" width="6.42578125" style="440" customWidth="1"/>
    <col min="14107" max="14107" width="5.85546875" style="440" customWidth="1"/>
    <col min="14108" max="14108" width="5.140625" style="440" customWidth="1"/>
    <col min="14109" max="14109" width="12.85546875" style="440" customWidth="1"/>
    <col min="14110" max="14110" width="15" style="440" customWidth="1"/>
    <col min="14111" max="14111" width="20.7109375" style="440" customWidth="1"/>
    <col min="14112" max="14112" width="23.7109375" style="440" customWidth="1"/>
    <col min="14113" max="14113" width="5.42578125" style="440" customWidth="1"/>
    <col min="14114" max="14346" width="11.42578125" style="440"/>
    <col min="14347" max="14347" width="6" style="440" customWidth="1"/>
    <col min="14348" max="14348" width="15.7109375" style="440" customWidth="1"/>
    <col min="14349" max="14350" width="13.140625" style="440" customWidth="1"/>
    <col min="14351" max="14351" width="6.42578125" style="440" customWidth="1"/>
    <col min="14352" max="14352" width="6.7109375" style="440" customWidth="1"/>
    <col min="14353" max="14353" width="5" style="440" customWidth="1"/>
    <col min="14354" max="14354" width="5.7109375" style="440" customWidth="1"/>
    <col min="14355" max="14355" width="5.140625" style="440" customWidth="1"/>
    <col min="14356" max="14356" width="4.7109375" style="440" customWidth="1"/>
    <col min="14357" max="14357" width="8.140625" style="440" customWidth="1"/>
    <col min="14358" max="14358" width="10.85546875" style="440" customWidth="1"/>
    <col min="14359" max="14359" width="6.42578125" style="440" customWidth="1"/>
    <col min="14360" max="14360" width="7.42578125" style="440" customWidth="1"/>
    <col min="14361" max="14361" width="5.85546875" style="440" customWidth="1"/>
    <col min="14362" max="14362" width="6.42578125" style="440" customWidth="1"/>
    <col min="14363" max="14363" width="5.85546875" style="440" customWidth="1"/>
    <col min="14364" max="14364" width="5.140625" style="440" customWidth="1"/>
    <col min="14365" max="14365" width="12.85546875" style="440" customWidth="1"/>
    <col min="14366" max="14366" width="15" style="440" customWidth="1"/>
    <col min="14367" max="14367" width="20.7109375" style="440" customWidth="1"/>
    <col min="14368" max="14368" width="23.7109375" style="440" customWidth="1"/>
    <col min="14369" max="14369" width="5.42578125" style="440" customWidth="1"/>
    <col min="14370" max="14602" width="11.42578125" style="440"/>
    <col min="14603" max="14603" width="6" style="440" customWidth="1"/>
    <col min="14604" max="14604" width="15.7109375" style="440" customWidth="1"/>
    <col min="14605" max="14606" width="13.140625" style="440" customWidth="1"/>
    <col min="14607" max="14607" width="6.42578125" style="440" customWidth="1"/>
    <col min="14608" max="14608" width="6.7109375" style="440" customWidth="1"/>
    <col min="14609" max="14609" width="5" style="440" customWidth="1"/>
    <col min="14610" max="14610" width="5.7109375" style="440" customWidth="1"/>
    <col min="14611" max="14611" width="5.140625" style="440" customWidth="1"/>
    <col min="14612" max="14612" width="4.7109375" style="440" customWidth="1"/>
    <col min="14613" max="14613" width="8.140625" style="440" customWidth="1"/>
    <col min="14614" max="14614" width="10.85546875" style="440" customWidth="1"/>
    <col min="14615" max="14615" width="6.42578125" style="440" customWidth="1"/>
    <col min="14616" max="14616" width="7.42578125" style="440" customWidth="1"/>
    <col min="14617" max="14617" width="5.85546875" style="440" customWidth="1"/>
    <col min="14618" max="14618" width="6.42578125" style="440" customWidth="1"/>
    <col min="14619" max="14619" width="5.85546875" style="440" customWidth="1"/>
    <col min="14620" max="14620" width="5.140625" style="440" customWidth="1"/>
    <col min="14621" max="14621" width="12.85546875" style="440" customWidth="1"/>
    <col min="14622" max="14622" width="15" style="440" customWidth="1"/>
    <col min="14623" max="14623" width="20.7109375" style="440" customWidth="1"/>
    <col min="14624" max="14624" width="23.7109375" style="440" customWidth="1"/>
    <col min="14625" max="14625" width="5.42578125" style="440" customWidth="1"/>
    <col min="14626" max="14858" width="11.42578125" style="440"/>
    <col min="14859" max="14859" width="6" style="440" customWidth="1"/>
    <col min="14860" max="14860" width="15.7109375" style="440" customWidth="1"/>
    <col min="14861" max="14862" width="13.140625" style="440" customWidth="1"/>
    <col min="14863" max="14863" width="6.42578125" style="440" customWidth="1"/>
    <col min="14864" max="14864" width="6.7109375" style="440" customWidth="1"/>
    <col min="14865" max="14865" width="5" style="440" customWidth="1"/>
    <col min="14866" max="14866" width="5.7109375" style="440" customWidth="1"/>
    <col min="14867" max="14867" width="5.140625" style="440" customWidth="1"/>
    <col min="14868" max="14868" width="4.7109375" style="440" customWidth="1"/>
    <col min="14869" max="14869" width="8.140625" style="440" customWidth="1"/>
    <col min="14870" max="14870" width="10.85546875" style="440" customWidth="1"/>
    <col min="14871" max="14871" width="6.42578125" style="440" customWidth="1"/>
    <col min="14872" max="14872" width="7.42578125" style="440" customWidth="1"/>
    <col min="14873" max="14873" width="5.85546875" style="440" customWidth="1"/>
    <col min="14874" max="14874" width="6.42578125" style="440" customWidth="1"/>
    <col min="14875" max="14875" width="5.85546875" style="440" customWidth="1"/>
    <col min="14876" max="14876" width="5.140625" style="440" customWidth="1"/>
    <col min="14877" max="14877" width="12.85546875" style="440" customWidth="1"/>
    <col min="14878" max="14878" width="15" style="440" customWidth="1"/>
    <col min="14879" max="14879" width="20.7109375" style="440" customWidth="1"/>
    <col min="14880" max="14880" width="23.7109375" style="440" customWidth="1"/>
    <col min="14881" max="14881" width="5.42578125" style="440" customWidth="1"/>
    <col min="14882" max="15114" width="11.42578125" style="440"/>
    <col min="15115" max="15115" width="6" style="440" customWidth="1"/>
    <col min="15116" max="15116" width="15.7109375" style="440" customWidth="1"/>
    <col min="15117" max="15118" width="13.140625" style="440" customWidth="1"/>
    <col min="15119" max="15119" width="6.42578125" style="440" customWidth="1"/>
    <col min="15120" max="15120" width="6.7109375" style="440" customWidth="1"/>
    <col min="15121" max="15121" width="5" style="440" customWidth="1"/>
    <col min="15122" max="15122" width="5.7109375" style="440" customWidth="1"/>
    <col min="15123" max="15123" width="5.140625" style="440" customWidth="1"/>
    <col min="15124" max="15124" width="4.7109375" style="440" customWidth="1"/>
    <col min="15125" max="15125" width="8.140625" style="440" customWidth="1"/>
    <col min="15126" max="15126" width="10.85546875" style="440" customWidth="1"/>
    <col min="15127" max="15127" width="6.42578125" style="440" customWidth="1"/>
    <col min="15128" max="15128" width="7.42578125" style="440" customWidth="1"/>
    <col min="15129" max="15129" width="5.85546875" style="440" customWidth="1"/>
    <col min="15130" max="15130" width="6.42578125" style="440" customWidth="1"/>
    <col min="15131" max="15131" width="5.85546875" style="440" customWidth="1"/>
    <col min="15132" max="15132" width="5.140625" style="440" customWidth="1"/>
    <col min="15133" max="15133" width="12.85546875" style="440" customWidth="1"/>
    <col min="15134" max="15134" width="15" style="440" customWidth="1"/>
    <col min="15135" max="15135" width="20.7109375" style="440" customWidth="1"/>
    <col min="15136" max="15136" width="23.7109375" style="440" customWidth="1"/>
    <col min="15137" max="15137" width="5.42578125" style="440" customWidth="1"/>
    <col min="15138" max="15370" width="11.42578125" style="440"/>
    <col min="15371" max="15371" width="6" style="440" customWidth="1"/>
    <col min="15372" max="15372" width="15.7109375" style="440" customWidth="1"/>
    <col min="15373" max="15374" width="13.140625" style="440" customWidth="1"/>
    <col min="15375" max="15375" width="6.42578125" style="440" customWidth="1"/>
    <col min="15376" max="15376" width="6.7109375" style="440" customWidth="1"/>
    <col min="15377" max="15377" width="5" style="440" customWidth="1"/>
    <col min="15378" max="15378" width="5.7109375" style="440" customWidth="1"/>
    <col min="15379" max="15379" width="5.140625" style="440" customWidth="1"/>
    <col min="15380" max="15380" width="4.7109375" style="440" customWidth="1"/>
    <col min="15381" max="15381" width="8.140625" style="440" customWidth="1"/>
    <col min="15382" max="15382" width="10.85546875" style="440" customWidth="1"/>
    <col min="15383" max="15383" width="6.42578125" style="440" customWidth="1"/>
    <col min="15384" max="15384" width="7.42578125" style="440" customWidth="1"/>
    <col min="15385" max="15385" width="5.85546875" style="440" customWidth="1"/>
    <col min="15386" max="15386" width="6.42578125" style="440" customWidth="1"/>
    <col min="15387" max="15387" width="5.85546875" style="440" customWidth="1"/>
    <col min="15388" max="15388" width="5.140625" style="440" customWidth="1"/>
    <col min="15389" max="15389" width="12.85546875" style="440" customWidth="1"/>
    <col min="15390" max="15390" width="15" style="440" customWidth="1"/>
    <col min="15391" max="15391" width="20.7109375" style="440" customWidth="1"/>
    <col min="15392" max="15392" width="23.7109375" style="440" customWidth="1"/>
    <col min="15393" max="15393" width="5.42578125" style="440" customWidth="1"/>
    <col min="15394" max="15626" width="11.42578125" style="440"/>
    <col min="15627" max="15627" width="6" style="440" customWidth="1"/>
    <col min="15628" max="15628" width="15.7109375" style="440" customWidth="1"/>
    <col min="15629" max="15630" width="13.140625" style="440" customWidth="1"/>
    <col min="15631" max="15631" width="6.42578125" style="440" customWidth="1"/>
    <col min="15632" max="15632" width="6.7109375" style="440" customWidth="1"/>
    <col min="15633" max="15633" width="5" style="440" customWidth="1"/>
    <col min="15634" max="15634" width="5.7109375" style="440" customWidth="1"/>
    <col min="15635" max="15635" width="5.140625" style="440" customWidth="1"/>
    <col min="15636" max="15636" width="4.7109375" style="440" customWidth="1"/>
    <col min="15637" max="15637" width="8.140625" style="440" customWidth="1"/>
    <col min="15638" max="15638" width="10.85546875" style="440" customWidth="1"/>
    <col min="15639" max="15639" width="6.42578125" style="440" customWidth="1"/>
    <col min="15640" max="15640" width="7.42578125" style="440" customWidth="1"/>
    <col min="15641" max="15641" width="5.85546875" style="440" customWidth="1"/>
    <col min="15642" max="15642" width="6.42578125" style="440" customWidth="1"/>
    <col min="15643" max="15643" width="5.85546875" style="440" customWidth="1"/>
    <col min="15644" max="15644" width="5.140625" style="440" customWidth="1"/>
    <col min="15645" max="15645" width="12.85546875" style="440" customWidth="1"/>
    <col min="15646" max="15646" width="15" style="440" customWidth="1"/>
    <col min="15647" max="15647" width="20.7109375" style="440" customWidth="1"/>
    <col min="15648" max="15648" width="23.7109375" style="440" customWidth="1"/>
    <col min="15649" max="15649" width="5.42578125" style="440" customWidth="1"/>
    <col min="15650" max="15882" width="11.42578125" style="440"/>
    <col min="15883" max="15883" width="6" style="440" customWidth="1"/>
    <col min="15884" max="15884" width="15.7109375" style="440" customWidth="1"/>
    <col min="15885" max="15886" width="13.140625" style="440" customWidth="1"/>
    <col min="15887" max="15887" width="6.42578125" style="440" customWidth="1"/>
    <col min="15888" max="15888" width="6.7109375" style="440" customWidth="1"/>
    <col min="15889" max="15889" width="5" style="440" customWidth="1"/>
    <col min="15890" max="15890" width="5.7109375" style="440" customWidth="1"/>
    <col min="15891" max="15891" width="5.140625" style="440" customWidth="1"/>
    <col min="15892" max="15892" width="4.7109375" style="440" customWidth="1"/>
    <col min="15893" max="15893" width="8.140625" style="440" customWidth="1"/>
    <col min="15894" max="15894" width="10.85546875" style="440" customWidth="1"/>
    <col min="15895" max="15895" width="6.42578125" style="440" customWidth="1"/>
    <col min="15896" max="15896" width="7.42578125" style="440" customWidth="1"/>
    <col min="15897" max="15897" width="5.85546875" style="440" customWidth="1"/>
    <col min="15898" max="15898" width="6.42578125" style="440" customWidth="1"/>
    <col min="15899" max="15899" width="5.85546875" style="440" customWidth="1"/>
    <col min="15900" max="15900" width="5.140625" style="440" customWidth="1"/>
    <col min="15901" max="15901" width="12.85546875" style="440" customWidth="1"/>
    <col min="15902" max="15902" width="15" style="440" customWidth="1"/>
    <col min="15903" max="15903" width="20.7109375" style="440" customWidth="1"/>
    <col min="15904" max="15904" width="23.7109375" style="440" customWidth="1"/>
    <col min="15905" max="15905" width="5.42578125" style="440" customWidth="1"/>
    <col min="15906" max="16138" width="11.42578125" style="440"/>
    <col min="16139" max="16139" width="6" style="440" customWidth="1"/>
    <col min="16140" max="16140" width="15.7109375" style="440" customWidth="1"/>
    <col min="16141" max="16142" width="13.140625" style="440" customWidth="1"/>
    <col min="16143" max="16143" width="6.42578125" style="440" customWidth="1"/>
    <col min="16144" max="16144" width="6.7109375" style="440" customWidth="1"/>
    <col min="16145" max="16145" width="5" style="440" customWidth="1"/>
    <col min="16146" max="16146" width="5.7109375" style="440" customWidth="1"/>
    <col min="16147" max="16147" width="5.140625" style="440" customWidth="1"/>
    <col min="16148" max="16148" width="4.7109375" style="440" customWidth="1"/>
    <col min="16149" max="16149" width="8.140625" style="440" customWidth="1"/>
    <col min="16150" max="16150" width="10.85546875" style="440" customWidth="1"/>
    <col min="16151" max="16151" width="6.42578125" style="440" customWidth="1"/>
    <col min="16152" max="16152" width="7.42578125" style="440" customWidth="1"/>
    <col min="16153" max="16153" width="5.85546875" style="440" customWidth="1"/>
    <col min="16154" max="16154" width="6.42578125" style="440" customWidth="1"/>
    <col min="16155" max="16155" width="5.85546875" style="440" customWidth="1"/>
    <col min="16156" max="16156" width="5.140625" style="440" customWidth="1"/>
    <col min="16157" max="16157" width="12.85546875" style="440" customWidth="1"/>
    <col min="16158" max="16158" width="15" style="440" customWidth="1"/>
    <col min="16159" max="16159" width="20.7109375" style="440" customWidth="1"/>
    <col min="16160" max="16160" width="23.7109375" style="440" customWidth="1"/>
    <col min="16161" max="16161" width="5.42578125" style="440" customWidth="1"/>
    <col min="16162" max="16384" width="11.42578125" style="440"/>
  </cols>
  <sheetData>
    <row r="1" spans="1:55" s="433" customFormat="1" ht="31.9" customHeight="1" thickBot="1">
      <c r="D1" s="504"/>
      <c r="E1" s="505"/>
      <c r="F1" s="505"/>
      <c r="G1" s="505"/>
      <c r="H1" s="505"/>
      <c r="I1" s="505"/>
      <c r="J1" s="505"/>
      <c r="K1" s="506"/>
      <c r="L1" s="506"/>
      <c r="M1" s="506"/>
      <c r="N1" s="506"/>
      <c r="O1" s="506"/>
      <c r="P1" s="506"/>
      <c r="Q1" s="506"/>
      <c r="R1" s="506"/>
      <c r="S1" s="506"/>
      <c r="T1" s="506"/>
      <c r="U1" s="506"/>
      <c r="V1" s="506"/>
      <c r="W1" s="506"/>
      <c r="X1" s="506"/>
      <c r="Y1" s="506"/>
      <c r="Z1" s="506"/>
      <c r="AA1" s="506"/>
      <c r="AB1" s="506"/>
      <c r="AC1" s="506"/>
      <c r="AD1" s="506"/>
      <c r="AE1" s="506"/>
      <c r="AF1" s="567" t="s">
        <v>1002</v>
      </c>
      <c r="AG1" s="922"/>
      <c r="AJ1" s="434"/>
      <c r="AM1" s="435"/>
    </row>
    <row r="2" spans="1:55" s="436" customFormat="1" ht="31.9" customHeight="1" thickBot="1">
      <c r="D2" s="507"/>
      <c r="E2" s="437"/>
      <c r="F2" s="437"/>
      <c r="G2" s="437"/>
      <c r="H2" s="437"/>
      <c r="I2" s="437"/>
      <c r="J2" s="437"/>
      <c r="K2" s="508"/>
      <c r="L2" s="508"/>
      <c r="M2" s="508"/>
      <c r="N2" s="508"/>
      <c r="O2" s="508"/>
      <c r="P2" s="508"/>
      <c r="Q2" s="508"/>
      <c r="R2" s="508"/>
      <c r="S2" s="508"/>
      <c r="T2" s="508"/>
      <c r="U2" s="508"/>
      <c r="V2" s="508"/>
      <c r="W2" s="508"/>
      <c r="X2" s="508"/>
      <c r="Y2" s="508"/>
      <c r="Z2" s="508"/>
      <c r="AA2" s="508"/>
      <c r="AB2" s="508"/>
      <c r="AC2" s="508"/>
      <c r="AD2" s="508"/>
      <c r="AE2" s="508"/>
      <c r="AF2" s="567" t="s">
        <v>47</v>
      </c>
      <c r="AG2" s="923" t="s">
        <v>1004</v>
      </c>
      <c r="AK2" s="433"/>
      <c r="AL2" s="433"/>
      <c r="AN2" s="433"/>
      <c r="AO2" s="433"/>
    </row>
    <row r="3" spans="1:55" s="436" customFormat="1" ht="31.9" customHeight="1" thickBot="1">
      <c r="D3" s="507"/>
      <c r="E3" s="437"/>
      <c r="F3" s="437"/>
      <c r="G3" s="437"/>
      <c r="H3" s="437"/>
      <c r="I3" s="437"/>
      <c r="J3" s="437"/>
      <c r="K3" s="508"/>
      <c r="L3" s="508"/>
      <c r="M3" s="508"/>
      <c r="N3" s="508"/>
      <c r="O3" s="508"/>
      <c r="P3" s="508"/>
      <c r="Q3" s="508"/>
      <c r="R3" s="508"/>
      <c r="S3" s="508"/>
      <c r="T3" s="508"/>
      <c r="U3" s="508"/>
      <c r="V3" s="508"/>
      <c r="W3" s="508"/>
      <c r="X3" s="508"/>
      <c r="Y3" s="508"/>
      <c r="Z3" s="508"/>
      <c r="AA3" s="508"/>
      <c r="AB3" s="508"/>
      <c r="AC3" s="508"/>
      <c r="AD3" s="508"/>
      <c r="AE3" s="508"/>
      <c r="AF3" s="567" t="s">
        <v>823</v>
      </c>
      <c r="AG3" s="932" t="s">
        <v>1010</v>
      </c>
      <c r="AK3" s="433"/>
      <c r="AL3" s="433"/>
      <c r="AN3" s="433"/>
      <c r="AO3" s="433"/>
    </row>
    <row r="4" spans="1:55" s="436" customFormat="1" ht="31.9" customHeight="1" thickBot="1">
      <c r="D4" s="507"/>
      <c r="E4" s="437"/>
      <c r="F4" s="437"/>
      <c r="G4" s="437"/>
      <c r="H4" s="437"/>
      <c r="I4" s="437"/>
      <c r="J4" s="437"/>
      <c r="K4" s="508"/>
      <c r="L4" s="508"/>
      <c r="M4" s="508"/>
      <c r="N4" s="508"/>
      <c r="O4" s="508"/>
      <c r="P4" s="508"/>
      <c r="Q4" s="508"/>
      <c r="R4" s="508"/>
      <c r="S4" s="508"/>
      <c r="T4" s="508"/>
      <c r="U4" s="508"/>
      <c r="V4" s="508"/>
      <c r="W4" s="508"/>
      <c r="X4" s="508"/>
      <c r="Y4" s="508"/>
      <c r="Z4" s="508"/>
      <c r="AA4" s="508"/>
      <c r="AB4" s="508"/>
      <c r="AC4" s="508"/>
      <c r="AD4" s="508"/>
      <c r="AE4" s="508"/>
      <c r="AF4" s="567" t="s">
        <v>570</v>
      </c>
      <c r="AG4" s="570">
        <v>45576</v>
      </c>
      <c r="AK4" s="433"/>
      <c r="AL4" s="433"/>
      <c r="AN4" s="433"/>
      <c r="AO4" s="433"/>
    </row>
    <row r="5" spans="1:55" s="436" customFormat="1" ht="31.9" customHeight="1" thickBot="1">
      <c r="D5" s="507"/>
      <c r="E5" s="437"/>
      <c r="F5" s="437"/>
      <c r="G5" s="437"/>
      <c r="H5" s="437"/>
      <c r="I5" s="437"/>
      <c r="J5" s="437"/>
      <c r="K5" s="508"/>
      <c r="L5" s="508"/>
      <c r="M5" s="508"/>
      <c r="N5" s="508"/>
      <c r="O5" s="508"/>
      <c r="P5" s="508"/>
      <c r="Q5" s="508"/>
      <c r="R5" s="508"/>
      <c r="S5" s="508"/>
      <c r="T5" s="508"/>
      <c r="U5" s="508"/>
      <c r="V5" s="508"/>
      <c r="W5" s="508"/>
      <c r="X5" s="508"/>
      <c r="Y5" s="508"/>
      <c r="Z5" s="508"/>
      <c r="AA5" s="508"/>
      <c r="AB5" s="508"/>
      <c r="AC5" s="508"/>
      <c r="AD5" s="508"/>
      <c r="AE5" s="508"/>
      <c r="AF5" s="567" t="s">
        <v>986</v>
      </c>
      <c r="AG5" s="923" t="s">
        <v>1005</v>
      </c>
      <c r="AK5" s="433"/>
      <c r="AL5" s="433"/>
      <c r="AN5" s="433"/>
      <c r="AO5" s="433"/>
      <c r="BC5" s="931">
        <v>45532</v>
      </c>
    </row>
    <row r="6" spans="1:55" s="436" customFormat="1" ht="32.450000000000003" customHeight="1" thickBot="1">
      <c r="D6" s="1375" t="s">
        <v>907</v>
      </c>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7"/>
      <c r="AK6" s="433"/>
      <c r="AL6" s="433"/>
      <c r="AN6" s="433"/>
      <c r="AO6" s="433"/>
    </row>
    <row r="7" spans="1:55" s="439" customFormat="1" ht="55.15" customHeight="1" thickTop="1" thickBot="1">
      <c r="A7" s="474"/>
      <c r="B7" s="564"/>
      <c r="C7" s="564"/>
      <c r="D7" s="1368" t="s">
        <v>801</v>
      </c>
      <c r="E7" s="1369"/>
      <c r="F7" s="1369"/>
      <c r="G7" s="1369"/>
      <c r="H7" s="1369"/>
      <c r="I7" s="1369"/>
      <c r="J7" s="1369"/>
      <c r="K7" s="1369"/>
      <c r="L7" s="1369"/>
      <c r="M7" s="1369"/>
      <c r="N7" s="1369"/>
      <c r="O7" s="1369"/>
      <c r="P7" s="1369"/>
      <c r="Q7" s="1370"/>
      <c r="R7" s="1374" t="s">
        <v>4</v>
      </c>
      <c r="S7" s="1374"/>
      <c r="T7" s="1374"/>
      <c r="U7" s="1374"/>
      <c r="V7" s="1374"/>
      <c r="W7" s="1374"/>
      <c r="X7" s="1374" t="s">
        <v>740</v>
      </c>
      <c r="Y7" s="1374"/>
      <c r="Z7" s="1374"/>
      <c r="AA7" s="1374"/>
      <c r="AB7" s="1374"/>
      <c r="AC7" s="1371" t="s">
        <v>741</v>
      </c>
      <c r="AD7" s="1372"/>
      <c r="AE7" s="1372"/>
      <c r="AF7" s="1372"/>
      <c r="AG7" s="1373"/>
    </row>
    <row r="8" spans="1:55" s="439" customFormat="1" ht="39" customHeight="1" thickTop="1" thickBot="1">
      <c r="B8" s="439" t="s">
        <v>745</v>
      </c>
      <c r="C8" s="439" t="s">
        <v>833</v>
      </c>
      <c r="D8" s="478" t="s">
        <v>0</v>
      </c>
      <c r="E8" s="478" t="s">
        <v>47</v>
      </c>
      <c r="F8" s="478" t="s">
        <v>326</v>
      </c>
      <c r="G8" s="478" t="s">
        <v>995</v>
      </c>
      <c r="H8" s="478" t="s">
        <v>1</v>
      </c>
      <c r="I8" s="478" t="s">
        <v>745</v>
      </c>
      <c r="J8" s="478" t="s">
        <v>746</v>
      </c>
      <c r="K8" s="478" t="s">
        <v>2</v>
      </c>
      <c r="L8" s="478" t="s">
        <v>3</v>
      </c>
      <c r="M8" s="478" t="s">
        <v>821</v>
      </c>
      <c r="N8" s="478" t="s">
        <v>743</v>
      </c>
      <c r="O8" s="479" t="s">
        <v>602</v>
      </c>
      <c r="P8" s="479" t="s">
        <v>732</v>
      </c>
      <c r="Q8" s="479" t="s">
        <v>733</v>
      </c>
      <c r="R8" s="478" t="s">
        <v>11</v>
      </c>
      <c r="S8" s="478" t="s">
        <v>330</v>
      </c>
      <c r="T8" s="478" t="s">
        <v>12</v>
      </c>
      <c r="U8" s="478" t="s">
        <v>13</v>
      </c>
      <c r="V8" s="478" t="s">
        <v>14</v>
      </c>
      <c r="W8" s="478" t="s">
        <v>15</v>
      </c>
      <c r="X8" s="498" t="s">
        <v>734</v>
      </c>
      <c r="Y8" s="498" t="s">
        <v>735</v>
      </c>
      <c r="Z8" s="498" t="s">
        <v>736</v>
      </c>
      <c r="AA8" s="498" t="s">
        <v>737</v>
      </c>
      <c r="AB8" s="499" t="s">
        <v>397</v>
      </c>
      <c r="AC8" s="498" t="s">
        <v>589</v>
      </c>
      <c r="AD8" s="498" t="s">
        <v>738</v>
      </c>
      <c r="AE8" s="498" t="s">
        <v>742</v>
      </c>
      <c r="AF8" s="498" t="s">
        <v>739</v>
      </c>
      <c r="AG8" s="498" t="s">
        <v>710</v>
      </c>
    </row>
    <row r="9" spans="1:55" s="472" customFormat="1" ht="51.6" customHeight="1">
      <c r="B9" s="565">
        <f>IFERROR(VLOOKUP(I9,'base dados'!$K$2:$L$3,2,FALSE),0)</f>
        <v>0</v>
      </c>
      <c r="C9" s="565">
        <f>IFERROR(VLOOKUP(J9,'base dados'!$M$2:$N$5,2,FALSE),0)</f>
        <v>50</v>
      </c>
      <c r="D9" s="578">
        <f>ROW()-8</f>
        <v>1</v>
      </c>
      <c r="E9" s="475"/>
      <c r="F9" s="475"/>
      <c r="G9" s="476" t="s">
        <v>1011</v>
      </c>
      <c r="H9" s="933"/>
      <c r="I9" s="476"/>
      <c r="J9" s="477" t="s">
        <v>755</v>
      </c>
      <c r="K9" s="475"/>
      <c r="L9" s="475"/>
      <c r="M9" s="475"/>
      <c r="N9" s="475"/>
      <c r="O9" s="502" t="str">
        <f>IFERROR(VLOOKUP(J9,'base dados'!$B$2:$E$12,4,FALSE),"")</f>
        <v>FC</v>
      </c>
      <c r="P9" s="1476">
        <v>3</v>
      </c>
      <c r="Q9" s="1476">
        <v>50</v>
      </c>
      <c r="R9" s="475">
        <v>70</v>
      </c>
      <c r="S9" s="475">
        <v>4</v>
      </c>
      <c r="T9" s="475"/>
      <c r="U9" s="475"/>
      <c r="V9" s="475"/>
      <c r="W9" s="496"/>
      <c r="X9" s="502">
        <f>R9+(S9*0.5)+(U9*1.5)+(T9*1.5)+(V9*2.5)+(W9*1.5)</f>
        <v>72</v>
      </c>
      <c r="Y9" s="502" t="str">
        <f t="shared" ref="Y9" si="0">P9&amp;" X "&amp;Q9</f>
        <v>3 X 50</v>
      </c>
      <c r="Z9" s="502">
        <f>IFERROR(VLOOKUP(Y9,PID!$A$4:$B$247,2,FALSE),0)</f>
        <v>0.62</v>
      </c>
      <c r="AA9" s="1478">
        <f t="shared" ref="AA9:AA16" si="1">ROUNDDOWN(X9*Z9,3)</f>
        <v>44.64</v>
      </c>
      <c r="AB9" s="1478">
        <f t="shared" ref="AB9:AB16" si="2">AA9*(Q9/1000)</f>
        <v>2.2320000000000002</v>
      </c>
      <c r="AC9" s="500">
        <f>IFERROR(VLOOKUP(I9,'base dados'!$B$2:$D$47,2,FALSE),0)</f>
        <v>0</v>
      </c>
      <c r="AD9" s="500">
        <f t="shared" ref="AD9:AD16" si="3">AC9*AB9</f>
        <v>0</v>
      </c>
      <c r="AE9" s="500">
        <f>IFERROR(VLOOKUP(J9,'base dados'!$B$2:$D$47,2,FALSE),0)</f>
        <v>13001.938400000001</v>
      </c>
      <c r="AF9" s="500">
        <f>AE9*AB9</f>
        <v>29020.326508800004</v>
      </c>
      <c r="AG9" s="501">
        <f t="shared" ref="AG9:AG16" si="4">AF9+AD9</f>
        <v>29020.326508800004</v>
      </c>
    </row>
    <row r="10" spans="1:55" s="472" customFormat="1" ht="51.6" hidden="1" customHeight="1">
      <c r="B10" s="565">
        <f>IFERROR(VLOOKUP(I10,'base dados'!$K$2:$L$3,2,FALSE),0)</f>
        <v>0</v>
      </c>
      <c r="C10" s="565">
        <f>IFERROR(VLOOKUP(J10,'base dados'!$M$2:$N$5,2,FALSE),0)</f>
        <v>50</v>
      </c>
      <c r="D10" s="1463">
        <f t="shared" ref="D10:D17" si="5">ROW()-8</f>
        <v>2</v>
      </c>
      <c r="E10" s="1464"/>
      <c r="F10" s="1465"/>
      <c r="G10" s="1466" t="s">
        <v>1011</v>
      </c>
      <c r="H10" s="1467" t="s">
        <v>1012</v>
      </c>
      <c r="I10" s="1468"/>
      <c r="J10" s="1469" t="s">
        <v>755</v>
      </c>
      <c r="K10" s="1465"/>
      <c r="L10" s="1470"/>
      <c r="M10" s="1465"/>
      <c r="N10" s="1465"/>
      <c r="O10" s="1471" t="str">
        <f>IFERROR(VLOOKUP(J10,'base dados'!$B$2:$E$12,4,FALSE),"")</f>
        <v>FC</v>
      </c>
      <c r="P10" s="1464">
        <v>3</v>
      </c>
      <c r="Q10" s="1464">
        <v>50</v>
      </c>
      <c r="R10" s="1465">
        <v>60</v>
      </c>
      <c r="S10" s="1465">
        <v>2</v>
      </c>
      <c r="T10" s="1465"/>
      <c r="U10" s="1465"/>
      <c r="V10" s="1465"/>
      <c r="W10" s="1472"/>
      <c r="X10" s="1471">
        <f t="shared" ref="X10:X16" si="6">R10+(S10*0.5)+(U10*1.5)+(T10*1.5)+(V10*2.5)+(W10*1.5)</f>
        <v>61</v>
      </c>
      <c r="Y10" s="1471" t="str">
        <f t="shared" ref="Y10:Y16" si="7">P10&amp;" X "&amp;Q10</f>
        <v>3 X 50</v>
      </c>
      <c r="Z10" s="1471">
        <f>IFERROR(VLOOKUP(Y10,PID!$A$4:$B$247,2,FALSE),0)</f>
        <v>0.62</v>
      </c>
      <c r="AA10" s="1479">
        <f t="shared" si="1"/>
        <v>37.82</v>
      </c>
      <c r="AB10" s="1479">
        <f t="shared" si="2"/>
        <v>1.891</v>
      </c>
      <c r="AC10" s="1473">
        <f>IFERROR(VLOOKUP(I10,'base dados'!$B$2:$D$47,2,FALSE),0)</f>
        <v>0</v>
      </c>
      <c r="AD10" s="1473">
        <f t="shared" si="3"/>
        <v>0</v>
      </c>
      <c r="AE10" s="1473">
        <f>IFERROR(VLOOKUP(J10,'base dados'!$B$2:$D$47,2,FALSE),0)</f>
        <v>13001.938400000001</v>
      </c>
      <c r="AF10" s="1473">
        <f t="shared" ref="AF10:AF16" si="8">AE10*AB10</f>
        <v>24586.665514400003</v>
      </c>
      <c r="AG10" s="1474"/>
      <c r="AI10" s="1474">
        <v>24586.665514400003</v>
      </c>
      <c r="AJ10" s="1475" t="s">
        <v>1018</v>
      </c>
    </row>
    <row r="11" spans="1:55" s="472" customFormat="1" ht="51.6" customHeight="1">
      <c r="B11" s="565">
        <f>IFERROR(VLOOKUP(I11,'base dados'!$K$2:$L$3,2,FALSE),0)</f>
        <v>0</v>
      </c>
      <c r="C11" s="565">
        <f>IFERROR(VLOOKUP(J11,'base dados'!$M$2:$N$5,2,FALSE),0)</f>
        <v>50</v>
      </c>
      <c r="D11" s="578">
        <v>2</v>
      </c>
      <c r="E11" s="475"/>
      <c r="F11" s="438"/>
      <c r="G11" s="476" t="s">
        <v>1011</v>
      </c>
      <c r="H11" s="933"/>
      <c r="I11" s="471"/>
      <c r="J11" s="477" t="s">
        <v>755</v>
      </c>
      <c r="K11" s="438"/>
      <c r="L11" s="464"/>
      <c r="M11" s="438"/>
      <c r="N11" s="438"/>
      <c r="O11" s="502" t="str">
        <f>IFERROR(VLOOKUP(J11,'base dados'!$B$2:$E$12,4,FALSE),"")</f>
        <v>FC</v>
      </c>
      <c r="P11" s="1476">
        <v>4</v>
      </c>
      <c r="Q11" s="1476">
        <v>50</v>
      </c>
      <c r="R11" s="438">
        <v>20</v>
      </c>
      <c r="S11" s="438"/>
      <c r="T11" s="438"/>
      <c r="U11" s="438"/>
      <c r="V11" s="438"/>
      <c r="W11" s="497"/>
      <c r="X11" s="502">
        <f t="shared" si="6"/>
        <v>20</v>
      </c>
      <c r="Y11" s="502" t="str">
        <f t="shared" si="7"/>
        <v>4 X 50</v>
      </c>
      <c r="Z11" s="502">
        <f>IFERROR(VLOOKUP(Y11,PID!$A$4:$B$247,2,FALSE),0)</f>
        <v>0.71</v>
      </c>
      <c r="AA11" s="1478">
        <f t="shared" si="1"/>
        <v>14.2</v>
      </c>
      <c r="AB11" s="1478">
        <f t="shared" si="2"/>
        <v>0.71</v>
      </c>
      <c r="AC11" s="500">
        <f>IFERROR(VLOOKUP(I11,'base dados'!$B$2:$D$47,2,FALSE),0)</f>
        <v>0</v>
      </c>
      <c r="AD11" s="500">
        <f t="shared" si="3"/>
        <v>0</v>
      </c>
      <c r="AE11" s="500">
        <f>IFERROR(VLOOKUP(J11,'base dados'!$B$2:$D$47,2,FALSE),0)</f>
        <v>13001.938400000001</v>
      </c>
      <c r="AF11" s="500">
        <f t="shared" si="8"/>
        <v>9231.3762640000004</v>
      </c>
      <c r="AG11" s="501">
        <f t="shared" si="4"/>
        <v>9231.3762640000004</v>
      </c>
    </row>
    <row r="12" spans="1:55" s="472" customFormat="1" ht="51.6" customHeight="1">
      <c r="B12" s="565">
        <f>IFERROR(VLOOKUP(I12,'base dados'!$K$2:$L$3,2,FALSE),0)</f>
        <v>0</v>
      </c>
      <c r="C12" s="565">
        <f>IFERROR(VLOOKUP(J12,'base dados'!$M$2:$N$5,2,FALSE),0)</f>
        <v>50</v>
      </c>
      <c r="D12" s="578">
        <v>3</v>
      </c>
      <c r="E12" s="475"/>
      <c r="F12" s="438"/>
      <c r="G12" s="476" t="s">
        <v>1011</v>
      </c>
      <c r="H12" s="933" t="s">
        <v>1014</v>
      </c>
      <c r="I12" s="471"/>
      <c r="J12" s="477" t="s">
        <v>755</v>
      </c>
      <c r="K12" s="438"/>
      <c r="L12" s="464"/>
      <c r="M12" s="438"/>
      <c r="N12" s="438"/>
      <c r="O12" s="502" t="str">
        <f>IFERROR(VLOOKUP(J12,'base dados'!$B$2:$E$12,4,FALSE),"")</f>
        <v>FC</v>
      </c>
      <c r="P12" s="1476">
        <v>4</v>
      </c>
      <c r="Q12" s="1476">
        <v>50</v>
      </c>
      <c r="R12" s="438">
        <v>12</v>
      </c>
      <c r="S12" s="438">
        <v>1</v>
      </c>
      <c r="T12" s="438"/>
      <c r="U12" s="438"/>
      <c r="V12" s="438"/>
      <c r="W12" s="497"/>
      <c r="X12" s="502">
        <f t="shared" si="6"/>
        <v>12.5</v>
      </c>
      <c r="Y12" s="502" t="str">
        <f t="shared" si="7"/>
        <v>4 X 50</v>
      </c>
      <c r="Z12" s="502">
        <f>IFERROR(VLOOKUP(Y12,PID!$A$4:$B$247,2,FALSE),0)</f>
        <v>0.71</v>
      </c>
      <c r="AA12" s="1478">
        <f t="shared" si="1"/>
        <v>8.875</v>
      </c>
      <c r="AB12" s="1478">
        <f t="shared" si="2"/>
        <v>0.44375000000000003</v>
      </c>
      <c r="AC12" s="500">
        <f>IFERROR(VLOOKUP(I12,'base dados'!$B$2:$D$47,2,FALSE),0)</f>
        <v>0</v>
      </c>
      <c r="AD12" s="500">
        <f t="shared" si="3"/>
        <v>0</v>
      </c>
      <c r="AE12" s="500">
        <f>IFERROR(VLOOKUP(J12,'base dados'!$B$2:$D$47,2,FALSE),0)</f>
        <v>13001.938400000001</v>
      </c>
      <c r="AF12" s="500">
        <f t="shared" si="8"/>
        <v>5769.610165000001</v>
      </c>
      <c r="AG12" s="501">
        <f t="shared" si="4"/>
        <v>5769.610165000001</v>
      </c>
    </row>
    <row r="13" spans="1:55" s="472" customFormat="1" ht="51.6" customHeight="1">
      <c r="B13" s="565">
        <f>IFERROR(VLOOKUP(I13,'base dados'!$K$2:$L$3,2,FALSE),0)</f>
        <v>0</v>
      </c>
      <c r="C13" s="565">
        <f>IFERROR(VLOOKUP(J13,'base dados'!$M$2:$N$5,2,FALSE),0)</f>
        <v>50</v>
      </c>
      <c r="D13" s="578">
        <v>4</v>
      </c>
      <c r="E13" s="475"/>
      <c r="F13" s="438"/>
      <c r="G13" s="476" t="s">
        <v>1011</v>
      </c>
      <c r="H13" s="933" t="s">
        <v>1016</v>
      </c>
      <c r="I13" s="471"/>
      <c r="J13" s="477" t="s">
        <v>755</v>
      </c>
      <c r="K13" s="438"/>
      <c r="L13" s="464"/>
      <c r="M13" s="438"/>
      <c r="N13" s="438"/>
      <c r="O13" s="502" t="str">
        <f>IFERROR(VLOOKUP(J13,'base dados'!$B$2:$E$12,4,FALSE),"")</f>
        <v>FC</v>
      </c>
      <c r="P13" s="1476">
        <v>4</v>
      </c>
      <c r="Q13" s="1476">
        <v>50</v>
      </c>
      <c r="R13" s="438">
        <v>4</v>
      </c>
      <c r="S13" s="438">
        <v>2</v>
      </c>
      <c r="T13" s="438"/>
      <c r="U13" s="438"/>
      <c r="V13" s="438"/>
      <c r="W13" s="497"/>
      <c r="X13" s="502">
        <f t="shared" si="6"/>
        <v>5</v>
      </c>
      <c r="Y13" s="502" t="str">
        <f t="shared" si="7"/>
        <v>4 X 50</v>
      </c>
      <c r="Z13" s="502">
        <f>IFERROR(VLOOKUP(Y13,PID!$A$4:$B$247,2,FALSE),0)</f>
        <v>0.71</v>
      </c>
      <c r="AA13" s="1478">
        <f t="shared" si="1"/>
        <v>3.55</v>
      </c>
      <c r="AB13" s="1478">
        <f t="shared" si="2"/>
        <v>0.17749999999999999</v>
      </c>
      <c r="AC13" s="500">
        <f>IFERROR(VLOOKUP(I13,'base dados'!$B$2:$D$47,2,FALSE),0)</f>
        <v>0</v>
      </c>
      <c r="AD13" s="500">
        <f t="shared" si="3"/>
        <v>0</v>
      </c>
      <c r="AE13" s="500">
        <f>IFERROR(VLOOKUP(J13,'base dados'!$B$2:$D$47,2,FALSE),0)</f>
        <v>13001.938400000001</v>
      </c>
      <c r="AF13" s="500">
        <f t="shared" si="8"/>
        <v>2307.8440660000001</v>
      </c>
      <c r="AG13" s="501">
        <f t="shared" si="4"/>
        <v>2307.8440660000001</v>
      </c>
    </row>
    <row r="14" spans="1:55" s="472" customFormat="1" ht="51.6" customHeight="1">
      <c r="B14" s="565">
        <f>IFERROR(VLOOKUP(I14,'base dados'!$K$2:$L$3,2,FALSE),0)</f>
        <v>0</v>
      </c>
      <c r="C14" s="565">
        <f>IFERROR(VLOOKUP(J14,'base dados'!$M$2:$N$5,2,FALSE),0)</f>
        <v>50</v>
      </c>
      <c r="D14" s="578">
        <v>5</v>
      </c>
      <c r="E14" s="475"/>
      <c r="F14" s="438"/>
      <c r="G14" s="476" t="s">
        <v>1011</v>
      </c>
      <c r="H14" s="933" t="s">
        <v>1013</v>
      </c>
      <c r="I14" s="471"/>
      <c r="J14" s="477" t="s">
        <v>755</v>
      </c>
      <c r="K14" s="438"/>
      <c r="L14" s="464"/>
      <c r="M14" s="438"/>
      <c r="N14" s="438"/>
      <c r="O14" s="502" t="str">
        <f>IFERROR(VLOOKUP(J14,'base dados'!$B$2:$E$12,4,FALSE),"")</f>
        <v>FC</v>
      </c>
      <c r="P14" s="1476">
        <v>6</v>
      </c>
      <c r="Q14" s="1476">
        <v>50</v>
      </c>
      <c r="R14" s="438">
        <v>60</v>
      </c>
      <c r="S14" s="438">
        <v>4</v>
      </c>
      <c r="T14" s="438">
        <v>1</v>
      </c>
      <c r="U14" s="438"/>
      <c r="V14" s="438"/>
      <c r="W14" s="497"/>
      <c r="X14" s="502">
        <f t="shared" si="6"/>
        <v>63.5</v>
      </c>
      <c r="Y14" s="502" t="str">
        <f t="shared" si="7"/>
        <v>6 X 50</v>
      </c>
      <c r="Z14" s="502">
        <f>IFERROR(VLOOKUP(Y14,PID!$A$4:$B$247,2,FALSE),0)</f>
        <v>0.8</v>
      </c>
      <c r="AA14" s="1478">
        <f t="shared" si="1"/>
        <v>50.8</v>
      </c>
      <c r="AB14" s="1478">
        <f t="shared" si="2"/>
        <v>2.54</v>
      </c>
      <c r="AC14" s="500">
        <f>IFERROR(VLOOKUP(I14,'base dados'!$B$2:$D$47,2,FALSE),0)</f>
        <v>0</v>
      </c>
      <c r="AD14" s="500">
        <f t="shared" si="3"/>
        <v>0</v>
      </c>
      <c r="AE14" s="500">
        <f>IFERROR(VLOOKUP(J14,'base dados'!$B$2:$D$47,2,FALSE),0)</f>
        <v>13001.938400000001</v>
      </c>
      <c r="AF14" s="500">
        <f t="shared" si="8"/>
        <v>33024.923536000002</v>
      </c>
      <c r="AG14" s="501">
        <f t="shared" si="4"/>
        <v>33024.923536000002</v>
      </c>
    </row>
    <row r="15" spans="1:55" s="472" customFormat="1" ht="51.6" customHeight="1">
      <c r="B15" s="565">
        <f>IFERROR(VLOOKUP(I15,'base dados'!$K$2:$L$3,2,FALSE),0)</f>
        <v>0</v>
      </c>
      <c r="C15" s="565">
        <f>IFERROR(VLOOKUP(J15,'base dados'!$M$2:$N$5,2,FALSE),0)</f>
        <v>50</v>
      </c>
      <c r="D15" s="578">
        <v>6</v>
      </c>
      <c r="E15" s="475"/>
      <c r="F15" s="438"/>
      <c r="G15" s="476" t="s">
        <v>1011</v>
      </c>
      <c r="H15" s="933" t="s">
        <v>1014</v>
      </c>
      <c r="I15" s="471"/>
      <c r="J15" s="477" t="s">
        <v>755</v>
      </c>
      <c r="K15" s="438"/>
      <c r="L15" s="464"/>
      <c r="M15" s="438"/>
      <c r="N15" s="438"/>
      <c r="O15" s="502" t="str">
        <f>IFERROR(VLOOKUP(J15,'base dados'!$B$2:$E$12,4,FALSE),"")</f>
        <v>FC</v>
      </c>
      <c r="P15" s="1476">
        <v>6</v>
      </c>
      <c r="Q15" s="1476">
        <v>50</v>
      </c>
      <c r="R15" s="438">
        <v>15</v>
      </c>
      <c r="S15" s="438">
        <v>3</v>
      </c>
      <c r="T15" s="438"/>
      <c r="U15" s="438">
        <v>1</v>
      </c>
      <c r="V15" s="438"/>
      <c r="W15" s="497">
        <v>2</v>
      </c>
      <c r="X15" s="502">
        <f t="shared" si="6"/>
        <v>21</v>
      </c>
      <c r="Y15" s="502" t="str">
        <f t="shared" si="7"/>
        <v>6 X 50</v>
      </c>
      <c r="Z15" s="502">
        <f>IFERROR(VLOOKUP(Y15,PID!$A$4:$B$247,2,FALSE),0)</f>
        <v>0.8</v>
      </c>
      <c r="AA15" s="1478">
        <f t="shared" si="1"/>
        <v>16.8</v>
      </c>
      <c r="AB15" s="1478">
        <f t="shared" si="2"/>
        <v>0.84000000000000008</v>
      </c>
      <c r="AC15" s="500">
        <f>IFERROR(VLOOKUP(I15,'base dados'!$B$2:$D$47,2,FALSE),0)</f>
        <v>0</v>
      </c>
      <c r="AD15" s="500">
        <f t="shared" si="3"/>
        <v>0</v>
      </c>
      <c r="AE15" s="500">
        <f>IFERROR(VLOOKUP(J15,'base dados'!$B$2:$D$47,2,FALSE),0)</f>
        <v>13001.938400000001</v>
      </c>
      <c r="AF15" s="500">
        <f t="shared" si="8"/>
        <v>10921.628256000002</v>
      </c>
      <c r="AG15" s="501">
        <f t="shared" si="4"/>
        <v>10921.628256000002</v>
      </c>
    </row>
    <row r="16" spans="1:55" s="472" customFormat="1" ht="51.6" customHeight="1">
      <c r="B16" s="565">
        <f>IFERROR(VLOOKUP(I16,'base dados'!$K$2:$L$3,2,FALSE),0)</f>
        <v>0</v>
      </c>
      <c r="C16" s="565">
        <f>IFERROR(VLOOKUP(J16,'base dados'!$M$2:$N$5,2,FALSE),0)</f>
        <v>50</v>
      </c>
      <c r="D16" s="578">
        <v>7</v>
      </c>
      <c r="E16" s="475"/>
      <c r="F16" s="438"/>
      <c r="G16" s="476" t="s">
        <v>1011</v>
      </c>
      <c r="H16" s="934" t="s">
        <v>1015</v>
      </c>
      <c r="I16" s="471"/>
      <c r="J16" s="477" t="s">
        <v>755</v>
      </c>
      <c r="K16" s="438"/>
      <c r="L16" s="464"/>
      <c r="M16" s="438"/>
      <c r="N16" s="438"/>
      <c r="O16" s="502" t="str">
        <f>IFERROR(VLOOKUP(J16,'base dados'!$B$2:$E$12,4,FALSE),"")</f>
        <v>FC</v>
      </c>
      <c r="P16" s="1477">
        <v>8</v>
      </c>
      <c r="Q16" s="1476">
        <v>50</v>
      </c>
      <c r="R16" s="438">
        <v>210</v>
      </c>
      <c r="S16" s="438">
        <v>4</v>
      </c>
      <c r="T16" s="438"/>
      <c r="U16" s="438"/>
      <c r="V16" s="438"/>
      <c r="W16" s="497"/>
      <c r="X16" s="502">
        <f t="shared" si="6"/>
        <v>212</v>
      </c>
      <c r="Y16" s="502" t="str">
        <f t="shared" si="7"/>
        <v>8 X 50</v>
      </c>
      <c r="Z16" s="502">
        <f>IFERROR(VLOOKUP(Y16,PID!$A$4:$B$247,2,FALSE),0)</f>
        <v>1.03</v>
      </c>
      <c r="AA16" s="1478">
        <f t="shared" si="1"/>
        <v>218.36</v>
      </c>
      <c r="AB16" s="1478">
        <f t="shared" si="2"/>
        <v>10.918000000000001</v>
      </c>
      <c r="AC16" s="500">
        <f>IFERROR(VLOOKUP(I16,'base dados'!$B$2:$D$47,2,FALSE),0)</f>
        <v>0</v>
      </c>
      <c r="AD16" s="500">
        <f t="shared" si="3"/>
        <v>0</v>
      </c>
      <c r="AE16" s="500">
        <f>IFERROR(VLOOKUP(J16,'base dados'!$B$2:$D$47,2,FALSE),0)</f>
        <v>13001.938400000001</v>
      </c>
      <c r="AF16" s="500">
        <f t="shared" si="8"/>
        <v>141955.16345120003</v>
      </c>
      <c r="AG16" s="501">
        <f t="shared" si="4"/>
        <v>141955.16345120003</v>
      </c>
    </row>
    <row r="17" spans="2:37" s="472" customFormat="1" ht="51.6" customHeight="1">
      <c r="B17" s="565">
        <f>IFERROR(VLOOKUP(I17,'base dados'!$K$2:$L$3,2,FALSE),0)</f>
        <v>0</v>
      </c>
      <c r="C17" s="565">
        <f>IFERROR(VLOOKUP(J17,'base dados'!$M$2:$N$5,2,FALSE),0)</f>
        <v>50</v>
      </c>
      <c r="D17" s="578">
        <v>8</v>
      </c>
      <c r="E17" s="475"/>
      <c r="F17" s="438"/>
      <c r="G17" s="476" t="s">
        <v>1011</v>
      </c>
      <c r="H17" s="934" t="s">
        <v>1017</v>
      </c>
      <c r="I17" s="471"/>
      <c r="J17" s="477" t="s">
        <v>755</v>
      </c>
      <c r="K17" s="438"/>
      <c r="L17" s="464"/>
      <c r="M17" s="438"/>
      <c r="N17" s="438"/>
      <c r="O17" s="502" t="str">
        <f>IFERROR(VLOOKUP(J17,'base dados'!$B$2:$E$12,4,FALSE),"")</f>
        <v>FC</v>
      </c>
      <c r="P17" s="1477">
        <v>2</v>
      </c>
      <c r="Q17" s="1476">
        <v>50</v>
      </c>
      <c r="R17" s="438">
        <v>200</v>
      </c>
      <c r="S17" s="438">
        <v>16</v>
      </c>
      <c r="T17" s="438"/>
      <c r="U17" s="438"/>
      <c r="V17" s="438"/>
      <c r="W17" s="497"/>
      <c r="X17" s="502">
        <f t="shared" ref="X17" si="9">R17+(S17*0.5)+(U17*1.5)+(T17*1.5)+(V17*2.5)+(W17*1.5)</f>
        <v>208</v>
      </c>
      <c r="Y17" s="502" t="str">
        <f t="shared" ref="Y17" si="10">P17&amp;" X "&amp;Q17</f>
        <v>2 X 50</v>
      </c>
      <c r="Z17" s="502">
        <f>IFERROR(VLOOKUP(Y17,PID!$A$4:$B$247,2,FALSE),0)</f>
        <v>0.54</v>
      </c>
      <c r="AA17" s="1478">
        <f t="shared" ref="AA17" si="11">ROUNDDOWN(X17*Z17,3)</f>
        <v>112.32</v>
      </c>
      <c r="AB17" s="1478">
        <f t="shared" ref="AB17" si="12">AA17*(Q17/1000)</f>
        <v>5.6159999999999997</v>
      </c>
      <c r="AC17" s="500">
        <f>IFERROR(VLOOKUP(I17,'base dados'!$B$2:$D$47,2,FALSE),0)</f>
        <v>0</v>
      </c>
      <c r="AD17" s="500">
        <f t="shared" ref="AD17" si="13">AC17*AB17</f>
        <v>0</v>
      </c>
      <c r="AE17" s="500">
        <f>(IFERROR(VLOOKUP(J17,'base dados'!$B$2:$D$47,2,FALSE),0))*1.4</f>
        <v>18202.713759999999</v>
      </c>
      <c r="AF17" s="500">
        <f t="shared" ref="AF17" si="14">AE17*AB17</f>
        <v>102226.44047615999</v>
      </c>
      <c r="AG17" s="501">
        <f t="shared" ref="AG17" si="15">AF17+AD17</f>
        <v>102226.44047615999</v>
      </c>
    </row>
    <row r="18" spans="2:37" s="472" customFormat="1" ht="44.45" customHeight="1">
      <c r="D18" s="457"/>
      <c r="E18" s="461"/>
      <c r="F18" s="461"/>
      <c r="G18" s="461"/>
      <c r="H18" s="461"/>
      <c r="I18" s="461"/>
      <c r="J18" s="461"/>
      <c r="K18" s="458"/>
      <c r="L18" s="459"/>
      <c r="M18" s="460"/>
      <c r="N18" s="460"/>
      <c r="O18" s="460"/>
      <c r="P18" s="460"/>
      <c r="Q18" s="460"/>
      <c r="R18" s="460"/>
      <c r="S18" s="460"/>
      <c r="T18" s="460"/>
      <c r="U18" s="460"/>
      <c r="V18" s="460"/>
      <c r="W18" s="894"/>
      <c r="X18" s="893">
        <f>SUBTOTAL(9,X9:X17)</f>
        <v>675</v>
      </c>
      <c r="Y18" s="895"/>
      <c r="Z18" s="896"/>
      <c r="AA18" s="1460">
        <f>SUM(AA9:AA17)</f>
        <v>507.36500000000001</v>
      </c>
      <c r="AB18" s="893">
        <f>SUBTOTAL(9,AB9:AB16)</f>
        <v>19.752250000000004</v>
      </c>
      <c r="AC18" s="510"/>
      <c r="AD18" s="892">
        <f>SUBTOTAL(9,AD9:AD16)</f>
        <v>0</v>
      </c>
      <c r="AE18" s="512"/>
      <c r="AF18" s="892">
        <f>SUBTOTAL(9,AF9:AF17)</f>
        <v>359043.97823756002</v>
      </c>
      <c r="AG18" s="892">
        <f>SUBTOTAL(9,AG9:AG17)</f>
        <v>334457.31272316002</v>
      </c>
      <c r="AI18" s="473"/>
      <c r="AJ18" s="503">
        <f>AG18+'EQUIP REFRA.'!BC504</f>
        <v>377936.08411413245</v>
      </c>
      <c r="AK18" s="928">
        <f>AJ18/AG18</f>
        <v>1.129997969059092</v>
      </c>
    </row>
    <row r="19" spans="2:37">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row>
    <row r="20" spans="2:37" ht="18" customHeight="1">
      <c r="D20" s="441" t="s">
        <v>456</v>
      </c>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591"/>
      <c r="AE20" s="441"/>
      <c r="AF20" s="591"/>
      <c r="AG20" s="441"/>
    </row>
    <row r="21" spans="2:37" ht="36" customHeight="1">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1461"/>
      <c r="AG21" s="440"/>
    </row>
    <row r="22" spans="2:37">
      <c r="AF22" s="1462"/>
    </row>
    <row r="24" spans="2:37">
      <c r="D24" s="442"/>
      <c r="E24" s="442"/>
      <c r="F24" s="442"/>
      <c r="G24" s="442"/>
      <c r="H24" s="442"/>
      <c r="I24" s="442"/>
      <c r="J24" s="442"/>
      <c r="K24" s="442"/>
      <c r="L24" s="442"/>
      <c r="M24" s="442"/>
      <c r="N24" s="442"/>
      <c r="O24" s="442"/>
      <c r="P24" s="442"/>
      <c r="Q24" s="442"/>
    </row>
    <row r="25" spans="2:37">
      <c r="D25" s="437"/>
      <c r="E25" s="437"/>
      <c r="F25" s="437"/>
      <c r="G25" s="437"/>
      <c r="H25" s="437"/>
      <c r="I25" s="437"/>
      <c r="J25" s="437"/>
      <c r="K25" s="437"/>
      <c r="L25" s="437"/>
      <c r="M25" s="437"/>
      <c r="N25" s="437"/>
      <c r="O25" s="437"/>
      <c r="P25" s="437"/>
      <c r="Q25" s="437"/>
    </row>
    <row r="26" spans="2:37">
      <c r="D26" s="437"/>
      <c r="E26" s="437"/>
      <c r="F26" s="437"/>
      <c r="G26" s="437"/>
      <c r="H26" s="437"/>
      <c r="I26" s="437"/>
      <c r="J26" s="437"/>
      <c r="K26" s="437"/>
      <c r="L26" s="437"/>
      <c r="M26" s="437"/>
      <c r="N26" s="437"/>
      <c r="O26" s="437"/>
      <c r="P26" s="437"/>
      <c r="Q26" s="437"/>
    </row>
    <row r="27" spans="2:37">
      <c r="D27" s="437"/>
      <c r="E27" s="437"/>
      <c r="F27" s="437"/>
      <c r="G27" s="437"/>
      <c r="H27" s="437"/>
      <c r="I27" s="437"/>
      <c r="J27" s="437"/>
      <c r="K27" s="437"/>
      <c r="L27" s="437"/>
      <c r="M27" s="437"/>
      <c r="N27" s="437"/>
      <c r="O27" s="437"/>
      <c r="P27" s="437"/>
      <c r="Q27" s="437"/>
    </row>
    <row r="28" spans="2:37">
      <c r="D28" s="437"/>
      <c r="E28" s="437"/>
      <c r="F28" s="437"/>
      <c r="G28" s="437"/>
      <c r="H28" s="437"/>
      <c r="I28" s="437"/>
      <c r="J28" s="437"/>
      <c r="K28" s="437"/>
      <c r="L28" s="437"/>
      <c r="M28" s="437"/>
      <c r="N28" s="437"/>
      <c r="O28" s="437"/>
      <c r="P28" s="437"/>
      <c r="Q28" s="437"/>
    </row>
    <row r="29" spans="2:37">
      <c r="D29" s="437"/>
      <c r="E29" s="437"/>
      <c r="F29" s="437"/>
      <c r="G29" s="437"/>
      <c r="H29" s="437"/>
      <c r="I29" s="437"/>
      <c r="J29" s="437"/>
      <c r="K29" s="437"/>
      <c r="L29" s="437"/>
      <c r="M29" s="437"/>
      <c r="N29" s="437"/>
      <c r="O29" s="437"/>
      <c r="P29" s="437"/>
      <c r="Q29" s="437"/>
    </row>
    <row r="30" spans="2:37">
      <c r="D30" s="437"/>
      <c r="E30" s="437"/>
      <c r="F30" s="437"/>
      <c r="G30" s="437"/>
      <c r="H30" s="437"/>
      <c r="I30" s="437"/>
      <c r="J30" s="437"/>
      <c r="K30" s="437"/>
      <c r="L30" s="437"/>
      <c r="M30" s="437"/>
      <c r="N30" s="437"/>
      <c r="O30" s="437"/>
      <c r="P30" s="437"/>
      <c r="Q30" s="437"/>
    </row>
  </sheetData>
  <sheetProtection selectLockedCells="1" selectUnlockedCells="1"/>
  <mergeCells count="5">
    <mergeCell ref="D7:Q7"/>
    <mergeCell ref="AC7:AG7"/>
    <mergeCell ref="X7:AB7"/>
    <mergeCell ref="R7:W7"/>
    <mergeCell ref="D6:AG6"/>
  </mergeCells>
  <phoneticPr fontId="23" type="noConversion"/>
  <printOptions horizontalCentered="1" verticalCentered="1"/>
  <pageMargins left="0.19685039370078741" right="0.27559055118110237" top="0.35433070866141736" bottom="0.15748031496062992" header="0.51181102362204722" footer="0.51181102362204722"/>
  <pageSetup paperSize="9" scale="41" firstPageNumber="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'base dados'!$B$4:$B$12</xm:f>
          </x14:formula1>
          <xm:sqref>N9:N17</xm:sqref>
        </x14:dataValidation>
        <x14:dataValidation type="list" allowBlank="1" showInputMessage="1" showErrorMessage="1" xr:uid="{00000000-0002-0000-0E00-000001000000}">
          <x14:formula1>
            <xm:f>'base dados'!$K$2:$K$3</xm:f>
          </x14:formula1>
          <xm:sqref>I9:I17</xm:sqref>
        </x14:dataValidation>
        <x14:dataValidation type="list" allowBlank="1" showInputMessage="1" showErrorMessage="1" xr:uid="{00000000-0002-0000-0E00-000002000000}">
          <x14:formula1>
            <xm:f>'base dados'!$M$2:$M$5</xm:f>
          </x14:formula1>
          <xm:sqref>J9:J17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rgb="FFFF0000"/>
    <pageSetUpPr fitToPage="1"/>
  </sheetPr>
  <dimension ref="A1:BF507"/>
  <sheetViews>
    <sheetView showGridLines="0" topLeftCell="A4" zoomScale="88" zoomScaleNormal="40" zoomScaleSheetLayoutView="84" workbookViewId="0">
      <selection activeCell="AJ166" sqref="AJ166"/>
    </sheetView>
  </sheetViews>
  <sheetFormatPr defaultColWidth="9.140625" defaultRowHeight="15" outlineLevelCol="1"/>
  <cols>
    <col min="1" max="1" width="9.140625" style="482"/>
    <col min="2" max="2" width="11.28515625" style="482" customWidth="1"/>
    <col min="3" max="3" width="6.5703125" style="482" customWidth="1"/>
    <col min="4" max="4" width="15.140625" style="482" hidden="1" customWidth="1"/>
    <col min="5" max="5" width="19.5703125" style="482" customWidth="1"/>
    <col min="6" max="6" width="31.7109375" style="482" customWidth="1"/>
    <col min="7" max="7" width="27.140625" style="482" hidden="1" customWidth="1"/>
    <col min="8" max="8" width="28.5703125" style="482" hidden="1" customWidth="1"/>
    <col min="9" max="10" width="14" style="482" hidden="1" customWidth="1"/>
    <col min="11" max="11" width="12.7109375" style="482" hidden="1" customWidth="1"/>
    <col min="12" max="12" width="10" style="482" hidden="1" customWidth="1"/>
    <col min="13" max="13" width="13.42578125" style="482" customWidth="1"/>
    <col min="14" max="15" width="13.42578125" style="482" hidden="1" customWidth="1" outlineLevel="1"/>
    <col min="16" max="16" width="13.42578125" style="482" customWidth="1" collapsed="1"/>
    <col min="17" max="20" width="13.42578125" style="482" hidden="1" customWidth="1" outlineLevel="1"/>
    <col min="21" max="21" width="13.42578125" style="482" customWidth="1" collapsed="1"/>
    <col min="22" max="25" width="13.42578125" style="482" hidden="1" customWidth="1" outlineLevel="1"/>
    <col min="26" max="26" width="13.42578125" style="482" customWidth="1" collapsed="1"/>
    <col min="27" max="28" width="13.42578125" style="482" hidden="1" customWidth="1" outlineLevel="1"/>
    <col min="29" max="29" width="13.42578125" style="482" customWidth="1" collapsed="1"/>
    <col min="30" max="30" width="10.140625" style="482" hidden="1" customWidth="1" outlineLevel="1"/>
    <col min="31" max="31" width="11.28515625" style="482" hidden="1" customWidth="1" outlineLevel="1"/>
    <col min="32" max="32" width="14.140625" style="482" hidden="1" customWidth="1" outlineLevel="1"/>
    <col min="33" max="33" width="11.5703125" style="482" customWidth="1" collapsed="1"/>
    <col min="34" max="37" width="9.140625" style="482" hidden="1" customWidth="1" outlineLevel="1"/>
    <col min="38" max="38" width="11.5703125" style="482" customWidth="1" collapsed="1"/>
    <col min="39" max="40" width="11.5703125" style="482" customWidth="1" outlineLevel="1"/>
    <col min="41" max="41" width="11.5703125" style="482" customWidth="1"/>
    <col min="42" max="44" width="11.5703125" style="482" hidden="1" customWidth="1" outlineLevel="1"/>
    <col min="45" max="45" width="11.5703125" style="482" hidden="1" customWidth="1" collapsed="1"/>
    <col min="46" max="46" width="14" style="482" customWidth="1"/>
    <col min="47" max="47" width="12" style="482" hidden="1" customWidth="1"/>
    <col min="48" max="48" width="10.42578125" style="482" hidden="1" customWidth="1"/>
    <col min="49" max="49" width="14.140625" style="482" hidden="1" customWidth="1"/>
    <col min="50" max="50" width="23.42578125" style="482" customWidth="1"/>
    <col min="51" max="51" width="15.140625" style="482" hidden="1" customWidth="1"/>
    <col min="52" max="52" width="9.140625" style="482" hidden="1" customWidth="1"/>
    <col min="53" max="53" width="14.7109375" style="482" hidden="1" customWidth="1"/>
    <col min="54" max="54" width="21.85546875" style="482" customWidth="1"/>
    <col min="55" max="55" width="27.7109375" style="482" bestFit="1" customWidth="1"/>
    <col min="56" max="56" width="59.85546875" style="482" customWidth="1"/>
    <col min="57" max="57" width="9.140625" style="482"/>
    <col min="58" max="58" width="16.7109375" style="482" customWidth="1"/>
    <col min="59" max="16384" width="9.140625" style="482"/>
  </cols>
  <sheetData>
    <row r="1" spans="1:56" ht="15.75" thickBot="1"/>
    <row r="2" spans="1:56" ht="31.9" customHeight="1" thickBot="1">
      <c r="C2" s="1378"/>
      <c r="D2" s="1378"/>
      <c r="E2" s="1378"/>
      <c r="F2" s="1379"/>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1"/>
      <c r="BB2" s="567" t="s">
        <v>822</v>
      </c>
      <c r="BC2" s="922" t="s">
        <v>1003</v>
      </c>
    </row>
    <row r="3" spans="1:56" ht="31.9" customHeight="1" thickBot="1">
      <c r="C3" s="1378"/>
      <c r="D3" s="1378"/>
      <c r="E3" s="1378"/>
      <c r="F3" s="1379"/>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c r="AT3" s="1382"/>
      <c r="AU3" s="1382"/>
      <c r="AV3" s="1382"/>
      <c r="AW3" s="1382"/>
      <c r="AX3" s="1382"/>
      <c r="AY3" s="1382"/>
      <c r="AZ3" s="1382"/>
      <c r="BA3" s="1383"/>
      <c r="BB3" s="567" t="s">
        <v>47</v>
      </c>
      <c r="BC3" s="923" t="s">
        <v>1004</v>
      </c>
    </row>
    <row r="4" spans="1:56" ht="31.9" customHeight="1" thickBot="1">
      <c r="C4" s="1378"/>
      <c r="D4" s="1378"/>
      <c r="E4" s="1378"/>
      <c r="F4" s="1379"/>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1383"/>
      <c r="BB4" s="567" t="s">
        <v>823</v>
      </c>
      <c r="BC4" s="923" t="s">
        <v>1006</v>
      </c>
    </row>
    <row r="5" spans="1:56" ht="31.9" customHeight="1" thickBot="1">
      <c r="C5" s="1378"/>
      <c r="D5" s="1378"/>
      <c r="E5" s="1378"/>
      <c r="F5" s="1379"/>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2"/>
      <c r="BA5" s="1383"/>
      <c r="BB5" s="567" t="s">
        <v>570</v>
      </c>
      <c r="BC5" s="570">
        <v>45532</v>
      </c>
    </row>
    <row r="6" spans="1:56" ht="31.9" customHeight="1" thickBot="1">
      <c r="C6" s="1378"/>
      <c r="D6" s="1378"/>
      <c r="E6" s="1378"/>
      <c r="F6" s="1379"/>
      <c r="G6" s="1384"/>
      <c r="H6" s="1384"/>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4"/>
      <c r="AV6" s="1384"/>
      <c r="AW6" s="1384"/>
      <c r="AX6" s="1384"/>
      <c r="AY6" s="1384"/>
      <c r="AZ6" s="1384"/>
      <c r="BA6" s="1385"/>
      <c r="BB6" s="567" t="s">
        <v>986</v>
      </c>
      <c r="BC6" s="923" t="s">
        <v>1005</v>
      </c>
    </row>
    <row r="7" spans="1:56" ht="30" customHeight="1" thickBot="1">
      <c r="C7" s="1386" t="s">
        <v>63</v>
      </c>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86"/>
      <c r="AR7" s="1386"/>
      <c r="AS7" s="1386"/>
      <c r="AT7" s="1386"/>
      <c r="AU7" s="1386"/>
      <c r="AV7" s="1386"/>
      <c r="AW7" s="1386"/>
      <c r="AX7" s="1386"/>
      <c r="AY7" s="1386"/>
      <c r="AZ7" s="1386"/>
      <c r="BA7" s="1386"/>
      <c r="BB7" s="1386"/>
      <c r="BC7" s="1386"/>
    </row>
    <row r="8" spans="1:56" ht="25.5" customHeight="1" thickBot="1">
      <c r="C8" s="1387" t="s">
        <v>0</v>
      </c>
      <c r="D8" s="1388" t="s">
        <v>47</v>
      </c>
      <c r="E8" s="1388" t="s">
        <v>747</v>
      </c>
      <c r="F8" s="1388" t="s">
        <v>748</v>
      </c>
      <c r="G8" s="1389" t="s">
        <v>908</v>
      </c>
      <c r="H8" s="1389" t="s">
        <v>833</v>
      </c>
      <c r="I8" s="1389" t="s">
        <v>913</v>
      </c>
      <c r="J8" s="1389" t="s">
        <v>750</v>
      </c>
      <c r="K8" s="1389" t="s">
        <v>914</v>
      </c>
      <c r="L8" s="1389" t="s">
        <v>750</v>
      </c>
      <c r="M8" s="1389" t="s">
        <v>824</v>
      </c>
      <c r="N8" s="1389" t="s">
        <v>33</v>
      </c>
      <c r="O8" s="1389"/>
      <c r="P8" s="1389"/>
      <c r="Q8" s="1389" t="s">
        <v>825</v>
      </c>
      <c r="R8" s="1389"/>
      <c r="S8" s="1389"/>
      <c r="T8" s="1389"/>
      <c r="U8" s="1389"/>
      <c r="V8" s="1389" t="s">
        <v>826</v>
      </c>
      <c r="W8" s="1389"/>
      <c r="X8" s="1389"/>
      <c r="Y8" s="1389"/>
      <c r="Z8" s="1389"/>
      <c r="AA8" s="1389" t="s">
        <v>827</v>
      </c>
      <c r="AB8" s="1389"/>
      <c r="AC8" s="1389"/>
      <c r="AD8" s="1389" t="s">
        <v>828</v>
      </c>
      <c r="AE8" s="1389"/>
      <c r="AF8" s="1389"/>
      <c r="AG8" s="1389"/>
      <c r="AH8" s="1389" t="s">
        <v>829</v>
      </c>
      <c r="AI8" s="1389"/>
      <c r="AJ8" s="1389"/>
      <c r="AK8" s="1389"/>
      <c r="AL8" s="1389"/>
      <c r="AM8" s="1389" t="s">
        <v>830</v>
      </c>
      <c r="AN8" s="1389"/>
      <c r="AO8" s="1389"/>
      <c r="AP8" s="1388" t="s">
        <v>831</v>
      </c>
      <c r="AQ8" s="1388"/>
      <c r="AR8" s="1388"/>
      <c r="AS8" s="1388"/>
      <c r="AT8" s="1390" t="s">
        <v>832</v>
      </c>
      <c r="AU8" s="1387" t="s">
        <v>745</v>
      </c>
      <c r="AV8" s="1387"/>
      <c r="AW8" s="1387"/>
      <c r="AX8" s="1387"/>
      <c r="AY8" s="1392" t="s">
        <v>833</v>
      </c>
      <c r="AZ8" s="1392"/>
      <c r="BA8" s="1392"/>
      <c r="BB8" s="1392"/>
      <c r="BC8" s="1391" t="s">
        <v>710</v>
      </c>
    </row>
    <row r="9" spans="1:56" s="483" customFormat="1" ht="31.9" customHeight="1" thickBot="1">
      <c r="A9" s="627" t="s">
        <v>915</v>
      </c>
      <c r="B9" s="627" t="s">
        <v>916</v>
      </c>
      <c r="C9" s="1387"/>
      <c r="D9" s="1388"/>
      <c r="E9" s="1388"/>
      <c r="F9" s="1388"/>
      <c r="G9" s="1389"/>
      <c r="H9" s="1389"/>
      <c r="I9" s="1389"/>
      <c r="J9" s="1389"/>
      <c r="K9" s="1389"/>
      <c r="L9" s="1389"/>
      <c r="M9" s="1389"/>
      <c r="N9" s="572" t="s">
        <v>835</v>
      </c>
      <c r="O9" s="572" t="s">
        <v>837</v>
      </c>
      <c r="P9" s="572" t="s">
        <v>838</v>
      </c>
      <c r="Q9" s="572" t="s">
        <v>839</v>
      </c>
      <c r="R9" s="572" t="s">
        <v>835</v>
      </c>
      <c r="S9" s="572" t="s">
        <v>836</v>
      </c>
      <c r="T9" s="572" t="s">
        <v>837</v>
      </c>
      <c r="U9" s="572" t="s">
        <v>838</v>
      </c>
      <c r="V9" s="572" t="s">
        <v>905</v>
      </c>
      <c r="W9" s="572" t="s">
        <v>906</v>
      </c>
      <c r="X9" s="572" t="s">
        <v>840</v>
      </c>
      <c r="Y9" s="572" t="s">
        <v>841</v>
      </c>
      <c r="Z9" s="572" t="s">
        <v>838</v>
      </c>
      <c r="AA9" s="572" t="s">
        <v>840</v>
      </c>
      <c r="AB9" s="572" t="s">
        <v>841</v>
      </c>
      <c r="AC9" s="572" t="s">
        <v>838</v>
      </c>
      <c r="AD9" s="572" t="s">
        <v>842</v>
      </c>
      <c r="AE9" s="572" t="s">
        <v>843</v>
      </c>
      <c r="AF9" s="572" t="s">
        <v>841</v>
      </c>
      <c r="AG9" s="572" t="s">
        <v>838</v>
      </c>
      <c r="AH9" s="572" t="s">
        <v>844</v>
      </c>
      <c r="AI9" s="572" t="s">
        <v>845</v>
      </c>
      <c r="AJ9" s="572" t="s">
        <v>840</v>
      </c>
      <c r="AK9" s="572" t="s">
        <v>841</v>
      </c>
      <c r="AL9" s="572" t="s">
        <v>838</v>
      </c>
      <c r="AM9" s="572" t="s">
        <v>840</v>
      </c>
      <c r="AN9" s="572" t="s">
        <v>841</v>
      </c>
      <c r="AO9" s="572" t="s">
        <v>838</v>
      </c>
      <c r="AP9" s="571" t="s">
        <v>744</v>
      </c>
      <c r="AQ9" s="574" t="s">
        <v>837</v>
      </c>
      <c r="AR9" s="574" t="s">
        <v>846</v>
      </c>
      <c r="AS9" s="572" t="s">
        <v>838</v>
      </c>
      <c r="AT9" s="1390"/>
      <c r="AU9" s="575" t="s">
        <v>910</v>
      </c>
      <c r="AV9" s="575" t="s">
        <v>848</v>
      </c>
      <c r="AW9" s="575" t="s">
        <v>849</v>
      </c>
      <c r="AX9" s="576" t="s">
        <v>850</v>
      </c>
      <c r="AY9" s="575" t="s">
        <v>910</v>
      </c>
      <c r="AZ9" s="575" t="s">
        <v>848</v>
      </c>
      <c r="BA9" s="577" t="s">
        <v>849</v>
      </c>
      <c r="BB9" s="573" t="s">
        <v>852</v>
      </c>
      <c r="BC9" s="1391"/>
    </row>
    <row r="10" spans="1:56" s="487" customFormat="1" ht="18" customHeight="1">
      <c r="C10" s="485" t="str">
        <f>C8</f>
        <v>ITEM</v>
      </c>
      <c r="D10" s="485" t="str">
        <f t="shared" ref="D10:BC10" si="0">D8</f>
        <v>ÁREA</v>
      </c>
      <c r="E10" s="485" t="str">
        <f t="shared" si="0"/>
        <v>LOCAL</v>
      </c>
      <c r="F10" s="485" t="str">
        <f t="shared" si="0"/>
        <v>ETAPA</v>
      </c>
      <c r="G10" s="485" t="str">
        <f t="shared" si="0"/>
        <v>DEMOLIÇÃO</v>
      </c>
      <c r="H10" s="485" t="str">
        <f t="shared" si="0"/>
        <v>APLICAÇÃO</v>
      </c>
      <c r="I10" s="485"/>
      <c r="J10" s="485"/>
      <c r="K10" s="485" t="str">
        <f t="shared" si="0"/>
        <v>DENSIDADE        APLICAÇÃO</v>
      </c>
      <c r="L10" s="485" t="str">
        <f t="shared" si="0"/>
        <v>UND</v>
      </c>
      <c r="M10" s="485" t="str">
        <f t="shared" si="0"/>
        <v>ESPESSURA</v>
      </c>
      <c r="N10" s="485" t="str">
        <f t="shared" si="0"/>
        <v>CORPO</v>
      </c>
      <c r="O10" s="485">
        <f t="shared" si="0"/>
        <v>0</v>
      </c>
      <c r="P10" s="486" t="str">
        <f>N8</f>
        <v>CORPO</v>
      </c>
      <c r="Q10" s="485" t="str">
        <f t="shared" si="0"/>
        <v>BOLEADO</v>
      </c>
      <c r="R10" s="485">
        <f t="shared" si="0"/>
        <v>0</v>
      </c>
      <c r="S10" s="485">
        <f t="shared" si="0"/>
        <v>0</v>
      </c>
      <c r="T10" s="485">
        <f t="shared" si="0"/>
        <v>0</v>
      </c>
      <c r="U10" s="485">
        <f t="shared" si="0"/>
        <v>0</v>
      </c>
      <c r="V10" s="485" t="str">
        <f t="shared" si="0"/>
        <v>CONE</v>
      </c>
      <c r="W10" s="485">
        <f t="shared" si="0"/>
        <v>0</v>
      </c>
      <c r="X10" s="485">
        <f t="shared" si="0"/>
        <v>0</v>
      </c>
      <c r="Y10" s="485"/>
      <c r="Z10" s="485">
        <f t="shared" si="0"/>
        <v>0</v>
      </c>
      <c r="AA10" s="485" t="str">
        <f t="shared" si="0"/>
        <v>ÁREA ESFERA</v>
      </c>
      <c r="AB10" s="485">
        <f t="shared" si="0"/>
        <v>0</v>
      </c>
      <c r="AC10" s="485">
        <f t="shared" si="0"/>
        <v>0</v>
      </c>
      <c r="AD10" s="485" t="str">
        <f t="shared" si="0"/>
        <v>CARRETEL</v>
      </c>
      <c r="AE10" s="485">
        <f t="shared" si="0"/>
        <v>0</v>
      </c>
      <c r="AF10" s="485">
        <f t="shared" si="0"/>
        <v>0</v>
      </c>
      <c r="AG10" s="485">
        <f t="shared" si="0"/>
        <v>0</v>
      </c>
      <c r="AH10" s="485" t="str">
        <f t="shared" si="0"/>
        <v>CUBO</v>
      </c>
      <c r="AI10" s="485">
        <f t="shared" si="0"/>
        <v>0</v>
      </c>
      <c r="AJ10" s="485">
        <f t="shared" si="0"/>
        <v>0</v>
      </c>
      <c r="AK10" s="485">
        <f t="shared" si="0"/>
        <v>0</v>
      </c>
      <c r="AL10" s="485">
        <f t="shared" si="0"/>
        <v>0</v>
      </c>
      <c r="AM10" s="485" t="str">
        <f t="shared" si="0"/>
        <v>PISO CIRCULAR</v>
      </c>
      <c r="AN10" s="485">
        <f t="shared" si="0"/>
        <v>0</v>
      </c>
      <c r="AO10" s="485">
        <f t="shared" si="0"/>
        <v>0</v>
      </c>
      <c r="AP10" s="485" t="str">
        <f t="shared" si="0"/>
        <v>OUTROS
JANELAS DE INSPEÇÃO / BOMBAS / DUTOS / ETC.</v>
      </c>
      <c r="AQ10" s="485">
        <f t="shared" si="0"/>
        <v>0</v>
      </c>
      <c r="AR10" s="485">
        <f t="shared" si="0"/>
        <v>0</v>
      </c>
      <c r="AS10" s="485">
        <f t="shared" si="0"/>
        <v>0</v>
      </c>
      <c r="AT10" s="485" t="str">
        <f t="shared" si="0"/>
        <v>M² REAL</v>
      </c>
      <c r="AU10" s="485" t="str">
        <f t="shared" si="0"/>
        <v>REMOÇÃO</v>
      </c>
      <c r="AV10" s="485">
        <f t="shared" si="0"/>
        <v>0</v>
      </c>
      <c r="AW10" s="485">
        <f t="shared" si="0"/>
        <v>0</v>
      </c>
      <c r="AX10" s="485">
        <f t="shared" si="0"/>
        <v>0</v>
      </c>
      <c r="AY10" s="485" t="str">
        <f t="shared" si="0"/>
        <v>APLICAÇÃO</v>
      </c>
      <c r="AZ10" s="485">
        <f t="shared" si="0"/>
        <v>0</v>
      </c>
      <c r="BA10" s="485">
        <f t="shared" si="0"/>
        <v>0</v>
      </c>
      <c r="BB10" s="486" t="str">
        <f t="shared" ref="BB10" si="1">BB9</f>
        <v>VALOR             MATERIAL</v>
      </c>
      <c r="BC10" s="485" t="str">
        <f t="shared" si="0"/>
        <v>TOTAL</v>
      </c>
      <c r="BD10" s="487" t="s">
        <v>857</v>
      </c>
    </row>
    <row r="11" spans="1:56" ht="42.6" customHeight="1">
      <c r="A11" s="482">
        <f>IFERROR(VLOOKUP(G11,'base dados'!K11:L14,2,FALSE),0)</f>
        <v>190</v>
      </c>
      <c r="B11" s="482">
        <f>IFERROR(VLOOKUP(H11,'base dados'!$M$11:$N$22,2,FALSE),0)</f>
        <v>170</v>
      </c>
      <c r="C11" s="578">
        <f>ROW()-10</f>
        <v>1</v>
      </c>
      <c r="D11" s="578"/>
      <c r="E11" s="914" t="s">
        <v>993</v>
      </c>
      <c r="F11" s="921" t="s">
        <v>1000</v>
      </c>
      <c r="G11" s="579" t="s">
        <v>769</v>
      </c>
      <c r="H11" s="579" t="s">
        <v>767</v>
      </c>
      <c r="I11" s="597">
        <f>IFERROR(VLOOKUP(G11,'base dados'!$B$2:$F$47,5,FALSE),0)</f>
        <v>2500</v>
      </c>
      <c r="J11" s="586" t="str">
        <f>IFERROR(VLOOKUP(G11,'base dados'!$B$2:$F$47,3,FALSE),0)</f>
        <v>Kg</v>
      </c>
      <c r="K11" s="597">
        <f>IFERROR(VLOOKUP(H11,'base dados'!$B$2:$F$47,5,FALSE),0)</f>
        <v>2530</v>
      </c>
      <c r="L11" s="586" t="str">
        <f>IFERROR(VLOOKUP(H11,'base dados'!$B$2:$F$47,3,FALSE)," ")</f>
        <v>Kg</v>
      </c>
      <c r="M11" s="582">
        <v>229</v>
      </c>
      <c r="N11" s="587"/>
      <c r="O11" s="587"/>
      <c r="P11" s="586">
        <f t="shared" ref="P11:P73" si="2">IF(N11="",0,((N11/1000*2)+(M11/1000*2))*3.1416*O11)</f>
        <v>0</v>
      </c>
      <c r="Q11" s="587"/>
      <c r="R11" s="587"/>
      <c r="S11" s="587"/>
      <c r="T11" s="587"/>
      <c r="U11" s="586">
        <f t="shared" ref="U11:U73" si="3">IF(Q11="",0,(((R11+S11/1000*2)+(M11/1000*2))*4*T11*Q11)+((R11+S11/1000)+(M11/1000*2))*((R11+S11/1000)+(M11/1000*2))*3.1416/4*Q11)</f>
        <v>0</v>
      </c>
      <c r="V11" s="582"/>
      <c r="W11" s="582"/>
      <c r="X11" s="582"/>
      <c r="Y11" s="582"/>
      <c r="Z11" s="586">
        <f t="shared" ref="Z11:Z73" si="4">(((V11+W11+M11*0.001)/2)*PI())*X11*Y11</f>
        <v>0</v>
      </c>
      <c r="AA11" s="582"/>
      <c r="AB11" s="582"/>
      <c r="AC11" s="586">
        <f t="shared" ref="AC11:AC73" si="5">4*PI()*(((AA11+M11*0.001)/2)^2)*AB11</f>
        <v>0</v>
      </c>
      <c r="AD11" s="582"/>
      <c r="AE11" s="582"/>
      <c r="AF11" s="582"/>
      <c r="AG11" s="586">
        <f t="shared" ref="AG11:AG73" si="6">IF(AF11&gt;0,((AD11+M11*0.001)*PI()*AE11*AF11)+(((AD11+M11*0.001)/2)^2*PI())*2,0)</f>
        <v>0</v>
      </c>
      <c r="AH11" s="582"/>
      <c r="AI11" s="582"/>
      <c r="AJ11" s="582"/>
      <c r="AK11" s="582"/>
      <c r="AL11" s="586">
        <f t="shared" ref="AL11:AL73" si="7">(((AH11+M11*0.002)*(AI11+M11*0.002))*2+((AH11+M11*0.002)*(AJ11+M11*0.002))*2+((AI11+M11*0.002)*(AJ11+M11*0.002))*2)*AK11</f>
        <v>0</v>
      </c>
      <c r="AM11" s="582">
        <v>1.5</v>
      </c>
      <c r="AN11" s="582">
        <v>1</v>
      </c>
      <c r="AO11" s="586">
        <f>PI()*(AM11/2)^2*AN11</f>
        <v>1.7671458676442586</v>
      </c>
      <c r="AP11" s="582"/>
      <c r="AQ11" s="582"/>
      <c r="AR11" s="582"/>
      <c r="AS11" s="588">
        <f>IF(AP11="",0,(AR11*AQ11*AP11))</f>
        <v>0</v>
      </c>
      <c r="AT11" s="924">
        <f>(AC11+AG11+AL11+AO11+AS11+U11+P11+Z11)</f>
        <v>1.7671458676442586</v>
      </c>
      <c r="AU11" s="601">
        <f t="shared" ref="AU11:AU73" si="8">ROUNDUP(IF(G11="DEMOLIÇÃO, REM E BOTA-FORA DE TIJ_ISOL",AV11*I11,IF(G11="DEM. CONCR. REFR.(DENSO REG_CLASSE A/B)",AV11*I11,IF(G11="DEM. REV_PROT_CONTRA_FOGO FIREPROOFING",AV11*I11,IF(G11="DEMOLIÇÃO DE MÓDULOS DE FIBRA CERÂMICA",AV11*I11,0)))),3)</f>
        <v>1012.5</v>
      </c>
      <c r="AV11" s="601">
        <f>IFERROR(ROUNDUP(IF(G11="DEMOLIÇÃO, REM E BOTA-FORA DE TIJ_ISOL",AT11*(M11/1000),IF(G11="DEM. CONCR. REFR.(DENSO REG_CLASSE A/B)",AT11*(M11/1000),IF(G11="DEM. REV_PROT_CONTRA_FOGO FIREPROOFING",AT11*(M11/1000),IF(G11="DEMOLIÇÃO DE MÓDULOS DE FIBRA CERÂMICA",AT11*(M11/1000),"")))),3),)</f>
        <v>0.40500000000000003</v>
      </c>
      <c r="AW11" s="584">
        <f>IFERROR(VLOOKUP(G11,'base dados'!$B$2:$C$47,2,FALSE),0)</f>
        <v>3.48</v>
      </c>
      <c r="AX11" s="589">
        <f t="shared" ref="AX11:AX21" si="9">IFERROR(IF(J11="Kg",AU11*AW11,IF(J11="M³",AV11*AW11,0)),"")</f>
        <v>3523.5</v>
      </c>
      <c r="AY11" s="601">
        <f t="shared" ref="AY11:AY73" si="10">ROUNDUP(IF(H11="APLIC. MASSA ANTICORR_MAT_FORN_CONTRAT",AT11*5,IF(H11="APLIC. TIJ REFR. ISOLANTE FORN. CONTRAT.",AZ11*K11,IF(H11="APLIC. TIJ ISOL (COM MATERIAIS) CONTRAT.",AZ11*K11,IF(H11="APLIC. TIJ REFR. FORNEC. CONTRATADA",AZ11*K11,IF(H11="APLIC. TIJ REFR. (C/MAT) FORN. CONTRAT.",AZ11*K11,IF(H11="APLIC. CONCR. REFR. DENSO REG CL A_C/MAT",AZ11*K11,IF(H11="APLIC. CONCR. REFR. DENSO REG CL B_C/MAT",AT11*K11,IF(H11="APLIC. CONCR. REFR. SEMI-ISOL. FORN. MAT",AZ11*K11,IF(H11="AP. CONCR. REF. ISOL. A/B FORN. MAT_DERR",AZ11*K11,IF(H11="APL. CONCR_REF_ISOL_SEMI_PROJ. PNEUMAT",AZ11*K11,IF(H11="APL. REV_PROT_CONTRA_FOGO_FORN_MAT_CONTR",AZ11*K11,IF(H11="INST. MÓDULOS_FIBRA_CERÂM_FORN. MAT_CONT",AZ11*K11,0)))))))))))),3)</f>
        <v>1024.6500000000001</v>
      </c>
      <c r="AZ11" s="601">
        <f t="shared" ref="AZ11:AZ73" si="11">ROUNDUP(IF(H11="APLIC. MASSA ANTICORR_MAT_FORN_CONTRAT",AT11*(M11/1000),IF(H11="APLIC. TIJ REFR. ISOLANTE FORN. CONTRAT.",AT11*(M11/1000),IF(H11="APLIC. TIJ ISOL (COM MATERIAIS) CONTRAT.",AT11*(M11/1000),IF(H11="APLIC. TIJ REFR. FORNEC. CONTRATADA",AT11*(M11/1000),IF(H11="APLIC. TIJ REFR. (C/MAT) FORN. CONTRAT.",AT11*(M11/1000),IF(H11="APLIC. CONCR. REFR. DENSO REG CL A_C/MAT",AT11*(M11/1000),IF(H11="APLIC. CONCR. REFR. DENSO REG CL B_C/MAT",AT11*(M11/1000),IF(H11="APLIC. CONCR. REFR. SEMI-ISOL. FORN. MAT",AT11*(M11/1000),IF(H11="AP. CONCR. REF. ISOL. A/B FORN. MAT_DERR",AT11*(M11/1000),IF(H11="APL. CONCR_REF_ISOL_SEMI_PROJ. PNEUMAT",AT11*(M11/1000),IF(H11="APL. REV_PROT_CONTRA_FOGO_FORN_MAT_CONTR",AT11*(M11/1000),IF(H11="INST. MÓDULOS_FIBRA_CERÂM_FORN. MAT_CONT",AT11*(M11/1000),0)))))))))))),3)</f>
        <v>0.40500000000000003</v>
      </c>
      <c r="BA11" s="585">
        <f>IFERROR(VLOOKUP(H11,'base dados'!$B$2:$C$47,2,FALSE),"")</f>
        <v>34.864056000000005</v>
      </c>
      <c r="BB11" s="589">
        <f>IFERROR(IF(L11="Kg",AY11*BA11,IF(L11="M³",AZ11*BA11,0)),"")</f>
        <v>35723.454980400005</v>
      </c>
      <c r="BC11" s="589">
        <f t="shared" ref="BC11:BC74" si="12">IFERROR(BB11+AX11," ")</f>
        <v>39246.954980400005</v>
      </c>
      <c r="BD11" s="598">
        <f>AY11/5</f>
        <v>204.93</v>
      </c>
    </row>
    <row r="12" spans="1:56" ht="42.6" customHeight="1">
      <c r="A12" s="482">
        <f>IFERROR(VLOOKUP(G12,'base dados'!K13:L16,2,FALSE),0)</f>
        <v>0</v>
      </c>
      <c r="B12" s="482">
        <f>IFERROR(VLOOKUP(H12,'base dados'!$M$11:$N$22,2,FALSE),0)</f>
        <v>0</v>
      </c>
      <c r="C12" s="578">
        <f t="shared" ref="C12:C74" si="13">ROW()-10</f>
        <v>2</v>
      </c>
      <c r="D12" s="578"/>
      <c r="E12" s="914" t="s">
        <v>993</v>
      </c>
      <c r="F12" s="921" t="s">
        <v>1001</v>
      </c>
      <c r="G12" s="596"/>
      <c r="H12" s="579" t="s">
        <v>999</v>
      </c>
      <c r="I12" s="597">
        <f>IFERROR(VLOOKUP(G12,'base dados'!$B$2:$F$47,5,FALSE),0)</f>
        <v>0</v>
      </c>
      <c r="J12" s="586">
        <f>IFERROR(VLOOKUP(G12,'base dados'!$B$2:$F$47,3,FALSE),0)</f>
        <v>0</v>
      </c>
      <c r="K12" s="597">
        <f>IFERROR(VLOOKUP(H12,'base dados'!$B$2:$F$47,5,FALSE),0)</f>
        <v>0</v>
      </c>
      <c r="L12" s="586" t="str">
        <f>IFERROR(VLOOKUP(H12,'base dados'!$B$2:$F$47,3,FALSE)," ")</f>
        <v xml:space="preserve"> </v>
      </c>
      <c r="M12" s="582">
        <v>25.4</v>
      </c>
      <c r="N12" s="587"/>
      <c r="O12" s="587"/>
      <c r="P12" s="586">
        <f t="shared" si="2"/>
        <v>0</v>
      </c>
      <c r="Q12" s="587"/>
      <c r="R12" s="587"/>
      <c r="S12" s="587"/>
      <c r="T12" s="587"/>
      <c r="U12" s="586">
        <f t="shared" si="3"/>
        <v>0</v>
      </c>
      <c r="V12" s="582"/>
      <c r="W12" s="582"/>
      <c r="X12" s="582"/>
      <c r="Y12" s="582"/>
      <c r="Z12" s="586">
        <f t="shared" si="4"/>
        <v>0</v>
      </c>
      <c r="AA12" s="582"/>
      <c r="AB12" s="582"/>
      <c r="AC12" s="586">
        <f t="shared" si="5"/>
        <v>0</v>
      </c>
      <c r="AD12" s="582"/>
      <c r="AE12" s="582"/>
      <c r="AF12" s="582"/>
      <c r="AG12" s="586">
        <f t="shared" si="6"/>
        <v>0</v>
      </c>
      <c r="AH12" s="582"/>
      <c r="AI12" s="582"/>
      <c r="AJ12" s="582"/>
      <c r="AK12" s="582"/>
      <c r="AL12" s="586">
        <f t="shared" si="7"/>
        <v>0</v>
      </c>
      <c r="AM12" s="582">
        <v>1.7</v>
      </c>
      <c r="AN12" s="582">
        <v>2</v>
      </c>
      <c r="AO12" s="586">
        <f t="shared" ref="AO12:AO74" si="14">PI()*(AM12/2)^2*AN12</f>
        <v>4.5396013844372503</v>
      </c>
      <c r="AP12" s="582"/>
      <c r="AQ12" s="582"/>
      <c r="AR12" s="582"/>
      <c r="AS12" s="588">
        <f t="shared" ref="AS12:AS74" si="15">IF(AP12="",0,(AR12*AQ12*AP12))</f>
        <v>0</v>
      </c>
      <c r="AT12" s="924">
        <f t="shared" ref="AT12:AT74" si="16">(AC12+AG12+AL12+AO12+AS12+U12+P12+Z12)</f>
        <v>4.5396013844372503</v>
      </c>
      <c r="AU12" s="601">
        <f t="shared" si="8"/>
        <v>0</v>
      </c>
      <c r="AV12" s="601">
        <f t="shared" ref="AV12:AV74" si="17">IFERROR(ROUNDUP(IF(G12="DEMOLIÇÃO, REM E BOTA-FORA DE TIJ_ISOL",AT12*(M12/1000),IF(G12="DEM. CONCR. REFR.(DENSO REG_CLASSE A/B)",AT12*(M12/1000),IF(G12="DEM. REV_PROT_CONTRA_FOGO FIREPROOFING",AT12*(M12/1000),IF(G12="DEMOLIÇÃO DE MÓDULOS DE FIBRA CERÂMICA",AT12*(M12/1000),"")))),3),)</f>
        <v>0</v>
      </c>
      <c r="AW12" s="584">
        <f>IFERROR(VLOOKUP(G12,'base dados'!$B$2:$C$47,2,FALSE),0)</f>
        <v>0</v>
      </c>
      <c r="AX12" s="589">
        <f t="shared" si="9"/>
        <v>0</v>
      </c>
      <c r="AY12" s="601">
        <f t="shared" si="10"/>
        <v>0</v>
      </c>
      <c r="AZ12" s="601">
        <f t="shared" si="11"/>
        <v>0</v>
      </c>
      <c r="BA12" s="585">
        <f>(395*2)*1.18</f>
        <v>932.19999999999993</v>
      </c>
      <c r="BB12" s="589">
        <f>BA12*AT12</f>
        <v>4231.8164105724045</v>
      </c>
      <c r="BC12" s="589">
        <f t="shared" si="12"/>
        <v>4231.8164105724045</v>
      </c>
      <c r="BD12" s="598">
        <f>BC12/395</f>
        <v>10.71345926727191</v>
      </c>
    </row>
    <row r="13" spans="1:56" ht="42.6" hidden="1" customHeight="1">
      <c r="A13" s="482">
        <f>IFERROR(VLOOKUP(G13,'base dados'!K14:L17,2,FALSE),0)</f>
        <v>0</v>
      </c>
      <c r="B13" s="482">
        <f>IFERROR(VLOOKUP(H13,'base dados'!$M$11:$N$22,2,FALSE),0)</f>
        <v>0</v>
      </c>
      <c r="C13" s="578">
        <f t="shared" si="13"/>
        <v>3</v>
      </c>
      <c r="D13" s="578"/>
      <c r="E13" s="578"/>
      <c r="F13" s="580"/>
      <c r="G13" s="579"/>
      <c r="H13" s="579"/>
      <c r="I13" s="597">
        <f>IFERROR(VLOOKUP(G13,'base dados'!$B$2:$F$47,5,FALSE),0)</f>
        <v>0</v>
      </c>
      <c r="J13" s="586">
        <f>IFERROR(VLOOKUP(G13,'base dados'!$B$2:$F$47,3,FALSE),0)</f>
        <v>0</v>
      </c>
      <c r="K13" s="597">
        <f>IFERROR(VLOOKUP(H13,'base dados'!$B$2:$F$47,5,FALSE),0)</f>
        <v>0</v>
      </c>
      <c r="L13" s="586" t="str">
        <f>IFERROR(VLOOKUP(H13,'base dados'!$B$2:$F$47,3,FALSE)," ")</f>
        <v xml:space="preserve"> </v>
      </c>
      <c r="M13" s="582"/>
      <c r="N13" s="587"/>
      <c r="O13" s="587"/>
      <c r="P13" s="586">
        <f t="shared" si="2"/>
        <v>0</v>
      </c>
      <c r="Q13" s="587"/>
      <c r="R13" s="587"/>
      <c r="S13" s="587"/>
      <c r="T13" s="587"/>
      <c r="U13" s="586">
        <f t="shared" si="3"/>
        <v>0</v>
      </c>
      <c r="V13" s="582"/>
      <c r="W13" s="582"/>
      <c r="X13" s="582"/>
      <c r="Y13" s="582"/>
      <c r="Z13" s="586">
        <f t="shared" si="4"/>
        <v>0</v>
      </c>
      <c r="AA13" s="582"/>
      <c r="AB13" s="582"/>
      <c r="AC13" s="586">
        <f t="shared" si="5"/>
        <v>0</v>
      </c>
      <c r="AD13" s="582"/>
      <c r="AE13" s="582"/>
      <c r="AF13" s="582"/>
      <c r="AG13" s="586">
        <f t="shared" si="6"/>
        <v>0</v>
      </c>
      <c r="AH13" s="582"/>
      <c r="AI13" s="582"/>
      <c r="AJ13" s="582"/>
      <c r="AK13" s="582"/>
      <c r="AL13" s="586">
        <f t="shared" si="7"/>
        <v>0</v>
      </c>
      <c r="AM13" s="582"/>
      <c r="AN13" s="582"/>
      <c r="AO13" s="586">
        <f t="shared" si="14"/>
        <v>0</v>
      </c>
      <c r="AP13" s="582"/>
      <c r="AQ13" s="582"/>
      <c r="AR13" s="582"/>
      <c r="AS13" s="588">
        <f t="shared" si="15"/>
        <v>0</v>
      </c>
      <c r="AT13" s="590">
        <f t="shared" si="16"/>
        <v>0</v>
      </c>
      <c r="AU13" s="601">
        <f t="shared" si="8"/>
        <v>0</v>
      </c>
      <c r="AV13" s="601">
        <f t="shared" si="17"/>
        <v>0</v>
      </c>
      <c r="AW13" s="584">
        <f>IFERROR(VLOOKUP(G13,'base dados'!$B$2:$C$47,2,FALSE),0)</f>
        <v>0</v>
      </c>
      <c r="AX13" s="589">
        <f t="shared" si="9"/>
        <v>0</v>
      </c>
      <c r="AY13" s="601">
        <f t="shared" si="10"/>
        <v>0</v>
      </c>
      <c r="AZ13" s="601">
        <f t="shared" si="11"/>
        <v>0</v>
      </c>
      <c r="BA13" s="585" t="str">
        <f>IFERROR(VLOOKUP(H13,'base dados'!$B$2:$C$47,2,FALSE),"")</f>
        <v/>
      </c>
      <c r="BB13" s="589">
        <f t="shared" ref="BB13:BB74" si="18">IFERROR(IF(L13="Kg",AY13*BA13,IF(L13="M³",AZ13*BA13,0)),"")</f>
        <v>0</v>
      </c>
      <c r="BC13" s="589">
        <f>IFERROR(BB13+AX13,0)</f>
        <v>0</v>
      </c>
      <c r="BD13" s="598"/>
    </row>
    <row r="14" spans="1:56" ht="42.6" hidden="1" customHeight="1">
      <c r="A14" s="482">
        <f>IFERROR(VLOOKUP(G14,'base dados'!K15:L18,2,FALSE),0)</f>
        <v>0</v>
      </c>
      <c r="B14" s="482">
        <f>IFERROR(VLOOKUP(H14,'base dados'!$M$11:$N$22,2,FALSE),0)</f>
        <v>0</v>
      </c>
      <c r="C14" s="578">
        <f t="shared" si="13"/>
        <v>4</v>
      </c>
      <c r="D14" s="578"/>
      <c r="E14" s="578"/>
      <c r="F14" s="578"/>
      <c r="G14" s="579"/>
      <c r="H14" s="579"/>
      <c r="I14" s="597">
        <f>IFERROR(VLOOKUP(G14,'base dados'!$B$2:$F$47,5,FALSE),0)</f>
        <v>0</v>
      </c>
      <c r="J14" s="586">
        <f>IFERROR(VLOOKUP(G14,'base dados'!$B$2:$F$47,3,FALSE),0)</f>
        <v>0</v>
      </c>
      <c r="K14" s="597">
        <f>IFERROR(VLOOKUP(H14,'base dados'!$B$2:$F$47,5,FALSE),0)</f>
        <v>0</v>
      </c>
      <c r="L14" s="586" t="str">
        <f>IFERROR(VLOOKUP(H14,'base dados'!$B$2:$F$47,3,FALSE)," ")</f>
        <v xml:space="preserve"> </v>
      </c>
      <c r="M14" s="582"/>
      <c r="N14" s="587"/>
      <c r="O14" s="587"/>
      <c r="P14" s="586">
        <f t="shared" si="2"/>
        <v>0</v>
      </c>
      <c r="Q14" s="587"/>
      <c r="R14" s="587"/>
      <c r="S14" s="587"/>
      <c r="T14" s="587"/>
      <c r="U14" s="586">
        <f t="shared" si="3"/>
        <v>0</v>
      </c>
      <c r="V14" s="582"/>
      <c r="W14" s="582"/>
      <c r="X14" s="582"/>
      <c r="Y14" s="582"/>
      <c r="Z14" s="586">
        <f t="shared" si="4"/>
        <v>0</v>
      </c>
      <c r="AA14" s="582"/>
      <c r="AB14" s="582"/>
      <c r="AC14" s="586">
        <f t="shared" si="5"/>
        <v>0</v>
      </c>
      <c r="AD14" s="582"/>
      <c r="AE14" s="582"/>
      <c r="AF14" s="582"/>
      <c r="AG14" s="586">
        <f t="shared" si="6"/>
        <v>0</v>
      </c>
      <c r="AH14" s="582"/>
      <c r="AI14" s="582"/>
      <c r="AJ14" s="582"/>
      <c r="AK14" s="582"/>
      <c r="AL14" s="586">
        <f t="shared" si="7"/>
        <v>0</v>
      </c>
      <c r="AM14" s="582"/>
      <c r="AN14" s="582"/>
      <c r="AO14" s="586">
        <f t="shared" si="14"/>
        <v>0</v>
      </c>
      <c r="AP14" s="582"/>
      <c r="AQ14" s="582"/>
      <c r="AR14" s="582"/>
      <c r="AS14" s="588">
        <f t="shared" si="15"/>
        <v>0</v>
      </c>
      <c r="AT14" s="590">
        <f t="shared" si="16"/>
        <v>0</v>
      </c>
      <c r="AU14" s="601">
        <f t="shared" si="8"/>
        <v>0</v>
      </c>
      <c r="AV14" s="601">
        <f t="shared" si="17"/>
        <v>0</v>
      </c>
      <c r="AW14" s="584">
        <f>IFERROR(VLOOKUP(G14,'base dados'!$B$2:$C$47,2,FALSE),0)</f>
        <v>0</v>
      </c>
      <c r="AX14" s="589">
        <f t="shared" si="9"/>
        <v>0</v>
      </c>
      <c r="AY14" s="601">
        <f t="shared" si="10"/>
        <v>0</v>
      </c>
      <c r="AZ14" s="601">
        <f t="shared" si="11"/>
        <v>0</v>
      </c>
      <c r="BA14" s="585" t="str">
        <f>IFERROR(VLOOKUP(H14,'base dados'!$B$2:$C$47,2,FALSE),"")</f>
        <v/>
      </c>
      <c r="BB14" s="589">
        <f t="shared" si="18"/>
        <v>0</v>
      </c>
      <c r="BC14" s="589">
        <f>IFERROR(BB14+AX14,0)</f>
        <v>0</v>
      </c>
      <c r="BD14" s="598"/>
    </row>
    <row r="15" spans="1:56" ht="42.6" hidden="1" customHeight="1">
      <c r="A15" s="482">
        <f>IFERROR(VLOOKUP(G15,'base dados'!K16:L19,2,FALSE),0)</f>
        <v>0</v>
      </c>
      <c r="B15" s="482">
        <f>IFERROR(VLOOKUP(H15,'base dados'!$M$11:$N$22,2,FALSE),0)</f>
        <v>0</v>
      </c>
      <c r="C15" s="578">
        <f t="shared" si="13"/>
        <v>5</v>
      </c>
      <c r="D15" s="578"/>
      <c r="E15" s="578"/>
      <c r="F15" s="578"/>
      <c r="G15" s="579"/>
      <c r="H15" s="579"/>
      <c r="I15" s="597">
        <f>IFERROR(VLOOKUP(G15,'base dados'!$B$2:$F$47,5,FALSE),0)</f>
        <v>0</v>
      </c>
      <c r="J15" s="586">
        <f>IFERROR(VLOOKUP(G15,'base dados'!$B$2:$F$47,3,FALSE),0)</f>
        <v>0</v>
      </c>
      <c r="K15" s="597">
        <f>IFERROR(VLOOKUP(H15,'base dados'!$B$2:$F$47,5,FALSE),0)</f>
        <v>0</v>
      </c>
      <c r="L15" s="586" t="str">
        <f>IFERROR(VLOOKUP(H15,'base dados'!$B$2:$F$47,3,FALSE)," ")</f>
        <v xml:space="preserve"> </v>
      </c>
      <c r="M15" s="582"/>
      <c r="N15" s="587"/>
      <c r="O15" s="587"/>
      <c r="P15" s="586">
        <f t="shared" si="2"/>
        <v>0</v>
      </c>
      <c r="Q15" s="587"/>
      <c r="R15" s="587"/>
      <c r="S15" s="587"/>
      <c r="T15" s="587"/>
      <c r="U15" s="586">
        <f t="shared" si="3"/>
        <v>0</v>
      </c>
      <c r="V15" s="582"/>
      <c r="W15" s="582"/>
      <c r="X15" s="582"/>
      <c r="Y15" s="582"/>
      <c r="Z15" s="586">
        <f t="shared" si="4"/>
        <v>0</v>
      </c>
      <c r="AA15" s="582"/>
      <c r="AB15" s="582"/>
      <c r="AC15" s="586">
        <f t="shared" si="5"/>
        <v>0</v>
      </c>
      <c r="AD15" s="582"/>
      <c r="AE15" s="582"/>
      <c r="AF15" s="582"/>
      <c r="AG15" s="586">
        <f t="shared" si="6"/>
        <v>0</v>
      </c>
      <c r="AH15" s="582"/>
      <c r="AI15" s="582"/>
      <c r="AJ15" s="582"/>
      <c r="AK15" s="582"/>
      <c r="AL15" s="586">
        <f t="shared" si="7"/>
        <v>0</v>
      </c>
      <c r="AM15" s="582"/>
      <c r="AN15" s="582"/>
      <c r="AO15" s="586">
        <f t="shared" si="14"/>
        <v>0</v>
      </c>
      <c r="AP15" s="582"/>
      <c r="AQ15" s="582"/>
      <c r="AR15" s="582"/>
      <c r="AS15" s="588">
        <f t="shared" si="15"/>
        <v>0</v>
      </c>
      <c r="AT15" s="590">
        <f t="shared" si="16"/>
        <v>0</v>
      </c>
      <c r="AU15" s="601">
        <f t="shared" si="8"/>
        <v>0</v>
      </c>
      <c r="AV15" s="601">
        <f t="shared" si="17"/>
        <v>0</v>
      </c>
      <c r="AW15" s="584">
        <f>IFERROR(VLOOKUP(G15,'base dados'!$B$2:$C$47,2,FALSE),0)</f>
        <v>0</v>
      </c>
      <c r="AX15" s="589">
        <f t="shared" si="9"/>
        <v>0</v>
      </c>
      <c r="AY15" s="601">
        <f t="shared" si="10"/>
        <v>0</v>
      </c>
      <c r="AZ15" s="601">
        <f t="shared" si="11"/>
        <v>0</v>
      </c>
      <c r="BA15" s="585" t="str">
        <f>IFERROR(VLOOKUP(H15,'base dados'!$B$2:$C$47,2,FALSE),"")</f>
        <v/>
      </c>
      <c r="BB15" s="589">
        <f t="shared" si="18"/>
        <v>0</v>
      </c>
      <c r="BC15" s="589">
        <f t="shared" ref="BC15:BC16" si="19">IFERROR(BB15+AX15," ")</f>
        <v>0</v>
      </c>
      <c r="BD15" s="598"/>
    </row>
    <row r="16" spans="1:56" ht="42.6" hidden="1" customHeight="1">
      <c r="A16" s="482">
        <f>IFERROR(VLOOKUP(G16,'base dados'!K17:L20,2,FALSE),0)</f>
        <v>0</v>
      </c>
      <c r="B16" s="482">
        <f>IFERROR(VLOOKUP(H16,'base dados'!$M$11:$N$22,2,FALSE),0)</f>
        <v>0</v>
      </c>
      <c r="C16" s="578">
        <f t="shared" si="13"/>
        <v>6</v>
      </c>
      <c r="D16" s="578"/>
      <c r="E16" s="578"/>
      <c r="F16" s="578"/>
      <c r="G16" s="579"/>
      <c r="H16" s="579"/>
      <c r="I16" s="597">
        <f>IFERROR(VLOOKUP(G16,'base dados'!$B$2:$F$47,5,FALSE),0)</f>
        <v>0</v>
      </c>
      <c r="J16" s="586">
        <f>IFERROR(VLOOKUP(G16,'base dados'!$B$2:$F$47,3,FALSE),0)</f>
        <v>0</v>
      </c>
      <c r="K16" s="597">
        <f>IFERROR(VLOOKUP(H16,'base dados'!$B$2:$F$47,5,FALSE),0)</f>
        <v>0</v>
      </c>
      <c r="L16" s="586" t="str">
        <f>IFERROR(VLOOKUP(H16,'base dados'!$B$2:$F$47,3,FALSE)," ")</f>
        <v xml:space="preserve"> </v>
      </c>
      <c r="M16" s="582"/>
      <c r="N16" s="587"/>
      <c r="O16" s="587"/>
      <c r="P16" s="586">
        <f t="shared" si="2"/>
        <v>0</v>
      </c>
      <c r="Q16" s="587"/>
      <c r="R16" s="587"/>
      <c r="S16" s="587"/>
      <c r="T16" s="587"/>
      <c r="U16" s="586">
        <f t="shared" si="3"/>
        <v>0</v>
      </c>
      <c r="V16" s="582"/>
      <c r="W16" s="582"/>
      <c r="X16" s="582"/>
      <c r="Y16" s="582"/>
      <c r="Z16" s="586">
        <f t="shared" si="4"/>
        <v>0</v>
      </c>
      <c r="AA16" s="582"/>
      <c r="AB16" s="582"/>
      <c r="AC16" s="586">
        <f t="shared" si="5"/>
        <v>0</v>
      </c>
      <c r="AD16" s="582"/>
      <c r="AE16" s="582"/>
      <c r="AF16" s="582"/>
      <c r="AG16" s="586">
        <f t="shared" si="6"/>
        <v>0</v>
      </c>
      <c r="AH16" s="582"/>
      <c r="AI16" s="582"/>
      <c r="AJ16" s="582"/>
      <c r="AK16" s="582"/>
      <c r="AL16" s="586">
        <f t="shared" si="7"/>
        <v>0</v>
      </c>
      <c r="AM16" s="582"/>
      <c r="AN16" s="582"/>
      <c r="AO16" s="586">
        <f t="shared" si="14"/>
        <v>0</v>
      </c>
      <c r="AP16" s="582"/>
      <c r="AQ16" s="582"/>
      <c r="AR16" s="582"/>
      <c r="AS16" s="588">
        <f t="shared" si="15"/>
        <v>0</v>
      </c>
      <c r="AT16" s="590">
        <f t="shared" si="16"/>
        <v>0</v>
      </c>
      <c r="AU16" s="601">
        <f t="shared" si="8"/>
        <v>0</v>
      </c>
      <c r="AV16" s="601">
        <f t="shared" si="17"/>
        <v>0</v>
      </c>
      <c r="AW16" s="584">
        <f>IFERROR(VLOOKUP(G16,'base dados'!$B$2:$C$47,2,FALSE),0)</f>
        <v>0</v>
      </c>
      <c r="AX16" s="589">
        <f t="shared" si="9"/>
        <v>0</v>
      </c>
      <c r="AY16" s="601">
        <f t="shared" si="10"/>
        <v>0</v>
      </c>
      <c r="AZ16" s="601">
        <f t="shared" si="11"/>
        <v>0</v>
      </c>
      <c r="BA16" s="585" t="str">
        <f>IFERROR(VLOOKUP(H16,'base dados'!$B$2:$C$47,2,FALSE),"")</f>
        <v/>
      </c>
      <c r="BB16" s="589">
        <f t="shared" si="18"/>
        <v>0</v>
      </c>
      <c r="BC16" s="589">
        <f t="shared" si="19"/>
        <v>0</v>
      </c>
      <c r="BD16" s="598"/>
    </row>
    <row r="17" spans="1:56" ht="42.6" hidden="1" customHeight="1">
      <c r="A17" s="482">
        <f>IFERROR(VLOOKUP(G17,'base dados'!K18:L21,2,FALSE),0)</f>
        <v>0</v>
      </c>
      <c r="B17" s="482">
        <f>IFERROR(VLOOKUP(H17,'base dados'!$M$11:$N$22,2,FALSE),0)</f>
        <v>0</v>
      </c>
      <c r="C17" s="578">
        <f t="shared" si="13"/>
        <v>7</v>
      </c>
      <c r="D17" s="578"/>
      <c r="E17" s="578"/>
      <c r="F17" s="578"/>
      <c r="G17" s="579"/>
      <c r="H17" s="579"/>
      <c r="I17" s="597">
        <f>IFERROR(VLOOKUP(G17,'base dados'!$B$2:$F$47,5,FALSE),0)</f>
        <v>0</v>
      </c>
      <c r="J17" s="586">
        <f>IFERROR(VLOOKUP(G17,'base dados'!$B$2:$F$47,3,FALSE),0)</f>
        <v>0</v>
      </c>
      <c r="K17" s="597">
        <f>IFERROR(VLOOKUP(H17,'base dados'!$B$2:$F$47,5,FALSE),0)</f>
        <v>0</v>
      </c>
      <c r="L17" s="586" t="str">
        <f>IFERROR(VLOOKUP(H17,'base dados'!$B$2:$F$47,3,FALSE)," ")</f>
        <v xml:space="preserve"> </v>
      </c>
      <c r="M17" s="582"/>
      <c r="N17" s="587"/>
      <c r="O17" s="587"/>
      <c r="P17" s="586">
        <f t="shared" si="2"/>
        <v>0</v>
      </c>
      <c r="Q17" s="587"/>
      <c r="R17" s="587"/>
      <c r="S17" s="587"/>
      <c r="T17" s="587"/>
      <c r="U17" s="586">
        <f t="shared" si="3"/>
        <v>0</v>
      </c>
      <c r="V17" s="582"/>
      <c r="W17" s="582"/>
      <c r="X17" s="582"/>
      <c r="Y17" s="582"/>
      <c r="Z17" s="586">
        <f t="shared" si="4"/>
        <v>0</v>
      </c>
      <c r="AA17" s="582"/>
      <c r="AB17" s="582"/>
      <c r="AC17" s="586">
        <f t="shared" si="5"/>
        <v>0</v>
      </c>
      <c r="AD17" s="582"/>
      <c r="AE17" s="582"/>
      <c r="AF17" s="582"/>
      <c r="AG17" s="586">
        <f t="shared" si="6"/>
        <v>0</v>
      </c>
      <c r="AH17" s="582"/>
      <c r="AI17" s="582"/>
      <c r="AJ17" s="582"/>
      <c r="AK17" s="582"/>
      <c r="AL17" s="586">
        <f t="shared" si="7"/>
        <v>0</v>
      </c>
      <c r="AM17" s="582"/>
      <c r="AN17" s="582"/>
      <c r="AO17" s="586">
        <f t="shared" si="14"/>
        <v>0</v>
      </c>
      <c r="AP17" s="582"/>
      <c r="AQ17" s="582"/>
      <c r="AR17" s="582"/>
      <c r="AS17" s="588">
        <f t="shared" si="15"/>
        <v>0</v>
      </c>
      <c r="AT17" s="590">
        <f t="shared" si="16"/>
        <v>0</v>
      </c>
      <c r="AU17" s="601">
        <f t="shared" si="8"/>
        <v>0</v>
      </c>
      <c r="AV17" s="601">
        <f t="shared" si="17"/>
        <v>0</v>
      </c>
      <c r="AW17" s="584">
        <f>IFERROR(VLOOKUP(G17,'base dados'!$B$2:$C$47,2,FALSE),0)</f>
        <v>0</v>
      </c>
      <c r="AX17" s="589">
        <f t="shared" si="9"/>
        <v>0</v>
      </c>
      <c r="AY17" s="601">
        <f t="shared" si="10"/>
        <v>0</v>
      </c>
      <c r="AZ17" s="601">
        <f t="shared" si="11"/>
        <v>0</v>
      </c>
      <c r="BA17" s="585" t="str">
        <f>IFERROR(VLOOKUP(H17,'base dados'!$B$2:$C$47,2,FALSE),"")</f>
        <v/>
      </c>
      <c r="BB17" s="589">
        <f t="shared" si="18"/>
        <v>0</v>
      </c>
      <c r="BC17" s="589">
        <f t="shared" si="12"/>
        <v>0</v>
      </c>
      <c r="BD17" s="598"/>
    </row>
    <row r="18" spans="1:56" ht="42.6" hidden="1" customHeight="1">
      <c r="A18" s="482">
        <f>IFERROR(VLOOKUP(G18,'base dados'!K19:L22,2,FALSE),0)</f>
        <v>0</v>
      </c>
      <c r="B18" s="482">
        <f>IFERROR(VLOOKUP(H18,'base dados'!$M$11:$N$22,2,FALSE),0)</f>
        <v>0</v>
      </c>
      <c r="C18" s="578">
        <f t="shared" si="13"/>
        <v>8</v>
      </c>
      <c r="D18" s="578"/>
      <c r="E18" s="578"/>
      <c r="F18" s="581"/>
      <c r="G18" s="579"/>
      <c r="H18" s="579"/>
      <c r="I18" s="597">
        <f>IFERROR(VLOOKUP(G18,'base dados'!$B$2:$F$47,5,FALSE),0)</f>
        <v>0</v>
      </c>
      <c r="J18" s="586">
        <f>IFERROR(VLOOKUP(G18,'base dados'!$B$2:$F$47,3,FALSE),0)</f>
        <v>0</v>
      </c>
      <c r="K18" s="597">
        <f>IFERROR(VLOOKUP(H18,'base dados'!$B$2:$F$47,5,FALSE),0)</f>
        <v>0</v>
      </c>
      <c r="L18" s="586" t="str">
        <f>IFERROR(VLOOKUP(H18,'base dados'!$B$2:$F$47,3,FALSE)," ")</f>
        <v xml:space="preserve"> </v>
      </c>
      <c r="M18" s="582"/>
      <c r="N18" s="587"/>
      <c r="O18" s="587"/>
      <c r="P18" s="586">
        <f t="shared" si="2"/>
        <v>0</v>
      </c>
      <c r="Q18" s="587"/>
      <c r="R18" s="587"/>
      <c r="S18" s="587"/>
      <c r="T18" s="587"/>
      <c r="U18" s="586">
        <f t="shared" si="3"/>
        <v>0</v>
      </c>
      <c r="V18" s="582"/>
      <c r="W18" s="582"/>
      <c r="X18" s="582"/>
      <c r="Y18" s="582"/>
      <c r="Z18" s="586">
        <f t="shared" si="4"/>
        <v>0</v>
      </c>
      <c r="AA18" s="582"/>
      <c r="AB18" s="582"/>
      <c r="AC18" s="586">
        <f t="shared" si="5"/>
        <v>0</v>
      </c>
      <c r="AD18" s="582"/>
      <c r="AE18" s="582"/>
      <c r="AF18" s="582"/>
      <c r="AG18" s="586">
        <f t="shared" si="6"/>
        <v>0</v>
      </c>
      <c r="AH18" s="582"/>
      <c r="AI18" s="582"/>
      <c r="AJ18" s="582"/>
      <c r="AK18" s="582"/>
      <c r="AL18" s="586">
        <f t="shared" si="7"/>
        <v>0</v>
      </c>
      <c r="AM18" s="582"/>
      <c r="AN18" s="582"/>
      <c r="AO18" s="586">
        <f t="shared" si="14"/>
        <v>0</v>
      </c>
      <c r="AP18" s="582"/>
      <c r="AQ18" s="582"/>
      <c r="AR18" s="582"/>
      <c r="AS18" s="588">
        <f t="shared" si="15"/>
        <v>0</v>
      </c>
      <c r="AT18" s="590">
        <f t="shared" si="16"/>
        <v>0</v>
      </c>
      <c r="AU18" s="601">
        <f t="shared" si="8"/>
        <v>0</v>
      </c>
      <c r="AV18" s="601">
        <f t="shared" si="17"/>
        <v>0</v>
      </c>
      <c r="AW18" s="584">
        <f>IFERROR(VLOOKUP(G18,'base dados'!$B$2:$C$47,2,FALSE),0)</f>
        <v>0</v>
      </c>
      <c r="AX18" s="589">
        <f t="shared" si="9"/>
        <v>0</v>
      </c>
      <c r="AY18" s="601">
        <f t="shared" si="10"/>
        <v>0</v>
      </c>
      <c r="AZ18" s="601">
        <f t="shared" si="11"/>
        <v>0</v>
      </c>
      <c r="BA18" s="585" t="str">
        <f>IFERROR(VLOOKUP(H18,'base dados'!$B$2:$C$47,2,FALSE),"")</f>
        <v/>
      </c>
      <c r="BB18" s="589">
        <f t="shared" si="18"/>
        <v>0</v>
      </c>
      <c r="BC18" s="589">
        <f t="shared" si="12"/>
        <v>0</v>
      </c>
      <c r="BD18" s="598"/>
    </row>
    <row r="19" spans="1:56" ht="42.6" hidden="1" customHeight="1">
      <c r="A19" s="482">
        <f>IFERROR(VLOOKUP(G19,'base dados'!K20:L23,2,FALSE),0)</f>
        <v>0</v>
      </c>
      <c r="B19" s="482">
        <f>IFERROR(VLOOKUP(H19,'base dados'!$M$11:$N$22,2,FALSE),0)</f>
        <v>0</v>
      </c>
      <c r="C19" s="578">
        <f t="shared" si="13"/>
        <v>9</v>
      </c>
      <c r="D19" s="578"/>
      <c r="E19" s="578"/>
      <c r="F19" s="581"/>
      <c r="G19" s="579"/>
      <c r="H19" s="579"/>
      <c r="I19" s="597">
        <f>IFERROR(VLOOKUP(G19,'base dados'!$B$2:$F$47,5,FALSE),0)</f>
        <v>0</v>
      </c>
      <c r="J19" s="586">
        <f>IFERROR(VLOOKUP(G19,'base dados'!$B$2:$F$47,3,FALSE),0)</f>
        <v>0</v>
      </c>
      <c r="K19" s="597">
        <f>IFERROR(VLOOKUP(H19,'base dados'!$B$2:$F$47,5,FALSE),0)</f>
        <v>0</v>
      </c>
      <c r="L19" s="586" t="str">
        <f>IFERROR(VLOOKUP(H19,'base dados'!$B$2:$F$47,3,FALSE)," ")</f>
        <v xml:space="preserve"> </v>
      </c>
      <c r="M19" s="582"/>
      <c r="N19" s="587"/>
      <c r="O19" s="587"/>
      <c r="P19" s="586">
        <f t="shared" si="2"/>
        <v>0</v>
      </c>
      <c r="Q19" s="587"/>
      <c r="R19" s="587"/>
      <c r="S19" s="587"/>
      <c r="T19" s="587"/>
      <c r="U19" s="586">
        <f t="shared" si="3"/>
        <v>0</v>
      </c>
      <c r="V19" s="582"/>
      <c r="W19" s="582"/>
      <c r="X19" s="582"/>
      <c r="Y19" s="582"/>
      <c r="Z19" s="586">
        <f t="shared" si="4"/>
        <v>0</v>
      </c>
      <c r="AA19" s="582"/>
      <c r="AB19" s="582"/>
      <c r="AC19" s="586">
        <f t="shared" si="5"/>
        <v>0</v>
      </c>
      <c r="AD19" s="582"/>
      <c r="AE19" s="582"/>
      <c r="AF19" s="582"/>
      <c r="AG19" s="586">
        <f t="shared" si="6"/>
        <v>0</v>
      </c>
      <c r="AH19" s="582"/>
      <c r="AI19" s="582"/>
      <c r="AJ19" s="582"/>
      <c r="AK19" s="582"/>
      <c r="AL19" s="586">
        <f t="shared" si="7"/>
        <v>0</v>
      </c>
      <c r="AM19" s="582"/>
      <c r="AN19" s="582"/>
      <c r="AO19" s="586">
        <f t="shared" si="14"/>
        <v>0</v>
      </c>
      <c r="AP19" s="582"/>
      <c r="AQ19" s="582"/>
      <c r="AR19" s="582"/>
      <c r="AS19" s="588">
        <f t="shared" si="15"/>
        <v>0</v>
      </c>
      <c r="AT19" s="590">
        <f t="shared" si="16"/>
        <v>0</v>
      </c>
      <c r="AU19" s="601">
        <f t="shared" si="8"/>
        <v>0</v>
      </c>
      <c r="AV19" s="601">
        <f t="shared" si="17"/>
        <v>0</v>
      </c>
      <c r="AW19" s="584">
        <f>IFERROR(VLOOKUP(G19,'base dados'!$B$2:$C$47,2,FALSE),0)</f>
        <v>0</v>
      </c>
      <c r="AX19" s="589">
        <f t="shared" si="9"/>
        <v>0</v>
      </c>
      <c r="AY19" s="601">
        <f t="shared" si="10"/>
        <v>0</v>
      </c>
      <c r="AZ19" s="601">
        <f t="shared" si="11"/>
        <v>0</v>
      </c>
      <c r="BA19" s="585" t="str">
        <f>IFERROR(VLOOKUP(H19,'base dados'!$B$2:$C$47,2,FALSE),"")</f>
        <v/>
      </c>
      <c r="BB19" s="589">
        <f t="shared" si="18"/>
        <v>0</v>
      </c>
      <c r="BC19" s="589">
        <f t="shared" si="12"/>
        <v>0</v>
      </c>
      <c r="BD19" s="598"/>
    </row>
    <row r="20" spans="1:56" ht="42.6" hidden="1" customHeight="1">
      <c r="A20" s="482">
        <f>IFERROR(VLOOKUP(G20,'base dados'!K21:L24,2,FALSE),0)</f>
        <v>0</v>
      </c>
      <c r="B20" s="482">
        <f>IFERROR(VLOOKUP(H20,'base dados'!$M$11:$N$22,2,FALSE),0)</f>
        <v>0</v>
      </c>
      <c r="C20" s="578">
        <f t="shared" si="13"/>
        <v>10</v>
      </c>
      <c r="D20" s="578"/>
      <c r="E20" s="578"/>
      <c r="F20" s="581"/>
      <c r="G20" s="579"/>
      <c r="H20" s="579"/>
      <c r="I20" s="597">
        <f>IFERROR(VLOOKUP(G20,'base dados'!$B$2:$F$47,5,FALSE),0)</f>
        <v>0</v>
      </c>
      <c r="J20" s="586">
        <f>IFERROR(VLOOKUP(G20,'base dados'!$B$2:$F$47,3,FALSE),0)</f>
        <v>0</v>
      </c>
      <c r="K20" s="597">
        <f>IFERROR(VLOOKUP(H20,'base dados'!$B$2:$F$47,5,FALSE),0)</f>
        <v>0</v>
      </c>
      <c r="L20" s="586" t="str">
        <f>IFERROR(VLOOKUP(H20,'base dados'!$B$2:$F$47,3,FALSE)," ")</f>
        <v xml:space="preserve"> </v>
      </c>
      <c r="M20" s="582"/>
      <c r="N20" s="587"/>
      <c r="O20" s="587"/>
      <c r="P20" s="586">
        <f t="shared" si="2"/>
        <v>0</v>
      </c>
      <c r="Q20" s="587"/>
      <c r="R20" s="587"/>
      <c r="S20" s="587"/>
      <c r="T20" s="587"/>
      <c r="U20" s="586">
        <f t="shared" si="3"/>
        <v>0</v>
      </c>
      <c r="V20" s="582"/>
      <c r="W20" s="582"/>
      <c r="X20" s="582"/>
      <c r="Y20" s="582"/>
      <c r="Z20" s="586">
        <f t="shared" si="4"/>
        <v>0</v>
      </c>
      <c r="AA20" s="582"/>
      <c r="AB20" s="582"/>
      <c r="AC20" s="586">
        <f t="shared" si="5"/>
        <v>0</v>
      </c>
      <c r="AD20" s="582"/>
      <c r="AE20" s="582"/>
      <c r="AF20" s="582"/>
      <c r="AG20" s="586">
        <f t="shared" si="6"/>
        <v>0</v>
      </c>
      <c r="AH20" s="582"/>
      <c r="AI20" s="582"/>
      <c r="AJ20" s="582"/>
      <c r="AK20" s="582"/>
      <c r="AL20" s="586">
        <f t="shared" si="7"/>
        <v>0</v>
      </c>
      <c r="AM20" s="582"/>
      <c r="AN20" s="582"/>
      <c r="AO20" s="586">
        <f t="shared" si="14"/>
        <v>0</v>
      </c>
      <c r="AP20" s="582"/>
      <c r="AQ20" s="582"/>
      <c r="AR20" s="582"/>
      <c r="AS20" s="588">
        <f t="shared" si="15"/>
        <v>0</v>
      </c>
      <c r="AT20" s="590">
        <f t="shared" si="16"/>
        <v>0</v>
      </c>
      <c r="AU20" s="601">
        <f t="shared" si="8"/>
        <v>0</v>
      </c>
      <c r="AV20" s="601">
        <f t="shared" si="17"/>
        <v>0</v>
      </c>
      <c r="AW20" s="584">
        <f>IFERROR(VLOOKUP(G20,'base dados'!$B$2:$C$47,2,FALSE),0)</f>
        <v>0</v>
      </c>
      <c r="AX20" s="589">
        <f t="shared" si="9"/>
        <v>0</v>
      </c>
      <c r="AY20" s="601">
        <f t="shared" si="10"/>
        <v>0</v>
      </c>
      <c r="AZ20" s="601">
        <f t="shared" si="11"/>
        <v>0</v>
      </c>
      <c r="BA20" s="585" t="str">
        <f>IFERROR(VLOOKUP(H20,'base dados'!$B$2:$C$47,2,FALSE),"")</f>
        <v/>
      </c>
      <c r="BB20" s="589">
        <f t="shared" si="18"/>
        <v>0</v>
      </c>
      <c r="BC20" s="589">
        <f t="shared" si="12"/>
        <v>0</v>
      </c>
      <c r="BD20" s="598"/>
    </row>
    <row r="21" spans="1:56" ht="42.6" hidden="1" customHeight="1">
      <c r="A21" s="482">
        <f>IFERROR(VLOOKUP(G21,'base dados'!K22:L25,2,FALSE),0)</f>
        <v>0</v>
      </c>
      <c r="B21" s="482">
        <f>IFERROR(VLOOKUP(H21,'base dados'!$M$11:$N$22,2,FALSE),0)</f>
        <v>0</v>
      </c>
      <c r="C21" s="578">
        <f t="shared" si="13"/>
        <v>11</v>
      </c>
      <c r="D21" s="578"/>
      <c r="E21" s="578"/>
      <c r="F21" s="581"/>
      <c r="G21" s="579"/>
      <c r="H21" s="579"/>
      <c r="I21" s="597">
        <f>IFERROR(VLOOKUP(G21,'base dados'!$B$2:$F$47,5,FALSE),0)</f>
        <v>0</v>
      </c>
      <c r="J21" s="586">
        <f>IFERROR(VLOOKUP(G21,'base dados'!$B$2:$F$47,3,FALSE),0)</f>
        <v>0</v>
      </c>
      <c r="K21" s="597">
        <f>IFERROR(VLOOKUP(H21,'base dados'!$B$2:$F$47,5,FALSE),0)</f>
        <v>0</v>
      </c>
      <c r="L21" s="586" t="str">
        <f>IFERROR(VLOOKUP(H21,'base dados'!$B$2:$F$47,3,FALSE)," ")</f>
        <v xml:space="preserve"> </v>
      </c>
      <c r="M21" s="582"/>
      <c r="N21" s="587"/>
      <c r="O21" s="587"/>
      <c r="P21" s="586">
        <f t="shared" si="2"/>
        <v>0</v>
      </c>
      <c r="Q21" s="587"/>
      <c r="R21" s="587"/>
      <c r="S21" s="587"/>
      <c r="T21" s="587"/>
      <c r="U21" s="586">
        <f t="shared" si="3"/>
        <v>0</v>
      </c>
      <c r="V21" s="582"/>
      <c r="W21" s="582"/>
      <c r="X21" s="582"/>
      <c r="Y21" s="582"/>
      <c r="Z21" s="586">
        <f t="shared" si="4"/>
        <v>0</v>
      </c>
      <c r="AA21" s="582"/>
      <c r="AB21" s="582"/>
      <c r="AC21" s="586">
        <f t="shared" si="5"/>
        <v>0</v>
      </c>
      <c r="AD21" s="582"/>
      <c r="AE21" s="582"/>
      <c r="AF21" s="582"/>
      <c r="AG21" s="586">
        <f t="shared" si="6"/>
        <v>0</v>
      </c>
      <c r="AH21" s="582"/>
      <c r="AI21" s="582"/>
      <c r="AJ21" s="582"/>
      <c r="AK21" s="582"/>
      <c r="AL21" s="586">
        <f t="shared" si="7"/>
        <v>0</v>
      </c>
      <c r="AM21" s="582"/>
      <c r="AN21" s="582"/>
      <c r="AO21" s="586">
        <f t="shared" si="14"/>
        <v>0</v>
      </c>
      <c r="AP21" s="582"/>
      <c r="AQ21" s="582"/>
      <c r="AR21" s="582"/>
      <c r="AS21" s="588">
        <f t="shared" si="15"/>
        <v>0</v>
      </c>
      <c r="AT21" s="590">
        <f t="shared" si="16"/>
        <v>0</v>
      </c>
      <c r="AU21" s="601">
        <f t="shared" si="8"/>
        <v>0</v>
      </c>
      <c r="AV21" s="601">
        <f t="shared" si="17"/>
        <v>0</v>
      </c>
      <c r="AW21" s="584">
        <f>IFERROR(VLOOKUP(G21,'base dados'!$B$2:$C$47,2,FALSE),0)</f>
        <v>0</v>
      </c>
      <c r="AX21" s="589">
        <f t="shared" si="9"/>
        <v>0</v>
      </c>
      <c r="AY21" s="601">
        <f t="shared" si="10"/>
        <v>0</v>
      </c>
      <c r="AZ21" s="601">
        <f t="shared" si="11"/>
        <v>0</v>
      </c>
      <c r="BA21" s="585">
        <f>IFERROR(VLOOKUP(H21,'base dados'!$B$2:$C$47,2,FALSE),0)</f>
        <v>0</v>
      </c>
      <c r="BB21" s="589">
        <f t="shared" si="18"/>
        <v>0</v>
      </c>
      <c r="BC21" s="589">
        <f t="shared" si="12"/>
        <v>0</v>
      </c>
      <c r="BD21" s="599"/>
    </row>
    <row r="22" spans="1:56" ht="42.6" hidden="1" customHeight="1">
      <c r="A22" s="482">
        <f>IFERROR(VLOOKUP(G22,'base dados'!K23:L26,2,FALSE),0)</f>
        <v>0</v>
      </c>
      <c r="B22" s="482">
        <f>IFERROR(VLOOKUP(H22,'base dados'!$M$11:$N$22,2,FALSE),0)</f>
        <v>0</v>
      </c>
      <c r="C22" s="578">
        <f t="shared" si="13"/>
        <v>12</v>
      </c>
      <c r="D22" s="578"/>
      <c r="E22" s="578"/>
      <c r="F22" s="581"/>
      <c r="G22" s="579"/>
      <c r="H22" s="579"/>
      <c r="I22" s="597">
        <f>IFERROR(VLOOKUP(G22,'base dados'!$B$2:$F$47,5,FALSE),0)</f>
        <v>0</v>
      </c>
      <c r="J22" s="586" t="str">
        <f>IFERROR(VLOOKUP(G22,'base dados'!$B$2:$F$47,3,FALSE)," ")</f>
        <v xml:space="preserve"> </v>
      </c>
      <c r="K22" s="597" t="str">
        <f>IFERROR(VLOOKUP(H22,'base dados'!$B$2:$F$47,5,FALSE)," ")</f>
        <v xml:space="preserve"> </v>
      </c>
      <c r="L22" s="586" t="str">
        <f>IFERROR(VLOOKUP(H22,'base dados'!$B$2:$F$47,3,FALSE)," ")</f>
        <v xml:space="preserve"> </v>
      </c>
      <c r="M22" s="582"/>
      <c r="N22" s="587"/>
      <c r="O22" s="587"/>
      <c r="P22" s="586">
        <f t="shared" si="2"/>
        <v>0</v>
      </c>
      <c r="Q22" s="587"/>
      <c r="R22" s="587"/>
      <c r="S22" s="587"/>
      <c r="T22" s="587"/>
      <c r="U22" s="586">
        <f t="shared" si="3"/>
        <v>0</v>
      </c>
      <c r="V22" s="582"/>
      <c r="W22" s="582"/>
      <c r="X22" s="582"/>
      <c r="Y22" s="582"/>
      <c r="Z22" s="586">
        <f t="shared" si="4"/>
        <v>0</v>
      </c>
      <c r="AA22" s="582"/>
      <c r="AB22" s="582"/>
      <c r="AC22" s="586">
        <f t="shared" si="5"/>
        <v>0</v>
      </c>
      <c r="AD22" s="582"/>
      <c r="AE22" s="582"/>
      <c r="AF22" s="582"/>
      <c r="AG22" s="586">
        <f t="shared" si="6"/>
        <v>0</v>
      </c>
      <c r="AH22" s="582"/>
      <c r="AI22" s="582"/>
      <c r="AJ22" s="582"/>
      <c r="AK22" s="582"/>
      <c r="AL22" s="586">
        <f t="shared" si="7"/>
        <v>0</v>
      </c>
      <c r="AM22" s="582"/>
      <c r="AN22" s="582"/>
      <c r="AO22" s="586">
        <f t="shared" si="14"/>
        <v>0</v>
      </c>
      <c r="AP22" s="582"/>
      <c r="AQ22" s="582"/>
      <c r="AR22" s="582"/>
      <c r="AS22" s="588">
        <f t="shared" si="15"/>
        <v>0</v>
      </c>
      <c r="AT22" s="590">
        <f t="shared" si="16"/>
        <v>0</v>
      </c>
      <c r="AU22" s="601">
        <f t="shared" si="8"/>
        <v>0</v>
      </c>
      <c r="AV22" s="601">
        <f t="shared" si="17"/>
        <v>0</v>
      </c>
      <c r="AW22" s="584">
        <f>IFERROR(VLOOKUP(G22,'base dados'!$B$2:$C$47,2,FALSE),0)</f>
        <v>0</v>
      </c>
      <c r="AX22" s="589">
        <f t="shared" ref="AX22:AX85" si="20">IFERROR(IF(J22="Kg",AU22*AW22,IF(J22="M³",AV22*AW22,0))," ")</f>
        <v>0</v>
      </c>
      <c r="AY22" s="601">
        <f t="shared" si="10"/>
        <v>0</v>
      </c>
      <c r="AZ22" s="601">
        <f t="shared" si="11"/>
        <v>0</v>
      </c>
      <c r="BA22" s="585">
        <f>IFERROR(VLOOKUP(H22,'base dados'!$B$2:$C$47,2,FALSE),0)</f>
        <v>0</v>
      </c>
      <c r="BB22" s="589">
        <f t="shared" si="18"/>
        <v>0</v>
      </c>
      <c r="BC22" s="589">
        <f t="shared" si="12"/>
        <v>0</v>
      </c>
      <c r="BD22" s="489">
        <f t="shared" ref="BD22:BD64" si="21">AT22</f>
        <v>0</v>
      </c>
    </row>
    <row r="23" spans="1:56" ht="42.6" hidden="1" customHeight="1">
      <c r="A23" s="482">
        <f>IFERROR(VLOOKUP(G23,'base dados'!K24:L27,2,FALSE),0)</f>
        <v>0</v>
      </c>
      <c r="B23" s="482">
        <f>IFERROR(VLOOKUP(H23,'base dados'!$M$11:$N$22,2,FALSE),0)</f>
        <v>0</v>
      </c>
      <c r="C23" s="578">
        <f t="shared" si="13"/>
        <v>13</v>
      </c>
      <c r="D23" s="578"/>
      <c r="E23" s="578"/>
      <c r="F23" s="581"/>
      <c r="G23" s="579"/>
      <c r="H23" s="579"/>
      <c r="I23" s="597">
        <f>IFERROR(VLOOKUP(G23,'base dados'!$B$2:$F$47,5,FALSE),0)</f>
        <v>0</v>
      </c>
      <c r="J23" s="586" t="str">
        <f>IFERROR(VLOOKUP(G23,'base dados'!$B$2:$F$47,3,FALSE)," ")</f>
        <v xml:space="preserve"> </v>
      </c>
      <c r="K23" s="597" t="str">
        <f>IFERROR(VLOOKUP(H23,'base dados'!$B$2:$F$47,5,FALSE)," ")</f>
        <v xml:space="preserve"> </v>
      </c>
      <c r="L23" s="586" t="str">
        <f>IFERROR(VLOOKUP(H23,'base dados'!$B$2:$F$47,3,FALSE)," ")</f>
        <v xml:space="preserve"> </v>
      </c>
      <c r="M23" s="582"/>
      <c r="N23" s="587"/>
      <c r="O23" s="587"/>
      <c r="P23" s="586">
        <f t="shared" si="2"/>
        <v>0</v>
      </c>
      <c r="Q23" s="587"/>
      <c r="R23" s="587"/>
      <c r="S23" s="587"/>
      <c r="T23" s="587"/>
      <c r="U23" s="586">
        <f t="shared" si="3"/>
        <v>0</v>
      </c>
      <c r="V23" s="582"/>
      <c r="W23" s="582"/>
      <c r="X23" s="582"/>
      <c r="Y23" s="582"/>
      <c r="Z23" s="586">
        <f t="shared" si="4"/>
        <v>0</v>
      </c>
      <c r="AA23" s="582"/>
      <c r="AB23" s="582"/>
      <c r="AC23" s="586">
        <f t="shared" si="5"/>
        <v>0</v>
      </c>
      <c r="AD23" s="582"/>
      <c r="AE23" s="582"/>
      <c r="AF23" s="582"/>
      <c r="AG23" s="586">
        <f t="shared" si="6"/>
        <v>0</v>
      </c>
      <c r="AH23" s="582"/>
      <c r="AI23" s="582"/>
      <c r="AJ23" s="582"/>
      <c r="AK23" s="582"/>
      <c r="AL23" s="586">
        <f t="shared" si="7"/>
        <v>0</v>
      </c>
      <c r="AM23" s="582"/>
      <c r="AN23" s="582"/>
      <c r="AO23" s="586">
        <f t="shared" si="14"/>
        <v>0</v>
      </c>
      <c r="AP23" s="582"/>
      <c r="AQ23" s="582"/>
      <c r="AR23" s="582"/>
      <c r="AS23" s="588">
        <f t="shared" si="15"/>
        <v>0</v>
      </c>
      <c r="AT23" s="590">
        <f t="shared" si="16"/>
        <v>0</v>
      </c>
      <c r="AU23" s="601">
        <f t="shared" si="8"/>
        <v>0</v>
      </c>
      <c r="AV23" s="601">
        <f t="shared" si="17"/>
        <v>0</v>
      </c>
      <c r="AW23" s="584">
        <f>IFERROR(VLOOKUP(G23,'base dados'!$B$2:$C$47,2,FALSE),0)</f>
        <v>0</v>
      </c>
      <c r="AX23" s="589">
        <f t="shared" si="20"/>
        <v>0</v>
      </c>
      <c r="AY23" s="601">
        <f t="shared" si="10"/>
        <v>0</v>
      </c>
      <c r="AZ23" s="601">
        <f t="shared" si="11"/>
        <v>0</v>
      </c>
      <c r="BA23" s="585">
        <f>IFERROR(VLOOKUP(H23,'base dados'!$B$2:$C$47,2,FALSE),0)</f>
        <v>0</v>
      </c>
      <c r="BB23" s="589">
        <f t="shared" si="18"/>
        <v>0</v>
      </c>
      <c r="BC23" s="589">
        <f t="shared" si="12"/>
        <v>0</v>
      </c>
      <c r="BD23" s="489">
        <f t="shared" si="21"/>
        <v>0</v>
      </c>
    </row>
    <row r="24" spans="1:56" ht="42.6" hidden="1" customHeight="1">
      <c r="A24" s="482">
        <f>IFERROR(VLOOKUP(G24,'base dados'!K25:L28,2,FALSE),0)</f>
        <v>0</v>
      </c>
      <c r="B24" s="482">
        <f>IFERROR(VLOOKUP(H24,'base dados'!$M$11:$N$22,2,FALSE),0)</f>
        <v>0</v>
      </c>
      <c r="C24" s="578">
        <f t="shared" si="13"/>
        <v>14</v>
      </c>
      <c r="D24" s="578"/>
      <c r="E24" s="578"/>
      <c r="F24" s="581"/>
      <c r="G24" s="579"/>
      <c r="H24" s="579"/>
      <c r="I24" s="597">
        <f>IFERROR(VLOOKUP(G24,'base dados'!$B$2:$F$47,5,FALSE),0)</f>
        <v>0</v>
      </c>
      <c r="J24" s="586" t="str">
        <f>IFERROR(VLOOKUP(G24,'base dados'!$B$2:$F$47,3,FALSE)," ")</f>
        <v xml:space="preserve"> </v>
      </c>
      <c r="K24" s="597" t="str">
        <f>IFERROR(VLOOKUP(H24,'base dados'!$B$2:$F$47,5,FALSE)," ")</f>
        <v xml:space="preserve"> </v>
      </c>
      <c r="L24" s="586" t="str">
        <f>IFERROR(VLOOKUP(H24,'base dados'!$B$2:$F$47,3,FALSE)," ")</f>
        <v xml:space="preserve"> </v>
      </c>
      <c r="M24" s="582"/>
      <c r="N24" s="587"/>
      <c r="O24" s="587"/>
      <c r="P24" s="586">
        <f t="shared" si="2"/>
        <v>0</v>
      </c>
      <c r="Q24" s="587"/>
      <c r="R24" s="587"/>
      <c r="S24" s="587"/>
      <c r="T24" s="587"/>
      <c r="U24" s="586">
        <f t="shared" si="3"/>
        <v>0</v>
      </c>
      <c r="V24" s="582"/>
      <c r="W24" s="582"/>
      <c r="X24" s="582"/>
      <c r="Y24" s="582"/>
      <c r="Z24" s="586">
        <f t="shared" si="4"/>
        <v>0</v>
      </c>
      <c r="AA24" s="582"/>
      <c r="AB24" s="582"/>
      <c r="AC24" s="586">
        <f t="shared" si="5"/>
        <v>0</v>
      </c>
      <c r="AD24" s="582"/>
      <c r="AE24" s="582"/>
      <c r="AF24" s="582"/>
      <c r="AG24" s="586">
        <f t="shared" si="6"/>
        <v>0</v>
      </c>
      <c r="AH24" s="582"/>
      <c r="AI24" s="582"/>
      <c r="AJ24" s="582"/>
      <c r="AK24" s="582"/>
      <c r="AL24" s="586">
        <f t="shared" si="7"/>
        <v>0</v>
      </c>
      <c r="AM24" s="582"/>
      <c r="AN24" s="582"/>
      <c r="AO24" s="586">
        <f t="shared" si="14"/>
        <v>0</v>
      </c>
      <c r="AP24" s="582"/>
      <c r="AQ24" s="582"/>
      <c r="AR24" s="582"/>
      <c r="AS24" s="588">
        <f t="shared" si="15"/>
        <v>0</v>
      </c>
      <c r="AT24" s="590">
        <f t="shared" si="16"/>
        <v>0</v>
      </c>
      <c r="AU24" s="601">
        <f t="shared" si="8"/>
        <v>0</v>
      </c>
      <c r="AV24" s="601">
        <f t="shared" si="17"/>
        <v>0</v>
      </c>
      <c r="AW24" s="584">
        <f>IFERROR(VLOOKUP(G24,'base dados'!$B$2:$C$47,2,FALSE),0)</f>
        <v>0</v>
      </c>
      <c r="AX24" s="589">
        <f t="shared" si="20"/>
        <v>0</v>
      </c>
      <c r="AY24" s="601">
        <f t="shared" si="10"/>
        <v>0</v>
      </c>
      <c r="AZ24" s="601">
        <f t="shared" si="11"/>
        <v>0</v>
      </c>
      <c r="BA24" s="585">
        <f>IFERROR(VLOOKUP(H24,'base dados'!$B$2:$C$47,2,FALSE),0)</f>
        <v>0</v>
      </c>
      <c r="BB24" s="589">
        <f t="shared" si="18"/>
        <v>0</v>
      </c>
      <c r="BC24" s="589">
        <f t="shared" si="12"/>
        <v>0</v>
      </c>
      <c r="BD24" s="489">
        <f t="shared" si="21"/>
        <v>0</v>
      </c>
    </row>
    <row r="25" spans="1:56" ht="42.6" hidden="1" customHeight="1">
      <c r="A25" s="482">
        <f>IFERROR(VLOOKUP(G25,'base dados'!K26:L29,2,FALSE),0)</f>
        <v>0</v>
      </c>
      <c r="B25" s="482">
        <f>IFERROR(VLOOKUP(H25,'base dados'!$M$11:$N$22,2,FALSE),0)</f>
        <v>0</v>
      </c>
      <c r="C25" s="578">
        <f t="shared" si="13"/>
        <v>15</v>
      </c>
      <c r="D25" s="578"/>
      <c r="E25" s="578"/>
      <c r="F25" s="581"/>
      <c r="G25" s="579"/>
      <c r="H25" s="579"/>
      <c r="I25" s="597">
        <f>IFERROR(VLOOKUP(G25,'base dados'!$B$2:$F$47,5,FALSE),0)</f>
        <v>0</v>
      </c>
      <c r="J25" s="586" t="str">
        <f>IFERROR(VLOOKUP(G25,'base dados'!$B$2:$F$47,3,FALSE)," ")</f>
        <v xml:space="preserve"> </v>
      </c>
      <c r="K25" s="597" t="str">
        <f>IFERROR(VLOOKUP(H25,'base dados'!$B$2:$F$47,5,FALSE)," ")</f>
        <v xml:space="preserve"> </v>
      </c>
      <c r="L25" s="586" t="str">
        <f>IFERROR(VLOOKUP(H25,'base dados'!$B$2:$F$47,3,FALSE)," ")</f>
        <v xml:space="preserve"> </v>
      </c>
      <c r="M25" s="582"/>
      <c r="N25" s="587"/>
      <c r="O25" s="587"/>
      <c r="P25" s="586">
        <f t="shared" si="2"/>
        <v>0</v>
      </c>
      <c r="Q25" s="587"/>
      <c r="R25" s="587"/>
      <c r="S25" s="587"/>
      <c r="T25" s="587"/>
      <c r="U25" s="586">
        <f t="shared" si="3"/>
        <v>0</v>
      </c>
      <c r="V25" s="582"/>
      <c r="W25" s="582"/>
      <c r="X25" s="582"/>
      <c r="Y25" s="582"/>
      <c r="Z25" s="586">
        <f t="shared" si="4"/>
        <v>0</v>
      </c>
      <c r="AA25" s="582"/>
      <c r="AB25" s="582"/>
      <c r="AC25" s="586">
        <f t="shared" si="5"/>
        <v>0</v>
      </c>
      <c r="AD25" s="582"/>
      <c r="AE25" s="582"/>
      <c r="AF25" s="582"/>
      <c r="AG25" s="586">
        <f t="shared" si="6"/>
        <v>0</v>
      </c>
      <c r="AH25" s="582"/>
      <c r="AI25" s="582"/>
      <c r="AJ25" s="582"/>
      <c r="AK25" s="582"/>
      <c r="AL25" s="586">
        <f t="shared" si="7"/>
        <v>0</v>
      </c>
      <c r="AM25" s="582"/>
      <c r="AN25" s="582"/>
      <c r="AO25" s="586">
        <f t="shared" si="14"/>
        <v>0</v>
      </c>
      <c r="AP25" s="582"/>
      <c r="AQ25" s="582"/>
      <c r="AR25" s="582"/>
      <c r="AS25" s="588">
        <f t="shared" si="15"/>
        <v>0</v>
      </c>
      <c r="AT25" s="590">
        <f t="shared" si="16"/>
        <v>0</v>
      </c>
      <c r="AU25" s="601">
        <f t="shared" si="8"/>
        <v>0</v>
      </c>
      <c r="AV25" s="601">
        <f t="shared" si="17"/>
        <v>0</v>
      </c>
      <c r="AW25" s="584">
        <f>IFERROR(VLOOKUP(G25,'base dados'!$B$2:$C$47,2,FALSE),0)</f>
        <v>0</v>
      </c>
      <c r="AX25" s="589">
        <f t="shared" si="20"/>
        <v>0</v>
      </c>
      <c r="AY25" s="601">
        <f t="shared" si="10"/>
        <v>0</v>
      </c>
      <c r="AZ25" s="601">
        <f t="shared" si="11"/>
        <v>0</v>
      </c>
      <c r="BA25" s="585">
        <f>IFERROR(VLOOKUP(H25,'base dados'!$B$2:$C$47,2,FALSE),0)</f>
        <v>0</v>
      </c>
      <c r="BB25" s="589">
        <f t="shared" si="18"/>
        <v>0</v>
      </c>
      <c r="BC25" s="589">
        <f t="shared" si="12"/>
        <v>0</v>
      </c>
      <c r="BD25" s="489">
        <f t="shared" si="21"/>
        <v>0</v>
      </c>
    </row>
    <row r="26" spans="1:56" ht="42.6" hidden="1" customHeight="1">
      <c r="A26" s="482">
        <f>IFERROR(VLOOKUP(G26,'base dados'!K27:L30,2,FALSE),0)</f>
        <v>0</v>
      </c>
      <c r="B26" s="482">
        <f>IFERROR(VLOOKUP(H26,'base dados'!$M$11:$N$22,2,FALSE),0)</f>
        <v>0</v>
      </c>
      <c r="C26" s="578">
        <f t="shared" si="13"/>
        <v>16</v>
      </c>
      <c r="D26" s="578"/>
      <c r="E26" s="578"/>
      <c r="F26" s="581"/>
      <c r="G26" s="579"/>
      <c r="H26" s="579"/>
      <c r="I26" s="597">
        <f>IFERROR(VLOOKUP(G26,'base dados'!$B$2:$F$47,5,FALSE),0)</f>
        <v>0</v>
      </c>
      <c r="J26" s="586" t="str">
        <f>IFERROR(VLOOKUP(G26,'base dados'!$B$2:$F$47,3,FALSE)," ")</f>
        <v xml:space="preserve"> </v>
      </c>
      <c r="K26" s="597" t="str">
        <f>IFERROR(VLOOKUP(H26,'base dados'!$B$2:$F$47,5,FALSE)," ")</f>
        <v xml:space="preserve"> </v>
      </c>
      <c r="L26" s="586" t="str">
        <f>IFERROR(VLOOKUP(H26,'base dados'!$B$2:$F$47,3,FALSE)," ")</f>
        <v xml:space="preserve"> </v>
      </c>
      <c r="M26" s="582"/>
      <c r="N26" s="587"/>
      <c r="O26" s="587"/>
      <c r="P26" s="586">
        <f t="shared" si="2"/>
        <v>0</v>
      </c>
      <c r="Q26" s="587"/>
      <c r="R26" s="587"/>
      <c r="S26" s="587"/>
      <c r="T26" s="587"/>
      <c r="U26" s="586">
        <f t="shared" si="3"/>
        <v>0</v>
      </c>
      <c r="V26" s="582"/>
      <c r="W26" s="582"/>
      <c r="X26" s="582"/>
      <c r="Y26" s="582"/>
      <c r="Z26" s="586">
        <f t="shared" si="4"/>
        <v>0</v>
      </c>
      <c r="AA26" s="582"/>
      <c r="AB26" s="582"/>
      <c r="AC26" s="586">
        <f t="shared" si="5"/>
        <v>0</v>
      </c>
      <c r="AD26" s="582"/>
      <c r="AE26" s="582"/>
      <c r="AF26" s="582"/>
      <c r="AG26" s="586">
        <f t="shared" si="6"/>
        <v>0</v>
      </c>
      <c r="AH26" s="582"/>
      <c r="AI26" s="582"/>
      <c r="AJ26" s="582"/>
      <c r="AK26" s="582"/>
      <c r="AL26" s="586">
        <f t="shared" si="7"/>
        <v>0</v>
      </c>
      <c r="AM26" s="582"/>
      <c r="AN26" s="582"/>
      <c r="AO26" s="586">
        <f t="shared" si="14"/>
        <v>0</v>
      </c>
      <c r="AP26" s="582"/>
      <c r="AQ26" s="582"/>
      <c r="AR26" s="582"/>
      <c r="AS26" s="588">
        <f t="shared" si="15"/>
        <v>0</v>
      </c>
      <c r="AT26" s="590">
        <f t="shared" si="16"/>
        <v>0</v>
      </c>
      <c r="AU26" s="601">
        <f t="shared" si="8"/>
        <v>0</v>
      </c>
      <c r="AV26" s="601">
        <f t="shared" si="17"/>
        <v>0</v>
      </c>
      <c r="AW26" s="584">
        <f>IFERROR(VLOOKUP(G26,'base dados'!$B$2:$C$47,2,FALSE),0)</f>
        <v>0</v>
      </c>
      <c r="AX26" s="589">
        <f t="shared" si="20"/>
        <v>0</v>
      </c>
      <c r="AY26" s="601">
        <f t="shared" si="10"/>
        <v>0</v>
      </c>
      <c r="AZ26" s="601">
        <f t="shared" si="11"/>
        <v>0</v>
      </c>
      <c r="BA26" s="585">
        <f>IFERROR(VLOOKUP(H26,'base dados'!$B$2:$C$47,2,FALSE),0)</f>
        <v>0</v>
      </c>
      <c r="BB26" s="589">
        <f t="shared" si="18"/>
        <v>0</v>
      </c>
      <c r="BC26" s="589">
        <f t="shared" si="12"/>
        <v>0</v>
      </c>
      <c r="BD26" s="489">
        <f t="shared" si="21"/>
        <v>0</v>
      </c>
    </row>
    <row r="27" spans="1:56" ht="42.6" hidden="1" customHeight="1">
      <c r="A27" s="482">
        <f>IFERROR(VLOOKUP(G27,'base dados'!K28:L31,2,FALSE),0)</f>
        <v>0</v>
      </c>
      <c r="B27" s="482">
        <f>IFERROR(VLOOKUP(H27,'base dados'!$M$11:$N$22,2,FALSE),0)</f>
        <v>0</v>
      </c>
      <c r="C27" s="578">
        <f t="shared" si="13"/>
        <v>17</v>
      </c>
      <c r="D27" s="578"/>
      <c r="E27" s="578"/>
      <c r="F27" s="581"/>
      <c r="G27" s="579"/>
      <c r="H27" s="579"/>
      <c r="I27" s="597">
        <f>IFERROR(VLOOKUP(G27,'base dados'!$B$2:$F$47,5,FALSE),0)</f>
        <v>0</v>
      </c>
      <c r="J27" s="586" t="str">
        <f>IFERROR(VLOOKUP(G27,'base dados'!$B$2:$F$47,3,FALSE)," ")</f>
        <v xml:space="preserve"> </v>
      </c>
      <c r="K27" s="597" t="str">
        <f>IFERROR(VLOOKUP(H27,'base dados'!$B$2:$F$47,5,FALSE)," ")</f>
        <v xml:space="preserve"> </v>
      </c>
      <c r="L27" s="586" t="str">
        <f>IFERROR(VLOOKUP(H27,'base dados'!$B$2:$F$47,3,FALSE)," ")</f>
        <v xml:space="preserve"> </v>
      </c>
      <c r="M27" s="582"/>
      <c r="N27" s="587"/>
      <c r="O27" s="587"/>
      <c r="P27" s="586">
        <f t="shared" si="2"/>
        <v>0</v>
      </c>
      <c r="Q27" s="587"/>
      <c r="R27" s="587"/>
      <c r="S27" s="587"/>
      <c r="T27" s="587"/>
      <c r="U27" s="586">
        <f t="shared" si="3"/>
        <v>0</v>
      </c>
      <c r="V27" s="582"/>
      <c r="W27" s="582"/>
      <c r="X27" s="582"/>
      <c r="Y27" s="582"/>
      <c r="Z27" s="586">
        <f t="shared" si="4"/>
        <v>0</v>
      </c>
      <c r="AA27" s="582"/>
      <c r="AB27" s="582"/>
      <c r="AC27" s="586">
        <f t="shared" si="5"/>
        <v>0</v>
      </c>
      <c r="AD27" s="582"/>
      <c r="AE27" s="582"/>
      <c r="AF27" s="582"/>
      <c r="AG27" s="586">
        <f t="shared" si="6"/>
        <v>0</v>
      </c>
      <c r="AH27" s="582"/>
      <c r="AI27" s="582"/>
      <c r="AJ27" s="582"/>
      <c r="AK27" s="582"/>
      <c r="AL27" s="586">
        <f t="shared" si="7"/>
        <v>0</v>
      </c>
      <c r="AM27" s="582"/>
      <c r="AN27" s="582"/>
      <c r="AO27" s="586">
        <f t="shared" si="14"/>
        <v>0</v>
      </c>
      <c r="AP27" s="582"/>
      <c r="AQ27" s="582"/>
      <c r="AR27" s="582"/>
      <c r="AS27" s="588">
        <f t="shared" si="15"/>
        <v>0</v>
      </c>
      <c r="AT27" s="590">
        <f t="shared" si="16"/>
        <v>0</v>
      </c>
      <c r="AU27" s="601">
        <f t="shared" si="8"/>
        <v>0</v>
      </c>
      <c r="AV27" s="601">
        <f t="shared" si="17"/>
        <v>0</v>
      </c>
      <c r="AW27" s="584">
        <f>IFERROR(VLOOKUP(G27,'base dados'!$B$2:$C$47,2,FALSE),0)</f>
        <v>0</v>
      </c>
      <c r="AX27" s="589">
        <f t="shared" si="20"/>
        <v>0</v>
      </c>
      <c r="AY27" s="601">
        <f t="shared" si="10"/>
        <v>0</v>
      </c>
      <c r="AZ27" s="601">
        <f t="shared" si="11"/>
        <v>0</v>
      </c>
      <c r="BA27" s="585">
        <f>IFERROR(VLOOKUP(H27,'base dados'!$B$2:$C$47,2,FALSE),0)</f>
        <v>0</v>
      </c>
      <c r="BB27" s="589">
        <f t="shared" si="18"/>
        <v>0</v>
      </c>
      <c r="BC27" s="589">
        <f t="shared" si="12"/>
        <v>0</v>
      </c>
      <c r="BD27" s="489">
        <f t="shared" si="21"/>
        <v>0</v>
      </c>
    </row>
    <row r="28" spans="1:56" ht="42.6" hidden="1" customHeight="1">
      <c r="A28" s="482">
        <f>IFERROR(VLOOKUP(G28,'base dados'!K29:L32,2,FALSE),0)</f>
        <v>0</v>
      </c>
      <c r="B28" s="482">
        <f>IFERROR(VLOOKUP(H28,'base dados'!$M$11:$N$22,2,FALSE),0)</f>
        <v>0</v>
      </c>
      <c r="C28" s="578">
        <f t="shared" si="13"/>
        <v>18</v>
      </c>
      <c r="D28" s="578"/>
      <c r="E28" s="578"/>
      <c r="F28" s="581"/>
      <c r="G28" s="579"/>
      <c r="H28" s="579"/>
      <c r="I28" s="597">
        <f>IFERROR(VLOOKUP(G28,'base dados'!$B$2:$F$47,5,FALSE),0)</f>
        <v>0</v>
      </c>
      <c r="J28" s="586" t="str">
        <f>IFERROR(VLOOKUP(G28,'base dados'!$B$2:$F$47,3,FALSE)," ")</f>
        <v xml:space="preserve"> </v>
      </c>
      <c r="K28" s="597" t="str">
        <f>IFERROR(VLOOKUP(H28,'base dados'!$B$2:$F$47,5,FALSE)," ")</f>
        <v xml:space="preserve"> </v>
      </c>
      <c r="L28" s="586" t="str">
        <f>IFERROR(VLOOKUP(H28,'base dados'!$B$2:$F$47,3,FALSE)," ")</f>
        <v xml:space="preserve"> </v>
      </c>
      <c r="M28" s="582"/>
      <c r="N28" s="587"/>
      <c r="O28" s="587"/>
      <c r="P28" s="586">
        <f t="shared" si="2"/>
        <v>0</v>
      </c>
      <c r="Q28" s="587"/>
      <c r="R28" s="587"/>
      <c r="S28" s="587"/>
      <c r="T28" s="587"/>
      <c r="U28" s="586">
        <f t="shared" si="3"/>
        <v>0</v>
      </c>
      <c r="V28" s="582"/>
      <c r="W28" s="582"/>
      <c r="X28" s="582"/>
      <c r="Y28" s="582"/>
      <c r="Z28" s="586">
        <f t="shared" si="4"/>
        <v>0</v>
      </c>
      <c r="AA28" s="582"/>
      <c r="AB28" s="582"/>
      <c r="AC28" s="586">
        <f t="shared" si="5"/>
        <v>0</v>
      </c>
      <c r="AD28" s="582"/>
      <c r="AE28" s="582"/>
      <c r="AF28" s="582"/>
      <c r="AG28" s="586">
        <f t="shared" si="6"/>
        <v>0</v>
      </c>
      <c r="AH28" s="582"/>
      <c r="AI28" s="582"/>
      <c r="AJ28" s="582"/>
      <c r="AK28" s="582"/>
      <c r="AL28" s="586">
        <f t="shared" si="7"/>
        <v>0</v>
      </c>
      <c r="AM28" s="582"/>
      <c r="AN28" s="582"/>
      <c r="AO28" s="586">
        <f t="shared" si="14"/>
        <v>0</v>
      </c>
      <c r="AP28" s="582"/>
      <c r="AQ28" s="582"/>
      <c r="AR28" s="582"/>
      <c r="AS28" s="588">
        <f t="shared" si="15"/>
        <v>0</v>
      </c>
      <c r="AT28" s="590">
        <f t="shared" si="16"/>
        <v>0</v>
      </c>
      <c r="AU28" s="601">
        <f t="shared" si="8"/>
        <v>0</v>
      </c>
      <c r="AV28" s="601">
        <f t="shared" si="17"/>
        <v>0</v>
      </c>
      <c r="AW28" s="584">
        <f>IFERROR(VLOOKUP(G28,'base dados'!$B$2:$C$47,2,FALSE),0)</f>
        <v>0</v>
      </c>
      <c r="AX28" s="589">
        <f t="shared" si="20"/>
        <v>0</v>
      </c>
      <c r="AY28" s="601">
        <f t="shared" si="10"/>
        <v>0</v>
      </c>
      <c r="AZ28" s="601">
        <f t="shared" si="11"/>
        <v>0</v>
      </c>
      <c r="BA28" s="585">
        <f>IFERROR(VLOOKUP(H28,'base dados'!$B$2:$C$47,2,FALSE),0)</f>
        <v>0</v>
      </c>
      <c r="BB28" s="589">
        <f t="shared" si="18"/>
        <v>0</v>
      </c>
      <c r="BC28" s="589">
        <f t="shared" si="12"/>
        <v>0</v>
      </c>
      <c r="BD28" s="489">
        <f t="shared" si="21"/>
        <v>0</v>
      </c>
    </row>
    <row r="29" spans="1:56" ht="42.6" hidden="1" customHeight="1">
      <c r="A29" s="482">
        <f>IFERROR(VLOOKUP(G29,'base dados'!K30:L33,2,FALSE),0)</f>
        <v>0</v>
      </c>
      <c r="B29" s="482">
        <f>IFERROR(VLOOKUP(H29,'base dados'!$M$11:$N$22,2,FALSE),0)</f>
        <v>0</v>
      </c>
      <c r="C29" s="578">
        <f t="shared" si="13"/>
        <v>19</v>
      </c>
      <c r="D29" s="578"/>
      <c r="E29" s="578"/>
      <c r="F29" s="581"/>
      <c r="G29" s="579"/>
      <c r="H29" s="579"/>
      <c r="I29" s="597">
        <f>IFERROR(VLOOKUP(G29,'base dados'!$B$2:$F$47,5,FALSE),0)</f>
        <v>0</v>
      </c>
      <c r="J29" s="586" t="str">
        <f>IFERROR(VLOOKUP(G29,'base dados'!$B$2:$F$47,3,FALSE)," ")</f>
        <v xml:space="preserve"> </v>
      </c>
      <c r="K29" s="597" t="str">
        <f>IFERROR(VLOOKUP(H29,'base dados'!$B$2:$F$47,5,FALSE)," ")</f>
        <v xml:space="preserve"> </v>
      </c>
      <c r="L29" s="586" t="str">
        <f>IFERROR(VLOOKUP(H29,'base dados'!$B$2:$F$47,3,FALSE)," ")</f>
        <v xml:space="preserve"> </v>
      </c>
      <c r="M29" s="582"/>
      <c r="N29" s="587"/>
      <c r="O29" s="587"/>
      <c r="P29" s="586">
        <f t="shared" si="2"/>
        <v>0</v>
      </c>
      <c r="Q29" s="587"/>
      <c r="R29" s="587"/>
      <c r="S29" s="587"/>
      <c r="T29" s="587"/>
      <c r="U29" s="586">
        <f t="shared" si="3"/>
        <v>0</v>
      </c>
      <c r="V29" s="582"/>
      <c r="W29" s="582"/>
      <c r="X29" s="582"/>
      <c r="Y29" s="582"/>
      <c r="Z29" s="586">
        <f t="shared" si="4"/>
        <v>0</v>
      </c>
      <c r="AA29" s="582"/>
      <c r="AB29" s="582"/>
      <c r="AC29" s="586">
        <f t="shared" si="5"/>
        <v>0</v>
      </c>
      <c r="AD29" s="582"/>
      <c r="AE29" s="582"/>
      <c r="AF29" s="582"/>
      <c r="AG29" s="586">
        <f t="shared" si="6"/>
        <v>0</v>
      </c>
      <c r="AH29" s="582"/>
      <c r="AI29" s="582"/>
      <c r="AJ29" s="582"/>
      <c r="AK29" s="582"/>
      <c r="AL29" s="586">
        <f t="shared" si="7"/>
        <v>0</v>
      </c>
      <c r="AM29" s="582"/>
      <c r="AN29" s="582"/>
      <c r="AO29" s="586">
        <f t="shared" si="14"/>
        <v>0</v>
      </c>
      <c r="AP29" s="582"/>
      <c r="AQ29" s="582"/>
      <c r="AR29" s="582"/>
      <c r="AS29" s="588">
        <f t="shared" si="15"/>
        <v>0</v>
      </c>
      <c r="AT29" s="590">
        <f t="shared" si="16"/>
        <v>0</v>
      </c>
      <c r="AU29" s="601">
        <f t="shared" si="8"/>
        <v>0</v>
      </c>
      <c r="AV29" s="601">
        <f t="shared" si="17"/>
        <v>0</v>
      </c>
      <c r="AW29" s="584">
        <f>IFERROR(VLOOKUP(G29,'base dados'!$B$2:$C$47,2,FALSE),0)</f>
        <v>0</v>
      </c>
      <c r="AX29" s="589">
        <f t="shared" si="20"/>
        <v>0</v>
      </c>
      <c r="AY29" s="601">
        <f t="shared" si="10"/>
        <v>0</v>
      </c>
      <c r="AZ29" s="601">
        <f t="shared" si="11"/>
        <v>0</v>
      </c>
      <c r="BA29" s="585">
        <f>IFERROR(VLOOKUP(H29,'base dados'!$B$2:$C$47,2,FALSE),0)</f>
        <v>0</v>
      </c>
      <c r="BB29" s="589">
        <f t="shared" si="18"/>
        <v>0</v>
      </c>
      <c r="BC29" s="589">
        <f t="shared" si="12"/>
        <v>0</v>
      </c>
      <c r="BD29" s="489">
        <f t="shared" si="21"/>
        <v>0</v>
      </c>
    </row>
    <row r="30" spans="1:56" ht="42.6" hidden="1" customHeight="1">
      <c r="A30" s="482">
        <f>IFERROR(VLOOKUP(G30,'base dados'!K31:L34,2,FALSE),0)</f>
        <v>0</v>
      </c>
      <c r="B30" s="482">
        <f>IFERROR(VLOOKUP(H30,'base dados'!$M$11:$N$22,2,FALSE),0)</f>
        <v>0</v>
      </c>
      <c r="C30" s="578">
        <f t="shared" si="13"/>
        <v>20</v>
      </c>
      <c r="D30" s="578"/>
      <c r="E30" s="578"/>
      <c r="F30" s="581"/>
      <c r="G30" s="579"/>
      <c r="H30" s="579"/>
      <c r="I30" s="597">
        <f>IFERROR(VLOOKUP(G30,'base dados'!$B$2:$F$47,5,FALSE),0)</f>
        <v>0</v>
      </c>
      <c r="J30" s="586" t="str">
        <f>IFERROR(VLOOKUP(G30,'base dados'!$B$2:$F$47,3,FALSE)," ")</f>
        <v xml:space="preserve"> </v>
      </c>
      <c r="K30" s="597" t="str">
        <f>IFERROR(VLOOKUP(H30,'base dados'!$B$2:$F$47,5,FALSE)," ")</f>
        <v xml:space="preserve"> </v>
      </c>
      <c r="L30" s="586" t="str">
        <f>IFERROR(VLOOKUP(H30,'base dados'!$B$2:$F$47,3,FALSE)," ")</f>
        <v xml:space="preserve"> </v>
      </c>
      <c r="M30" s="582"/>
      <c r="N30" s="587"/>
      <c r="O30" s="587"/>
      <c r="P30" s="586">
        <f t="shared" si="2"/>
        <v>0</v>
      </c>
      <c r="Q30" s="587"/>
      <c r="R30" s="587"/>
      <c r="S30" s="587"/>
      <c r="T30" s="587"/>
      <c r="U30" s="586">
        <f t="shared" si="3"/>
        <v>0</v>
      </c>
      <c r="V30" s="582"/>
      <c r="W30" s="582"/>
      <c r="X30" s="582"/>
      <c r="Y30" s="582"/>
      <c r="Z30" s="586">
        <f t="shared" si="4"/>
        <v>0</v>
      </c>
      <c r="AA30" s="582"/>
      <c r="AB30" s="582"/>
      <c r="AC30" s="586">
        <f t="shared" si="5"/>
        <v>0</v>
      </c>
      <c r="AD30" s="582"/>
      <c r="AE30" s="582"/>
      <c r="AF30" s="582"/>
      <c r="AG30" s="586">
        <f t="shared" si="6"/>
        <v>0</v>
      </c>
      <c r="AH30" s="582"/>
      <c r="AI30" s="582"/>
      <c r="AJ30" s="582"/>
      <c r="AK30" s="582"/>
      <c r="AL30" s="586">
        <f t="shared" si="7"/>
        <v>0</v>
      </c>
      <c r="AM30" s="582"/>
      <c r="AN30" s="582"/>
      <c r="AO30" s="586">
        <f t="shared" si="14"/>
        <v>0</v>
      </c>
      <c r="AP30" s="582"/>
      <c r="AQ30" s="582"/>
      <c r="AR30" s="582"/>
      <c r="AS30" s="588">
        <f t="shared" si="15"/>
        <v>0</v>
      </c>
      <c r="AT30" s="590">
        <f t="shared" si="16"/>
        <v>0</v>
      </c>
      <c r="AU30" s="601">
        <f t="shared" si="8"/>
        <v>0</v>
      </c>
      <c r="AV30" s="601">
        <f t="shared" si="17"/>
        <v>0</v>
      </c>
      <c r="AW30" s="584">
        <f>IFERROR(VLOOKUP(G30,'base dados'!$B$2:$C$47,2,FALSE),0)</f>
        <v>0</v>
      </c>
      <c r="AX30" s="589">
        <f t="shared" si="20"/>
        <v>0</v>
      </c>
      <c r="AY30" s="601">
        <f t="shared" si="10"/>
        <v>0</v>
      </c>
      <c r="AZ30" s="601">
        <f t="shared" si="11"/>
        <v>0</v>
      </c>
      <c r="BA30" s="585">
        <f>IFERROR(VLOOKUP(H30,'base dados'!$B$2:$C$47,2,FALSE),0)</f>
        <v>0</v>
      </c>
      <c r="BB30" s="589">
        <f t="shared" si="18"/>
        <v>0</v>
      </c>
      <c r="BC30" s="589">
        <f t="shared" si="12"/>
        <v>0</v>
      </c>
      <c r="BD30" s="489">
        <f t="shared" si="21"/>
        <v>0</v>
      </c>
    </row>
    <row r="31" spans="1:56" ht="42.6" hidden="1" customHeight="1">
      <c r="A31" s="482">
        <f>IFERROR(VLOOKUP(G31,'base dados'!K32:L35,2,FALSE),0)</f>
        <v>0</v>
      </c>
      <c r="B31" s="482">
        <f>IFERROR(VLOOKUP(H31,'base dados'!$M$11:$N$22,2,FALSE),0)</f>
        <v>0</v>
      </c>
      <c r="C31" s="578">
        <f t="shared" si="13"/>
        <v>21</v>
      </c>
      <c r="D31" s="578"/>
      <c r="E31" s="578"/>
      <c r="F31" s="581"/>
      <c r="G31" s="579"/>
      <c r="H31" s="579"/>
      <c r="I31" s="597">
        <f>IFERROR(VLOOKUP(G31,'base dados'!$B$2:$F$47,5,FALSE),0)</f>
        <v>0</v>
      </c>
      <c r="J31" s="586" t="str">
        <f>IFERROR(VLOOKUP(G31,'base dados'!$B$2:$F$47,3,FALSE)," ")</f>
        <v xml:space="preserve"> </v>
      </c>
      <c r="K31" s="597" t="str">
        <f>IFERROR(VLOOKUP(H31,'base dados'!$B$2:$F$47,5,FALSE)," ")</f>
        <v xml:space="preserve"> </v>
      </c>
      <c r="L31" s="586" t="str">
        <f>IFERROR(VLOOKUP(H31,'base dados'!$B$2:$F$47,3,FALSE)," ")</f>
        <v xml:space="preserve"> </v>
      </c>
      <c r="M31" s="582"/>
      <c r="N31" s="587"/>
      <c r="O31" s="587"/>
      <c r="P31" s="586">
        <f t="shared" si="2"/>
        <v>0</v>
      </c>
      <c r="Q31" s="587"/>
      <c r="R31" s="587"/>
      <c r="S31" s="587"/>
      <c r="T31" s="587"/>
      <c r="U31" s="586">
        <f t="shared" si="3"/>
        <v>0</v>
      </c>
      <c r="V31" s="582"/>
      <c r="W31" s="582"/>
      <c r="X31" s="582"/>
      <c r="Y31" s="582"/>
      <c r="Z31" s="586">
        <f t="shared" si="4"/>
        <v>0</v>
      </c>
      <c r="AA31" s="582"/>
      <c r="AB31" s="582"/>
      <c r="AC31" s="586">
        <f t="shared" si="5"/>
        <v>0</v>
      </c>
      <c r="AD31" s="582"/>
      <c r="AE31" s="582"/>
      <c r="AF31" s="582"/>
      <c r="AG31" s="586">
        <f t="shared" si="6"/>
        <v>0</v>
      </c>
      <c r="AH31" s="582"/>
      <c r="AI31" s="582"/>
      <c r="AJ31" s="582"/>
      <c r="AK31" s="582"/>
      <c r="AL31" s="586">
        <f t="shared" si="7"/>
        <v>0</v>
      </c>
      <c r="AM31" s="582"/>
      <c r="AN31" s="582"/>
      <c r="AO31" s="586">
        <f t="shared" si="14"/>
        <v>0</v>
      </c>
      <c r="AP31" s="582"/>
      <c r="AQ31" s="582"/>
      <c r="AR31" s="582"/>
      <c r="AS31" s="588">
        <f t="shared" si="15"/>
        <v>0</v>
      </c>
      <c r="AT31" s="590">
        <f t="shared" si="16"/>
        <v>0</v>
      </c>
      <c r="AU31" s="601">
        <f t="shared" si="8"/>
        <v>0</v>
      </c>
      <c r="AV31" s="601">
        <f t="shared" si="17"/>
        <v>0</v>
      </c>
      <c r="AW31" s="584">
        <f>IFERROR(VLOOKUP(G31,'base dados'!$B$2:$C$47,2,FALSE),0)</f>
        <v>0</v>
      </c>
      <c r="AX31" s="589">
        <f t="shared" si="20"/>
        <v>0</v>
      </c>
      <c r="AY31" s="601">
        <f t="shared" si="10"/>
        <v>0</v>
      </c>
      <c r="AZ31" s="601">
        <f t="shared" si="11"/>
        <v>0</v>
      </c>
      <c r="BA31" s="585">
        <f>IFERROR(VLOOKUP(H31,'base dados'!$B$2:$C$47,2,FALSE),0)</f>
        <v>0</v>
      </c>
      <c r="BB31" s="589">
        <f t="shared" si="18"/>
        <v>0</v>
      </c>
      <c r="BC31" s="589">
        <f t="shared" si="12"/>
        <v>0</v>
      </c>
      <c r="BD31" s="489">
        <f t="shared" si="21"/>
        <v>0</v>
      </c>
    </row>
    <row r="32" spans="1:56" ht="42.6" hidden="1" customHeight="1">
      <c r="A32" s="482">
        <f>IFERROR(VLOOKUP(G32,'base dados'!K33:L36,2,FALSE),0)</f>
        <v>0</v>
      </c>
      <c r="B32" s="482">
        <f>IFERROR(VLOOKUP(H32,'base dados'!$M$11:$N$22,2,FALSE),0)</f>
        <v>0</v>
      </c>
      <c r="C32" s="578">
        <f t="shared" si="13"/>
        <v>22</v>
      </c>
      <c r="D32" s="578"/>
      <c r="E32" s="578"/>
      <c r="F32" s="581"/>
      <c r="G32" s="579"/>
      <c r="H32" s="579"/>
      <c r="I32" s="597">
        <f>IFERROR(VLOOKUP(G32,'base dados'!$B$2:$F$47,5,FALSE),0)</f>
        <v>0</v>
      </c>
      <c r="J32" s="586" t="str">
        <f>IFERROR(VLOOKUP(G32,'base dados'!$B$2:$F$47,3,FALSE)," ")</f>
        <v xml:space="preserve"> </v>
      </c>
      <c r="K32" s="597" t="str">
        <f>IFERROR(VLOOKUP(H32,'base dados'!$B$2:$F$47,5,FALSE)," ")</f>
        <v xml:space="preserve"> </v>
      </c>
      <c r="L32" s="586" t="str">
        <f>IFERROR(VLOOKUP(H32,'base dados'!$B$2:$F$47,3,FALSE)," ")</f>
        <v xml:space="preserve"> </v>
      </c>
      <c r="M32" s="582"/>
      <c r="N32" s="587"/>
      <c r="O32" s="587"/>
      <c r="P32" s="586">
        <f t="shared" si="2"/>
        <v>0</v>
      </c>
      <c r="Q32" s="587"/>
      <c r="R32" s="587"/>
      <c r="S32" s="587"/>
      <c r="T32" s="587"/>
      <c r="U32" s="586">
        <f t="shared" si="3"/>
        <v>0</v>
      </c>
      <c r="V32" s="582"/>
      <c r="W32" s="582"/>
      <c r="X32" s="582"/>
      <c r="Y32" s="582"/>
      <c r="Z32" s="586">
        <f t="shared" si="4"/>
        <v>0</v>
      </c>
      <c r="AA32" s="582"/>
      <c r="AB32" s="582"/>
      <c r="AC32" s="586">
        <f t="shared" si="5"/>
        <v>0</v>
      </c>
      <c r="AD32" s="582"/>
      <c r="AE32" s="582"/>
      <c r="AF32" s="582"/>
      <c r="AG32" s="586">
        <f t="shared" si="6"/>
        <v>0</v>
      </c>
      <c r="AH32" s="582"/>
      <c r="AI32" s="582"/>
      <c r="AJ32" s="582"/>
      <c r="AK32" s="582"/>
      <c r="AL32" s="586">
        <f t="shared" si="7"/>
        <v>0</v>
      </c>
      <c r="AM32" s="582"/>
      <c r="AN32" s="582"/>
      <c r="AO32" s="586">
        <f t="shared" si="14"/>
        <v>0</v>
      </c>
      <c r="AP32" s="582"/>
      <c r="AQ32" s="582"/>
      <c r="AR32" s="582"/>
      <c r="AS32" s="588">
        <f t="shared" si="15"/>
        <v>0</v>
      </c>
      <c r="AT32" s="590">
        <f t="shared" si="16"/>
        <v>0</v>
      </c>
      <c r="AU32" s="601">
        <f t="shared" si="8"/>
        <v>0</v>
      </c>
      <c r="AV32" s="601">
        <f t="shared" si="17"/>
        <v>0</v>
      </c>
      <c r="AW32" s="584">
        <f>IFERROR(VLOOKUP(G32,'base dados'!$B$2:$C$47,2,FALSE),0)</f>
        <v>0</v>
      </c>
      <c r="AX32" s="589">
        <f t="shared" si="20"/>
        <v>0</v>
      </c>
      <c r="AY32" s="601">
        <f t="shared" si="10"/>
        <v>0</v>
      </c>
      <c r="AZ32" s="601">
        <f t="shared" si="11"/>
        <v>0</v>
      </c>
      <c r="BA32" s="585">
        <f>IFERROR(VLOOKUP(H32,'base dados'!$B$2:$C$47,2,FALSE),0)</f>
        <v>0</v>
      </c>
      <c r="BB32" s="589">
        <f t="shared" si="18"/>
        <v>0</v>
      </c>
      <c r="BC32" s="589">
        <f t="shared" si="12"/>
        <v>0</v>
      </c>
      <c r="BD32" s="489">
        <f t="shared" si="21"/>
        <v>0</v>
      </c>
    </row>
    <row r="33" spans="1:56" ht="42.6" hidden="1" customHeight="1">
      <c r="A33" s="482">
        <f>IFERROR(VLOOKUP(G33,'base dados'!K34:L37,2,FALSE),0)</f>
        <v>0</v>
      </c>
      <c r="B33" s="482">
        <f>IFERROR(VLOOKUP(H33,'base dados'!$M$11:$N$22,2,FALSE),0)</f>
        <v>0</v>
      </c>
      <c r="C33" s="578">
        <f t="shared" si="13"/>
        <v>23</v>
      </c>
      <c r="D33" s="578"/>
      <c r="E33" s="578"/>
      <c r="F33" s="581"/>
      <c r="G33" s="579"/>
      <c r="H33" s="579"/>
      <c r="I33" s="597">
        <f>IFERROR(VLOOKUP(G33,'base dados'!$B$2:$F$47,5,FALSE),0)</f>
        <v>0</v>
      </c>
      <c r="J33" s="586" t="str">
        <f>IFERROR(VLOOKUP(G33,'base dados'!$B$2:$F$47,3,FALSE)," ")</f>
        <v xml:space="preserve"> </v>
      </c>
      <c r="K33" s="597" t="str">
        <f>IFERROR(VLOOKUP(H33,'base dados'!$B$2:$F$47,5,FALSE)," ")</f>
        <v xml:space="preserve"> </v>
      </c>
      <c r="L33" s="586" t="str">
        <f>IFERROR(VLOOKUP(H33,'base dados'!$B$2:$F$47,3,FALSE)," ")</f>
        <v xml:space="preserve"> </v>
      </c>
      <c r="M33" s="582"/>
      <c r="N33" s="587"/>
      <c r="O33" s="587"/>
      <c r="P33" s="586">
        <f t="shared" si="2"/>
        <v>0</v>
      </c>
      <c r="Q33" s="587"/>
      <c r="R33" s="587"/>
      <c r="S33" s="587"/>
      <c r="T33" s="587"/>
      <c r="U33" s="586">
        <f t="shared" si="3"/>
        <v>0</v>
      </c>
      <c r="V33" s="582"/>
      <c r="W33" s="582"/>
      <c r="X33" s="582"/>
      <c r="Y33" s="582"/>
      <c r="Z33" s="586">
        <f t="shared" si="4"/>
        <v>0</v>
      </c>
      <c r="AA33" s="582"/>
      <c r="AB33" s="582"/>
      <c r="AC33" s="586">
        <f t="shared" si="5"/>
        <v>0</v>
      </c>
      <c r="AD33" s="582"/>
      <c r="AE33" s="582"/>
      <c r="AF33" s="582"/>
      <c r="AG33" s="586">
        <f t="shared" si="6"/>
        <v>0</v>
      </c>
      <c r="AH33" s="582"/>
      <c r="AI33" s="582"/>
      <c r="AJ33" s="582"/>
      <c r="AK33" s="582"/>
      <c r="AL33" s="586">
        <f t="shared" si="7"/>
        <v>0</v>
      </c>
      <c r="AM33" s="582"/>
      <c r="AN33" s="582"/>
      <c r="AO33" s="586">
        <f t="shared" si="14"/>
        <v>0</v>
      </c>
      <c r="AP33" s="582"/>
      <c r="AQ33" s="582"/>
      <c r="AR33" s="582"/>
      <c r="AS33" s="588">
        <f t="shared" si="15"/>
        <v>0</v>
      </c>
      <c r="AT33" s="590">
        <f t="shared" si="16"/>
        <v>0</v>
      </c>
      <c r="AU33" s="601">
        <f t="shared" si="8"/>
        <v>0</v>
      </c>
      <c r="AV33" s="601">
        <f t="shared" si="17"/>
        <v>0</v>
      </c>
      <c r="AW33" s="584">
        <f>IFERROR(VLOOKUP(G33,'base dados'!$B$2:$C$47,2,FALSE),0)</f>
        <v>0</v>
      </c>
      <c r="AX33" s="589">
        <f t="shared" si="20"/>
        <v>0</v>
      </c>
      <c r="AY33" s="601">
        <f t="shared" si="10"/>
        <v>0</v>
      </c>
      <c r="AZ33" s="601">
        <f t="shared" si="11"/>
        <v>0</v>
      </c>
      <c r="BA33" s="585">
        <f>IFERROR(VLOOKUP(H33,'base dados'!$B$2:$C$47,2,FALSE),0)</f>
        <v>0</v>
      </c>
      <c r="BB33" s="589">
        <f t="shared" si="18"/>
        <v>0</v>
      </c>
      <c r="BC33" s="589">
        <f t="shared" si="12"/>
        <v>0</v>
      </c>
      <c r="BD33" s="489">
        <f t="shared" si="21"/>
        <v>0</v>
      </c>
    </row>
    <row r="34" spans="1:56" ht="42.6" hidden="1" customHeight="1">
      <c r="A34" s="482">
        <f>IFERROR(VLOOKUP(G34,'base dados'!K35:L38,2,FALSE),0)</f>
        <v>0</v>
      </c>
      <c r="B34" s="482">
        <f>IFERROR(VLOOKUP(H34,'base dados'!$M$11:$N$22,2,FALSE),0)</f>
        <v>0</v>
      </c>
      <c r="C34" s="578">
        <f t="shared" si="13"/>
        <v>24</v>
      </c>
      <c r="D34" s="578"/>
      <c r="E34" s="578"/>
      <c r="F34" s="581"/>
      <c r="G34" s="579"/>
      <c r="H34" s="579"/>
      <c r="I34" s="597">
        <f>IFERROR(VLOOKUP(G34,'base dados'!$B$2:$F$47,5,FALSE),0)</f>
        <v>0</v>
      </c>
      <c r="J34" s="586" t="str">
        <f>IFERROR(VLOOKUP(G34,'base dados'!$B$2:$F$47,3,FALSE)," ")</f>
        <v xml:space="preserve"> </v>
      </c>
      <c r="K34" s="597" t="str">
        <f>IFERROR(VLOOKUP(H34,'base dados'!$B$2:$F$47,5,FALSE)," ")</f>
        <v xml:space="preserve"> </v>
      </c>
      <c r="L34" s="586" t="str">
        <f>IFERROR(VLOOKUP(H34,'base dados'!$B$2:$F$47,3,FALSE)," ")</f>
        <v xml:space="preserve"> </v>
      </c>
      <c r="M34" s="582"/>
      <c r="N34" s="587"/>
      <c r="O34" s="587"/>
      <c r="P34" s="586">
        <f t="shared" si="2"/>
        <v>0</v>
      </c>
      <c r="Q34" s="587"/>
      <c r="R34" s="587"/>
      <c r="S34" s="587"/>
      <c r="T34" s="587"/>
      <c r="U34" s="586">
        <f t="shared" si="3"/>
        <v>0</v>
      </c>
      <c r="V34" s="582"/>
      <c r="W34" s="582"/>
      <c r="X34" s="582"/>
      <c r="Y34" s="582"/>
      <c r="Z34" s="586">
        <f t="shared" si="4"/>
        <v>0</v>
      </c>
      <c r="AA34" s="582"/>
      <c r="AB34" s="582"/>
      <c r="AC34" s="586">
        <f t="shared" si="5"/>
        <v>0</v>
      </c>
      <c r="AD34" s="582"/>
      <c r="AE34" s="582"/>
      <c r="AF34" s="582"/>
      <c r="AG34" s="586">
        <f t="shared" si="6"/>
        <v>0</v>
      </c>
      <c r="AH34" s="582"/>
      <c r="AI34" s="582"/>
      <c r="AJ34" s="582"/>
      <c r="AK34" s="582"/>
      <c r="AL34" s="586">
        <f t="shared" si="7"/>
        <v>0</v>
      </c>
      <c r="AM34" s="582"/>
      <c r="AN34" s="582"/>
      <c r="AO34" s="586">
        <f t="shared" si="14"/>
        <v>0</v>
      </c>
      <c r="AP34" s="582"/>
      <c r="AQ34" s="582"/>
      <c r="AR34" s="582"/>
      <c r="AS34" s="588">
        <f t="shared" si="15"/>
        <v>0</v>
      </c>
      <c r="AT34" s="590">
        <f t="shared" si="16"/>
        <v>0</v>
      </c>
      <c r="AU34" s="601">
        <f t="shared" si="8"/>
        <v>0</v>
      </c>
      <c r="AV34" s="601">
        <f t="shared" si="17"/>
        <v>0</v>
      </c>
      <c r="AW34" s="584">
        <f>IFERROR(VLOOKUP(G34,'base dados'!$B$2:$C$47,2,FALSE),0)</f>
        <v>0</v>
      </c>
      <c r="AX34" s="589">
        <f t="shared" si="20"/>
        <v>0</v>
      </c>
      <c r="AY34" s="601">
        <f t="shared" si="10"/>
        <v>0</v>
      </c>
      <c r="AZ34" s="601">
        <f t="shared" si="11"/>
        <v>0</v>
      </c>
      <c r="BA34" s="585">
        <f>IFERROR(VLOOKUP(H34,'base dados'!$B$2:$C$47,2,FALSE),0)</f>
        <v>0</v>
      </c>
      <c r="BB34" s="589">
        <f t="shared" si="18"/>
        <v>0</v>
      </c>
      <c r="BC34" s="589">
        <f t="shared" si="12"/>
        <v>0</v>
      </c>
      <c r="BD34" s="489">
        <f t="shared" si="21"/>
        <v>0</v>
      </c>
    </row>
    <row r="35" spans="1:56" ht="42.6" hidden="1" customHeight="1">
      <c r="A35" s="482">
        <f>IFERROR(VLOOKUP(G35,'base dados'!K36:L39,2,FALSE),0)</f>
        <v>0</v>
      </c>
      <c r="B35" s="482">
        <f>IFERROR(VLOOKUP(H35,'base dados'!$M$11:$N$22,2,FALSE),0)</f>
        <v>0</v>
      </c>
      <c r="C35" s="578">
        <f t="shared" si="13"/>
        <v>25</v>
      </c>
      <c r="D35" s="578"/>
      <c r="E35" s="578"/>
      <c r="F35" s="581"/>
      <c r="G35" s="579"/>
      <c r="H35" s="579"/>
      <c r="I35" s="597">
        <f>IFERROR(VLOOKUP(G35,'base dados'!$B$2:$F$47,5,FALSE),0)</f>
        <v>0</v>
      </c>
      <c r="J35" s="586" t="str">
        <f>IFERROR(VLOOKUP(G35,'base dados'!$B$2:$F$47,3,FALSE)," ")</f>
        <v xml:space="preserve"> </v>
      </c>
      <c r="K35" s="597" t="str">
        <f>IFERROR(VLOOKUP(H35,'base dados'!$B$2:$F$47,5,FALSE)," ")</f>
        <v xml:space="preserve"> </v>
      </c>
      <c r="L35" s="586" t="str">
        <f>IFERROR(VLOOKUP(H35,'base dados'!$B$2:$F$47,3,FALSE)," ")</f>
        <v xml:space="preserve"> </v>
      </c>
      <c r="M35" s="582"/>
      <c r="N35" s="587"/>
      <c r="O35" s="587"/>
      <c r="P35" s="586">
        <f t="shared" si="2"/>
        <v>0</v>
      </c>
      <c r="Q35" s="587"/>
      <c r="R35" s="587"/>
      <c r="S35" s="587"/>
      <c r="T35" s="587"/>
      <c r="U35" s="586">
        <f t="shared" si="3"/>
        <v>0</v>
      </c>
      <c r="V35" s="582"/>
      <c r="W35" s="582"/>
      <c r="X35" s="582"/>
      <c r="Y35" s="582"/>
      <c r="Z35" s="586">
        <f t="shared" si="4"/>
        <v>0</v>
      </c>
      <c r="AA35" s="582"/>
      <c r="AB35" s="582"/>
      <c r="AC35" s="586">
        <f t="shared" si="5"/>
        <v>0</v>
      </c>
      <c r="AD35" s="582"/>
      <c r="AE35" s="582"/>
      <c r="AF35" s="582"/>
      <c r="AG35" s="586">
        <f t="shared" si="6"/>
        <v>0</v>
      </c>
      <c r="AH35" s="582"/>
      <c r="AI35" s="582"/>
      <c r="AJ35" s="582"/>
      <c r="AK35" s="582"/>
      <c r="AL35" s="586">
        <f t="shared" si="7"/>
        <v>0</v>
      </c>
      <c r="AM35" s="582"/>
      <c r="AN35" s="582"/>
      <c r="AO35" s="586">
        <f t="shared" si="14"/>
        <v>0</v>
      </c>
      <c r="AP35" s="582"/>
      <c r="AQ35" s="582"/>
      <c r="AR35" s="582"/>
      <c r="AS35" s="588">
        <f t="shared" si="15"/>
        <v>0</v>
      </c>
      <c r="AT35" s="590">
        <f t="shared" si="16"/>
        <v>0</v>
      </c>
      <c r="AU35" s="601">
        <f t="shared" si="8"/>
        <v>0</v>
      </c>
      <c r="AV35" s="601">
        <f t="shared" si="17"/>
        <v>0</v>
      </c>
      <c r="AW35" s="584">
        <f>IFERROR(VLOOKUP(G35,'base dados'!$B$2:$C$47,2,FALSE),0)</f>
        <v>0</v>
      </c>
      <c r="AX35" s="589">
        <f t="shared" si="20"/>
        <v>0</v>
      </c>
      <c r="AY35" s="601">
        <f t="shared" si="10"/>
        <v>0</v>
      </c>
      <c r="AZ35" s="601">
        <f t="shared" si="11"/>
        <v>0</v>
      </c>
      <c r="BA35" s="585">
        <f>IFERROR(VLOOKUP(H35,'base dados'!$B$2:$C$47,2,FALSE),0)</f>
        <v>0</v>
      </c>
      <c r="BB35" s="589">
        <f t="shared" si="18"/>
        <v>0</v>
      </c>
      <c r="BC35" s="589">
        <f t="shared" si="12"/>
        <v>0</v>
      </c>
      <c r="BD35" s="489">
        <f t="shared" si="21"/>
        <v>0</v>
      </c>
    </row>
    <row r="36" spans="1:56" ht="42.6" hidden="1" customHeight="1">
      <c r="A36" s="482">
        <f>IFERROR(VLOOKUP(G36,'base dados'!K37:L40,2,FALSE),0)</f>
        <v>0</v>
      </c>
      <c r="B36" s="482">
        <f>IFERROR(VLOOKUP(H36,'base dados'!$M$11:$N$22,2,FALSE),0)</f>
        <v>0</v>
      </c>
      <c r="C36" s="578">
        <f t="shared" si="13"/>
        <v>26</v>
      </c>
      <c r="D36" s="578"/>
      <c r="E36" s="578"/>
      <c r="F36" s="581"/>
      <c r="G36" s="579"/>
      <c r="H36" s="579"/>
      <c r="I36" s="597">
        <f>IFERROR(VLOOKUP(G36,'base dados'!$B$2:$F$47,5,FALSE),0)</f>
        <v>0</v>
      </c>
      <c r="J36" s="586" t="str">
        <f>IFERROR(VLOOKUP(G36,'base dados'!$B$2:$F$47,3,FALSE)," ")</f>
        <v xml:space="preserve"> </v>
      </c>
      <c r="K36" s="597" t="str">
        <f>IFERROR(VLOOKUP(H36,'base dados'!$B$2:$F$47,5,FALSE)," ")</f>
        <v xml:space="preserve"> </v>
      </c>
      <c r="L36" s="586" t="str">
        <f>IFERROR(VLOOKUP(H36,'base dados'!$B$2:$F$47,3,FALSE)," ")</f>
        <v xml:space="preserve"> </v>
      </c>
      <c r="M36" s="582"/>
      <c r="N36" s="587"/>
      <c r="O36" s="587"/>
      <c r="P36" s="586">
        <f t="shared" si="2"/>
        <v>0</v>
      </c>
      <c r="Q36" s="587"/>
      <c r="R36" s="587"/>
      <c r="S36" s="587"/>
      <c r="T36" s="587"/>
      <c r="U36" s="586">
        <f t="shared" si="3"/>
        <v>0</v>
      </c>
      <c r="V36" s="582"/>
      <c r="W36" s="582"/>
      <c r="X36" s="582"/>
      <c r="Y36" s="582"/>
      <c r="Z36" s="586">
        <f t="shared" si="4"/>
        <v>0</v>
      </c>
      <c r="AA36" s="582"/>
      <c r="AB36" s="582"/>
      <c r="AC36" s="586">
        <f t="shared" si="5"/>
        <v>0</v>
      </c>
      <c r="AD36" s="582"/>
      <c r="AE36" s="582"/>
      <c r="AF36" s="582"/>
      <c r="AG36" s="586">
        <f t="shared" si="6"/>
        <v>0</v>
      </c>
      <c r="AH36" s="582"/>
      <c r="AI36" s="582"/>
      <c r="AJ36" s="582"/>
      <c r="AK36" s="582"/>
      <c r="AL36" s="586">
        <f t="shared" si="7"/>
        <v>0</v>
      </c>
      <c r="AM36" s="582"/>
      <c r="AN36" s="582"/>
      <c r="AO36" s="586">
        <f t="shared" si="14"/>
        <v>0</v>
      </c>
      <c r="AP36" s="582"/>
      <c r="AQ36" s="582"/>
      <c r="AR36" s="582"/>
      <c r="AS36" s="588">
        <f t="shared" si="15"/>
        <v>0</v>
      </c>
      <c r="AT36" s="590">
        <f t="shared" si="16"/>
        <v>0</v>
      </c>
      <c r="AU36" s="601">
        <f t="shared" si="8"/>
        <v>0</v>
      </c>
      <c r="AV36" s="601">
        <f t="shared" si="17"/>
        <v>0</v>
      </c>
      <c r="AW36" s="584">
        <f>IFERROR(VLOOKUP(G36,'base dados'!$B$2:$C$47,2,FALSE),0)</f>
        <v>0</v>
      </c>
      <c r="AX36" s="589">
        <f t="shared" si="20"/>
        <v>0</v>
      </c>
      <c r="AY36" s="601">
        <f t="shared" si="10"/>
        <v>0</v>
      </c>
      <c r="AZ36" s="601">
        <f t="shared" si="11"/>
        <v>0</v>
      </c>
      <c r="BA36" s="585">
        <f>IFERROR(VLOOKUP(H36,'base dados'!$B$2:$C$47,2,FALSE),0)</f>
        <v>0</v>
      </c>
      <c r="BB36" s="589">
        <f t="shared" si="18"/>
        <v>0</v>
      </c>
      <c r="BC36" s="589">
        <f t="shared" si="12"/>
        <v>0</v>
      </c>
      <c r="BD36" s="489">
        <f t="shared" si="21"/>
        <v>0</v>
      </c>
    </row>
    <row r="37" spans="1:56" ht="42.6" hidden="1" customHeight="1">
      <c r="A37" s="482">
        <f>IFERROR(VLOOKUP(G37,'base dados'!K38:L41,2,FALSE),0)</f>
        <v>0</v>
      </c>
      <c r="B37" s="482">
        <f>IFERROR(VLOOKUP(H37,'base dados'!$M$11:$N$22,2,FALSE),0)</f>
        <v>0</v>
      </c>
      <c r="C37" s="578">
        <f t="shared" si="13"/>
        <v>27</v>
      </c>
      <c r="D37" s="578"/>
      <c r="E37" s="578"/>
      <c r="F37" s="581"/>
      <c r="G37" s="579"/>
      <c r="H37" s="579"/>
      <c r="I37" s="597">
        <f>IFERROR(VLOOKUP(G37,'base dados'!$B$2:$F$47,5,FALSE),0)</f>
        <v>0</v>
      </c>
      <c r="J37" s="586" t="str">
        <f>IFERROR(VLOOKUP(G37,'base dados'!$B$2:$F$47,3,FALSE)," ")</f>
        <v xml:space="preserve"> </v>
      </c>
      <c r="K37" s="597" t="str">
        <f>IFERROR(VLOOKUP(H37,'base dados'!$B$2:$F$47,5,FALSE)," ")</f>
        <v xml:space="preserve"> </v>
      </c>
      <c r="L37" s="586" t="str">
        <f>IFERROR(VLOOKUP(H37,'base dados'!$B$2:$F$47,3,FALSE)," ")</f>
        <v xml:space="preserve"> </v>
      </c>
      <c r="M37" s="582"/>
      <c r="N37" s="587"/>
      <c r="O37" s="587"/>
      <c r="P37" s="586">
        <f t="shared" si="2"/>
        <v>0</v>
      </c>
      <c r="Q37" s="587"/>
      <c r="R37" s="587"/>
      <c r="S37" s="587"/>
      <c r="T37" s="587"/>
      <c r="U37" s="586">
        <f t="shared" si="3"/>
        <v>0</v>
      </c>
      <c r="V37" s="582"/>
      <c r="W37" s="582"/>
      <c r="X37" s="582"/>
      <c r="Y37" s="582"/>
      <c r="Z37" s="586">
        <f t="shared" si="4"/>
        <v>0</v>
      </c>
      <c r="AA37" s="582"/>
      <c r="AB37" s="582"/>
      <c r="AC37" s="586">
        <f t="shared" si="5"/>
        <v>0</v>
      </c>
      <c r="AD37" s="582"/>
      <c r="AE37" s="582"/>
      <c r="AF37" s="582"/>
      <c r="AG37" s="586">
        <f t="shared" si="6"/>
        <v>0</v>
      </c>
      <c r="AH37" s="582"/>
      <c r="AI37" s="582"/>
      <c r="AJ37" s="582"/>
      <c r="AK37" s="582"/>
      <c r="AL37" s="586">
        <f t="shared" si="7"/>
        <v>0</v>
      </c>
      <c r="AM37" s="582"/>
      <c r="AN37" s="582"/>
      <c r="AO37" s="586">
        <f t="shared" si="14"/>
        <v>0</v>
      </c>
      <c r="AP37" s="582"/>
      <c r="AQ37" s="582"/>
      <c r="AR37" s="582"/>
      <c r="AS37" s="588">
        <f t="shared" si="15"/>
        <v>0</v>
      </c>
      <c r="AT37" s="590">
        <f t="shared" si="16"/>
        <v>0</v>
      </c>
      <c r="AU37" s="601">
        <f t="shared" si="8"/>
        <v>0</v>
      </c>
      <c r="AV37" s="601">
        <f t="shared" si="17"/>
        <v>0</v>
      </c>
      <c r="AW37" s="584">
        <f>IFERROR(VLOOKUP(G37,'base dados'!$B$2:$C$47,2,FALSE),0)</f>
        <v>0</v>
      </c>
      <c r="AX37" s="589">
        <f t="shared" si="20"/>
        <v>0</v>
      </c>
      <c r="AY37" s="601">
        <f t="shared" si="10"/>
        <v>0</v>
      </c>
      <c r="AZ37" s="601">
        <f t="shared" si="11"/>
        <v>0</v>
      </c>
      <c r="BA37" s="585">
        <f>IFERROR(VLOOKUP(H37,'base dados'!$B$2:$C$47,2,FALSE),0)</f>
        <v>0</v>
      </c>
      <c r="BB37" s="589">
        <f t="shared" si="18"/>
        <v>0</v>
      </c>
      <c r="BC37" s="589">
        <f t="shared" si="12"/>
        <v>0</v>
      </c>
      <c r="BD37" s="489">
        <f t="shared" si="21"/>
        <v>0</v>
      </c>
    </row>
    <row r="38" spans="1:56" ht="42.6" hidden="1" customHeight="1">
      <c r="A38" s="482">
        <f>IFERROR(VLOOKUP(G38,'base dados'!K39:L42,2,FALSE),0)</f>
        <v>0</v>
      </c>
      <c r="B38" s="482">
        <f>IFERROR(VLOOKUP(H38,'base dados'!$M$11:$N$22,2,FALSE),0)</f>
        <v>0</v>
      </c>
      <c r="C38" s="578">
        <f t="shared" si="13"/>
        <v>28</v>
      </c>
      <c r="D38" s="578"/>
      <c r="E38" s="578"/>
      <c r="F38" s="581"/>
      <c r="G38" s="579"/>
      <c r="H38" s="579"/>
      <c r="I38" s="597">
        <f>IFERROR(VLOOKUP(G38,'base dados'!$B$2:$F$47,5,FALSE),0)</f>
        <v>0</v>
      </c>
      <c r="J38" s="586" t="str">
        <f>IFERROR(VLOOKUP(G38,'base dados'!$B$2:$F$47,3,FALSE)," ")</f>
        <v xml:space="preserve"> </v>
      </c>
      <c r="K38" s="597" t="str">
        <f>IFERROR(VLOOKUP(H38,'base dados'!$B$2:$F$47,5,FALSE)," ")</f>
        <v xml:space="preserve"> </v>
      </c>
      <c r="L38" s="586" t="str">
        <f>IFERROR(VLOOKUP(H38,'base dados'!$B$2:$F$47,3,FALSE)," ")</f>
        <v xml:space="preserve"> </v>
      </c>
      <c r="M38" s="582"/>
      <c r="N38" s="587"/>
      <c r="O38" s="587"/>
      <c r="P38" s="586">
        <f t="shared" si="2"/>
        <v>0</v>
      </c>
      <c r="Q38" s="587"/>
      <c r="R38" s="587"/>
      <c r="S38" s="587"/>
      <c r="T38" s="587"/>
      <c r="U38" s="586">
        <f t="shared" si="3"/>
        <v>0</v>
      </c>
      <c r="V38" s="582"/>
      <c r="W38" s="582"/>
      <c r="X38" s="582"/>
      <c r="Y38" s="582"/>
      <c r="Z38" s="586">
        <f t="shared" si="4"/>
        <v>0</v>
      </c>
      <c r="AA38" s="582"/>
      <c r="AB38" s="582"/>
      <c r="AC38" s="586">
        <f t="shared" si="5"/>
        <v>0</v>
      </c>
      <c r="AD38" s="582"/>
      <c r="AE38" s="582"/>
      <c r="AF38" s="582"/>
      <c r="AG38" s="586">
        <f t="shared" si="6"/>
        <v>0</v>
      </c>
      <c r="AH38" s="582"/>
      <c r="AI38" s="582"/>
      <c r="AJ38" s="582"/>
      <c r="AK38" s="582"/>
      <c r="AL38" s="586">
        <f t="shared" si="7"/>
        <v>0</v>
      </c>
      <c r="AM38" s="582"/>
      <c r="AN38" s="582"/>
      <c r="AO38" s="586">
        <f t="shared" si="14"/>
        <v>0</v>
      </c>
      <c r="AP38" s="582"/>
      <c r="AQ38" s="582"/>
      <c r="AR38" s="582"/>
      <c r="AS38" s="588">
        <f t="shared" si="15"/>
        <v>0</v>
      </c>
      <c r="AT38" s="590">
        <f t="shared" si="16"/>
        <v>0</v>
      </c>
      <c r="AU38" s="601">
        <f t="shared" si="8"/>
        <v>0</v>
      </c>
      <c r="AV38" s="601">
        <f t="shared" si="17"/>
        <v>0</v>
      </c>
      <c r="AW38" s="584">
        <f>IFERROR(VLOOKUP(G38,'base dados'!$B$2:$C$47,2,FALSE),0)</f>
        <v>0</v>
      </c>
      <c r="AX38" s="589">
        <f t="shared" si="20"/>
        <v>0</v>
      </c>
      <c r="AY38" s="601">
        <f t="shared" si="10"/>
        <v>0</v>
      </c>
      <c r="AZ38" s="601">
        <f t="shared" si="11"/>
        <v>0</v>
      </c>
      <c r="BA38" s="585">
        <f>IFERROR(VLOOKUP(H38,'base dados'!$B$2:$C$47,2,FALSE),0)</f>
        <v>0</v>
      </c>
      <c r="BB38" s="589">
        <f t="shared" si="18"/>
        <v>0</v>
      </c>
      <c r="BC38" s="589">
        <f t="shared" si="12"/>
        <v>0</v>
      </c>
      <c r="BD38" s="489">
        <f t="shared" si="21"/>
        <v>0</v>
      </c>
    </row>
    <row r="39" spans="1:56" ht="42.6" hidden="1" customHeight="1">
      <c r="A39" s="482">
        <f>IFERROR(VLOOKUP(G39,'base dados'!K40:L43,2,FALSE),0)</f>
        <v>0</v>
      </c>
      <c r="B39" s="482">
        <f>IFERROR(VLOOKUP(H39,'base dados'!$M$11:$N$22,2,FALSE),0)</f>
        <v>0</v>
      </c>
      <c r="C39" s="578">
        <f t="shared" si="13"/>
        <v>29</v>
      </c>
      <c r="D39" s="578"/>
      <c r="E39" s="578"/>
      <c r="F39" s="581"/>
      <c r="G39" s="579"/>
      <c r="H39" s="579"/>
      <c r="I39" s="597">
        <f>IFERROR(VLOOKUP(G39,'base dados'!$B$2:$F$47,5,FALSE),0)</f>
        <v>0</v>
      </c>
      <c r="J39" s="586" t="str">
        <f>IFERROR(VLOOKUP(G39,'base dados'!$B$2:$F$47,3,FALSE)," ")</f>
        <v xml:space="preserve"> </v>
      </c>
      <c r="K39" s="597" t="str">
        <f>IFERROR(VLOOKUP(H39,'base dados'!$B$2:$F$47,5,FALSE)," ")</f>
        <v xml:space="preserve"> </v>
      </c>
      <c r="L39" s="586" t="str">
        <f>IFERROR(VLOOKUP(H39,'base dados'!$B$2:$F$47,3,FALSE)," ")</f>
        <v xml:space="preserve"> </v>
      </c>
      <c r="M39" s="582"/>
      <c r="N39" s="587"/>
      <c r="O39" s="587"/>
      <c r="P39" s="586">
        <f t="shared" si="2"/>
        <v>0</v>
      </c>
      <c r="Q39" s="587"/>
      <c r="R39" s="587"/>
      <c r="S39" s="587"/>
      <c r="T39" s="587"/>
      <c r="U39" s="586">
        <f t="shared" si="3"/>
        <v>0</v>
      </c>
      <c r="V39" s="582"/>
      <c r="W39" s="582"/>
      <c r="X39" s="582"/>
      <c r="Y39" s="582"/>
      <c r="Z39" s="586">
        <f t="shared" si="4"/>
        <v>0</v>
      </c>
      <c r="AA39" s="582"/>
      <c r="AB39" s="582"/>
      <c r="AC39" s="586">
        <f t="shared" si="5"/>
        <v>0</v>
      </c>
      <c r="AD39" s="582"/>
      <c r="AE39" s="582"/>
      <c r="AF39" s="582"/>
      <c r="AG39" s="586">
        <f t="shared" si="6"/>
        <v>0</v>
      </c>
      <c r="AH39" s="582"/>
      <c r="AI39" s="582"/>
      <c r="AJ39" s="582"/>
      <c r="AK39" s="582"/>
      <c r="AL39" s="586">
        <f t="shared" si="7"/>
        <v>0</v>
      </c>
      <c r="AM39" s="582"/>
      <c r="AN39" s="582"/>
      <c r="AO39" s="586">
        <f t="shared" si="14"/>
        <v>0</v>
      </c>
      <c r="AP39" s="582"/>
      <c r="AQ39" s="582"/>
      <c r="AR39" s="582"/>
      <c r="AS39" s="588">
        <f t="shared" si="15"/>
        <v>0</v>
      </c>
      <c r="AT39" s="590">
        <f t="shared" si="16"/>
        <v>0</v>
      </c>
      <c r="AU39" s="601">
        <f t="shared" si="8"/>
        <v>0</v>
      </c>
      <c r="AV39" s="601">
        <f t="shared" si="17"/>
        <v>0</v>
      </c>
      <c r="AW39" s="584">
        <f>IFERROR(VLOOKUP(G39,'base dados'!$B$2:$C$47,2,FALSE),0)</f>
        <v>0</v>
      </c>
      <c r="AX39" s="589">
        <f t="shared" si="20"/>
        <v>0</v>
      </c>
      <c r="AY39" s="601">
        <f t="shared" si="10"/>
        <v>0</v>
      </c>
      <c r="AZ39" s="601">
        <f t="shared" si="11"/>
        <v>0</v>
      </c>
      <c r="BA39" s="585">
        <f>IFERROR(VLOOKUP(H39,'base dados'!$B$2:$C$47,2,FALSE),0)</f>
        <v>0</v>
      </c>
      <c r="BB39" s="589">
        <f t="shared" si="18"/>
        <v>0</v>
      </c>
      <c r="BC39" s="589">
        <f t="shared" si="12"/>
        <v>0</v>
      </c>
      <c r="BD39" s="489">
        <f t="shared" si="21"/>
        <v>0</v>
      </c>
    </row>
    <row r="40" spans="1:56" ht="42.6" hidden="1" customHeight="1">
      <c r="A40" s="482">
        <f>IFERROR(VLOOKUP(G40,'base dados'!K41:L44,2,FALSE),0)</f>
        <v>0</v>
      </c>
      <c r="B40" s="482">
        <f>IFERROR(VLOOKUP(H40,'base dados'!$M$11:$N$22,2,FALSE),0)</f>
        <v>0</v>
      </c>
      <c r="C40" s="578">
        <f t="shared" si="13"/>
        <v>30</v>
      </c>
      <c r="D40" s="578"/>
      <c r="E40" s="578"/>
      <c r="F40" s="581"/>
      <c r="G40" s="579"/>
      <c r="H40" s="579"/>
      <c r="I40" s="597">
        <f>IFERROR(VLOOKUP(G40,'base dados'!$B$2:$F$47,5,FALSE),0)</f>
        <v>0</v>
      </c>
      <c r="J40" s="586" t="str">
        <f>IFERROR(VLOOKUP(G40,'base dados'!$B$2:$F$47,3,FALSE)," ")</f>
        <v xml:space="preserve"> </v>
      </c>
      <c r="K40" s="597" t="str">
        <f>IFERROR(VLOOKUP(H40,'base dados'!$B$2:$F$47,5,FALSE)," ")</f>
        <v xml:space="preserve"> </v>
      </c>
      <c r="L40" s="586" t="str">
        <f>IFERROR(VLOOKUP(H40,'base dados'!$B$2:$F$47,3,FALSE)," ")</f>
        <v xml:space="preserve"> </v>
      </c>
      <c r="M40" s="582"/>
      <c r="N40" s="587"/>
      <c r="O40" s="587"/>
      <c r="P40" s="586">
        <f t="shared" si="2"/>
        <v>0</v>
      </c>
      <c r="Q40" s="587"/>
      <c r="R40" s="587"/>
      <c r="S40" s="587"/>
      <c r="T40" s="587"/>
      <c r="U40" s="586">
        <f t="shared" si="3"/>
        <v>0</v>
      </c>
      <c r="V40" s="582"/>
      <c r="W40" s="582"/>
      <c r="X40" s="582"/>
      <c r="Y40" s="582"/>
      <c r="Z40" s="586">
        <f t="shared" si="4"/>
        <v>0</v>
      </c>
      <c r="AA40" s="582"/>
      <c r="AB40" s="582"/>
      <c r="AC40" s="586">
        <f t="shared" si="5"/>
        <v>0</v>
      </c>
      <c r="AD40" s="582"/>
      <c r="AE40" s="582"/>
      <c r="AF40" s="582"/>
      <c r="AG40" s="586">
        <f t="shared" si="6"/>
        <v>0</v>
      </c>
      <c r="AH40" s="582"/>
      <c r="AI40" s="582"/>
      <c r="AJ40" s="582"/>
      <c r="AK40" s="582"/>
      <c r="AL40" s="586">
        <f t="shared" si="7"/>
        <v>0</v>
      </c>
      <c r="AM40" s="582"/>
      <c r="AN40" s="582"/>
      <c r="AO40" s="586">
        <f t="shared" si="14"/>
        <v>0</v>
      </c>
      <c r="AP40" s="582"/>
      <c r="AQ40" s="582"/>
      <c r="AR40" s="582"/>
      <c r="AS40" s="588">
        <f t="shared" si="15"/>
        <v>0</v>
      </c>
      <c r="AT40" s="590">
        <f t="shared" si="16"/>
        <v>0</v>
      </c>
      <c r="AU40" s="601">
        <f t="shared" si="8"/>
        <v>0</v>
      </c>
      <c r="AV40" s="601">
        <f t="shared" si="17"/>
        <v>0</v>
      </c>
      <c r="AW40" s="584">
        <f>IFERROR(VLOOKUP(G40,'base dados'!$B$2:$C$47,2,FALSE),0)</f>
        <v>0</v>
      </c>
      <c r="AX40" s="589">
        <f t="shared" si="20"/>
        <v>0</v>
      </c>
      <c r="AY40" s="601">
        <f t="shared" si="10"/>
        <v>0</v>
      </c>
      <c r="AZ40" s="601">
        <f t="shared" si="11"/>
        <v>0</v>
      </c>
      <c r="BA40" s="585">
        <f>IFERROR(VLOOKUP(H40,'base dados'!$B$2:$C$47,2,FALSE),0)</f>
        <v>0</v>
      </c>
      <c r="BB40" s="589">
        <f t="shared" si="18"/>
        <v>0</v>
      </c>
      <c r="BC40" s="589">
        <f t="shared" si="12"/>
        <v>0</v>
      </c>
      <c r="BD40" s="489">
        <f t="shared" si="21"/>
        <v>0</v>
      </c>
    </row>
    <row r="41" spans="1:56" ht="42.6" hidden="1" customHeight="1">
      <c r="A41" s="482">
        <f>IFERROR(VLOOKUP(G41,'base dados'!K42:K45,2,FALSE),0)</f>
        <v>0</v>
      </c>
      <c r="B41" s="482">
        <f>IFERROR(VLOOKUP(H41,'base dados'!$M$11:$N$22,2,FALSE),0)</f>
        <v>0</v>
      </c>
      <c r="C41" s="578">
        <f t="shared" si="13"/>
        <v>31</v>
      </c>
      <c r="D41" s="578"/>
      <c r="E41" s="578"/>
      <c r="F41" s="581"/>
      <c r="G41" s="579"/>
      <c r="H41" s="579"/>
      <c r="I41" s="597">
        <f>IFERROR(VLOOKUP(G41,'base dados'!$B$2:$F$47,5,FALSE),0)</f>
        <v>0</v>
      </c>
      <c r="J41" s="586" t="str">
        <f>IFERROR(VLOOKUP(G41,'base dados'!$B$2:$F$47,3,FALSE)," ")</f>
        <v xml:space="preserve"> </v>
      </c>
      <c r="K41" s="597" t="str">
        <f>IFERROR(VLOOKUP(H41,'base dados'!$B$2:$F$47,5,FALSE)," ")</f>
        <v xml:space="preserve"> </v>
      </c>
      <c r="L41" s="586" t="str">
        <f>IFERROR(VLOOKUP(H41,'base dados'!$B$2:$F$47,3,FALSE)," ")</f>
        <v xml:space="preserve"> </v>
      </c>
      <c r="M41" s="582"/>
      <c r="N41" s="587"/>
      <c r="O41" s="587"/>
      <c r="P41" s="586">
        <f t="shared" si="2"/>
        <v>0</v>
      </c>
      <c r="Q41" s="587"/>
      <c r="R41" s="587"/>
      <c r="S41" s="587"/>
      <c r="T41" s="587"/>
      <c r="U41" s="586">
        <f t="shared" si="3"/>
        <v>0</v>
      </c>
      <c r="V41" s="582"/>
      <c r="W41" s="582"/>
      <c r="X41" s="582"/>
      <c r="Y41" s="582"/>
      <c r="Z41" s="586">
        <f t="shared" si="4"/>
        <v>0</v>
      </c>
      <c r="AA41" s="582"/>
      <c r="AB41" s="582"/>
      <c r="AC41" s="586">
        <f t="shared" si="5"/>
        <v>0</v>
      </c>
      <c r="AD41" s="582"/>
      <c r="AE41" s="582"/>
      <c r="AF41" s="582"/>
      <c r="AG41" s="586">
        <f t="shared" si="6"/>
        <v>0</v>
      </c>
      <c r="AH41" s="582"/>
      <c r="AI41" s="582"/>
      <c r="AJ41" s="582"/>
      <c r="AK41" s="582"/>
      <c r="AL41" s="586">
        <f t="shared" si="7"/>
        <v>0</v>
      </c>
      <c r="AM41" s="582"/>
      <c r="AN41" s="582"/>
      <c r="AO41" s="586">
        <f t="shared" si="14"/>
        <v>0</v>
      </c>
      <c r="AP41" s="582"/>
      <c r="AQ41" s="582"/>
      <c r="AR41" s="582"/>
      <c r="AS41" s="588">
        <f t="shared" si="15"/>
        <v>0</v>
      </c>
      <c r="AT41" s="590">
        <f t="shared" si="16"/>
        <v>0</v>
      </c>
      <c r="AU41" s="601">
        <f t="shared" si="8"/>
        <v>0</v>
      </c>
      <c r="AV41" s="601">
        <f t="shared" si="17"/>
        <v>0</v>
      </c>
      <c r="AW41" s="584">
        <f>IFERROR(VLOOKUP(G41,'base dados'!$B$2:$C$47,2,FALSE),0)</f>
        <v>0</v>
      </c>
      <c r="AX41" s="589">
        <f t="shared" si="20"/>
        <v>0</v>
      </c>
      <c r="AY41" s="601">
        <f t="shared" si="10"/>
        <v>0</v>
      </c>
      <c r="AZ41" s="601">
        <f t="shared" si="11"/>
        <v>0</v>
      </c>
      <c r="BA41" s="585">
        <f>IFERROR(VLOOKUP(H41,'base dados'!$B$2:$C$47,2,FALSE),0)</f>
        <v>0</v>
      </c>
      <c r="BB41" s="589">
        <f t="shared" si="18"/>
        <v>0</v>
      </c>
      <c r="BC41" s="589">
        <f t="shared" si="12"/>
        <v>0</v>
      </c>
      <c r="BD41" s="489">
        <f t="shared" si="21"/>
        <v>0</v>
      </c>
    </row>
    <row r="42" spans="1:56" ht="42.6" hidden="1" customHeight="1">
      <c r="A42" s="482">
        <f>IFERROR(VLOOKUP(G42,'base dados'!K43:K46,2,FALSE),0)</f>
        <v>0</v>
      </c>
      <c r="B42" s="482">
        <f>IFERROR(VLOOKUP(H42,'base dados'!$M$11:$N$22,2,FALSE),0)</f>
        <v>0</v>
      </c>
      <c r="C42" s="578">
        <f t="shared" si="13"/>
        <v>32</v>
      </c>
      <c r="D42" s="578"/>
      <c r="E42" s="578"/>
      <c r="F42" s="581"/>
      <c r="G42" s="579"/>
      <c r="H42" s="579"/>
      <c r="I42" s="597">
        <f>IFERROR(VLOOKUP(G42,'base dados'!$B$2:$F$47,5,FALSE),0)</f>
        <v>0</v>
      </c>
      <c r="J42" s="586" t="str">
        <f>IFERROR(VLOOKUP(G42,'base dados'!$B$2:$F$47,3,FALSE)," ")</f>
        <v xml:space="preserve"> </v>
      </c>
      <c r="K42" s="597" t="str">
        <f>IFERROR(VLOOKUP(H42,'base dados'!$B$2:$F$47,5,FALSE)," ")</f>
        <v xml:space="preserve"> </v>
      </c>
      <c r="L42" s="586" t="str">
        <f>IFERROR(VLOOKUP(H42,'base dados'!$B$2:$F$47,3,FALSE)," ")</f>
        <v xml:space="preserve"> </v>
      </c>
      <c r="M42" s="582"/>
      <c r="N42" s="587"/>
      <c r="O42" s="587"/>
      <c r="P42" s="586">
        <f t="shared" si="2"/>
        <v>0</v>
      </c>
      <c r="Q42" s="587"/>
      <c r="R42" s="587"/>
      <c r="S42" s="587"/>
      <c r="T42" s="587"/>
      <c r="U42" s="586">
        <f t="shared" si="3"/>
        <v>0</v>
      </c>
      <c r="V42" s="582"/>
      <c r="W42" s="582"/>
      <c r="X42" s="582"/>
      <c r="Y42" s="582"/>
      <c r="Z42" s="586">
        <f t="shared" si="4"/>
        <v>0</v>
      </c>
      <c r="AA42" s="582"/>
      <c r="AB42" s="582"/>
      <c r="AC42" s="586">
        <f t="shared" si="5"/>
        <v>0</v>
      </c>
      <c r="AD42" s="582"/>
      <c r="AE42" s="582"/>
      <c r="AF42" s="582"/>
      <c r="AG42" s="586">
        <f t="shared" si="6"/>
        <v>0</v>
      </c>
      <c r="AH42" s="582"/>
      <c r="AI42" s="582"/>
      <c r="AJ42" s="582"/>
      <c r="AK42" s="582"/>
      <c r="AL42" s="586">
        <f t="shared" si="7"/>
        <v>0</v>
      </c>
      <c r="AM42" s="582"/>
      <c r="AN42" s="582"/>
      <c r="AO42" s="586">
        <f t="shared" si="14"/>
        <v>0</v>
      </c>
      <c r="AP42" s="582"/>
      <c r="AQ42" s="582"/>
      <c r="AR42" s="582"/>
      <c r="AS42" s="588">
        <f t="shared" si="15"/>
        <v>0</v>
      </c>
      <c r="AT42" s="590">
        <f t="shared" si="16"/>
        <v>0</v>
      </c>
      <c r="AU42" s="601">
        <f t="shared" si="8"/>
        <v>0</v>
      </c>
      <c r="AV42" s="601">
        <f t="shared" si="17"/>
        <v>0</v>
      </c>
      <c r="AW42" s="584">
        <f>IFERROR(VLOOKUP(G42,'base dados'!$B$2:$C$47,2,FALSE),0)</f>
        <v>0</v>
      </c>
      <c r="AX42" s="589">
        <f t="shared" si="20"/>
        <v>0</v>
      </c>
      <c r="AY42" s="601">
        <f t="shared" si="10"/>
        <v>0</v>
      </c>
      <c r="AZ42" s="601">
        <f t="shared" si="11"/>
        <v>0</v>
      </c>
      <c r="BA42" s="585">
        <f>IFERROR(VLOOKUP(H42,'base dados'!$B$2:$C$47,2,FALSE),0)</f>
        <v>0</v>
      </c>
      <c r="BB42" s="589">
        <f t="shared" si="18"/>
        <v>0</v>
      </c>
      <c r="BC42" s="589">
        <f t="shared" si="12"/>
        <v>0</v>
      </c>
      <c r="BD42" s="489">
        <f t="shared" si="21"/>
        <v>0</v>
      </c>
    </row>
    <row r="43" spans="1:56" ht="42.6" hidden="1" customHeight="1">
      <c r="A43" s="482">
        <f>IFERROR(VLOOKUP(G43,'base dados'!K44:K47,2,FALSE),0)</f>
        <v>0</v>
      </c>
      <c r="B43" s="482">
        <f>IFERROR(VLOOKUP(H43,'base dados'!$M$11:$N$22,2,FALSE),0)</f>
        <v>0</v>
      </c>
      <c r="C43" s="578">
        <f t="shared" si="13"/>
        <v>33</v>
      </c>
      <c r="D43" s="578"/>
      <c r="E43" s="578"/>
      <c r="F43" s="581"/>
      <c r="G43" s="579"/>
      <c r="H43" s="579"/>
      <c r="I43" s="597">
        <f>IFERROR(VLOOKUP(G43,'base dados'!$B$2:$F$47,5,FALSE),0)</f>
        <v>0</v>
      </c>
      <c r="J43" s="586" t="str">
        <f>IFERROR(VLOOKUP(G43,'base dados'!$B$2:$F$47,3,FALSE)," ")</f>
        <v xml:space="preserve"> </v>
      </c>
      <c r="K43" s="597" t="str">
        <f>IFERROR(VLOOKUP(H43,'base dados'!$B$2:$F$47,5,FALSE)," ")</f>
        <v xml:space="preserve"> </v>
      </c>
      <c r="L43" s="586" t="str">
        <f>IFERROR(VLOOKUP(H43,'base dados'!$B$2:$F$47,3,FALSE)," ")</f>
        <v xml:space="preserve"> </v>
      </c>
      <c r="M43" s="582"/>
      <c r="N43" s="587"/>
      <c r="O43" s="587"/>
      <c r="P43" s="586">
        <f t="shared" si="2"/>
        <v>0</v>
      </c>
      <c r="Q43" s="587"/>
      <c r="R43" s="587"/>
      <c r="S43" s="587"/>
      <c r="T43" s="587"/>
      <c r="U43" s="586">
        <f t="shared" si="3"/>
        <v>0</v>
      </c>
      <c r="V43" s="582"/>
      <c r="W43" s="582"/>
      <c r="X43" s="582"/>
      <c r="Y43" s="582"/>
      <c r="Z43" s="586">
        <f t="shared" si="4"/>
        <v>0</v>
      </c>
      <c r="AA43" s="582"/>
      <c r="AB43" s="582"/>
      <c r="AC43" s="586">
        <f t="shared" si="5"/>
        <v>0</v>
      </c>
      <c r="AD43" s="582"/>
      <c r="AE43" s="582"/>
      <c r="AF43" s="582"/>
      <c r="AG43" s="586">
        <f t="shared" si="6"/>
        <v>0</v>
      </c>
      <c r="AH43" s="582"/>
      <c r="AI43" s="582"/>
      <c r="AJ43" s="582"/>
      <c r="AK43" s="582"/>
      <c r="AL43" s="586">
        <f t="shared" si="7"/>
        <v>0</v>
      </c>
      <c r="AM43" s="582"/>
      <c r="AN43" s="582"/>
      <c r="AO43" s="586">
        <f t="shared" si="14"/>
        <v>0</v>
      </c>
      <c r="AP43" s="582"/>
      <c r="AQ43" s="582"/>
      <c r="AR43" s="582"/>
      <c r="AS43" s="588">
        <f t="shared" si="15"/>
        <v>0</v>
      </c>
      <c r="AT43" s="590">
        <f t="shared" si="16"/>
        <v>0</v>
      </c>
      <c r="AU43" s="601">
        <f t="shared" si="8"/>
        <v>0</v>
      </c>
      <c r="AV43" s="601">
        <f t="shared" si="17"/>
        <v>0</v>
      </c>
      <c r="AW43" s="584">
        <f>IFERROR(VLOOKUP(G43,'base dados'!$B$2:$C$47,2,FALSE),0)</f>
        <v>0</v>
      </c>
      <c r="AX43" s="589">
        <f t="shared" si="20"/>
        <v>0</v>
      </c>
      <c r="AY43" s="601">
        <f t="shared" si="10"/>
        <v>0</v>
      </c>
      <c r="AZ43" s="601">
        <f t="shared" si="11"/>
        <v>0</v>
      </c>
      <c r="BA43" s="585">
        <f>IFERROR(VLOOKUP(H43,'base dados'!$B$2:$C$47,2,FALSE),0)</f>
        <v>0</v>
      </c>
      <c r="BB43" s="589">
        <f t="shared" si="18"/>
        <v>0</v>
      </c>
      <c r="BC43" s="589">
        <f t="shared" si="12"/>
        <v>0</v>
      </c>
      <c r="BD43" s="489">
        <f t="shared" si="21"/>
        <v>0</v>
      </c>
    </row>
    <row r="44" spans="1:56" ht="42.6" hidden="1" customHeight="1">
      <c r="A44" s="482">
        <f>IFERROR(VLOOKUP(G44,'base dados'!K45:K48,2,FALSE),0)</f>
        <v>0</v>
      </c>
      <c r="B44" s="482">
        <f>IFERROR(VLOOKUP(H44,'base dados'!$M$11:$N$22,2,FALSE),0)</f>
        <v>0</v>
      </c>
      <c r="C44" s="578">
        <f t="shared" si="13"/>
        <v>34</v>
      </c>
      <c r="D44" s="578"/>
      <c r="E44" s="578"/>
      <c r="F44" s="581"/>
      <c r="G44" s="579"/>
      <c r="H44" s="579"/>
      <c r="I44" s="597">
        <f>IFERROR(VLOOKUP(G44,'base dados'!$B$2:$F$47,5,FALSE),0)</f>
        <v>0</v>
      </c>
      <c r="J44" s="586" t="str">
        <f>IFERROR(VLOOKUP(G44,'base dados'!$B$2:$F$47,3,FALSE)," ")</f>
        <v xml:space="preserve"> </v>
      </c>
      <c r="K44" s="597" t="str">
        <f>IFERROR(VLOOKUP(H44,'base dados'!$B$2:$F$47,5,FALSE)," ")</f>
        <v xml:space="preserve"> </v>
      </c>
      <c r="L44" s="586" t="str">
        <f>IFERROR(VLOOKUP(H44,'base dados'!$B$2:$F$47,3,FALSE)," ")</f>
        <v xml:space="preserve"> </v>
      </c>
      <c r="M44" s="582"/>
      <c r="N44" s="587"/>
      <c r="O44" s="587"/>
      <c r="P44" s="586">
        <f t="shared" si="2"/>
        <v>0</v>
      </c>
      <c r="Q44" s="587"/>
      <c r="R44" s="587"/>
      <c r="S44" s="587"/>
      <c r="T44" s="587"/>
      <c r="U44" s="586">
        <f t="shared" si="3"/>
        <v>0</v>
      </c>
      <c r="V44" s="582"/>
      <c r="W44" s="582"/>
      <c r="X44" s="582"/>
      <c r="Y44" s="582"/>
      <c r="Z44" s="586">
        <f t="shared" si="4"/>
        <v>0</v>
      </c>
      <c r="AA44" s="582"/>
      <c r="AB44" s="582"/>
      <c r="AC44" s="586">
        <f t="shared" si="5"/>
        <v>0</v>
      </c>
      <c r="AD44" s="582"/>
      <c r="AE44" s="582"/>
      <c r="AF44" s="582"/>
      <c r="AG44" s="586">
        <f t="shared" si="6"/>
        <v>0</v>
      </c>
      <c r="AH44" s="582"/>
      <c r="AI44" s="582"/>
      <c r="AJ44" s="582"/>
      <c r="AK44" s="582"/>
      <c r="AL44" s="586">
        <f t="shared" si="7"/>
        <v>0</v>
      </c>
      <c r="AM44" s="582"/>
      <c r="AN44" s="582"/>
      <c r="AO44" s="586">
        <f t="shared" si="14"/>
        <v>0</v>
      </c>
      <c r="AP44" s="582"/>
      <c r="AQ44" s="582"/>
      <c r="AR44" s="582"/>
      <c r="AS44" s="588">
        <f t="shared" si="15"/>
        <v>0</v>
      </c>
      <c r="AT44" s="590">
        <f t="shared" si="16"/>
        <v>0</v>
      </c>
      <c r="AU44" s="601">
        <f t="shared" si="8"/>
        <v>0</v>
      </c>
      <c r="AV44" s="601">
        <f t="shared" si="17"/>
        <v>0</v>
      </c>
      <c r="AW44" s="584">
        <f>IFERROR(VLOOKUP(G44,'base dados'!$B$2:$C$47,2,FALSE),0)</f>
        <v>0</v>
      </c>
      <c r="AX44" s="589">
        <f t="shared" si="20"/>
        <v>0</v>
      </c>
      <c r="AY44" s="601">
        <f t="shared" si="10"/>
        <v>0</v>
      </c>
      <c r="AZ44" s="601">
        <f t="shared" si="11"/>
        <v>0</v>
      </c>
      <c r="BA44" s="585">
        <f>IFERROR(VLOOKUP(H44,'base dados'!$B$2:$C$47,2,FALSE),0)</f>
        <v>0</v>
      </c>
      <c r="BB44" s="589">
        <f t="shared" si="18"/>
        <v>0</v>
      </c>
      <c r="BC44" s="589">
        <f t="shared" si="12"/>
        <v>0</v>
      </c>
      <c r="BD44" s="489">
        <f t="shared" si="21"/>
        <v>0</v>
      </c>
    </row>
    <row r="45" spans="1:56" ht="42.6" hidden="1" customHeight="1">
      <c r="A45" s="482">
        <f>IFERROR(VLOOKUP(G45,'base dados'!K46:K49,2,FALSE),0)</f>
        <v>0</v>
      </c>
      <c r="B45" s="482">
        <f>IFERROR(VLOOKUP(H45,'base dados'!$M$11:$N$22,2,FALSE),0)</f>
        <v>0</v>
      </c>
      <c r="C45" s="578">
        <f t="shared" si="13"/>
        <v>35</v>
      </c>
      <c r="D45" s="578"/>
      <c r="E45" s="578"/>
      <c r="F45" s="581"/>
      <c r="G45" s="579"/>
      <c r="H45" s="579"/>
      <c r="I45" s="597">
        <f>IFERROR(VLOOKUP(G45,'base dados'!$B$2:$F$47,5,FALSE),0)</f>
        <v>0</v>
      </c>
      <c r="J45" s="586" t="str">
        <f>IFERROR(VLOOKUP(G45,'base dados'!$B$2:$F$47,3,FALSE)," ")</f>
        <v xml:space="preserve"> </v>
      </c>
      <c r="K45" s="597" t="str">
        <f>IFERROR(VLOOKUP(H45,'base dados'!$B$2:$F$47,5,FALSE)," ")</f>
        <v xml:space="preserve"> </v>
      </c>
      <c r="L45" s="586" t="str">
        <f>IFERROR(VLOOKUP(H45,'base dados'!$B$2:$F$47,3,FALSE)," ")</f>
        <v xml:space="preserve"> </v>
      </c>
      <c r="M45" s="582"/>
      <c r="N45" s="587"/>
      <c r="O45" s="587"/>
      <c r="P45" s="586">
        <f t="shared" si="2"/>
        <v>0</v>
      </c>
      <c r="Q45" s="587"/>
      <c r="R45" s="587"/>
      <c r="S45" s="587"/>
      <c r="T45" s="587"/>
      <c r="U45" s="586">
        <f t="shared" si="3"/>
        <v>0</v>
      </c>
      <c r="V45" s="582"/>
      <c r="W45" s="582"/>
      <c r="X45" s="582"/>
      <c r="Y45" s="582"/>
      <c r="Z45" s="586">
        <f t="shared" si="4"/>
        <v>0</v>
      </c>
      <c r="AA45" s="582"/>
      <c r="AB45" s="582"/>
      <c r="AC45" s="586">
        <f t="shared" si="5"/>
        <v>0</v>
      </c>
      <c r="AD45" s="582"/>
      <c r="AE45" s="582"/>
      <c r="AF45" s="582"/>
      <c r="AG45" s="586">
        <f t="shared" si="6"/>
        <v>0</v>
      </c>
      <c r="AH45" s="582"/>
      <c r="AI45" s="582"/>
      <c r="AJ45" s="582"/>
      <c r="AK45" s="582"/>
      <c r="AL45" s="586">
        <f t="shared" si="7"/>
        <v>0</v>
      </c>
      <c r="AM45" s="582"/>
      <c r="AN45" s="582"/>
      <c r="AO45" s="586">
        <f t="shared" si="14"/>
        <v>0</v>
      </c>
      <c r="AP45" s="582"/>
      <c r="AQ45" s="582"/>
      <c r="AR45" s="582"/>
      <c r="AS45" s="588">
        <f t="shared" si="15"/>
        <v>0</v>
      </c>
      <c r="AT45" s="590">
        <f t="shared" si="16"/>
        <v>0</v>
      </c>
      <c r="AU45" s="601">
        <f t="shared" si="8"/>
        <v>0</v>
      </c>
      <c r="AV45" s="601">
        <f t="shared" si="17"/>
        <v>0</v>
      </c>
      <c r="AW45" s="584">
        <f>IFERROR(VLOOKUP(G45,'base dados'!$B$2:$C$47,2,FALSE),0)</f>
        <v>0</v>
      </c>
      <c r="AX45" s="589">
        <f t="shared" si="20"/>
        <v>0</v>
      </c>
      <c r="AY45" s="601">
        <f t="shared" si="10"/>
        <v>0</v>
      </c>
      <c r="AZ45" s="601">
        <f t="shared" si="11"/>
        <v>0</v>
      </c>
      <c r="BA45" s="585">
        <f>IFERROR(VLOOKUP(H45,'base dados'!$B$2:$C$47,2,FALSE),0)</f>
        <v>0</v>
      </c>
      <c r="BB45" s="589">
        <f t="shared" si="18"/>
        <v>0</v>
      </c>
      <c r="BC45" s="589">
        <f t="shared" si="12"/>
        <v>0</v>
      </c>
      <c r="BD45" s="489">
        <f t="shared" si="21"/>
        <v>0</v>
      </c>
    </row>
    <row r="46" spans="1:56" ht="42.6" hidden="1" customHeight="1">
      <c r="A46" s="482">
        <f>IFERROR(VLOOKUP(G46,'base dados'!K47:K50,2,FALSE),0)</f>
        <v>0</v>
      </c>
      <c r="B46" s="482">
        <f>IFERROR(VLOOKUP(H46,'base dados'!$M$11:$N$22,2,FALSE),0)</f>
        <v>0</v>
      </c>
      <c r="C46" s="578">
        <f t="shared" si="13"/>
        <v>36</v>
      </c>
      <c r="D46" s="578"/>
      <c r="E46" s="578"/>
      <c r="F46" s="581"/>
      <c r="G46" s="579"/>
      <c r="H46" s="579"/>
      <c r="I46" s="597">
        <f>IFERROR(VLOOKUP(G46,'base dados'!$B$2:$F$47,5,FALSE),0)</f>
        <v>0</v>
      </c>
      <c r="J46" s="586" t="str">
        <f>IFERROR(VLOOKUP(G46,'base dados'!$B$2:$F$47,3,FALSE)," ")</f>
        <v xml:space="preserve"> </v>
      </c>
      <c r="K46" s="597" t="str">
        <f>IFERROR(VLOOKUP(H46,'base dados'!$B$2:$F$47,5,FALSE)," ")</f>
        <v xml:space="preserve"> </v>
      </c>
      <c r="L46" s="586" t="str">
        <f>IFERROR(VLOOKUP(H46,'base dados'!$B$2:$F$47,3,FALSE)," ")</f>
        <v xml:space="preserve"> </v>
      </c>
      <c r="M46" s="582"/>
      <c r="N46" s="587"/>
      <c r="O46" s="587"/>
      <c r="P46" s="586">
        <f t="shared" si="2"/>
        <v>0</v>
      </c>
      <c r="Q46" s="587"/>
      <c r="R46" s="587"/>
      <c r="S46" s="587"/>
      <c r="T46" s="587"/>
      <c r="U46" s="586">
        <f t="shared" si="3"/>
        <v>0</v>
      </c>
      <c r="V46" s="582"/>
      <c r="W46" s="582"/>
      <c r="X46" s="582"/>
      <c r="Y46" s="582"/>
      <c r="Z46" s="586">
        <f t="shared" si="4"/>
        <v>0</v>
      </c>
      <c r="AA46" s="582"/>
      <c r="AB46" s="582"/>
      <c r="AC46" s="586">
        <f t="shared" si="5"/>
        <v>0</v>
      </c>
      <c r="AD46" s="582"/>
      <c r="AE46" s="582"/>
      <c r="AF46" s="582"/>
      <c r="AG46" s="586">
        <f t="shared" si="6"/>
        <v>0</v>
      </c>
      <c r="AH46" s="582"/>
      <c r="AI46" s="582"/>
      <c r="AJ46" s="582"/>
      <c r="AK46" s="582"/>
      <c r="AL46" s="586">
        <f t="shared" si="7"/>
        <v>0</v>
      </c>
      <c r="AM46" s="582"/>
      <c r="AN46" s="582"/>
      <c r="AO46" s="586">
        <f t="shared" si="14"/>
        <v>0</v>
      </c>
      <c r="AP46" s="582"/>
      <c r="AQ46" s="582"/>
      <c r="AR46" s="582"/>
      <c r="AS46" s="588">
        <f t="shared" si="15"/>
        <v>0</v>
      </c>
      <c r="AT46" s="590">
        <f t="shared" si="16"/>
        <v>0</v>
      </c>
      <c r="AU46" s="601">
        <f t="shared" si="8"/>
        <v>0</v>
      </c>
      <c r="AV46" s="601">
        <f t="shared" si="17"/>
        <v>0</v>
      </c>
      <c r="AW46" s="584">
        <f>IFERROR(VLOOKUP(G46,'base dados'!$B$2:$C$47,2,FALSE),0)</f>
        <v>0</v>
      </c>
      <c r="AX46" s="589">
        <f t="shared" si="20"/>
        <v>0</v>
      </c>
      <c r="AY46" s="601">
        <f t="shared" si="10"/>
        <v>0</v>
      </c>
      <c r="AZ46" s="601">
        <f t="shared" si="11"/>
        <v>0</v>
      </c>
      <c r="BA46" s="585">
        <f>IFERROR(VLOOKUP(H46,'base dados'!$B$2:$C$47,2,FALSE),0)</f>
        <v>0</v>
      </c>
      <c r="BB46" s="589">
        <f t="shared" si="18"/>
        <v>0</v>
      </c>
      <c r="BC46" s="589">
        <f t="shared" si="12"/>
        <v>0</v>
      </c>
      <c r="BD46" s="489">
        <f t="shared" si="21"/>
        <v>0</v>
      </c>
    </row>
    <row r="47" spans="1:56" ht="42.6" hidden="1" customHeight="1">
      <c r="A47" s="482">
        <f>IFERROR(VLOOKUP(G47,'base dados'!K48:K51,2,FALSE),0)</f>
        <v>0</v>
      </c>
      <c r="B47" s="482">
        <f>IFERROR(VLOOKUP(H47,'base dados'!$M$11:$N$22,2,FALSE),0)</f>
        <v>0</v>
      </c>
      <c r="C47" s="578">
        <f t="shared" si="13"/>
        <v>37</v>
      </c>
      <c r="D47" s="578"/>
      <c r="E47" s="578"/>
      <c r="F47" s="581"/>
      <c r="G47" s="579"/>
      <c r="H47" s="579"/>
      <c r="I47" s="597">
        <f>IFERROR(VLOOKUP(G47,'base dados'!$B$2:$F$47,5,FALSE),0)</f>
        <v>0</v>
      </c>
      <c r="J47" s="586" t="str">
        <f>IFERROR(VLOOKUP(G47,'base dados'!$B$2:$F$47,3,FALSE)," ")</f>
        <v xml:space="preserve"> </v>
      </c>
      <c r="K47" s="597" t="str">
        <f>IFERROR(VLOOKUP(H47,'base dados'!$B$2:$F$47,5,FALSE)," ")</f>
        <v xml:space="preserve"> </v>
      </c>
      <c r="L47" s="586" t="str">
        <f>IFERROR(VLOOKUP(H47,'base dados'!$B$2:$F$47,3,FALSE)," ")</f>
        <v xml:space="preserve"> </v>
      </c>
      <c r="M47" s="582"/>
      <c r="N47" s="587"/>
      <c r="O47" s="587"/>
      <c r="P47" s="586">
        <f t="shared" si="2"/>
        <v>0</v>
      </c>
      <c r="Q47" s="587"/>
      <c r="R47" s="587"/>
      <c r="S47" s="587"/>
      <c r="T47" s="587"/>
      <c r="U47" s="586">
        <f t="shared" si="3"/>
        <v>0</v>
      </c>
      <c r="V47" s="582"/>
      <c r="W47" s="582"/>
      <c r="X47" s="582"/>
      <c r="Y47" s="582"/>
      <c r="Z47" s="586">
        <f t="shared" si="4"/>
        <v>0</v>
      </c>
      <c r="AA47" s="582"/>
      <c r="AB47" s="582"/>
      <c r="AC47" s="586">
        <f t="shared" si="5"/>
        <v>0</v>
      </c>
      <c r="AD47" s="582"/>
      <c r="AE47" s="582"/>
      <c r="AF47" s="582"/>
      <c r="AG47" s="586">
        <f t="shared" si="6"/>
        <v>0</v>
      </c>
      <c r="AH47" s="582"/>
      <c r="AI47" s="582"/>
      <c r="AJ47" s="582"/>
      <c r="AK47" s="582"/>
      <c r="AL47" s="586">
        <f t="shared" si="7"/>
        <v>0</v>
      </c>
      <c r="AM47" s="582"/>
      <c r="AN47" s="582"/>
      <c r="AO47" s="586">
        <f t="shared" si="14"/>
        <v>0</v>
      </c>
      <c r="AP47" s="582"/>
      <c r="AQ47" s="582"/>
      <c r="AR47" s="582"/>
      <c r="AS47" s="588">
        <f t="shared" si="15"/>
        <v>0</v>
      </c>
      <c r="AT47" s="590">
        <f t="shared" si="16"/>
        <v>0</v>
      </c>
      <c r="AU47" s="601">
        <f t="shared" si="8"/>
        <v>0</v>
      </c>
      <c r="AV47" s="601">
        <f t="shared" si="17"/>
        <v>0</v>
      </c>
      <c r="AW47" s="584">
        <f>IFERROR(VLOOKUP(G47,'base dados'!$B$2:$C$47,2,FALSE),0)</f>
        <v>0</v>
      </c>
      <c r="AX47" s="589">
        <f t="shared" si="20"/>
        <v>0</v>
      </c>
      <c r="AY47" s="601">
        <f t="shared" si="10"/>
        <v>0</v>
      </c>
      <c r="AZ47" s="601">
        <f t="shared" si="11"/>
        <v>0</v>
      </c>
      <c r="BA47" s="585">
        <f>IFERROR(VLOOKUP(H47,'base dados'!$B$2:$C$47,2,FALSE),0)</f>
        <v>0</v>
      </c>
      <c r="BB47" s="589">
        <f t="shared" si="18"/>
        <v>0</v>
      </c>
      <c r="BC47" s="589">
        <f t="shared" si="12"/>
        <v>0</v>
      </c>
      <c r="BD47" s="489">
        <f t="shared" si="21"/>
        <v>0</v>
      </c>
    </row>
    <row r="48" spans="1:56" ht="42.6" hidden="1" customHeight="1">
      <c r="A48" s="482">
        <f>IFERROR(VLOOKUP(G48,'base dados'!K49:K52,2,FALSE),0)</f>
        <v>0</v>
      </c>
      <c r="B48" s="482">
        <f>IFERROR(VLOOKUP(H48,'base dados'!$M$11:$N$22,2,FALSE),0)</f>
        <v>0</v>
      </c>
      <c r="C48" s="578">
        <f t="shared" si="13"/>
        <v>38</v>
      </c>
      <c r="D48" s="578"/>
      <c r="E48" s="578"/>
      <c r="F48" s="581"/>
      <c r="G48" s="579"/>
      <c r="H48" s="579"/>
      <c r="I48" s="597">
        <f>IFERROR(VLOOKUP(G48,'base dados'!$B$2:$F$47,5,FALSE),0)</f>
        <v>0</v>
      </c>
      <c r="J48" s="586" t="str">
        <f>IFERROR(VLOOKUP(G48,'base dados'!$B$2:$F$47,3,FALSE)," ")</f>
        <v xml:space="preserve"> </v>
      </c>
      <c r="K48" s="597" t="str">
        <f>IFERROR(VLOOKUP(H48,'base dados'!$B$2:$F$47,5,FALSE)," ")</f>
        <v xml:space="preserve"> </v>
      </c>
      <c r="L48" s="586" t="str">
        <f>IFERROR(VLOOKUP(H48,'base dados'!$B$2:$F$47,3,FALSE)," ")</f>
        <v xml:space="preserve"> </v>
      </c>
      <c r="M48" s="582"/>
      <c r="N48" s="587"/>
      <c r="O48" s="587"/>
      <c r="P48" s="586">
        <f t="shared" si="2"/>
        <v>0</v>
      </c>
      <c r="Q48" s="587"/>
      <c r="R48" s="587"/>
      <c r="S48" s="587"/>
      <c r="T48" s="587"/>
      <c r="U48" s="586">
        <f t="shared" si="3"/>
        <v>0</v>
      </c>
      <c r="V48" s="582"/>
      <c r="W48" s="582"/>
      <c r="X48" s="582"/>
      <c r="Y48" s="582"/>
      <c r="Z48" s="586">
        <f t="shared" si="4"/>
        <v>0</v>
      </c>
      <c r="AA48" s="582"/>
      <c r="AB48" s="582"/>
      <c r="AC48" s="586">
        <f t="shared" si="5"/>
        <v>0</v>
      </c>
      <c r="AD48" s="582"/>
      <c r="AE48" s="582"/>
      <c r="AF48" s="582"/>
      <c r="AG48" s="586">
        <f t="shared" si="6"/>
        <v>0</v>
      </c>
      <c r="AH48" s="582"/>
      <c r="AI48" s="582"/>
      <c r="AJ48" s="582"/>
      <c r="AK48" s="582"/>
      <c r="AL48" s="586">
        <f t="shared" si="7"/>
        <v>0</v>
      </c>
      <c r="AM48" s="582"/>
      <c r="AN48" s="582"/>
      <c r="AO48" s="586">
        <f t="shared" si="14"/>
        <v>0</v>
      </c>
      <c r="AP48" s="582"/>
      <c r="AQ48" s="582"/>
      <c r="AR48" s="582"/>
      <c r="AS48" s="588">
        <f t="shared" si="15"/>
        <v>0</v>
      </c>
      <c r="AT48" s="590">
        <f t="shared" si="16"/>
        <v>0</v>
      </c>
      <c r="AU48" s="601">
        <f t="shared" si="8"/>
        <v>0</v>
      </c>
      <c r="AV48" s="601">
        <f t="shared" si="17"/>
        <v>0</v>
      </c>
      <c r="AW48" s="584">
        <f>IFERROR(VLOOKUP(G48,'base dados'!$B$2:$C$47,2,FALSE),0)</f>
        <v>0</v>
      </c>
      <c r="AX48" s="589">
        <f t="shared" si="20"/>
        <v>0</v>
      </c>
      <c r="AY48" s="601">
        <f t="shared" si="10"/>
        <v>0</v>
      </c>
      <c r="AZ48" s="601">
        <f t="shared" si="11"/>
        <v>0</v>
      </c>
      <c r="BA48" s="585">
        <f>IFERROR(VLOOKUP(H48,'base dados'!$B$2:$C$47,2,FALSE),0)</f>
        <v>0</v>
      </c>
      <c r="BB48" s="589">
        <f t="shared" si="18"/>
        <v>0</v>
      </c>
      <c r="BC48" s="589">
        <f t="shared" si="12"/>
        <v>0</v>
      </c>
      <c r="BD48" s="489">
        <f t="shared" si="21"/>
        <v>0</v>
      </c>
    </row>
    <row r="49" spans="1:56" ht="42.6" hidden="1" customHeight="1">
      <c r="A49" s="482">
        <f>IFERROR(VLOOKUP(G49,'base dados'!K50:K53,2,FALSE),0)</f>
        <v>0</v>
      </c>
      <c r="B49" s="482">
        <f>IFERROR(VLOOKUP(H49,'base dados'!$M$11:$N$22,2,FALSE),0)</f>
        <v>0</v>
      </c>
      <c r="C49" s="578">
        <f t="shared" si="13"/>
        <v>39</v>
      </c>
      <c r="D49" s="578"/>
      <c r="E49" s="578"/>
      <c r="F49" s="581"/>
      <c r="G49" s="579"/>
      <c r="H49" s="579"/>
      <c r="I49" s="597">
        <f>IFERROR(VLOOKUP(G49,'base dados'!$B$2:$F$47,5,FALSE),0)</f>
        <v>0</v>
      </c>
      <c r="J49" s="586" t="str">
        <f>IFERROR(VLOOKUP(G49,'base dados'!$B$2:$F$47,3,FALSE)," ")</f>
        <v xml:space="preserve"> </v>
      </c>
      <c r="K49" s="597" t="str">
        <f>IFERROR(VLOOKUP(H49,'base dados'!$B$2:$F$47,5,FALSE)," ")</f>
        <v xml:space="preserve"> </v>
      </c>
      <c r="L49" s="586" t="str">
        <f>IFERROR(VLOOKUP(H49,'base dados'!$B$2:$F$47,3,FALSE)," ")</f>
        <v xml:space="preserve"> </v>
      </c>
      <c r="M49" s="582"/>
      <c r="N49" s="587"/>
      <c r="O49" s="587"/>
      <c r="P49" s="586">
        <f t="shared" si="2"/>
        <v>0</v>
      </c>
      <c r="Q49" s="587"/>
      <c r="R49" s="587"/>
      <c r="S49" s="587"/>
      <c r="T49" s="587"/>
      <c r="U49" s="586">
        <f t="shared" si="3"/>
        <v>0</v>
      </c>
      <c r="V49" s="582"/>
      <c r="W49" s="582"/>
      <c r="X49" s="582"/>
      <c r="Y49" s="582"/>
      <c r="Z49" s="586">
        <f t="shared" si="4"/>
        <v>0</v>
      </c>
      <c r="AA49" s="582"/>
      <c r="AB49" s="582"/>
      <c r="AC49" s="586">
        <f t="shared" si="5"/>
        <v>0</v>
      </c>
      <c r="AD49" s="582"/>
      <c r="AE49" s="582"/>
      <c r="AF49" s="582"/>
      <c r="AG49" s="586">
        <f t="shared" si="6"/>
        <v>0</v>
      </c>
      <c r="AH49" s="582"/>
      <c r="AI49" s="582"/>
      <c r="AJ49" s="582"/>
      <c r="AK49" s="582"/>
      <c r="AL49" s="586">
        <f t="shared" si="7"/>
        <v>0</v>
      </c>
      <c r="AM49" s="582"/>
      <c r="AN49" s="582"/>
      <c r="AO49" s="586">
        <f t="shared" si="14"/>
        <v>0</v>
      </c>
      <c r="AP49" s="582"/>
      <c r="AQ49" s="582"/>
      <c r="AR49" s="582"/>
      <c r="AS49" s="588">
        <f t="shared" si="15"/>
        <v>0</v>
      </c>
      <c r="AT49" s="590">
        <f t="shared" si="16"/>
        <v>0</v>
      </c>
      <c r="AU49" s="601">
        <f t="shared" si="8"/>
        <v>0</v>
      </c>
      <c r="AV49" s="601">
        <f t="shared" si="17"/>
        <v>0</v>
      </c>
      <c r="AW49" s="584">
        <f>IFERROR(VLOOKUP(G49,'base dados'!$B$2:$C$47,2,FALSE),0)</f>
        <v>0</v>
      </c>
      <c r="AX49" s="589">
        <f t="shared" si="20"/>
        <v>0</v>
      </c>
      <c r="AY49" s="601">
        <f t="shared" si="10"/>
        <v>0</v>
      </c>
      <c r="AZ49" s="601">
        <f t="shared" si="11"/>
        <v>0</v>
      </c>
      <c r="BA49" s="585">
        <f>IFERROR(VLOOKUP(H49,'base dados'!$B$2:$C$47,2,FALSE),0)</f>
        <v>0</v>
      </c>
      <c r="BB49" s="589">
        <f t="shared" si="18"/>
        <v>0</v>
      </c>
      <c r="BC49" s="589">
        <f t="shared" si="12"/>
        <v>0</v>
      </c>
      <c r="BD49" s="489">
        <f t="shared" si="21"/>
        <v>0</v>
      </c>
    </row>
    <row r="50" spans="1:56" ht="42.6" hidden="1" customHeight="1">
      <c r="A50" s="482">
        <f>IFERROR(VLOOKUP(G50,'base dados'!K51:K54,2,FALSE),0)</f>
        <v>0</v>
      </c>
      <c r="B50" s="482">
        <f>IFERROR(VLOOKUP(H50,'base dados'!$M$11:$N$22,2,FALSE),0)</f>
        <v>0</v>
      </c>
      <c r="C50" s="578">
        <f t="shared" si="13"/>
        <v>40</v>
      </c>
      <c r="D50" s="578"/>
      <c r="E50" s="578"/>
      <c r="F50" s="581"/>
      <c r="G50" s="579"/>
      <c r="H50" s="579"/>
      <c r="I50" s="597">
        <f>IFERROR(VLOOKUP(G50,'base dados'!$B$2:$F$47,5,FALSE),0)</f>
        <v>0</v>
      </c>
      <c r="J50" s="586" t="str">
        <f>IFERROR(VLOOKUP(G50,'base dados'!$B$2:$F$47,3,FALSE)," ")</f>
        <v xml:space="preserve"> </v>
      </c>
      <c r="K50" s="597" t="str">
        <f>IFERROR(VLOOKUP(H50,'base dados'!$B$2:$F$47,5,FALSE)," ")</f>
        <v xml:space="preserve"> </v>
      </c>
      <c r="L50" s="586" t="str">
        <f>IFERROR(VLOOKUP(H50,'base dados'!$B$2:$F$47,3,FALSE)," ")</f>
        <v xml:space="preserve"> </v>
      </c>
      <c r="M50" s="582"/>
      <c r="N50" s="587"/>
      <c r="O50" s="587"/>
      <c r="P50" s="586">
        <f t="shared" si="2"/>
        <v>0</v>
      </c>
      <c r="Q50" s="587"/>
      <c r="R50" s="587"/>
      <c r="S50" s="587"/>
      <c r="T50" s="587"/>
      <c r="U50" s="586">
        <f t="shared" si="3"/>
        <v>0</v>
      </c>
      <c r="V50" s="582"/>
      <c r="W50" s="582"/>
      <c r="X50" s="582"/>
      <c r="Y50" s="582"/>
      <c r="Z50" s="586">
        <f t="shared" si="4"/>
        <v>0</v>
      </c>
      <c r="AA50" s="582"/>
      <c r="AB50" s="582"/>
      <c r="AC50" s="586">
        <f t="shared" si="5"/>
        <v>0</v>
      </c>
      <c r="AD50" s="582"/>
      <c r="AE50" s="582"/>
      <c r="AF50" s="582"/>
      <c r="AG50" s="586">
        <f t="shared" si="6"/>
        <v>0</v>
      </c>
      <c r="AH50" s="582"/>
      <c r="AI50" s="582"/>
      <c r="AJ50" s="582"/>
      <c r="AK50" s="582"/>
      <c r="AL50" s="586">
        <f t="shared" si="7"/>
        <v>0</v>
      </c>
      <c r="AM50" s="582"/>
      <c r="AN50" s="582"/>
      <c r="AO50" s="586">
        <f t="shared" si="14"/>
        <v>0</v>
      </c>
      <c r="AP50" s="582"/>
      <c r="AQ50" s="582"/>
      <c r="AR50" s="582"/>
      <c r="AS50" s="588">
        <f t="shared" si="15"/>
        <v>0</v>
      </c>
      <c r="AT50" s="590">
        <f t="shared" si="16"/>
        <v>0</v>
      </c>
      <c r="AU50" s="601">
        <f t="shared" si="8"/>
        <v>0</v>
      </c>
      <c r="AV50" s="601">
        <f t="shared" si="17"/>
        <v>0</v>
      </c>
      <c r="AW50" s="584">
        <f>IFERROR(VLOOKUP(G50,'base dados'!$B$2:$C$47,2,FALSE),0)</f>
        <v>0</v>
      </c>
      <c r="AX50" s="589">
        <f t="shared" si="20"/>
        <v>0</v>
      </c>
      <c r="AY50" s="601">
        <f t="shared" si="10"/>
        <v>0</v>
      </c>
      <c r="AZ50" s="601">
        <f t="shared" si="11"/>
        <v>0</v>
      </c>
      <c r="BA50" s="585">
        <f>IFERROR(VLOOKUP(H50,'base dados'!$B$2:$C$47,2,FALSE),0)</f>
        <v>0</v>
      </c>
      <c r="BB50" s="589">
        <f t="shared" si="18"/>
        <v>0</v>
      </c>
      <c r="BC50" s="589">
        <f t="shared" si="12"/>
        <v>0</v>
      </c>
      <c r="BD50" s="489">
        <f t="shared" si="21"/>
        <v>0</v>
      </c>
    </row>
    <row r="51" spans="1:56" ht="42.6" hidden="1" customHeight="1">
      <c r="A51" s="482">
        <f>IFERROR(VLOOKUP(G51,'base dados'!K52:K55,2,FALSE),0)</f>
        <v>0</v>
      </c>
      <c r="B51" s="482">
        <f>IFERROR(VLOOKUP(H51,'base dados'!$M$11:$N$22,2,FALSE),0)</f>
        <v>0</v>
      </c>
      <c r="C51" s="578">
        <f t="shared" si="13"/>
        <v>41</v>
      </c>
      <c r="D51" s="578"/>
      <c r="E51" s="578"/>
      <c r="F51" s="581"/>
      <c r="G51" s="579"/>
      <c r="H51" s="579"/>
      <c r="I51" s="597">
        <f>IFERROR(VLOOKUP(G51,'base dados'!$B$2:$F$47,5,FALSE),0)</f>
        <v>0</v>
      </c>
      <c r="J51" s="586" t="str">
        <f>IFERROR(VLOOKUP(G51,'base dados'!$B$2:$F$47,3,FALSE)," ")</f>
        <v xml:space="preserve"> </v>
      </c>
      <c r="K51" s="597" t="str">
        <f>IFERROR(VLOOKUP(H51,'base dados'!$B$2:$F$47,5,FALSE)," ")</f>
        <v xml:space="preserve"> </v>
      </c>
      <c r="L51" s="586" t="str">
        <f>IFERROR(VLOOKUP(H51,'base dados'!$B$2:$F$47,3,FALSE)," ")</f>
        <v xml:space="preserve"> </v>
      </c>
      <c r="M51" s="582"/>
      <c r="N51" s="587"/>
      <c r="O51" s="587"/>
      <c r="P51" s="586">
        <f t="shared" si="2"/>
        <v>0</v>
      </c>
      <c r="Q51" s="587"/>
      <c r="R51" s="587"/>
      <c r="S51" s="587"/>
      <c r="T51" s="587"/>
      <c r="U51" s="586">
        <f t="shared" si="3"/>
        <v>0</v>
      </c>
      <c r="V51" s="582"/>
      <c r="W51" s="582"/>
      <c r="X51" s="582"/>
      <c r="Y51" s="582"/>
      <c r="Z51" s="586">
        <f t="shared" si="4"/>
        <v>0</v>
      </c>
      <c r="AA51" s="582"/>
      <c r="AB51" s="582"/>
      <c r="AC51" s="586">
        <f t="shared" si="5"/>
        <v>0</v>
      </c>
      <c r="AD51" s="582"/>
      <c r="AE51" s="582"/>
      <c r="AF51" s="582"/>
      <c r="AG51" s="586">
        <f t="shared" si="6"/>
        <v>0</v>
      </c>
      <c r="AH51" s="582"/>
      <c r="AI51" s="582"/>
      <c r="AJ51" s="582"/>
      <c r="AK51" s="582"/>
      <c r="AL51" s="586">
        <f t="shared" si="7"/>
        <v>0</v>
      </c>
      <c r="AM51" s="582"/>
      <c r="AN51" s="582"/>
      <c r="AO51" s="586">
        <f t="shared" si="14"/>
        <v>0</v>
      </c>
      <c r="AP51" s="582"/>
      <c r="AQ51" s="582"/>
      <c r="AR51" s="582"/>
      <c r="AS51" s="588">
        <f t="shared" si="15"/>
        <v>0</v>
      </c>
      <c r="AT51" s="590">
        <f t="shared" si="16"/>
        <v>0</v>
      </c>
      <c r="AU51" s="601">
        <f t="shared" si="8"/>
        <v>0</v>
      </c>
      <c r="AV51" s="601">
        <f t="shared" si="17"/>
        <v>0</v>
      </c>
      <c r="AW51" s="584">
        <f>IFERROR(VLOOKUP(G51,'base dados'!$B$2:$C$47,2,FALSE),0)</f>
        <v>0</v>
      </c>
      <c r="AX51" s="589">
        <f t="shared" si="20"/>
        <v>0</v>
      </c>
      <c r="AY51" s="601">
        <f t="shared" si="10"/>
        <v>0</v>
      </c>
      <c r="AZ51" s="601">
        <f t="shared" si="11"/>
        <v>0</v>
      </c>
      <c r="BA51" s="585">
        <f>IFERROR(VLOOKUP(H51,'base dados'!$B$2:$C$47,2,FALSE),0)</f>
        <v>0</v>
      </c>
      <c r="BB51" s="589">
        <f t="shared" si="18"/>
        <v>0</v>
      </c>
      <c r="BC51" s="589">
        <f t="shared" si="12"/>
        <v>0</v>
      </c>
      <c r="BD51" s="489">
        <f t="shared" si="21"/>
        <v>0</v>
      </c>
    </row>
    <row r="52" spans="1:56" ht="42.6" hidden="1" customHeight="1">
      <c r="A52" s="482">
        <f>IFERROR(VLOOKUP(G52,'base dados'!K53:K56,2,FALSE),0)</f>
        <v>0</v>
      </c>
      <c r="B52" s="482">
        <f>IFERROR(VLOOKUP(H52,'base dados'!$M$11:$N$22,2,FALSE),0)</f>
        <v>0</v>
      </c>
      <c r="C52" s="578">
        <f t="shared" si="13"/>
        <v>42</v>
      </c>
      <c r="D52" s="578"/>
      <c r="E52" s="578"/>
      <c r="F52" s="581"/>
      <c r="G52" s="579"/>
      <c r="H52" s="579"/>
      <c r="I52" s="597">
        <f>IFERROR(VLOOKUP(G52,'base dados'!$B$2:$F$47,5,FALSE),0)</f>
        <v>0</v>
      </c>
      <c r="J52" s="586" t="str">
        <f>IFERROR(VLOOKUP(G52,'base dados'!$B$2:$F$47,3,FALSE)," ")</f>
        <v xml:space="preserve"> </v>
      </c>
      <c r="K52" s="597" t="str">
        <f>IFERROR(VLOOKUP(H52,'base dados'!$B$2:$F$47,5,FALSE)," ")</f>
        <v xml:space="preserve"> </v>
      </c>
      <c r="L52" s="586" t="str">
        <f>IFERROR(VLOOKUP(H52,'base dados'!$B$2:$F$47,3,FALSE)," ")</f>
        <v xml:space="preserve"> </v>
      </c>
      <c r="M52" s="582"/>
      <c r="N52" s="587"/>
      <c r="O52" s="587"/>
      <c r="P52" s="586">
        <f t="shared" si="2"/>
        <v>0</v>
      </c>
      <c r="Q52" s="587"/>
      <c r="R52" s="587"/>
      <c r="S52" s="587"/>
      <c r="T52" s="587"/>
      <c r="U52" s="586">
        <f t="shared" si="3"/>
        <v>0</v>
      </c>
      <c r="V52" s="582"/>
      <c r="W52" s="582"/>
      <c r="X52" s="582"/>
      <c r="Y52" s="582"/>
      <c r="Z52" s="586">
        <f t="shared" si="4"/>
        <v>0</v>
      </c>
      <c r="AA52" s="582"/>
      <c r="AB52" s="582"/>
      <c r="AC52" s="586">
        <f t="shared" si="5"/>
        <v>0</v>
      </c>
      <c r="AD52" s="582"/>
      <c r="AE52" s="582"/>
      <c r="AF52" s="582"/>
      <c r="AG52" s="586">
        <f t="shared" si="6"/>
        <v>0</v>
      </c>
      <c r="AH52" s="582"/>
      <c r="AI52" s="582"/>
      <c r="AJ52" s="582"/>
      <c r="AK52" s="582"/>
      <c r="AL52" s="586">
        <f t="shared" si="7"/>
        <v>0</v>
      </c>
      <c r="AM52" s="582"/>
      <c r="AN52" s="582"/>
      <c r="AO52" s="586">
        <f t="shared" si="14"/>
        <v>0</v>
      </c>
      <c r="AP52" s="582"/>
      <c r="AQ52" s="582"/>
      <c r="AR52" s="582"/>
      <c r="AS52" s="588">
        <f t="shared" si="15"/>
        <v>0</v>
      </c>
      <c r="AT52" s="590">
        <f t="shared" si="16"/>
        <v>0</v>
      </c>
      <c r="AU52" s="601">
        <f t="shared" si="8"/>
        <v>0</v>
      </c>
      <c r="AV52" s="601">
        <f t="shared" si="17"/>
        <v>0</v>
      </c>
      <c r="AW52" s="584">
        <f>IFERROR(VLOOKUP(G52,'base dados'!$B$2:$C$47,2,FALSE),0)</f>
        <v>0</v>
      </c>
      <c r="AX52" s="589">
        <f t="shared" si="20"/>
        <v>0</v>
      </c>
      <c r="AY52" s="601">
        <f t="shared" si="10"/>
        <v>0</v>
      </c>
      <c r="AZ52" s="601">
        <f t="shared" si="11"/>
        <v>0</v>
      </c>
      <c r="BA52" s="585">
        <f>IFERROR(VLOOKUP(H52,'base dados'!$B$2:$C$47,2,FALSE),0)</f>
        <v>0</v>
      </c>
      <c r="BB52" s="589">
        <f t="shared" si="18"/>
        <v>0</v>
      </c>
      <c r="BC52" s="589">
        <f t="shared" si="12"/>
        <v>0</v>
      </c>
      <c r="BD52" s="489">
        <f t="shared" si="21"/>
        <v>0</v>
      </c>
    </row>
    <row r="53" spans="1:56" ht="42.6" hidden="1" customHeight="1">
      <c r="A53" s="482">
        <f>IFERROR(VLOOKUP(G53,'base dados'!K54:K57,2,FALSE),0)</f>
        <v>0</v>
      </c>
      <c r="B53" s="482">
        <f>IFERROR(VLOOKUP(H53,'base dados'!$M$11:$N$22,2,FALSE),0)</f>
        <v>0</v>
      </c>
      <c r="C53" s="578">
        <f t="shared" si="13"/>
        <v>43</v>
      </c>
      <c r="D53" s="578"/>
      <c r="E53" s="578"/>
      <c r="F53" s="581"/>
      <c r="G53" s="579"/>
      <c r="H53" s="579"/>
      <c r="I53" s="597">
        <f>IFERROR(VLOOKUP(G53,'base dados'!$B$2:$F$47,5,FALSE),0)</f>
        <v>0</v>
      </c>
      <c r="J53" s="586" t="str">
        <f>IFERROR(VLOOKUP(G53,'base dados'!$B$2:$F$47,3,FALSE)," ")</f>
        <v xml:space="preserve"> </v>
      </c>
      <c r="K53" s="597" t="str">
        <f>IFERROR(VLOOKUP(H53,'base dados'!$B$2:$F$47,5,FALSE)," ")</f>
        <v xml:space="preserve"> </v>
      </c>
      <c r="L53" s="586" t="str">
        <f>IFERROR(VLOOKUP(H53,'base dados'!$B$2:$F$47,3,FALSE)," ")</f>
        <v xml:space="preserve"> </v>
      </c>
      <c r="M53" s="582"/>
      <c r="N53" s="587"/>
      <c r="O53" s="587"/>
      <c r="P53" s="586">
        <f t="shared" si="2"/>
        <v>0</v>
      </c>
      <c r="Q53" s="587"/>
      <c r="R53" s="587"/>
      <c r="S53" s="587"/>
      <c r="T53" s="587"/>
      <c r="U53" s="586">
        <f t="shared" si="3"/>
        <v>0</v>
      </c>
      <c r="V53" s="582"/>
      <c r="W53" s="582"/>
      <c r="X53" s="582"/>
      <c r="Y53" s="582"/>
      <c r="Z53" s="586">
        <f t="shared" si="4"/>
        <v>0</v>
      </c>
      <c r="AA53" s="582"/>
      <c r="AB53" s="582"/>
      <c r="AC53" s="586">
        <f t="shared" si="5"/>
        <v>0</v>
      </c>
      <c r="AD53" s="582"/>
      <c r="AE53" s="582"/>
      <c r="AF53" s="582"/>
      <c r="AG53" s="586">
        <f t="shared" si="6"/>
        <v>0</v>
      </c>
      <c r="AH53" s="582"/>
      <c r="AI53" s="582"/>
      <c r="AJ53" s="582"/>
      <c r="AK53" s="582"/>
      <c r="AL53" s="586">
        <f t="shared" si="7"/>
        <v>0</v>
      </c>
      <c r="AM53" s="582"/>
      <c r="AN53" s="582"/>
      <c r="AO53" s="586">
        <f t="shared" si="14"/>
        <v>0</v>
      </c>
      <c r="AP53" s="582"/>
      <c r="AQ53" s="582"/>
      <c r="AR53" s="582"/>
      <c r="AS53" s="588">
        <f t="shared" si="15"/>
        <v>0</v>
      </c>
      <c r="AT53" s="590">
        <f t="shared" si="16"/>
        <v>0</v>
      </c>
      <c r="AU53" s="601">
        <f t="shared" si="8"/>
        <v>0</v>
      </c>
      <c r="AV53" s="601">
        <f t="shared" si="17"/>
        <v>0</v>
      </c>
      <c r="AW53" s="584">
        <f>IFERROR(VLOOKUP(G53,'base dados'!$B$2:$C$47,2,FALSE),0)</f>
        <v>0</v>
      </c>
      <c r="AX53" s="589">
        <f t="shared" si="20"/>
        <v>0</v>
      </c>
      <c r="AY53" s="601">
        <f t="shared" si="10"/>
        <v>0</v>
      </c>
      <c r="AZ53" s="601">
        <f t="shared" si="11"/>
        <v>0</v>
      </c>
      <c r="BA53" s="585">
        <f>IFERROR(VLOOKUP(H53,'base dados'!$B$2:$C$47,2,FALSE),0)</f>
        <v>0</v>
      </c>
      <c r="BB53" s="589">
        <f t="shared" si="18"/>
        <v>0</v>
      </c>
      <c r="BC53" s="589">
        <f t="shared" si="12"/>
        <v>0</v>
      </c>
      <c r="BD53" s="489">
        <f t="shared" si="21"/>
        <v>0</v>
      </c>
    </row>
    <row r="54" spans="1:56" ht="42.6" hidden="1" customHeight="1">
      <c r="A54" s="482">
        <f>IFERROR(VLOOKUP(G54,'base dados'!K55:K58,2,FALSE),0)</f>
        <v>0</v>
      </c>
      <c r="B54" s="482">
        <f>IFERROR(VLOOKUP(H54,'base dados'!$M$11:$N$22,2,FALSE),0)</f>
        <v>0</v>
      </c>
      <c r="C54" s="578">
        <f t="shared" si="13"/>
        <v>44</v>
      </c>
      <c r="D54" s="578"/>
      <c r="E54" s="578"/>
      <c r="F54" s="581"/>
      <c r="G54" s="579"/>
      <c r="H54" s="579"/>
      <c r="I54" s="597">
        <f>IFERROR(VLOOKUP(G54,'base dados'!$B$2:$F$47,5,FALSE),0)</f>
        <v>0</v>
      </c>
      <c r="J54" s="586" t="str">
        <f>IFERROR(VLOOKUP(G54,'base dados'!$B$2:$F$47,3,FALSE)," ")</f>
        <v xml:space="preserve"> </v>
      </c>
      <c r="K54" s="597" t="str">
        <f>IFERROR(VLOOKUP(H54,'base dados'!$B$2:$F$47,5,FALSE)," ")</f>
        <v xml:space="preserve"> </v>
      </c>
      <c r="L54" s="586" t="str">
        <f>IFERROR(VLOOKUP(H54,'base dados'!$B$2:$F$47,3,FALSE)," ")</f>
        <v xml:space="preserve"> </v>
      </c>
      <c r="M54" s="582"/>
      <c r="N54" s="587"/>
      <c r="O54" s="587"/>
      <c r="P54" s="586">
        <f t="shared" si="2"/>
        <v>0</v>
      </c>
      <c r="Q54" s="587"/>
      <c r="R54" s="587"/>
      <c r="S54" s="587"/>
      <c r="T54" s="587"/>
      <c r="U54" s="586">
        <f t="shared" si="3"/>
        <v>0</v>
      </c>
      <c r="V54" s="582"/>
      <c r="W54" s="582"/>
      <c r="X54" s="582"/>
      <c r="Y54" s="582"/>
      <c r="Z54" s="586">
        <f t="shared" si="4"/>
        <v>0</v>
      </c>
      <c r="AA54" s="582"/>
      <c r="AB54" s="582"/>
      <c r="AC54" s="586">
        <f t="shared" si="5"/>
        <v>0</v>
      </c>
      <c r="AD54" s="582"/>
      <c r="AE54" s="582"/>
      <c r="AF54" s="582"/>
      <c r="AG54" s="586">
        <f t="shared" si="6"/>
        <v>0</v>
      </c>
      <c r="AH54" s="582"/>
      <c r="AI54" s="582"/>
      <c r="AJ54" s="582"/>
      <c r="AK54" s="582"/>
      <c r="AL54" s="586">
        <f t="shared" si="7"/>
        <v>0</v>
      </c>
      <c r="AM54" s="582"/>
      <c r="AN54" s="582"/>
      <c r="AO54" s="586">
        <f t="shared" si="14"/>
        <v>0</v>
      </c>
      <c r="AP54" s="582"/>
      <c r="AQ54" s="582"/>
      <c r="AR54" s="582"/>
      <c r="AS54" s="588">
        <f t="shared" si="15"/>
        <v>0</v>
      </c>
      <c r="AT54" s="590">
        <f t="shared" si="16"/>
        <v>0</v>
      </c>
      <c r="AU54" s="601">
        <f t="shared" si="8"/>
        <v>0</v>
      </c>
      <c r="AV54" s="601">
        <f t="shared" si="17"/>
        <v>0</v>
      </c>
      <c r="AW54" s="584">
        <f>IFERROR(VLOOKUP(G54,'base dados'!$B$2:$C$47,2,FALSE),0)</f>
        <v>0</v>
      </c>
      <c r="AX54" s="589">
        <f t="shared" si="20"/>
        <v>0</v>
      </c>
      <c r="AY54" s="601">
        <f t="shared" si="10"/>
        <v>0</v>
      </c>
      <c r="AZ54" s="601">
        <f t="shared" si="11"/>
        <v>0</v>
      </c>
      <c r="BA54" s="585">
        <f>IFERROR(VLOOKUP(H54,'base dados'!$B$2:$C$47,2,FALSE),0)</f>
        <v>0</v>
      </c>
      <c r="BB54" s="589">
        <f t="shared" si="18"/>
        <v>0</v>
      </c>
      <c r="BC54" s="589">
        <f t="shared" si="12"/>
        <v>0</v>
      </c>
      <c r="BD54" s="489">
        <f t="shared" si="21"/>
        <v>0</v>
      </c>
    </row>
    <row r="55" spans="1:56" ht="42.6" hidden="1" customHeight="1">
      <c r="A55" s="482">
        <f>IFERROR(VLOOKUP(G55,'base dados'!K56:K59,2,FALSE),0)</f>
        <v>0</v>
      </c>
      <c r="B55" s="482">
        <f>IFERROR(VLOOKUP(H55,'base dados'!$M$11:$N$22,2,FALSE),0)</f>
        <v>0</v>
      </c>
      <c r="C55" s="578">
        <f t="shared" si="13"/>
        <v>45</v>
      </c>
      <c r="D55" s="578"/>
      <c r="E55" s="578"/>
      <c r="F55" s="581"/>
      <c r="G55" s="579"/>
      <c r="H55" s="579"/>
      <c r="I55" s="597">
        <f>IFERROR(VLOOKUP(G55,'base dados'!$B$2:$F$47,5,FALSE),0)</f>
        <v>0</v>
      </c>
      <c r="J55" s="586" t="str">
        <f>IFERROR(VLOOKUP(G55,'base dados'!$B$2:$F$47,3,FALSE)," ")</f>
        <v xml:space="preserve"> </v>
      </c>
      <c r="K55" s="597" t="str">
        <f>IFERROR(VLOOKUP(H55,'base dados'!$B$2:$F$47,5,FALSE)," ")</f>
        <v xml:space="preserve"> </v>
      </c>
      <c r="L55" s="586" t="str">
        <f>IFERROR(VLOOKUP(H55,'base dados'!$B$2:$F$47,3,FALSE)," ")</f>
        <v xml:space="preserve"> </v>
      </c>
      <c r="M55" s="582"/>
      <c r="N55" s="587"/>
      <c r="O55" s="587"/>
      <c r="P55" s="586">
        <f t="shared" si="2"/>
        <v>0</v>
      </c>
      <c r="Q55" s="587"/>
      <c r="R55" s="587"/>
      <c r="S55" s="587"/>
      <c r="T55" s="587"/>
      <c r="U55" s="586">
        <f t="shared" si="3"/>
        <v>0</v>
      </c>
      <c r="V55" s="582"/>
      <c r="W55" s="582"/>
      <c r="X55" s="582"/>
      <c r="Y55" s="582"/>
      <c r="Z55" s="586">
        <f t="shared" si="4"/>
        <v>0</v>
      </c>
      <c r="AA55" s="582"/>
      <c r="AB55" s="582"/>
      <c r="AC55" s="586">
        <f t="shared" si="5"/>
        <v>0</v>
      </c>
      <c r="AD55" s="582"/>
      <c r="AE55" s="582"/>
      <c r="AF55" s="582"/>
      <c r="AG55" s="586">
        <f t="shared" si="6"/>
        <v>0</v>
      </c>
      <c r="AH55" s="582"/>
      <c r="AI55" s="582"/>
      <c r="AJ55" s="582"/>
      <c r="AK55" s="582"/>
      <c r="AL55" s="586">
        <f t="shared" si="7"/>
        <v>0</v>
      </c>
      <c r="AM55" s="582"/>
      <c r="AN55" s="582"/>
      <c r="AO55" s="586">
        <f t="shared" si="14"/>
        <v>0</v>
      </c>
      <c r="AP55" s="582"/>
      <c r="AQ55" s="582"/>
      <c r="AR55" s="582"/>
      <c r="AS55" s="588">
        <f t="shared" si="15"/>
        <v>0</v>
      </c>
      <c r="AT55" s="590">
        <f t="shared" si="16"/>
        <v>0</v>
      </c>
      <c r="AU55" s="601">
        <f t="shared" si="8"/>
        <v>0</v>
      </c>
      <c r="AV55" s="601">
        <f t="shared" si="17"/>
        <v>0</v>
      </c>
      <c r="AW55" s="584">
        <f>IFERROR(VLOOKUP(G55,'base dados'!$B$2:$C$47,2,FALSE),0)</f>
        <v>0</v>
      </c>
      <c r="AX55" s="589">
        <f t="shared" si="20"/>
        <v>0</v>
      </c>
      <c r="AY55" s="601">
        <f t="shared" si="10"/>
        <v>0</v>
      </c>
      <c r="AZ55" s="601">
        <f t="shared" si="11"/>
        <v>0</v>
      </c>
      <c r="BA55" s="585">
        <f>IFERROR(VLOOKUP(H55,'base dados'!$B$2:$C$47,2,FALSE),0)</f>
        <v>0</v>
      </c>
      <c r="BB55" s="589">
        <f t="shared" si="18"/>
        <v>0</v>
      </c>
      <c r="BC55" s="589">
        <f t="shared" si="12"/>
        <v>0</v>
      </c>
      <c r="BD55" s="489">
        <f t="shared" si="21"/>
        <v>0</v>
      </c>
    </row>
    <row r="56" spans="1:56" ht="42.6" hidden="1" customHeight="1">
      <c r="A56" s="482">
        <f>IFERROR(VLOOKUP(G56,'base dados'!K57:K60,2,FALSE),0)</f>
        <v>0</v>
      </c>
      <c r="B56" s="482">
        <f>IFERROR(VLOOKUP(H56,'base dados'!$M$11:$N$22,2,FALSE),0)</f>
        <v>0</v>
      </c>
      <c r="C56" s="578">
        <f t="shared" si="13"/>
        <v>46</v>
      </c>
      <c r="D56" s="578"/>
      <c r="E56" s="578"/>
      <c r="F56" s="581"/>
      <c r="G56" s="579"/>
      <c r="H56" s="579"/>
      <c r="I56" s="597">
        <f>IFERROR(VLOOKUP(G56,'base dados'!$B$2:$F$47,5,FALSE),0)</f>
        <v>0</v>
      </c>
      <c r="J56" s="586" t="str">
        <f>IFERROR(VLOOKUP(G56,'base dados'!$B$2:$F$47,3,FALSE)," ")</f>
        <v xml:space="preserve"> </v>
      </c>
      <c r="K56" s="597" t="str">
        <f>IFERROR(VLOOKUP(H56,'base dados'!$B$2:$F$47,5,FALSE)," ")</f>
        <v xml:space="preserve"> </v>
      </c>
      <c r="L56" s="586" t="str">
        <f>IFERROR(VLOOKUP(H56,'base dados'!$B$2:$F$47,3,FALSE)," ")</f>
        <v xml:space="preserve"> </v>
      </c>
      <c r="M56" s="582"/>
      <c r="N56" s="587"/>
      <c r="O56" s="587"/>
      <c r="P56" s="586">
        <f t="shared" si="2"/>
        <v>0</v>
      </c>
      <c r="Q56" s="587"/>
      <c r="R56" s="587"/>
      <c r="S56" s="587"/>
      <c r="T56" s="587"/>
      <c r="U56" s="586">
        <f t="shared" si="3"/>
        <v>0</v>
      </c>
      <c r="V56" s="582"/>
      <c r="W56" s="582"/>
      <c r="X56" s="582"/>
      <c r="Y56" s="582"/>
      <c r="Z56" s="586">
        <f t="shared" si="4"/>
        <v>0</v>
      </c>
      <c r="AA56" s="582"/>
      <c r="AB56" s="582"/>
      <c r="AC56" s="586">
        <f t="shared" si="5"/>
        <v>0</v>
      </c>
      <c r="AD56" s="582"/>
      <c r="AE56" s="582"/>
      <c r="AF56" s="582"/>
      <c r="AG56" s="586">
        <f t="shared" si="6"/>
        <v>0</v>
      </c>
      <c r="AH56" s="582"/>
      <c r="AI56" s="582"/>
      <c r="AJ56" s="582"/>
      <c r="AK56" s="582"/>
      <c r="AL56" s="586">
        <f t="shared" si="7"/>
        <v>0</v>
      </c>
      <c r="AM56" s="582"/>
      <c r="AN56" s="582"/>
      <c r="AO56" s="586">
        <f t="shared" si="14"/>
        <v>0</v>
      </c>
      <c r="AP56" s="582"/>
      <c r="AQ56" s="582"/>
      <c r="AR56" s="582"/>
      <c r="AS56" s="588">
        <f t="shared" si="15"/>
        <v>0</v>
      </c>
      <c r="AT56" s="590">
        <f t="shared" si="16"/>
        <v>0</v>
      </c>
      <c r="AU56" s="601">
        <f t="shared" si="8"/>
        <v>0</v>
      </c>
      <c r="AV56" s="601">
        <f t="shared" si="17"/>
        <v>0</v>
      </c>
      <c r="AW56" s="584">
        <f>IFERROR(VLOOKUP(G56,'base dados'!$B$2:$C$47,2,FALSE),0)</f>
        <v>0</v>
      </c>
      <c r="AX56" s="589">
        <f t="shared" si="20"/>
        <v>0</v>
      </c>
      <c r="AY56" s="601">
        <f t="shared" si="10"/>
        <v>0</v>
      </c>
      <c r="AZ56" s="601">
        <f t="shared" si="11"/>
        <v>0</v>
      </c>
      <c r="BA56" s="585">
        <f>IFERROR(VLOOKUP(H56,'base dados'!$B$2:$C$47,2,FALSE),0)</f>
        <v>0</v>
      </c>
      <c r="BB56" s="589">
        <f t="shared" si="18"/>
        <v>0</v>
      </c>
      <c r="BC56" s="589">
        <f t="shared" si="12"/>
        <v>0</v>
      </c>
      <c r="BD56" s="489">
        <f t="shared" si="21"/>
        <v>0</v>
      </c>
    </row>
    <row r="57" spans="1:56" ht="42.6" hidden="1" customHeight="1">
      <c r="A57" s="482">
        <f>IFERROR(VLOOKUP(G57,'base dados'!K58:K61,2,FALSE),0)</f>
        <v>0</v>
      </c>
      <c r="B57" s="482">
        <f>IFERROR(VLOOKUP(H57,'base dados'!$M$11:$N$22,2,FALSE),0)</f>
        <v>0</v>
      </c>
      <c r="C57" s="578">
        <f t="shared" si="13"/>
        <v>47</v>
      </c>
      <c r="D57" s="578"/>
      <c r="E57" s="578"/>
      <c r="F57" s="581"/>
      <c r="G57" s="579"/>
      <c r="H57" s="579"/>
      <c r="I57" s="597">
        <f>IFERROR(VLOOKUP(G57,'base dados'!$B$2:$F$47,5,FALSE),0)</f>
        <v>0</v>
      </c>
      <c r="J57" s="586" t="str">
        <f>IFERROR(VLOOKUP(G57,'base dados'!$B$2:$F$47,3,FALSE)," ")</f>
        <v xml:space="preserve"> </v>
      </c>
      <c r="K57" s="597" t="str">
        <f>IFERROR(VLOOKUP(H57,'base dados'!$B$2:$F$47,5,FALSE)," ")</f>
        <v xml:space="preserve"> </v>
      </c>
      <c r="L57" s="586" t="str">
        <f>IFERROR(VLOOKUP(H57,'base dados'!$B$2:$F$47,3,FALSE)," ")</f>
        <v xml:space="preserve"> </v>
      </c>
      <c r="M57" s="582"/>
      <c r="N57" s="587"/>
      <c r="O57" s="587"/>
      <c r="P57" s="586">
        <f t="shared" si="2"/>
        <v>0</v>
      </c>
      <c r="Q57" s="587"/>
      <c r="R57" s="587"/>
      <c r="S57" s="587"/>
      <c r="T57" s="587"/>
      <c r="U57" s="586">
        <f t="shared" si="3"/>
        <v>0</v>
      </c>
      <c r="V57" s="582"/>
      <c r="W57" s="582"/>
      <c r="X57" s="582"/>
      <c r="Y57" s="582"/>
      <c r="Z57" s="586">
        <f t="shared" si="4"/>
        <v>0</v>
      </c>
      <c r="AA57" s="582"/>
      <c r="AB57" s="582"/>
      <c r="AC57" s="586">
        <f t="shared" si="5"/>
        <v>0</v>
      </c>
      <c r="AD57" s="582"/>
      <c r="AE57" s="582"/>
      <c r="AF57" s="582"/>
      <c r="AG57" s="586">
        <f t="shared" si="6"/>
        <v>0</v>
      </c>
      <c r="AH57" s="582"/>
      <c r="AI57" s="582"/>
      <c r="AJ57" s="582"/>
      <c r="AK57" s="582"/>
      <c r="AL57" s="586">
        <f t="shared" si="7"/>
        <v>0</v>
      </c>
      <c r="AM57" s="582"/>
      <c r="AN57" s="582"/>
      <c r="AO57" s="586">
        <f t="shared" si="14"/>
        <v>0</v>
      </c>
      <c r="AP57" s="582"/>
      <c r="AQ57" s="582"/>
      <c r="AR57" s="582"/>
      <c r="AS57" s="588">
        <f t="shared" si="15"/>
        <v>0</v>
      </c>
      <c r="AT57" s="590">
        <f t="shared" si="16"/>
        <v>0</v>
      </c>
      <c r="AU57" s="601">
        <f t="shared" si="8"/>
        <v>0</v>
      </c>
      <c r="AV57" s="601">
        <f t="shared" si="17"/>
        <v>0</v>
      </c>
      <c r="AW57" s="584">
        <f>IFERROR(VLOOKUP(G57,'base dados'!$B$2:$C$47,2,FALSE),0)</f>
        <v>0</v>
      </c>
      <c r="AX57" s="589">
        <f t="shared" si="20"/>
        <v>0</v>
      </c>
      <c r="AY57" s="601">
        <f t="shared" si="10"/>
        <v>0</v>
      </c>
      <c r="AZ57" s="601">
        <f t="shared" si="11"/>
        <v>0</v>
      </c>
      <c r="BA57" s="585">
        <f>IFERROR(VLOOKUP(H57,'base dados'!$B$2:$C$47,2,FALSE),0)</f>
        <v>0</v>
      </c>
      <c r="BB57" s="589">
        <f t="shared" si="18"/>
        <v>0</v>
      </c>
      <c r="BC57" s="589">
        <f t="shared" si="12"/>
        <v>0</v>
      </c>
      <c r="BD57" s="489">
        <f t="shared" si="21"/>
        <v>0</v>
      </c>
    </row>
    <row r="58" spans="1:56" ht="42.6" hidden="1" customHeight="1">
      <c r="A58" s="482">
        <f>IFERROR(VLOOKUP(G58,'base dados'!K59:L62,2,FALSE),0)</f>
        <v>0</v>
      </c>
      <c r="B58" s="482">
        <f>IFERROR(VLOOKUP(H58,'base dados'!$M$11:$N$22,2,FALSE),0)</f>
        <v>0</v>
      </c>
      <c r="C58" s="578">
        <f t="shared" si="13"/>
        <v>48</v>
      </c>
      <c r="D58" s="578"/>
      <c r="E58" s="578"/>
      <c r="F58" s="581"/>
      <c r="G58" s="579"/>
      <c r="H58" s="579"/>
      <c r="I58" s="597">
        <f>IFERROR(VLOOKUP(G58,'base dados'!$B$2:$F$47,5,FALSE),0)</f>
        <v>0</v>
      </c>
      <c r="J58" s="586" t="str">
        <f>IFERROR(VLOOKUP(G58,'base dados'!$B$2:$F$47,3,FALSE)," ")</f>
        <v xml:space="preserve"> </v>
      </c>
      <c r="K58" s="597" t="str">
        <f>IFERROR(VLOOKUP(H58,'base dados'!$B$2:$F$47,5,FALSE)," ")</f>
        <v xml:space="preserve"> </v>
      </c>
      <c r="L58" s="586" t="str">
        <f>IFERROR(VLOOKUP(H58,'base dados'!$B$2:$F$47,3,FALSE)," ")</f>
        <v xml:space="preserve"> </v>
      </c>
      <c r="M58" s="582"/>
      <c r="N58" s="587"/>
      <c r="O58" s="587"/>
      <c r="P58" s="586">
        <f t="shared" si="2"/>
        <v>0</v>
      </c>
      <c r="Q58" s="587"/>
      <c r="R58" s="587"/>
      <c r="S58" s="587"/>
      <c r="T58" s="587"/>
      <c r="U58" s="586">
        <f t="shared" si="3"/>
        <v>0</v>
      </c>
      <c r="V58" s="582"/>
      <c r="W58" s="582"/>
      <c r="X58" s="582"/>
      <c r="Y58" s="582"/>
      <c r="Z58" s="586">
        <f t="shared" si="4"/>
        <v>0</v>
      </c>
      <c r="AA58" s="582"/>
      <c r="AB58" s="582"/>
      <c r="AC58" s="586">
        <f t="shared" si="5"/>
        <v>0</v>
      </c>
      <c r="AD58" s="582"/>
      <c r="AE58" s="582"/>
      <c r="AF58" s="582"/>
      <c r="AG58" s="586">
        <f t="shared" si="6"/>
        <v>0</v>
      </c>
      <c r="AH58" s="582"/>
      <c r="AI58" s="582"/>
      <c r="AJ58" s="582"/>
      <c r="AK58" s="582"/>
      <c r="AL58" s="586">
        <f t="shared" si="7"/>
        <v>0</v>
      </c>
      <c r="AM58" s="582"/>
      <c r="AN58" s="582"/>
      <c r="AO58" s="586">
        <f t="shared" si="14"/>
        <v>0</v>
      </c>
      <c r="AP58" s="582"/>
      <c r="AQ58" s="582"/>
      <c r="AR58" s="582"/>
      <c r="AS58" s="588">
        <f t="shared" si="15"/>
        <v>0</v>
      </c>
      <c r="AT58" s="590">
        <f t="shared" si="16"/>
        <v>0</v>
      </c>
      <c r="AU58" s="601">
        <f t="shared" si="8"/>
        <v>0</v>
      </c>
      <c r="AV58" s="601">
        <f t="shared" si="17"/>
        <v>0</v>
      </c>
      <c r="AW58" s="584">
        <f>IFERROR(VLOOKUP(G58,'base dados'!$B$2:$C$47,2,FALSE),0)</f>
        <v>0</v>
      </c>
      <c r="AX58" s="589">
        <f t="shared" si="20"/>
        <v>0</v>
      </c>
      <c r="AY58" s="601">
        <f t="shared" si="10"/>
        <v>0</v>
      </c>
      <c r="AZ58" s="601">
        <f t="shared" si="11"/>
        <v>0</v>
      </c>
      <c r="BA58" s="585">
        <f>IFERROR(VLOOKUP(H58,'base dados'!$B$2:$C$47,2,FALSE),0)</f>
        <v>0</v>
      </c>
      <c r="BB58" s="589">
        <f t="shared" si="18"/>
        <v>0</v>
      </c>
      <c r="BC58" s="589">
        <f t="shared" si="12"/>
        <v>0</v>
      </c>
      <c r="BD58" s="489">
        <f t="shared" si="21"/>
        <v>0</v>
      </c>
    </row>
    <row r="59" spans="1:56" ht="42.6" hidden="1" customHeight="1">
      <c r="A59" s="482">
        <f>IFERROR(VLOOKUP(G59,'base dados'!K60:L63,2,FALSE),0)</f>
        <v>0</v>
      </c>
      <c r="B59" s="482">
        <f>IFERROR(VLOOKUP(H59,'base dados'!$M$11:$N$22,2,FALSE),0)</f>
        <v>0</v>
      </c>
      <c r="C59" s="578">
        <f t="shared" si="13"/>
        <v>49</v>
      </c>
      <c r="D59" s="578"/>
      <c r="E59" s="578"/>
      <c r="F59" s="581"/>
      <c r="G59" s="579"/>
      <c r="H59" s="579"/>
      <c r="I59" s="597">
        <f>IFERROR(VLOOKUP(G59,'base dados'!$B$2:$F$47,5,FALSE),0)</f>
        <v>0</v>
      </c>
      <c r="J59" s="586" t="str">
        <f>IFERROR(VLOOKUP(G59,'base dados'!$B$2:$F$47,3,FALSE)," ")</f>
        <v xml:space="preserve"> </v>
      </c>
      <c r="K59" s="597" t="str">
        <f>IFERROR(VLOOKUP(H59,'base dados'!$B$2:$F$47,5,FALSE)," ")</f>
        <v xml:space="preserve"> </v>
      </c>
      <c r="L59" s="586" t="str">
        <f>IFERROR(VLOOKUP(H59,'base dados'!$B$2:$F$47,3,FALSE)," ")</f>
        <v xml:space="preserve"> </v>
      </c>
      <c r="M59" s="582"/>
      <c r="N59" s="587"/>
      <c r="O59" s="587"/>
      <c r="P59" s="586">
        <f t="shared" si="2"/>
        <v>0</v>
      </c>
      <c r="Q59" s="587"/>
      <c r="R59" s="587"/>
      <c r="S59" s="587"/>
      <c r="T59" s="587"/>
      <c r="U59" s="586">
        <f t="shared" si="3"/>
        <v>0</v>
      </c>
      <c r="V59" s="582"/>
      <c r="W59" s="582"/>
      <c r="X59" s="582"/>
      <c r="Y59" s="582"/>
      <c r="Z59" s="586">
        <f t="shared" si="4"/>
        <v>0</v>
      </c>
      <c r="AA59" s="582"/>
      <c r="AB59" s="582"/>
      <c r="AC59" s="586">
        <f t="shared" si="5"/>
        <v>0</v>
      </c>
      <c r="AD59" s="582"/>
      <c r="AE59" s="582"/>
      <c r="AF59" s="582"/>
      <c r="AG59" s="586">
        <f t="shared" si="6"/>
        <v>0</v>
      </c>
      <c r="AH59" s="582"/>
      <c r="AI59" s="582"/>
      <c r="AJ59" s="582"/>
      <c r="AK59" s="582"/>
      <c r="AL59" s="586">
        <f t="shared" si="7"/>
        <v>0</v>
      </c>
      <c r="AM59" s="582"/>
      <c r="AN59" s="582"/>
      <c r="AO59" s="586">
        <f t="shared" si="14"/>
        <v>0</v>
      </c>
      <c r="AP59" s="582"/>
      <c r="AQ59" s="582"/>
      <c r="AR59" s="582"/>
      <c r="AS59" s="588">
        <f t="shared" si="15"/>
        <v>0</v>
      </c>
      <c r="AT59" s="590">
        <f t="shared" si="16"/>
        <v>0</v>
      </c>
      <c r="AU59" s="601">
        <f t="shared" si="8"/>
        <v>0</v>
      </c>
      <c r="AV59" s="601">
        <f t="shared" si="17"/>
        <v>0</v>
      </c>
      <c r="AW59" s="584">
        <f>IFERROR(VLOOKUP(G59,'base dados'!$B$2:$C$47,2,FALSE),0)</f>
        <v>0</v>
      </c>
      <c r="AX59" s="589">
        <f t="shared" si="20"/>
        <v>0</v>
      </c>
      <c r="AY59" s="601">
        <f t="shared" si="10"/>
        <v>0</v>
      </c>
      <c r="AZ59" s="601">
        <f t="shared" si="11"/>
        <v>0</v>
      </c>
      <c r="BA59" s="585">
        <f>IFERROR(VLOOKUP(H59,'base dados'!$B$2:$C$47,2,FALSE),0)</f>
        <v>0</v>
      </c>
      <c r="BB59" s="589">
        <f t="shared" si="18"/>
        <v>0</v>
      </c>
      <c r="BC59" s="589">
        <f t="shared" si="12"/>
        <v>0</v>
      </c>
      <c r="BD59" s="489">
        <f t="shared" si="21"/>
        <v>0</v>
      </c>
    </row>
    <row r="60" spans="1:56" ht="42.6" hidden="1" customHeight="1">
      <c r="A60" s="482">
        <f>IFERROR(VLOOKUP(G60,'base dados'!K61:L64,2,FALSE),0)</f>
        <v>0</v>
      </c>
      <c r="B60" s="482">
        <f>IFERROR(VLOOKUP(H60,'base dados'!$M$11:$N$22,2,FALSE),0)</f>
        <v>0</v>
      </c>
      <c r="C60" s="578">
        <f t="shared" si="13"/>
        <v>50</v>
      </c>
      <c r="D60" s="578"/>
      <c r="E60" s="578"/>
      <c r="F60" s="581"/>
      <c r="G60" s="579"/>
      <c r="H60" s="579"/>
      <c r="I60" s="597">
        <f>IFERROR(VLOOKUP(G60,'base dados'!$B$2:$F$47,5,FALSE),0)</f>
        <v>0</v>
      </c>
      <c r="J60" s="586" t="str">
        <f>IFERROR(VLOOKUP(G60,'base dados'!$B$2:$F$47,3,FALSE)," ")</f>
        <v xml:space="preserve"> </v>
      </c>
      <c r="K60" s="597" t="str">
        <f>IFERROR(VLOOKUP(H60,'base dados'!$B$2:$F$47,5,FALSE)," ")</f>
        <v xml:space="preserve"> </v>
      </c>
      <c r="L60" s="586" t="str">
        <f>IFERROR(VLOOKUP(H60,'base dados'!$B$2:$F$47,3,FALSE)," ")</f>
        <v xml:space="preserve"> </v>
      </c>
      <c r="M60" s="582"/>
      <c r="N60" s="587"/>
      <c r="O60" s="587"/>
      <c r="P60" s="586">
        <f t="shared" si="2"/>
        <v>0</v>
      </c>
      <c r="Q60" s="587"/>
      <c r="R60" s="587"/>
      <c r="S60" s="587"/>
      <c r="T60" s="587"/>
      <c r="U60" s="586">
        <f t="shared" si="3"/>
        <v>0</v>
      </c>
      <c r="V60" s="582"/>
      <c r="W60" s="582"/>
      <c r="X60" s="582"/>
      <c r="Y60" s="582"/>
      <c r="Z60" s="586">
        <f t="shared" si="4"/>
        <v>0</v>
      </c>
      <c r="AA60" s="582"/>
      <c r="AB60" s="582"/>
      <c r="AC60" s="586">
        <f t="shared" si="5"/>
        <v>0</v>
      </c>
      <c r="AD60" s="582"/>
      <c r="AE60" s="582"/>
      <c r="AF60" s="582"/>
      <c r="AG60" s="586">
        <f t="shared" si="6"/>
        <v>0</v>
      </c>
      <c r="AH60" s="582"/>
      <c r="AI60" s="582"/>
      <c r="AJ60" s="582"/>
      <c r="AK60" s="582"/>
      <c r="AL60" s="586">
        <f t="shared" si="7"/>
        <v>0</v>
      </c>
      <c r="AM60" s="582"/>
      <c r="AN60" s="582"/>
      <c r="AO60" s="586">
        <f t="shared" si="14"/>
        <v>0</v>
      </c>
      <c r="AP60" s="582"/>
      <c r="AQ60" s="582"/>
      <c r="AR60" s="582"/>
      <c r="AS60" s="588">
        <f t="shared" si="15"/>
        <v>0</v>
      </c>
      <c r="AT60" s="590">
        <f t="shared" si="16"/>
        <v>0</v>
      </c>
      <c r="AU60" s="601">
        <f t="shared" si="8"/>
        <v>0</v>
      </c>
      <c r="AV60" s="601">
        <f t="shared" si="17"/>
        <v>0</v>
      </c>
      <c r="AW60" s="584">
        <f>IFERROR(VLOOKUP(G60,'base dados'!$B$2:$C$47,2,FALSE),0)</f>
        <v>0</v>
      </c>
      <c r="AX60" s="589">
        <f t="shared" si="20"/>
        <v>0</v>
      </c>
      <c r="AY60" s="601">
        <f t="shared" si="10"/>
        <v>0</v>
      </c>
      <c r="AZ60" s="601">
        <f t="shared" si="11"/>
        <v>0</v>
      </c>
      <c r="BA60" s="585">
        <f>IFERROR(VLOOKUP(H60,'base dados'!$B$2:$C$47,2,FALSE),0)</f>
        <v>0</v>
      </c>
      <c r="BB60" s="589">
        <f t="shared" si="18"/>
        <v>0</v>
      </c>
      <c r="BC60" s="589">
        <f t="shared" si="12"/>
        <v>0</v>
      </c>
      <c r="BD60" s="489">
        <f t="shared" si="21"/>
        <v>0</v>
      </c>
    </row>
    <row r="61" spans="1:56" ht="42.6" hidden="1" customHeight="1">
      <c r="A61" s="482">
        <f>IFERROR(VLOOKUP(G61,'base dados'!K62:L65,2,FALSE),0)</f>
        <v>0</v>
      </c>
      <c r="B61" s="482">
        <f>IFERROR(VLOOKUP(H61,'base dados'!$M$11:$N$22,2,FALSE),0)</f>
        <v>0</v>
      </c>
      <c r="C61" s="578">
        <f t="shared" si="13"/>
        <v>51</v>
      </c>
      <c r="D61" s="578"/>
      <c r="E61" s="578"/>
      <c r="F61" s="581"/>
      <c r="G61" s="579"/>
      <c r="H61" s="579"/>
      <c r="I61" s="597">
        <f>IFERROR(VLOOKUP(G61,'base dados'!$B$2:$F$47,5,FALSE),0)</f>
        <v>0</v>
      </c>
      <c r="J61" s="586" t="str">
        <f>IFERROR(VLOOKUP(G61,'base dados'!$B$2:$F$47,3,FALSE)," ")</f>
        <v xml:space="preserve"> </v>
      </c>
      <c r="K61" s="597" t="str">
        <f>IFERROR(VLOOKUP(H61,'base dados'!$B$2:$F$47,5,FALSE)," ")</f>
        <v xml:space="preserve"> </v>
      </c>
      <c r="L61" s="586" t="str">
        <f>IFERROR(VLOOKUP(H61,'base dados'!$B$2:$F$47,3,FALSE)," ")</f>
        <v xml:space="preserve"> </v>
      </c>
      <c r="M61" s="582"/>
      <c r="N61" s="587"/>
      <c r="O61" s="587"/>
      <c r="P61" s="586">
        <f t="shared" si="2"/>
        <v>0</v>
      </c>
      <c r="Q61" s="587"/>
      <c r="R61" s="587"/>
      <c r="S61" s="587"/>
      <c r="T61" s="587"/>
      <c r="U61" s="586">
        <f t="shared" si="3"/>
        <v>0</v>
      </c>
      <c r="V61" s="582"/>
      <c r="W61" s="582"/>
      <c r="X61" s="582"/>
      <c r="Y61" s="582"/>
      <c r="Z61" s="586">
        <f t="shared" si="4"/>
        <v>0</v>
      </c>
      <c r="AA61" s="582"/>
      <c r="AB61" s="582"/>
      <c r="AC61" s="586">
        <f t="shared" si="5"/>
        <v>0</v>
      </c>
      <c r="AD61" s="582"/>
      <c r="AE61" s="582"/>
      <c r="AF61" s="582"/>
      <c r="AG61" s="586">
        <f t="shared" si="6"/>
        <v>0</v>
      </c>
      <c r="AH61" s="582"/>
      <c r="AI61" s="582"/>
      <c r="AJ61" s="582"/>
      <c r="AK61" s="582"/>
      <c r="AL61" s="586">
        <f t="shared" si="7"/>
        <v>0</v>
      </c>
      <c r="AM61" s="582"/>
      <c r="AN61" s="582"/>
      <c r="AO61" s="586">
        <f t="shared" si="14"/>
        <v>0</v>
      </c>
      <c r="AP61" s="582"/>
      <c r="AQ61" s="582"/>
      <c r="AR61" s="582"/>
      <c r="AS61" s="588">
        <f t="shared" si="15"/>
        <v>0</v>
      </c>
      <c r="AT61" s="590">
        <f t="shared" si="16"/>
        <v>0</v>
      </c>
      <c r="AU61" s="601">
        <f t="shared" si="8"/>
        <v>0</v>
      </c>
      <c r="AV61" s="601">
        <f t="shared" si="17"/>
        <v>0</v>
      </c>
      <c r="AW61" s="584">
        <f>IFERROR(VLOOKUP(G61,'base dados'!$B$2:$C$47,2,FALSE),0)</f>
        <v>0</v>
      </c>
      <c r="AX61" s="589">
        <f t="shared" si="20"/>
        <v>0</v>
      </c>
      <c r="AY61" s="601">
        <f t="shared" si="10"/>
        <v>0</v>
      </c>
      <c r="AZ61" s="601">
        <f t="shared" si="11"/>
        <v>0</v>
      </c>
      <c r="BA61" s="585">
        <f>IFERROR(VLOOKUP(H61,'base dados'!$B$2:$C$47,2,FALSE),0)</f>
        <v>0</v>
      </c>
      <c r="BB61" s="589">
        <f t="shared" si="18"/>
        <v>0</v>
      </c>
      <c r="BC61" s="589">
        <f t="shared" si="12"/>
        <v>0</v>
      </c>
      <c r="BD61" s="489">
        <f t="shared" si="21"/>
        <v>0</v>
      </c>
    </row>
    <row r="62" spans="1:56" ht="42.6" hidden="1" customHeight="1">
      <c r="A62" s="482">
        <f>IFERROR(VLOOKUP(G62,'base dados'!K63:L66,2,FALSE),0)</f>
        <v>0</v>
      </c>
      <c r="B62" s="482">
        <f>IFERROR(VLOOKUP(H62,'base dados'!$M$11:$N$22,2,FALSE),0)</f>
        <v>0</v>
      </c>
      <c r="C62" s="578">
        <f t="shared" si="13"/>
        <v>52</v>
      </c>
      <c r="D62" s="578"/>
      <c r="E62" s="578"/>
      <c r="F62" s="581"/>
      <c r="G62" s="579"/>
      <c r="H62" s="579"/>
      <c r="I62" s="597">
        <f>IFERROR(VLOOKUP(G62,'base dados'!$B$2:$F$47,5,FALSE),0)</f>
        <v>0</v>
      </c>
      <c r="J62" s="586" t="str">
        <f>IFERROR(VLOOKUP(G62,'base dados'!$B$2:$F$47,3,FALSE)," ")</f>
        <v xml:space="preserve"> </v>
      </c>
      <c r="K62" s="597" t="str">
        <f>IFERROR(VLOOKUP(H62,'base dados'!$B$2:$F$47,5,FALSE)," ")</f>
        <v xml:space="preserve"> </v>
      </c>
      <c r="L62" s="586" t="str">
        <f>IFERROR(VLOOKUP(H62,'base dados'!$B$2:$F$47,3,FALSE)," ")</f>
        <v xml:space="preserve"> </v>
      </c>
      <c r="M62" s="582"/>
      <c r="N62" s="587"/>
      <c r="O62" s="587"/>
      <c r="P62" s="586">
        <f t="shared" si="2"/>
        <v>0</v>
      </c>
      <c r="Q62" s="587"/>
      <c r="R62" s="587"/>
      <c r="S62" s="587"/>
      <c r="T62" s="587"/>
      <c r="U62" s="586">
        <f t="shared" si="3"/>
        <v>0</v>
      </c>
      <c r="V62" s="582"/>
      <c r="W62" s="582"/>
      <c r="X62" s="582"/>
      <c r="Y62" s="582"/>
      <c r="Z62" s="586">
        <f t="shared" si="4"/>
        <v>0</v>
      </c>
      <c r="AA62" s="582"/>
      <c r="AB62" s="582"/>
      <c r="AC62" s="586">
        <f t="shared" si="5"/>
        <v>0</v>
      </c>
      <c r="AD62" s="582"/>
      <c r="AE62" s="582"/>
      <c r="AF62" s="582"/>
      <c r="AG62" s="586">
        <f t="shared" si="6"/>
        <v>0</v>
      </c>
      <c r="AH62" s="582"/>
      <c r="AI62" s="582"/>
      <c r="AJ62" s="582"/>
      <c r="AK62" s="582"/>
      <c r="AL62" s="586">
        <f t="shared" si="7"/>
        <v>0</v>
      </c>
      <c r="AM62" s="582"/>
      <c r="AN62" s="582"/>
      <c r="AO62" s="586">
        <f t="shared" si="14"/>
        <v>0</v>
      </c>
      <c r="AP62" s="582"/>
      <c r="AQ62" s="582"/>
      <c r="AR62" s="582"/>
      <c r="AS62" s="588">
        <f t="shared" si="15"/>
        <v>0</v>
      </c>
      <c r="AT62" s="590">
        <f t="shared" si="16"/>
        <v>0</v>
      </c>
      <c r="AU62" s="601">
        <f t="shared" si="8"/>
        <v>0</v>
      </c>
      <c r="AV62" s="601">
        <f t="shared" si="17"/>
        <v>0</v>
      </c>
      <c r="AW62" s="584">
        <f>IFERROR(VLOOKUP(G62,'base dados'!$B$2:$C$47,2,FALSE),0)</f>
        <v>0</v>
      </c>
      <c r="AX62" s="589">
        <f t="shared" si="20"/>
        <v>0</v>
      </c>
      <c r="AY62" s="601">
        <f t="shared" si="10"/>
        <v>0</v>
      </c>
      <c r="AZ62" s="601">
        <f t="shared" si="11"/>
        <v>0</v>
      </c>
      <c r="BA62" s="585">
        <f>IFERROR(VLOOKUP(H62,'base dados'!$B$2:$C$47,2,FALSE),0)</f>
        <v>0</v>
      </c>
      <c r="BB62" s="589">
        <f t="shared" si="18"/>
        <v>0</v>
      </c>
      <c r="BC62" s="589">
        <f t="shared" si="12"/>
        <v>0</v>
      </c>
      <c r="BD62" s="489">
        <f t="shared" si="21"/>
        <v>0</v>
      </c>
    </row>
    <row r="63" spans="1:56" ht="42.6" hidden="1" customHeight="1">
      <c r="A63" s="482">
        <f>IFERROR(VLOOKUP(G63,'base dados'!K64:L67,2,FALSE),0)</f>
        <v>0</v>
      </c>
      <c r="B63" s="482">
        <f>IFERROR(VLOOKUP(H63,'base dados'!$M$11:$N$22,2,FALSE),0)</f>
        <v>0</v>
      </c>
      <c r="C63" s="578">
        <f t="shared" si="13"/>
        <v>53</v>
      </c>
      <c r="D63" s="578"/>
      <c r="E63" s="578"/>
      <c r="F63" s="581"/>
      <c r="G63" s="579"/>
      <c r="H63" s="579"/>
      <c r="I63" s="597">
        <f>IFERROR(VLOOKUP(G63,'base dados'!$B$2:$F$47,5,FALSE),0)</f>
        <v>0</v>
      </c>
      <c r="J63" s="586" t="str">
        <f>IFERROR(VLOOKUP(G63,'base dados'!$B$2:$F$47,3,FALSE)," ")</f>
        <v xml:space="preserve"> </v>
      </c>
      <c r="K63" s="597" t="str">
        <f>IFERROR(VLOOKUP(H63,'base dados'!$B$2:$F$47,5,FALSE)," ")</f>
        <v xml:space="preserve"> </v>
      </c>
      <c r="L63" s="586" t="str">
        <f>IFERROR(VLOOKUP(H63,'base dados'!$B$2:$F$47,3,FALSE)," ")</f>
        <v xml:space="preserve"> </v>
      </c>
      <c r="M63" s="582"/>
      <c r="N63" s="587"/>
      <c r="O63" s="587"/>
      <c r="P63" s="586">
        <f t="shared" si="2"/>
        <v>0</v>
      </c>
      <c r="Q63" s="587"/>
      <c r="R63" s="587"/>
      <c r="S63" s="587"/>
      <c r="T63" s="587"/>
      <c r="U63" s="586">
        <f t="shared" si="3"/>
        <v>0</v>
      </c>
      <c r="V63" s="582"/>
      <c r="W63" s="582"/>
      <c r="X63" s="582"/>
      <c r="Y63" s="582"/>
      <c r="Z63" s="586">
        <f t="shared" si="4"/>
        <v>0</v>
      </c>
      <c r="AA63" s="582"/>
      <c r="AB63" s="582"/>
      <c r="AC63" s="586">
        <f t="shared" si="5"/>
        <v>0</v>
      </c>
      <c r="AD63" s="582"/>
      <c r="AE63" s="582"/>
      <c r="AF63" s="582"/>
      <c r="AG63" s="586">
        <f t="shared" si="6"/>
        <v>0</v>
      </c>
      <c r="AH63" s="582"/>
      <c r="AI63" s="582"/>
      <c r="AJ63" s="582"/>
      <c r="AK63" s="582"/>
      <c r="AL63" s="586">
        <f t="shared" si="7"/>
        <v>0</v>
      </c>
      <c r="AM63" s="582"/>
      <c r="AN63" s="582"/>
      <c r="AO63" s="586">
        <f t="shared" si="14"/>
        <v>0</v>
      </c>
      <c r="AP63" s="582"/>
      <c r="AQ63" s="582"/>
      <c r="AR63" s="582"/>
      <c r="AS63" s="588">
        <f t="shared" si="15"/>
        <v>0</v>
      </c>
      <c r="AT63" s="590">
        <f t="shared" si="16"/>
        <v>0</v>
      </c>
      <c r="AU63" s="601">
        <f t="shared" si="8"/>
        <v>0</v>
      </c>
      <c r="AV63" s="601">
        <f t="shared" si="17"/>
        <v>0</v>
      </c>
      <c r="AW63" s="584">
        <f>IFERROR(VLOOKUP(G63,'base dados'!$B$2:$C$47,2,FALSE),0)</f>
        <v>0</v>
      </c>
      <c r="AX63" s="589">
        <f t="shared" si="20"/>
        <v>0</v>
      </c>
      <c r="AY63" s="601">
        <f t="shared" si="10"/>
        <v>0</v>
      </c>
      <c r="AZ63" s="601">
        <f t="shared" si="11"/>
        <v>0</v>
      </c>
      <c r="BA63" s="585">
        <f>IFERROR(VLOOKUP(H63,'base dados'!$B$2:$C$47,2,FALSE),0)</f>
        <v>0</v>
      </c>
      <c r="BB63" s="589">
        <f t="shared" si="18"/>
        <v>0</v>
      </c>
      <c r="BC63" s="589">
        <f t="shared" si="12"/>
        <v>0</v>
      </c>
      <c r="BD63" s="489">
        <f t="shared" si="21"/>
        <v>0</v>
      </c>
    </row>
    <row r="64" spans="1:56" ht="42.6" hidden="1" customHeight="1">
      <c r="A64" s="482">
        <f>IFERROR(VLOOKUP(G64,'base dados'!K65:L68,2,FALSE),0)</f>
        <v>0</v>
      </c>
      <c r="B64" s="482">
        <f>IFERROR(VLOOKUP(H64,'base dados'!$M$11:$N$22,2,FALSE),0)</f>
        <v>0</v>
      </c>
      <c r="C64" s="578">
        <f t="shared" si="13"/>
        <v>54</v>
      </c>
      <c r="D64" s="578"/>
      <c r="E64" s="578"/>
      <c r="F64" s="581"/>
      <c r="G64" s="579"/>
      <c r="H64" s="579"/>
      <c r="I64" s="597">
        <f>IFERROR(VLOOKUP(G64,'base dados'!$B$2:$F$47,5,FALSE),0)</f>
        <v>0</v>
      </c>
      <c r="J64" s="586" t="str">
        <f>IFERROR(VLOOKUP(G64,'base dados'!$B$2:$F$47,3,FALSE)," ")</f>
        <v xml:space="preserve"> </v>
      </c>
      <c r="K64" s="597" t="str">
        <f>IFERROR(VLOOKUP(H64,'base dados'!$B$2:$F$47,5,FALSE)," ")</f>
        <v xml:space="preserve"> </v>
      </c>
      <c r="L64" s="586" t="str">
        <f>IFERROR(VLOOKUP(H64,'base dados'!$B$2:$F$47,3,FALSE)," ")</f>
        <v xml:space="preserve"> </v>
      </c>
      <c r="M64" s="582"/>
      <c r="N64" s="587"/>
      <c r="O64" s="587"/>
      <c r="P64" s="586">
        <f t="shared" si="2"/>
        <v>0</v>
      </c>
      <c r="Q64" s="587"/>
      <c r="R64" s="587"/>
      <c r="S64" s="587"/>
      <c r="T64" s="587"/>
      <c r="U64" s="586">
        <f t="shared" si="3"/>
        <v>0</v>
      </c>
      <c r="V64" s="582"/>
      <c r="W64" s="582"/>
      <c r="X64" s="582"/>
      <c r="Y64" s="582"/>
      <c r="Z64" s="586">
        <f t="shared" si="4"/>
        <v>0</v>
      </c>
      <c r="AA64" s="582"/>
      <c r="AB64" s="582"/>
      <c r="AC64" s="586">
        <f t="shared" si="5"/>
        <v>0</v>
      </c>
      <c r="AD64" s="582"/>
      <c r="AE64" s="582"/>
      <c r="AF64" s="582"/>
      <c r="AG64" s="586">
        <f t="shared" si="6"/>
        <v>0</v>
      </c>
      <c r="AH64" s="582"/>
      <c r="AI64" s="582"/>
      <c r="AJ64" s="582"/>
      <c r="AK64" s="582"/>
      <c r="AL64" s="586">
        <f t="shared" si="7"/>
        <v>0</v>
      </c>
      <c r="AM64" s="582"/>
      <c r="AN64" s="582"/>
      <c r="AO64" s="586">
        <f t="shared" si="14"/>
        <v>0</v>
      </c>
      <c r="AP64" s="582"/>
      <c r="AQ64" s="582"/>
      <c r="AR64" s="582"/>
      <c r="AS64" s="588">
        <f t="shared" si="15"/>
        <v>0</v>
      </c>
      <c r="AT64" s="590">
        <f t="shared" si="16"/>
        <v>0</v>
      </c>
      <c r="AU64" s="601">
        <f t="shared" si="8"/>
        <v>0</v>
      </c>
      <c r="AV64" s="601">
        <f t="shared" si="17"/>
        <v>0</v>
      </c>
      <c r="AW64" s="584">
        <f>IFERROR(VLOOKUP(G64,'base dados'!$B$2:$C$47,2,FALSE),0)</f>
        <v>0</v>
      </c>
      <c r="AX64" s="589">
        <f t="shared" si="20"/>
        <v>0</v>
      </c>
      <c r="AY64" s="601">
        <f t="shared" si="10"/>
        <v>0</v>
      </c>
      <c r="AZ64" s="601">
        <f t="shared" si="11"/>
        <v>0</v>
      </c>
      <c r="BA64" s="585">
        <f>IFERROR(VLOOKUP(H64,'base dados'!$B$2:$C$47,2,FALSE),0)</f>
        <v>0</v>
      </c>
      <c r="BB64" s="589">
        <f t="shared" si="18"/>
        <v>0</v>
      </c>
      <c r="BC64" s="589">
        <f t="shared" si="12"/>
        <v>0</v>
      </c>
      <c r="BD64" s="489">
        <f t="shared" si="21"/>
        <v>0</v>
      </c>
    </row>
    <row r="65" spans="1:55" ht="42.6" hidden="1" customHeight="1">
      <c r="A65" s="482">
        <f>IFERROR(VLOOKUP(G65,'base dados'!K66:L69,2,FALSE),0)</f>
        <v>0</v>
      </c>
      <c r="B65" s="482">
        <f>IFERROR(VLOOKUP(H65,'base dados'!$M$11:$N$22,2,FALSE),0)</f>
        <v>0</v>
      </c>
      <c r="C65" s="578">
        <f t="shared" si="13"/>
        <v>55</v>
      </c>
      <c r="D65" s="578"/>
      <c r="E65" s="578"/>
      <c r="F65" s="581"/>
      <c r="G65" s="579"/>
      <c r="H65" s="579"/>
      <c r="I65" s="597">
        <f>IFERROR(VLOOKUP(G65,'base dados'!$B$2:$F$47,5,FALSE),0)</f>
        <v>0</v>
      </c>
      <c r="J65" s="586" t="str">
        <f>IFERROR(VLOOKUP(G65,'base dados'!$B$2:$F$47,3,FALSE)," ")</f>
        <v xml:space="preserve"> </v>
      </c>
      <c r="K65" s="597" t="str">
        <f>IFERROR(VLOOKUP(H65,'base dados'!$B$2:$F$47,5,FALSE)," ")</f>
        <v xml:space="preserve"> </v>
      </c>
      <c r="L65" s="586" t="str">
        <f>IFERROR(VLOOKUP(H65,'base dados'!$B$2:$F$47,3,FALSE)," ")</f>
        <v xml:space="preserve"> </v>
      </c>
      <c r="M65" s="582"/>
      <c r="N65" s="587"/>
      <c r="O65" s="587"/>
      <c r="P65" s="586">
        <f t="shared" si="2"/>
        <v>0</v>
      </c>
      <c r="Q65" s="587"/>
      <c r="R65" s="587"/>
      <c r="S65" s="587"/>
      <c r="T65" s="587"/>
      <c r="U65" s="586">
        <f t="shared" si="3"/>
        <v>0</v>
      </c>
      <c r="V65" s="582"/>
      <c r="W65" s="582"/>
      <c r="X65" s="582"/>
      <c r="Y65" s="582"/>
      <c r="Z65" s="586">
        <f t="shared" si="4"/>
        <v>0</v>
      </c>
      <c r="AA65" s="582"/>
      <c r="AB65" s="582"/>
      <c r="AC65" s="586">
        <f t="shared" si="5"/>
        <v>0</v>
      </c>
      <c r="AD65" s="582"/>
      <c r="AE65" s="582"/>
      <c r="AF65" s="582"/>
      <c r="AG65" s="586">
        <f t="shared" si="6"/>
        <v>0</v>
      </c>
      <c r="AH65" s="582"/>
      <c r="AI65" s="582"/>
      <c r="AJ65" s="582"/>
      <c r="AK65" s="582"/>
      <c r="AL65" s="586">
        <f t="shared" si="7"/>
        <v>0</v>
      </c>
      <c r="AM65" s="582"/>
      <c r="AN65" s="582"/>
      <c r="AO65" s="586">
        <f t="shared" si="14"/>
        <v>0</v>
      </c>
      <c r="AP65" s="582"/>
      <c r="AQ65" s="582"/>
      <c r="AR65" s="582"/>
      <c r="AS65" s="588">
        <f t="shared" si="15"/>
        <v>0</v>
      </c>
      <c r="AT65" s="590">
        <f t="shared" si="16"/>
        <v>0</v>
      </c>
      <c r="AU65" s="601">
        <f t="shared" si="8"/>
        <v>0</v>
      </c>
      <c r="AV65" s="601">
        <f t="shared" si="17"/>
        <v>0</v>
      </c>
      <c r="AW65" s="584">
        <f>IFERROR(VLOOKUP(G65,'base dados'!$B$2:$C$47,2,FALSE),0)</f>
        <v>0</v>
      </c>
      <c r="AX65" s="589">
        <f t="shared" si="20"/>
        <v>0</v>
      </c>
      <c r="AY65" s="601">
        <f t="shared" si="10"/>
        <v>0</v>
      </c>
      <c r="AZ65" s="601">
        <f t="shared" si="11"/>
        <v>0</v>
      </c>
      <c r="BA65" s="585">
        <f>IFERROR(VLOOKUP(H65,'base dados'!$B$2:$C$47,2,FALSE),0)</f>
        <v>0</v>
      </c>
      <c r="BB65" s="589">
        <f t="shared" si="18"/>
        <v>0</v>
      </c>
      <c r="BC65" s="589">
        <f t="shared" si="12"/>
        <v>0</v>
      </c>
    </row>
    <row r="66" spans="1:55" ht="42.6" hidden="1" customHeight="1">
      <c r="A66" s="482">
        <f>IFERROR(VLOOKUP(G66,'base dados'!K67:L70,2,FALSE),0)</f>
        <v>0</v>
      </c>
      <c r="B66" s="482">
        <f>IFERROR(VLOOKUP(H66,'base dados'!$M$11:$N$22,2,FALSE),0)</f>
        <v>0</v>
      </c>
      <c r="C66" s="578">
        <f t="shared" si="13"/>
        <v>56</v>
      </c>
      <c r="D66" s="578"/>
      <c r="E66" s="578"/>
      <c r="F66" s="581"/>
      <c r="G66" s="579"/>
      <c r="H66" s="579"/>
      <c r="I66" s="597">
        <f>IFERROR(VLOOKUP(G66,'base dados'!$B$2:$F$47,5,FALSE),0)</f>
        <v>0</v>
      </c>
      <c r="J66" s="586" t="str">
        <f>IFERROR(VLOOKUP(G66,'base dados'!$B$2:$F$47,3,FALSE)," ")</f>
        <v xml:space="preserve"> </v>
      </c>
      <c r="K66" s="597" t="str">
        <f>IFERROR(VLOOKUP(H66,'base dados'!$B$2:$F$47,5,FALSE)," ")</f>
        <v xml:space="preserve"> </v>
      </c>
      <c r="L66" s="586" t="str">
        <f>IFERROR(VLOOKUP(H66,'base dados'!$B$2:$F$47,3,FALSE)," ")</f>
        <v xml:space="preserve"> </v>
      </c>
      <c r="M66" s="582"/>
      <c r="N66" s="587"/>
      <c r="O66" s="587"/>
      <c r="P66" s="586">
        <f t="shared" si="2"/>
        <v>0</v>
      </c>
      <c r="Q66" s="587"/>
      <c r="R66" s="587"/>
      <c r="S66" s="587"/>
      <c r="T66" s="587"/>
      <c r="U66" s="586">
        <f t="shared" si="3"/>
        <v>0</v>
      </c>
      <c r="V66" s="582"/>
      <c r="W66" s="582"/>
      <c r="X66" s="582"/>
      <c r="Y66" s="582"/>
      <c r="Z66" s="586">
        <f t="shared" si="4"/>
        <v>0</v>
      </c>
      <c r="AA66" s="582"/>
      <c r="AB66" s="582"/>
      <c r="AC66" s="586">
        <f t="shared" si="5"/>
        <v>0</v>
      </c>
      <c r="AD66" s="582"/>
      <c r="AE66" s="582"/>
      <c r="AF66" s="582"/>
      <c r="AG66" s="586">
        <f t="shared" si="6"/>
        <v>0</v>
      </c>
      <c r="AH66" s="582"/>
      <c r="AI66" s="582"/>
      <c r="AJ66" s="582"/>
      <c r="AK66" s="582"/>
      <c r="AL66" s="586">
        <f t="shared" si="7"/>
        <v>0</v>
      </c>
      <c r="AM66" s="582"/>
      <c r="AN66" s="582"/>
      <c r="AO66" s="586">
        <f t="shared" si="14"/>
        <v>0</v>
      </c>
      <c r="AP66" s="582"/>
      <c r="AQ66" s="582"/>
      <c r="AR66" s="582"/>
      <c r="AS66" s="588">
        <f t="shared" si="15"/>
        <v>0</v>
      </c>
      <c r="AT66" s="590">
        <f t="shared" si="16"/>
        <v>0</v>
      </c>
      <c r="AU66" s="601">
        <f t="shared" si="8"/>
        <v>0</v>
      </c>
      <c r="AV66" s="601">
        <f t="shared" si="17"/>
        <v>0</v>
      </c>
      <c r="AW66" s="584">
        <f>IFERROR(VLOOKUP(G66,'base dados'!$B$2:$C$47,2,FALSE),0)</f>
        <v>0</v>
      </c>
      <c r="AX66" s="589">
        <f t="shared" si="20"/>
        <v>0</v>
      </c>
      <c r="AY66" s="601">
        <f t="shared" si="10"/>
        <v>0</v>
      </c>
      <c r="AZ66" s="601">
        <f t="shared" si="11"/>
        <v>0</v>
      </c>
      <c r="BA66" s="585">
        <f>IFERROR(VLOOKUP(H66,'base dados'!$B$2:$C$47,2,FALSE),0)</f>
        <v>0</v>
      </c>
      <c r="BB66" s="589">
        <f t="shared" si="18"/>
        <v>0</v>
      </c>
      <c r="BC66" s="589">
        <f t="shared" si="12"/>
        <v>0</v>
      </c>
    </row>
    <row r="67" spans="1:55" ht="42.6" hidden="1" customHeight="1">
      <c r="A67" s="482">
        <f>IFERROR(VLOOKUP(G67,'base dados'!K68:L71,2,FALSE),0)</f>
        <v>0</v>
      </c>
      <c r="B67" s="482">
        <f>IFERROR(VLOOKUP(H67,'base dados'!$M$11:$N$22,2,FALSE),0)</f>
        <v>0</v>
      </c>
      <c r="C67" s="578">
        <f t="shared" si="13"/>
        <v>57</v>
      </c>
      <c r="D67" s="578"/>
      <c r="E67" s="578"/>
      <c r="F67" s="581"/>
      <c r="G67" s="579"/>
      <c r="H67" s="579"/>
      <c r="I67" s="597">
        <f>IFERROR(VLOOKUP(G67,'base dados'!$B$2:$F$47,5,FALSE),0)</f>
        <v>0</v>
      </c>
      <c r="J67" s="586" t="str">
        <f>IFERROR(VLOOKUP(G67,'base dados'!$B$2:$F$47,3,FALSE)," ")</f>
        <v xml:space="preserve"> </v>
      </c>
      <c r="K67" s="597" t="str">
        <f>IFERROR(VLOOKUP(H67,'base dados'!$B$2:$F$47,5,FALSE)," ")</f>
        <v xml:space="preserve"> </v>
      </c>
      <c r="L67" s="586" t="str">
        <f>IFERROR(VLOOKUP(H67,'base dados'!$B$2:$F$47,3,FALSE)," ")</f>
        <v xml:space="preserve"> </v>
      </c>
      <c r="M67" s="582"/>
      <c r="N67" s="587"/>
      <c r="O67" s="587"/>
      <c r="P67" s="586">
        <f t="shared" si="2"/>
        <v>0</v>
      </c>
      <c r="Q67" s="587"/>
      <c r="R67" s="587"/>
      <c r="S67" s="587"/>
      <c r="T67" s="587"/>
      <c r="U67" s="586">
        <f t="shared" si="3"/>
        <v>0</v>
      </c>
      <c r="V67" s="582"/>
      <c r="W67" s="582"/>
      <c r="X67" s="582"/>
      <c r="Y67" s="582"/>
      <c r="Z67" s="586">
        <f t="shared" si="4"/>
        <v>0</v>
      </c>
      <c r="AA67" s="582"/>
      <c r="AB67" s="582"/>
      <c r="AC67" s="586">
        <f t="shared" si="5"/>
        <v>0</v>
      </c>
      <c r="AD67" s="582"/>
      <c r="AE67" s="582"/>
      <c r="AF67" s="582"/>
      <c r="AG67" s="586">
        <f t="shared" si="6"/>
        <v>0</v>
      </c>
      <c r="AH67" s="582"/>
      <c r="AI67" s="582"/>
      <c r="AJ67" s="582"/>
      <c r="AK67" s="582"/>
      <c r="AL67" s="586">
        <f t="shared" si="7"/>
        <v>0</v>
      </c>
      <c r="AM67" s="582"/>
      <c r="AN67" s="582"/>
      <c r="AO67" s="586">
        <f t="shared" si="14"/>
        <v>0</v>
      </c>
      <c r="AP67" s="582"/>
      <c r="AQ67" s="582"/>
      <c r="AR67" s="582"/>
      <c r="AS67" s="588">
        <f t="shared" si="15"/>
        <v>0</v>
      </c>
      <c r="AT67" s="590">
        <f t="shared" si="16"/>
        <v>0</v>
      </c>
      <c r="AU67" s="601">
        <f t="shared" si="8"/>
        <v>0</v>
      </c>
      <c r="AV67" s="601">
        <f t="shared" si="17"/>
        <v>0</v>
      </c>
      <c r="AW67" s="584">
        <f>IFERROR(VLOOKUP(G67,'base dados'!$B$2:$C$47,2,FALSE),0)</f>
        <v>0</v>
      </c>
      <c r="AX67" s="589">
        <f t="shared" si="20"/>
        <v>0</v>
      </c>
      <c r="AY67" s="601">
        <f t="shared" si="10"/>
        <v>0</v>
      </c>
      <c r="AZ67" s="601">
        <f t="shared" si="11"/>
        <v>0</v>
      </c>
      <c r="BA67" s="585">
        <f>IFERROR(VLOOKUP(H67,'base dados'!$B$2:$C$47,2,FALSE),0)</f>
        <v>0</v>
      </c>
      <c r="BB67" s="589">
        <f t="shared" si="18"/>
        <v>0</v>
      </c>
      <c r="BC67" s="589">
        <f t="shared" si="12"/>
        <v>0</v>
      </c>
    </row>
    <row r="68" spans="1:55" ht="42.6" hidden="1" customHeight="1">
      <c r="A68" s="482">
        <f>IFERROR(VLOOKUP(G68,'base dados'!K69:L72,2,FALSE),0)</f>
        <v>0</v>
      </c>
      <c r="B68" s="482">
        <f>IFERROR(VLOOKUP(H68,'base dados'!$M$11:$N$22,2,FALSE),0)</f>
        <v>0</v>
      </c>
      <c r="C68" s="578">
        <f t="shared" si="13"/>
        <v>58</v>
      </c>
      <c r="D68" s="578"/>
      <c r="E68" s="578"/>
      <c r="F68" s="581"/>
      <c r="G68" s="579"/>
      <c r="H68" s="579"/>
      <c r="I68" s="597">
        <f>IFERROR(VLOOKUP(G68,'base dados'!$B$2:$F$47,5,FALSE),0)</f>
        <v>0</v>
      </c>
      <c r="J68" s="586" t="str">
        <f>IFERROR(VLOOKUP(G68,'base dados'!$B$2:$F$47,3,FALSE)," ")</f>
        <v xml:space="preserve"> </v>
      </c>
      <c r="K68" s="597" t="str">
        <f>IFERROR(VLOOKUP(H68,'base dados'!$B$2:$F$47,5,FALSE)," ")</f>
        <v xml:space="preserve"> </v>
      </c>
      <c r="L68" s="586" t="str">
        <f>IFERROR(VLOOKUP(H68,'base dados'!$B$2:$F$47,3,FALSE)," ")</f>
        <v xml:space="preserve"> </v>
      </c>
      <c r="M68" s="582"/>
      <c r="N68" s="587"/>
      <c r="O68" s="587"/>
      <c r="P68" s="586">
        <f t="shared" si="2"/>
        <v>0</v>
      </c>
      <c r="Q68" s="587"/>
      <c r="R68" s="587"/>
      <c r="S68" s="587"/>
      <c r="T68" s="587"/>
      <c r="U68" s="586">
        <f t="shared" si="3"/>
        <v>0</v>
      </c>
      <c r="V68" s="582"/>
      <c r="W68" s="582"/>
      <c r="X68" s="582"/>
      <c r="Y68" s="582"/>
      <c r="Z68" s="586">
        <f t="shared" si="4"/>
        <v>0</v>
      </c>
      <c r="AA68" s="582"/>
      <c r="AB68" s="582"/>
      <c r="AC68" s="586">
        <f t="shared" si="5"/>
        <v>0</v>
      </c>
      <c r="AD68" s="582"/>
      <c r="AE68" s="582"/>
      <c r="AF68" s="582"/>
      <c r="AG68" s="586">
        <f t="shared" si="6"/>
        <v>0</v>
      </c>
      <c r="AH68" s="582"/>
      <c r="AI68" s="582"/>
      <c r="AJ68" s="582"/>
      <c r="AK68" s="582"/>
      <c r="AL68" s="586">
        <f t="shared" si="7"/>
        <v>0</v>
      </c>
      <c r="AM68" s="582"/>
      <c r="AN68" s="582"/>
      <c r="AO68" s="586">
        <f t="shared" si="14"/>
        <v>0</v>
      </c>
      <c r="AP68" s="582"/>
      <c r="AQ68" s="582"/>
      <c r="AR68" s="582"/>
      <c r="AS68" s="588">
        <f t="shared" si="15"/>
        <v>0</v>
      </c>
      <c r="AT68" s="590">
        <f t="shared" si="16"/>
        <v>0</v>
      </c>
      <c r="AU68" s="601">
        <f t="shared" si="8"/>
        <v>0</v>
      </c>
      <c r="AV68" s="601">
        <f t="shared" si="17"/>
        <v>0</v>
      </c>
      <c r="AW68" s="584">
        <f>IFERROR(VLOOKUP(G68,'base dados'!$B$2:$C$47,2,FALSE),0)</f>
        <v>0</v>
      </c>
      <c r="AX68" s="589">
        <f t="shared" si="20"/>
        <v>0</v>
      </c>
      <c r="AY68" s="601">
        <f t="shared" si="10"/>
        <v>0</v>
      </c>
      <c r="AZ68" s="601">
        <f t="shared" si="11"/>
        <v>0</v>
      </c>
      <c r="BA68" s="585">
        <f>IFERROR(VLOOKUP(H68,'base dados'!$B$2:$C$47,2,FALSE),0)</f>
        <v>0</v>
      </c>
      <c r="BB68" s="589">
        <f t="shared" si="18"/>
        <v>0</v>
      </c>
      <c r="BC68" s="589">
        <f t="shared" si="12"/>
        <v>0</v>
      </c>
    </row>
    <row r="69" spans="1:55" ht="42.6" hidden="1" customHeight="1">
      <c r="A69" s="482">
        <f>IFERROR(VLOOKUP(G69,'base dados'!K70:L73,2,FALSE),0)</f>
        <v>0</v>
      </c>
      <c r="B69" s="482">
        <f>IFERROR(VLOOKUP(H69,'base dados'!$M$11:$N$22,2,FALSE),0)</f>
        <v>0</v>
      </c>
      <c r="C69" s="578">
        <f t="shared" si="13"/>
        <v>59</v>
      </c>
      <c r="D69" s="578"/>
      <c r="E69" s="578"/>
      <c r="F69" s="581"/>
      <c r="G69" s="579"/>
      <c r="H69" s="579"/>
      <c r="I69" s="597">
        <f>IFERROR(VLOOKUP(G69,'base dados'!$B$2:$F$47,5,FALSE),0)</f>
        <v>0</v>
      </c>
      <c r="J69" s="586" t="str">
        <f>IFERROR(VLOOKUP(G69,'base dados'!$B$2:$F$47,3,FALSE)," ")</f>
        <v xml:space="preserve"> </v>
      </c>
      <c r="K69" s="597" t="str">
        <f>IFERROR(VLOOKUP(H69,'base dados'!$B$2:$F$47,5,FALSE)," ")</f>
        <v xml:space="preserve"> </v>
      </c>
      <c r="L69" s="586" t="str">
        <f>IFERROR(VLOOKUP(H69,'base dados'!$B$2:$F$47,3,FALSE)," ")</f>
        <v xml:space="preserve"> </v>
      </c>
      <c r="M69" s="582"/>
      <c r="N69" s="587"/>
      <c r="O69" s="587"/>
      <c r="P69" s="586">
        <f t="shared" si="2"/>
        <v>0</v>
      </c>
      <c r="Q69" s="587"/>
      <c r="R69" s="587"/>
      <c r="S69" s="587"/>
      <c r="T69" s="587"/>
      <c r="U69" s="586">
        <f t="shared" si="3"/>
        <v>0</v>
      </c>
      <c r="V69" s="582"/>
      <c r="W69" s="582"/>
      <c r="X69" s="582"/>
      <c r="Y69" s="582"/>
      <c r="Z69" s="586">
        <f t="shared" si="4"/>
        <v>0</v>
      </c>
      <c r="AA69" s="582"/>
      <c r="AB69" s="582"/>
      <c r="AC69" s="586">
        <f t="shared" si="5"/>
        <v>0</v>
      </c>
      <c r="AD69" s="582"/>
      <c r="AE69" s="582"/>
      <c r="AF69" s="582"/>
      <c r="AG69" s="586">
        <f t="shared" si="6"/>
        <v>0</v>
      </c>
      <c r="AH69" s="582"/>
      <c r="AI69" s="582"/>
      <c r="AJ69" s="582"/>
      <c r="AK69" s="582"/>
      <c r="AL69" s="586">
        <f t="shared" si="7"/>
        <v>0</v>
      </c>
      <c r="AM69" s="582"/>
      <c r="AN69" s="582"/>
      <c r="AO69" s="586">
        <f t="shared" si="14"/>
        <v>0</v>
      </c>
      <c r="AP69" s="582"/>
      <c r="AQ69" s="582"/>
      <c r="AR69" s="582"/>
      <c r="AS69" s="588">
        <f t="shared" si="15"/>
        <v>0</v>
      </c>
      <c r="AT69" s="590">
        <f t="shared" si="16"/>
        <v>0</v>
      </c>
      <c r="AU69" s="601">
        <f t="shared" si="8"/>
        <v>0</v>
      </c>
      <c r="AV69" s="601">
        <f t="shared" si="17"/>
        <v>0</v>
      </c>
      <c r="AW69" s="584">
        <f>IFERROR(VLOOKUP(G69,'base dados'!$B$2:$C$47,2,FALSE),0)</f>
        <v>0</v>
      </c>
      <c r="AX69" s="589">
        <f t="shared" si="20"/>
        <v>0</v>
      </c>
      <c r="AY69" s="601">
        <f t="shared" si="10"/>
        <v>0</v>
      </c>
      <c r="AZ69" s="601">
        <f t="shared" si="11"/>
        <v>0</v>
      </c>
      <c r="BA69" s="585">
        <f>IFERROR(VLOOKUP(H69,'base dados'!$B$2:$C$47,2,FALSE),0)</f>
        <v>0</v>
      </c>
      <c r="BB69" s="589">
        <f t="shared" si="18"/>
        <v>0</v>
      </c>
      <c r="BC69" s="589">
        <f t="shared" si="12"/>
        <v>0</v>
      </c>
    </row>
    <row r="70" spans="1:55" ht="42.6" hidden="1" customHeight="1">
      <c r="A70" s="482">
        <f>IFERROR(VLOOKUP(G70,'base dados'!K71:L74,2,FALSE),0)</f>
        <v>0</v>
      </c>
      <c r="B70" s="482">
        <f>IFERROR(VLOOKUP(H70,'base dados'!$M$11:$N$22,2,FALSE),0)</f>
        <v>0</v>
      </c>
      <c r="C70" s="578">
        <f t="shared" si="13"/>
        <v>60</v>
      </c>
      <c r="D70" s="578"/>
      <c r="E70" s="578"/>
      <c r="F70" s="581"/>
      <c r="G70" s="579"/>
      <c r="H70" s="579"/>
      <c r="I70" s="597">
        <f>IFERROR(VLOOKUP(G70,'base dados'!$B$2:$F$47,5,FALSE),0)</f>
        <v>0</v>
      </c>
      <c r="J70" s="586" t="str">
        <f>IFERROR(VLOOKUP(G70,'base dados'!$B$2:$F$47,3,FALSE)," ")</f>
        <v xml:space="preserve"> </v>
      </c>
      <c r="K70" s="597" t="str">
        <f>IFERROR(VLOOKUP(H70,'base dados'!$B$2:$F$47,5,FALSE)," ")</f>
        <v xml:space="preserve"> </v>
      </c>
      <c r="L70" s="586" t="str">
        <f>IFERROR(VLOOKUP(H70,'base dados'!$B$2:$F$47,3,FALSE)," ")</f>
        <v xml:space="preserve"> </v>
      </c>
      <c r="M70" s="582"/>
      <c r="N70" s="587"/>
      <c r="O70" s="587"/>
      <c r="P70" s="586">
        <f t="shared" si="2"/>
        <v>0</v>
      </c>
      <c r="Q70" s="587"/>
      <c r="R70" s="587"/>
      <c r="S70" s="587"/>
      <c r="T70" s="587"/>
      <c r="U70" s="586">
        <f t="shared" si="3"/>
        <v>0</v>
      </c>
      <c r="V70" s="582"/>
      <c r="W70" s="582"/>
      <c r="X70" s="582"/>
      <c r="Y70" s="582"/>
      <c r="Z70" s="586">
        <f t="shared" si="4"/>
        <v>0</v>
      </c>
      <c r="AA70" s="582"/>
      <c r="AB70" s="582"/>
      <c r="AC70" s="586">
        <f t="shared" si="5"/>
        <v>0</v>
      </c>
      <c r="AD70" s="582"/>
      <c r="AE70" s="582"/>
      <c r="AF70" s="582"/>
      <c r="AG70" s="586">
        <f t="shared" si="6"/>
        <v>0</v>
      </c>
      <c r="AH70" s="582"/>
      <c r="AI70" s="582"/>
      <c r="AJ70" s="582"/>
      <c r="AK70" s="582"/>
      <c r="AL70" s="586">
        <f t="shared" si="7"/>
        <v>0</v>
      </c>
      <c r="AM70" s="582"/>
      <c r="AN70" s="582"/>
      <c r="AO70" s="586">
        <f t="shared" si="14"/>
        <v>0</v>
      </c>
      <c r="AP70" s="582"/>
      <c r="AQ70" s="582"/>
      <c r="AR70" s="582"/>
      <c r="AS70" s="588">
        <f t="shared" si="15"/>
        <v>0</v>
      </c>
      <c r="AT70" s="590">
        <f t="shared" si="16"/>
        <v>0</v>
      </c>
      <c r="AU70" s="601">
        <f t="shared" si="8"/>
        <v>0</v>
      </c>
      <c r="AV70" s="601">
        <f t="shared" si="17"/>
        <v>0</v>
      </c>
      <c r="AW70" s="584">
        <f>IFERROR(VLOOKUP(G70,'base dados'!$B$2:$C$47,2,FALSE),0)</f>
        <v>0</v>
      </c>
      <c r="AX70" s="589">
        <f t="shared" si="20"/>
        <v>0</v>
      </c>
      <c r="AY70" s="601">
        <f t="shared" si="10"/>
        <v>0</v>
      </c>
      <c r="AZ70" s="601">
        <f t="shared" si="11"/>
        <v>0</v>
      </c>
      <c r="BA70" s="585">
        <f>IFERROR(VLOOKUP(H70,'base dados'!$B$2:$C$47,2,FALSE),0)</f>
        <v>0</v>
      </c>
      <c r="BB70" s="589">
        <f t="shared" si="18"/>
        <v>0</v>
      </c>
      <c r="BC70" s="589">
        <f t="shared" si="12"/>
        <v>0</v>
      </c>
    </row>
    <row r="71" spans="1:55" ht="42.6" hidden="1" customHeight="1">
      <c r="A71" s="482">
        <f>IFERROR(VLOOKUP(G71,'base dados'!K72:L75,2,FALSE),0)</f>
        <v>0</v>
      </c>
      <c r="B71" s="482">
        <f>IFERROR(VLOOKUP(H71,'base dados'!$M$11:$N$22,2,FALSE),0)</f>
        <v>0</v>
      </c>
      <c r="C71" s="578">
        <f t="shared" si="13"/>
        <v>61</v>
      </c>
      <c r="D71" s="578"/>
      <c r="E71" s="578"/>
      <c r="F71" s="581"/>
      <c r="G71" s="579"/>
      <c r="H71" s="579"/>
      <c r="I71" s="597">
        <f>IFERROR(VLOOKUP(G71,'base dados'!$B$2:$F$47,5,FALSE),0)</f>
        <v>0</v>
      </c>
      <c r="J71" s="586" t="str">
        <f>IFERROR(VLOOKUP(G71,'base dados'!$B$2:$F$47,3,FALSE)," ")</f>
        <v xml:space="preserve"> </v>
      </c>
      <c r="K71" s="597" t="str">
        <f>IFERROR(VLOOKUP(H71,'base dados'!$B$2:$F$47,5,FALSE)," ")</f>
        <v xml:space="preserve"> </v>
      </c>
      <c r="L71" s="586" t="str">
        <f>IFERROR(VLOOKUP(H71,'base dados'!$B$2:$F$47,3,FALSE)," ")</f>
        <v xml:space="preserve"> </v>
      </c>
      <c r="M71" s="582"/>
      <c r="N71" s="587"/>
      <c r="O71" s="587"/>
      <c r="P71" s="586">
        <f t="shared" si="2"/>
        <v>0</v>
      </c>
      <c r="Q71" s="587"/>
      <c r="R71" s="587"/>
      <c r="S71" s="587"/>
      <c r="T71" s="587"/>
      <c r="U71" s="586">
        <f t="shared" si="3"/>
        <v>0</v>
      </c>
      <c r="V71" s="582"/>
      <c r="W71" s="582"/>
      <c r="X71" s="582"/>
      <c r="Y71" s="582"/>
      <c r="Z71" s="586">
        <f t="shared" si="4"/>
        <v>0</v>
      </c>
      <c r="AA71" s="582"/>
      <c r="AB71" s="582"/>
      <c r="AC71" s="586">
        <f t="shared" si="5"/>
        <v>0</v>
      </c>
      <c r="AD71" s="582"/>
      <c r="AE71" s="582"/>
      <c r="AF71" s="582"/>
      <c r="AG71" s="586">
        <f t="shared" si="6"/>
        <v>0</v>
      </c>
      <c r="AH71" s="582"/>
      <c r="AI71" s="582"/>
      <c r="AJ71" s="582"/>
      <c r="AK71" s="582"/>
      <c r="AL71" s="586">
        <f t="shared" si="7"/>
        <v>0</v>
      </c>
      <c r="AM71" s="582"/>
      <c r="AN71" s="582"/>
      <c r="AO71" s="586">
        <f t="shared" si="14"/>
        <v>0</v>
      </c>
      <c r="AP71" s="582"/>
      <c r="AQ71" s="582"/>
      <c r="AR71" s="582"/>
      <c r="AS71" s="588">
        <f t="shared" si="15"/>
        <v>0</v>
      </c>
      <c r="AT71" s="590">
        <f t="shared" si="16"/>
        <v>0</v>
      </c>
      <c r="AU71" s="601">
        <f t="shared" si="8"/>
        <v>0</v>
      </c>
      <c r="AV71" s="601">
        <f t="shared" si="17"/>
        <v>0</v>
      </c>
      <c r="AW71" s="584">
        <f>IFERROR(VLOOKUP(G71,'base dados'!$B$2:$C$47,2,FALSE),0)</f>
        <v>0</v>
      </c>
      <c r="AX71" s="589">
        <f t="shared" si="20"/>
        <v>0</v>
      </c>
      <c r="AY71" s="601">
        <f t="shared" si="10"/>
        <v>0</v>
      </c>
      <c r="AZ71" s="601">
        <f t="shared" si="11"/>
        <v>0</v>
      </c>
      <c r="BA71" s="585">
        <f>IFERROR(VLOOKUP(H71,'base dados'!$B$2:$C$47,2,FALSE),0)</f>
        <v>0</v>
      </c>
      <c r="BB71" s="589">
        <f t="shared" si="18"/>
        <v>0</v>
      </c>
      <c r="BC71" s="589">
        <f t="shared" si="12"/>
        <v>0</v>
      </c>
    </row>
    <row r="72" spans="1:55" ht="42.6" hidden="1" customHeight="1">
      <c r="A72" s="482">
        <f>IFERROR(VLOOKUP(G72,'base dados'!K73:L76,2,FALSE),0)</f>
        <v>0</v>
      </c>
      <c r="B72" s="482">
        <f>IFERROR(VLOOKUP(H72,'base dados'!$M$11:$N$22,2,FALSE),0)</f>
        <v>0</v>
      </c>
      <c r="C72" s="578">
        <f t="shared" si="13"/>
        <v>62</v>
      </c>
      <c r="D72" s="578"/>
      <c r="E72" s="578"/>
      <c r="F72" s="581"/>
      <c r="G72" s="579"/>
      <c r="H72" s="579"/>
      <c r="I72" s="597">
        <f>IFERROR(VLOOKUP(G72,'base dados'!$B$2:$F$47,5,FALSE),0)</f>
        <v>0</v>
      </c>
      <c r="J72" s="586" t="str">
        <f>IFERROR(VLOOKUP(G72,'base dados'!$B$2:$F$47,3,FALSE)," ")</f>
        <v xml:space="preserve"> </v>
      </c>
      <c r="K72" s="597" t="str">
        <f>IFERROR(VLOOKUP(H72,'base dados'!$B$2:$F$47,5,FALSE)," ")</f>
        <v xml:space="preserve"> </v>
      </c>
      <c r="L72" s="586" t="str">
        <f>IFERROR(VLOOKUP(H72,'base dados'!$B$2:$F$47,3,FALSE)," ")</f>
        <v xml:space="preserve"> </v>
      </c>
      <c r="M72" s="582"/>
      <c r="N72" s="587"/>
      <c r="O72" s="587"/>
      <c r="P72" s="586">
        <f t="shared" si="2"/>
        <v>0</v>
      </c>
      <c r="Q72" s="587"/>
      <c r="R72" s="587"/>
      <c r="S72" s="587"/>
      <c r="T72" s="587"/>
      <c r="U72" s="586">
        <f t="shared" si="3"/>
        <v>0</v>
      </c>
      <c r="V72" s="582"/>
      <c r="W72" s="582"/>
      <c r="X72" s="582"/>
      <c r="Y72" s="582"/>
      <c r="Z72" s="586">
        <f t="shared" si="4"/>
        <v>0</v>
      </c>
      <c r="AA72" s="582"/>
      <c r="AB72" s="582"/>
      <c r="AC72" s="586">
        <f t="shared" si="5"/>
        <v>0</v>
      </c>
      <c r="AD72" s="582"/>
      <c r="AE72" s="582"/>
      <c r="AF72" s="582"/>
      <c r="AG72" s="586">
        <f t="shared" si="6"/>
        <v>0</v>
      </c>
      <c r="AH72" s="582"/>
      <c r="AI72" s="582"/>
      <c r="AJ72" s="582"/>
      <c r="AK72" s="582"/>
      <c r="AL72" s="586">
        <f t="shared" si="7"/>
        <v>0</v>
      </c>
      <c r="AM72" s="582"/>
      <c r="AN72" s="582"/>
      <c r="AO72" s="586">
        <f t="shared" si="14"/>
        <v>0</v>
      </c>
      <c r="AP72" s="582"/>
      <c r="AQ72" s="582"/>
      <c r="AR72" s="582"/>
      <c r="AS72" s="588">
        <f t="shared" si="15"/>
        <v>0</v>
      </c>
      <c r="AT72" s="590">
        <f t="shared" si="16"/>
        <v>0</v>
      </c>
      <c r="AU72" s="601">
        <f t="shared" si="8"/>
        <v>0</v>
      </c>
      <c r="AV72" s="601">
        <f t="shared" si="17"/>
        <v>0</v>
      </c>
      <c r="AW72" s="584">
        <f>IFERROR(VLOOKUP(G72,'base dados'!$B$2:$C$47,2,FALSE),0)</f>
        <v>0</v>
      </c>
      <c r="AX72" s="589">
        <f t="shared" si="20"/>
        <v>0</v>
      </c>
      <c r="AY72" s="601">
        <f t="shared" si="10"/>
        <v>0</v>
      </c>
      <c r="AZ72" s="601">
        <f t="shared" si="11"/>
        <v>0</v>
      </c>
      <c r="BA72" s="585">
        <f>IFERROR(VLOOKUP(H72,'base dados'!$B$2:$C$47,2,FALSE),0)</f>
        <v>0</v>
      </c>
      <c r="BB72" s="589">
        <f t="shared" si="18"/>
        <v>0</v>
      </c>
      <c r="BC72" s="589">
        <f t="shared" si="12"/>
        <v>0</v>
      </c>
    </row>
    <row r="73" spans="1:55" ht="42.6" hidden="1" customHeight="1">
      <c r="A73" s="482">
        <f>IFERROR(VLOOKUP(G73,'base dados'!K74:L77,2,FALSE),0)</f>
        <v>0</v>
      </c>
      <c r="B73" s="482">
        <f>IFERROR(VLOOKUP(H73,'base dados'!$M$11:$N$22,2,FALSE),0)</f>
        <v>0</v>
      </c>
      <c r="C73" s="578">
        <f t="shared" si="13"/>
        <v>63</v>
      </c>
      <c r="D73" s="578"/>
      <c r="E73" s="578"/>
      <c r="F73" s="581"/>
      <c r="G73" s="579"/>
      <c r="H73" s="579"/>
      <c r="I73" s="597">
        <f>IFERROR(VLOOKUP(G73,'base dados'!$B$2:$F$47,5,FALSE),0)</f>
        <v>0</v>
      </c>
      <c r="J73" s="586" t="str">
        <f>IFERROR(VLOOKUP(G73,'base dados'!$B$2:$F$47,3,FALSE)," ")</f>
        <v xml:space="preserve"> </v>
      </c>
      <c r="K73" s="597" t="str">
        <f>IFERROR(VLOOKUP(H73,'base dados'!$B$2:$F$47,5,FALSE)," ")</f>
        <v xml:space="preserve"> </v>
      </c>
      <c r="L73" s="586" t="str">
        <f>IFERROR(VLOOKUP(H73,'base dados'!$B$2:$F$47,3,FALSE)," ")</f>
        <v xml:space="preserve"> </v>
      </c>
      <c r="M73" s="582"/>
      <c r="N73" s="587"/>
      <c r="O73" s="587"/>
      <c r="P73" s="586">
        <f t="shared" si="2"/>
        <v>0</v>
      </c>
      <c r="Q73" s="587"/>
      <c r="R73" s="587"/>
      <c r="S73" s="587"/>
      <c r="T73" s="587"/>
      <c r="U73" s="586">
        <f t="shared" si="3"/>
        <v>0</v>
      </c>
      <c r="V73" s="582"/>
      <c r="W73" s="582"/>
      <c r="X73" s="582"/>
      <c r="Y73" s="582"/>
      <c r="Z73" s="586">
        <f t="shared" si="4"/>
        <v>0</v>
      </c>
      <c r="AA73" s="582"/>
      <c r="AB73" s="582"/>
      <c r="AC73" s="586">
        <f t="shared" si="5"/>
        <v>0</v>
      </c>
      <c r="AD73" s="582"/>
      <c r="AE73" s="582"/>
      <c r="AF73" s="582"/>
      <c r="AG73" s="586">
        <f t="shared" si="6"/>
        <v>0</v>
      </c>
      <c r="AH73" s="582"/>
      <c r="AI73" s="582"/>
      <c r="AJ73" s="582"/>
      <c r="AK73" s="582"/>
      <c r="AL73" s="586">
        <f t="shared" si="7"/>
        <v>0</v>
      </c>
      <c r="AM73" s="582"/>
      <c r="AN73" s="582"/>
      <c r="AO73" s="586">
        <f t="shared" si="14"/>
        <v>0</v>
      </c>
      <c r="AP73" s="582"/>
      <c r="AQ73" s="582"/>
      <c r="AR73" s="582"/>
      <c r="AS73" s="588">
        <f t="shared" si="15"/>
        <v>0</v>
      </c>
      <c r="AT73" s="590">
        <f t="shared" si="16"/>
        <v>0</v>
      </c>
      <c r="AU73" s="601">
        <f t="shared" si="8"/>
        <v>0</v>
      </c>
      <c r="AV73" s="601">
        <f t="shared" si="17"/>
        <v>0</v>
      </c>
      <c r="AW73" s="584">
        <f>IFERROR(VLOOKUP(G73,'base dados'!$B$2:$C$47,2,FALSE),0)</f>
        <v>0</v>
      </c>
      <c r="AX73" s="589">
        <f t="shared" si="20"/>
        <v>0</v>
      </c>
      <c r="AY73" s="601">
        <f t="shared" si="10"/>
        <v>0</v>
      </c>
      <c r="AZ73" s="601">
        <f t="shared" si="11"/>
        <v>0</v>
      </c>
      <c r="BA73" s="585">
        <f>IFERROR(VLOOKUP(H73,'base dados'!$B$2:$C$47,2,FALSE),0)</f>
        <v>0</v>
      </c>
      <c r="BB73" s="589">
        <f t="shared" si="18"/>
        <v>0</v>
      </c>
      <c r="BC73" s="589">
        <f t="shared" si="12"/>
        <v>0</v>
      </c>
    </row>
    <row r="74" spans="1:55" ht="42.6" hidden="1" customHeight="1">
      <c r="A74" s="482">
        <f>IFERROR(VLOOKUP(G74,'base dados'!K75:L78,2,FALSE),0)</f>
        <v>0</v>
      </c>
      <c r="B74" s="482">
        <f>IFERROR(VLOOKUP(H74,'base dados'!$M$11:$N$22,2,FALSE),0)</f>
        <v>0</v>
      </c>
      <c r="C74" s="578">
        <f t="shared" si="13"/>
        <v>64</v>
      </c>
      <c r="D74" s="578"/>
      <c r="E74" s="578"/>
      <c r="F74" s="581"/>
      <c r="G74" s="579"/>
      <c r="H74" s="579"/>
      <c r="I74" s="597">
        <f>IFERROR(VLOOKUP(G74,'base dados'!$B$2:$F$47,5,FALSE),0)</f>
        <v>0</v>
      </c>
      <c r="J74" s="586" t="str">
        <f>IFERROR(VLOOKUP(G74,'base dados'!$B$2:$F$47,3,FALSE)," ")</f>
        <v xml:space="preserve"> </v>
      </c>
      <c r="K74" s="597" t="str">
        <f>IFERROR(VLOOKUP(H74,'base dados'!$B$2:$F$47,5,FALSE)," ")</f>
        <v xml:space="preserve"> </v>
      </c>
      <c r="L74" s="586" t="str">
        <f>IFERROR(VLOOKUP(H74,'base dados'!$B$2:$F$47,3,FALSE)," ")</f>
        <v xml:space="preserve"> </v>
      </c>
      <c r="M74" s="582"/>
      <c r="N74" s="587"/>
      <c r="O74" s="587"/>
      <c r="P74" s="586">
        <f t="shared" ref="P74:P137" si="22">IF(N74="",0,((N74/1000*2)+(M74/1000*2))*3.1416*O74)</f>
        <v>0</v>
      </c>
      <c r="Q74" s="587"/>
      <c r="R74" s="587"/>
      <c r="S74" s="587"/>
      <c r="T74" s="587"/>
      <c r="U74" s="586">
        <f t="shared" ref="U74:U137" si="23">IF(Q74="",0,(((R74+S74/1000*2)+(M74/1000*2))*4*T74*Q74)+((R74+S74/1000)+(M74/1000*2))*((R74+S74/1000)+(M74/1000*2))*3.1416/4*Q74)</f>
        <v>0</v>
      </c>
      <c r="V74" s="582"/>
      <c r="W74" s="582"/>
      <c r="X74" s="582"/>
      <c r="Y74" s="582"/>
      <c r="Z74" s="586">
        <f t="shared" ref="Z74:Z137" si="24">(((V74+W74+M74*0.001)/2)*PI())*X74*Y74</f>
        <v>0</v>
      </c>
      <c r="AA74" s="582"/>
      <c r="AB74" s="582"/>
      <c r="AC74" s="586">
        <f t="shared" ref="AC74:AC137" si="25">4*PI()*(((AA74+M74*0.001)/2)^2)*AB74</f>
        <v>0</v>
      </c>
      <c r="AD74" s="582"/>
      <c r="AE74" s="582"/>
      <c r="AF74" s="582"/>
      <c r="AG74" s="586">
        <f t="shared" ref="AG74:AG137" si="26">IF(AF74&gt;0,((AD74+M74*0.001)*PI()*AE74*AF74)+(((AD74+M74*0.001)/2)^2*PI())*2,0)</f>
        <v>0</v>
      </c>
      <c r="AH74" s="582"/>
      <c r="AI74" s="582"/>
      <c r="AJ74" s="582"/>
      <c r="AK74" s="582"/>
      <c r="AL74" s="586">
        <f t="shared" ref="AL74:AL137" si="27">(((AH74+M74*0.002)*(AI74+M74*0.002))*2+((AH74+M74*0.002)*(AJ74+M74*0.002))*2+((AI74+M74*0.002)*(AJ74+M74*0.002))*2)*AK74</f>
        <v>0</v>
      </c>
      <c r="AM74" s="582"/>
      <c r="AN74" s="582"/>
      <c r="AO74" s="586">
        <f t="shared" si="14"/>
        <v>0</v>
      </c>
      <c r="AP74" s="582"/>
      <c r="AQ74" s="582"/>
      <c r="AR74" s="582"/>
      <c r="AS74" s="588">
        <f t="shared" si="15"/>
        <v>0</v>
      </c>
      <c r="AT74" s="590">
        <f t="shared" si="16"/>
        <v>0</v>
      </c>
      <c r="AU74" s="601">
        <f t="shared" ref="AU74:AU137" si="28">ROUNDUP(IF(G74="DEMOLIÇÃO, REM E BOTA-FORA DE TIJ_ISOL",AV74*I74,IF(G74="DEM. CONCR. REFR.(DENSO REG_CLASSE A/B)",AV74*I74,IF(G74="DEM. REV_PROT_CONTRA_FOGO FIREPROOFING",AV74*I74,IF(G74="DEMOLIÇÃO DE MÓDULOS DE FIBRA CERÂMICA",AV74*I74,0)))),3)</f>
        <v>0</v>
      </c>
      <c r="AV74" s="601">
        <f t="shared" si="17"/>
        <v>0</v>
      </c>
      <c r="AW74" s="584">
        <f>IFERROR(VLOOKUP(G74,'base dados'!$B$2:$C$47,2,FALSE),0)</f>
        <v>0</v>
      </c>
      <c r="AX74" s="589">
        <f t="shared" si="20"/>
        <v>0</v>
      </c>
      <c r="AY74" s="601">
        <f t="shared" ref="AY74:AY137" si="29">ROUNDUP(IF(H74="APLIC. MASSA ANTICORR_MAT_FORN_CONTRAT",AT74*5,IF(H74="APLIC. TIJ REFR. ISOLANTE FORN. CONTRAT.",AZ74*K74,IF(H74="APLIC. TIJ ISOL (COM MATERIAIS) CONTRAT.",AZ74*K74,IF(H74="APLIC. TIJ REFR. FORNEC. CONTRATADA",AZ74*K74,IF(H74="APLIC. TIJ REFR. (C/MAT) FORN. CONTRAT.",AZ74*K74,IF(H74="APLIC. CONCR. REFR. DENSO REG CL A_C/MAT",AZ74*K74,IF(H74="APLIC. CONCR. REFR. DENSO REG CL B_C/MAT",AT74*K74,IF(H74="APLIC. CONCR. REFR. SEMI-ISOL. FORN. MAT",AZ74*K74,IF(H74="AP. CONCR. REF. ISOL. A/B FORN. MAT_DERR",AZ74*K74,IF(H74="APL. CONCR_REF_ISOL_SEMI_PROJ. PNEUMAT",AZ74*K74,IF(H74="APL. REV_PROT_CONTRA_FOGO_FORN_MAT_CONTR",AZ74*K74,IF(H74="INST. MÓDULOS_FIBRA_CERÂM_FORN. MAT_CONT",AZ74*K74,0)))))))))))),3)</f>
        <v>0</v>
      </c>
      <c r="AZ74" s="601">
        <f t="shared" ref="AZ74:AZ137" si="30">ROUNDUP(IF(H74="APLIC. MASSA ANTICORR_MAT_FORN_CONTRAT",AT74*(M74/1000),IF(H74="APLIC. TIJ REFR. ISOLANTE FORN. CONTRAT.",AT74*(M74/1000),IF(H74="APLIC. TIJ ISOL (COM MATERIAIS) CONTRAT.",AT74*(M74/1000),IF(H74="APLIC. TIJ REFR. FORNEC. CONTRATADA",AT74*(M74/1000),IF(H74="APLIC. TIJ REFR. (C/MAT) FORN. CONTRAT.",AT74*(M74/1000),IF(H74="APLIC. CONCR. REFR. DENSO REG CL A_C/MAT",AT74*(M74/1000),IF(H74="APLIC. CONCR. REFR. DENSO REG CL B_C/MAT",AT74*(M74/1000),IF(H74="APLIC. CONCR. REFR. SEMI-ISOL. FORN. MAT",AT74*(M74/1000),IF(H74="AP. CONCR. REF. ISOL. A/B FORN. MAT_DERR",AT74*(M74/1000),IF(H74="APL. CONCR_REF_ISOL_SEMI_PROJ. PNEUMAT",AT74*(M74/1000),IF(H74="APL. REV_PROT_CONTRA_FOGO_FORN_MAT_CONTR",AT74*(M74/1000),IF(H74="INST. MÓDULOS_FIBRA_CERÂM_FORN. MAT_CONT",AT74*(M74/1000),0)))))))))))),3)</f>
        <v>0</v>
      </c>
      <c r="BA74" s="585">
        <f>IFERROR(VLOOKUP(H74,'base dados'!$B$2:$C$47,2,FALSE),0)</f>
        <v>0</v>
      </c>
      <c r="BB74" s="589">
        <f t="shared" si="18"/>
        <v>0</v>
      </c>
      <c r="BC74" s="589">
        <f t="shared" si="12"/>
        <v>0</v>
      </c>
    </row>
    <row r="75" spans="1:55" ht="42.6" hidden="1" customHeight="1">
      <c r="A75" s="482">
        <f>IFERROR(VLOOKUP(G75,'base dados'!K76:L79,2,FALSE),0)</f>
        <v>0</v>
      </c>
      <c r="B75" s="482">
        <f>IFERROR(VLOOKUP(H75,'base dados'!$M$11:$N$22,2,FALSE),0)</f>
        <v>0</v>
      </c>
      <c r="C75" s="578">
        <f t="shared" ref="C75:C138" si="31">ROW()-10</f>
        <v>65</v>
      </c>
      <c r="D75" s="578"/>
      <c r="E75" s="578"/>
      <c r="F75" s="581"/>
      <c r="G75" s="579"/>
      <c r="H75" s="579"/>
      <c r="I75" s="597">
        <f>IFERROR(VLOOKUP(G75,'base dados'!$B$2:$F$47,5,FALSE),0)</f>
        <v>0</v>
      </c>
      <c r="J75" s="586" t="str">
        <f>IFERROR(VLOOKUP(G75,'base dados'!$B$2:$F$47,3,FALSE)," ")</f>
        <v xml:space="preserve"> </v>
      </c>
      <c r="K75" s="597" t="str">
        <f>IFERROR(VLOOKUP(H75,'base dados'!$B$2:$F$47,5,FALSE)," ")</f>
        <v xml:space="preserve"> </v>
      </c>
      <c r="L75" s="586" t="str">
        <f>IFERROR(VLOOKUP(H75,'base dados'!$B$2:$F$47,3,FALSE)," ")</f>
        <v xml:space="preserve"> </v>
      </c>
      <c r="M75" s="582"/>
      <c r="N75" s="587"/>
      <c r="O75" s="587"/>
      <c r="P75" s="586">
        <f t="shared" si="22"/>
        <v>0</v>
      </c>
      <c r="Q75" s="587"/>
      <c r="R75" s="587"/>
      <c r="S75" s="587"/>
      <c r="T75" s="587"/>
      <c r="U75" s="586">
        <f t="shared" si="23"/>
        <v>0</v>
      </c>
      <c r="V75" s="582"/>
      <c r="W75" s="582"/>
      <c r="X75" s="582"/>
      <c r="Y75" s="582"/>
      <c r="Z75" s="586">
        <f t="shared" si="24"/>
        <v>0</v>
      </c>
      <c r="AA75" s="582"/>
      <c r="AB75" s="582"/>
      <c r="AC75" s="586">
        <f t="shared" si="25"/>
        <v>0</v>
      </c>
      <c r="AD75" s="582"/>
      <c r="AE75" s="582"/>
      <c r="AF75" s="582"/>
      <c r="AG75" s="586">
        <f t="shared" si="26"/>
        <v>0</v>
      </c>
      <c r="AH75" s="582"/>
      <c r="AI75" s="582"/>
      <c r="AJ75" s="582"/>
      <c r="AK75" s="582"/>
      <c r="AL75" s="586">
        <f t="shared" si="27"/>
        <v>0</v>
      </c>
      <c r="AM75" s="582"/>
      <c r="AN75" s="582"/>
      <c r="AO75" s="586">
        <f t="shared" ref="AO75:AO138" si="32">PI()*(AM75/2)^2*AN75</f>
        <v>0</v>
      </c>
      <c r="AP75" s="582"/>
      <c r="AQ75" s="582"/>
      <c r="AR75" s="582"/>
      <c r="AS75" s="588">
        <f t="shared" ref="AS75:AS138" si="33">IF(AP75="",0,(AR75*AQ75*AP75))</f>
        <v>0</v>
      </c>
      <c r="AT75" s="590">
        <f t="shared" ref="AT75:AT138" si="34">(AC75+AG75+AL75+AO75+AS75+U75+P75+Z75)</f>
        <v>0</v>
      </c>
      <c r="AU75" s="601">
        <f t="shared" si="28"/>
        <v>0</v>
      </c>
      <c r="AV75" s="601">
        <f t="shared" ref="AV75:AV138" si="35">IFERROR(ROUNDUP(IF(G75="DEMOLIÇÃO, REM E BOTA-FORA DE TIJ_ISOL",AT75*(M75/1000),IF(G75="DEM. CONCR. REFR.(DENSO REG_CLASSE A/B)",AT75*(M75/1000),IF(G75="DEM. REV_PROT_CONTRA_FOGO FIREPROOFING",AT75*(M75/1000),IF(G75="DEMOLIÇÃO DE MÓDULOS DE FIBRA CERÂMICA",AT75*(M75/1000),"")))),3),)</f>
        <v>0</v>
      </c>
      <c r="AW75" s="584">
        <f>IFERROR(VLOOKUP(G75,'base dados'!$B$2:$C$47,2,FALSE),0)</f>
        <v>0</v>
      </c>
      <c r="AX75" s="589">
        <f t="shared" si="20"/>
        <v>0</v>
      </c>
      <c r="AY75" s="601">
        <f t="shared" si="29"/>
        <v>0</v>
      </c>
      <c r="AZ75" s="601">
        <f t="shared" si="30"/>
        <v>0</v>
      </c>
      <c r="BA75" s="585">
        <f>IFERROR(VLOOKUP(H75,'base dados'!$B$2:$C$47,2,FALSE),0)</f>
        <v>0</v>
      </c>
      <c r="BB75" s="589">
        <f t="shared" ref="BB75:BB138" si="36">IFERROR(IF(L75="Kg",AY75*BA75,IF(L75="M³",AZ75*BA75,0)),"")</f>
        <v>0</v>
      </c>
      <c r="BC75" s="589">
        <f t="shared" ref="BC75:BC138" si="37">IFERROR(BB75+AX75," ")</f>
        <v>0</v>
      </c>
    </row>
    <row r="76" spans="1:55" ht="42.6" hidden="1" customHeight="1">
      <c r="A76" s="482">
        <f>IFERROR(VLOOKUP(G76,'base dados'!K77:L80,2,FALSE),0)</f>
        <v>0</v>
      </c>
      <c r="B76" s="482">
        <f>IFERROR(VLOOKUP(H76,'base dados'!$M$11:$N$22,2,FALSE),0)</f>
        <v>0</v>
      </c>
      <c r="C76" s="578">
        <f t="shared" si="31"/>
        <v>66</v>
      </c>
      <c r="D76" s="578"/>
      <c r="E76" s="578"/>
      <c r="F76" s="581"/>
      <c r="G76" s="579"/>
      <c r="H76" s="579"/>
      <c r="I76" s="597">
        <f>IFERROR(VLOOKUP(G76,'base dados'!$B$2:$F$47,5,FALSE),0)</f>
        <v>0</v>
      </c>
      <c r="J76" s="586" t="str">
        <f>IFERROR(VLOOKUP(G76,'base dados'!$B$2:$F$47,3,FALSE)," ")</f>
        <v xml:space="preserve"> </v>
      </c>
      <c r="K76" s="597" t="str">
        <f>IFERROR(VLOOKUP(H76,'base dados'!$B$2:$F$47,5,FALSE)," ")</f>
        <v xml:space="preserve"> </v>
      </c>
      <c r="L76" s="586" t="str">
        <f>IFERROR(VLOOKUP(H76,'base dados'!$B$2:$F$47,3,FALSE)," ")</f>
        <v xml:space="preserve"> </v>
      </c>
      <c r="M76" s="582"/>
      <c r="N76" s="587"/>
      <c r="O76" s="587"/>
      <c r="P76" s="586">
        <f t="shared" si="22"/>
        <v>0</v>
      </c>
      <c r="Q76" s="587"/>
      <c r="R76" s="587"/>
      <c r="S76" s="587"/>
      <c r="T76" s="587"/>
      <c r="U76" s="586">
        <f t="shared" si="23"/>
        <v>0</v>
      </c>
      <c r="V76" s="582"/>
      <c r="W76" s="582"/>
      <c r="X76" s="582"/>
      <c r="Y76" s="582"/>
      <c r="Z76" s="586">
        <f t="shared" si="24"/>
        <v>0</v>
      </c>
      <c r="AA76" s="582"/>
      <c r="AB76" s="582"/>
      <c r="AC76" s="586">
        <f t="shared" si="25"/>
        <v>0</v>
      </c>
      <c r="AD76" s="582"/>
      <c r="AE76" s="582"/>
      <c r="AF76" s="582"/>
      <c r="AG76" s="586">
        <f t="shared" si="26"/>
        <v>0</v>
      </c>
      <c r="AH76" s="582"/>
      <c r="AI76" s="582"/>
      <c r="AJ76" s="582"/>
      <c r="AK76" s="582"/>
      <c r="AL76" s="586">
        <f t="shared" si="27"/>
        <v>0</v>
      </c>
      <c r="AM76" s="582"/>
      <c r="AN76" s="582"/>
      <c r="AO76" s="586">
        <f t="shared" si="32"/>
        <v>0</v>
      </c>
      <c r="AP76" s="582"/>
      <c r="AQ76" s="582"/>
      <c r="AR76" s="582"/>
      <c r="AS76" s="588">
        <f t="shared" si="33"/>
        <v>0</v>
      </c>
      <c r="AT76" s="590">
        <f t="shared" si="34"/>
        <v>0</v>
      </c>
      <c r="AU76" s="601">
        <f t="shared" si="28"/>
        <v>0</v>
      </c>
      <c r="AV76" s="601">
        <f t="shared" si="35"/>
        <v>0</v>
      </c>
      <c r="AW76" s="584">
        <f>IFERROR(VLOOKUP(G76,'base dados'!$B$2:$C$47,2,FALSE),0)</f>
        <v>0</v>
      </c>
      <c r="AX76" s="589">
        <f t="shared" si="20"/>
        <v>0</v>
      </c>
      <c r="AY76" s="601">
        <f t="shared" si="29"/>
        <v>0</v>
      </c>
      <c r="AZ76" s="601">
        <f t="shared" si="30"/>
        <v>0</v>
      </c>
      <c r="BA76" s="585">
        <f>IFERROR(VLOOKUP(H76,'base dados'!$B$2:$C$47,2,FALSE),0)</f>
        <v>0</v>
      </c>
      <c r="BB76" s="589">
        <f t="shared" si="36"/>
        <v>0</v>
      </c>
      <c r="BC76" s="589">
        <f t="shared" si="37"/>
        <v>0</v>
      </c>
    </row>
    <row r="77" spans="1:55" ht="42.6" hidden="1" customHeight="1">
      <c r="A77" s="482">
        <f>IFERROR(VLOOKUP(G77,'base dados'!K78:L81,2,FALSE),0)</f>
        <v>0</v>
      </c>
      <c r="B77" s="482">
        <f>IFERROR(VLOOKUP(H77,'base dados'!$M$11:$N$22,2,FALSE),0)</f>
        <v>0</v>
      </c>
      <c r="C77" s="578">
        <f t="shared" si="31"/>
        <v>67</v>
      </c>
      <c r="D77" s="578"/>
      <c r="E77" s="578"/>
      <c r="F77" s="581"/>
      <c r="G77" s="579"/>
      <c r="H77" s="579"/>
      <c r="I77" s="597">
        <f>IFERROR(VLOOKUP(G77,'base dados'!$B$2:$F$47,5,FALSE),0)</f>
        <v>0</v>
      </c>
      <c r="J77" s="586" t="str">
        <f>IFERROR(VLOOKUP(G77,'base dados'!$B$2:$F$47,3,FALSE)," ")</f>
        <v xml:space="preserve"> </v>
      </c>
      <c r="K77" s="597" t="str">
        <f>IFERROR(VLOOKUP(H77,'base dados'!$B$2:$F$47,5,FALSE)," ")</f>
        <v xml:space="preserve"> </v>
      </c>
      <c r="L77" s="586" t="str">
        <f>IFERROR(VLOOKUP(H77,'base dados'!$B$2:$F$47,3,FALSE)," ")</f>
        <v xml:space="preserve"> </v>
      </c>
      <c r="M77" s="582"/>
      <c r="N77" s="587"/>
      <c r="O77" s="587"/>
      <c r="P77" s="586">
        <f t="shared" si="22"/>
        <v>0</v>
      </c>
      <c r="Q77" s="587"/>
      <c r="R77" s="587"/>
      <c r="S77" s="587"/>
      <c r="T77" s="587"/>
      <c r="U77" s="586">
        <f t="shared" si="23"/>
        <v>0</v>
      </c>
      <c r="V77" s="582"/>
      <c r="W77" s="582"/>
      <c r="X77" s="582"/>
      <c r="Y77" s="582"/>
      <c r="Z77" s="586">
        <f t="shared" si="24"/>
        <v>0</v>
      </c>
      <c r="AA77" s="582"/>
      <c r="AB77" s="582"/>
      <c r="AC77" s="586">
        <f t="shared" si="25"/>
        <v>0</v>
      </c>
      <c r="AD77" s="582"/>
      <c r="AE77" s="582"/>
      <c r="AF77" s="582"/>
      <c r="AG77" s="586">
        <f t="shared" si="26"/>
        <v>0</v>
      </c>
      <c r="AH77" s="582"/>
      <c r="AI77" s="582"/>
      <c r="AJ77" s="582"/>
      <c r="AK77" s="582"/>
      <c r="AL77" s="586">
        <f t="shared" si="27"/>
        <v>0</v>
      </c>
      <c r="AM77" s="582"/>
      <c r="AN77" s="582"/>
      <c r="AO77" s="586">
        <f t="shared" si="32"/>
        <v>0</v>
      </c>
      <c r="AP77" s="582"/>
      <c r="AQ77" s="582"/>
      <c r="AR77" s="582"/>
      <c r="AS77" s="588">
        <f t="shared" si="33"/>
        <v>0</v>
      </c>
      <c r="AT77" s="590">
        <f t="shared" si="34"/>
        <v>0</v>
      </c>
      <c r="AU77" s="601">
        <f t="shared" si="28"/>
        <v>0</v>
      </c>
      <c r="AV77" s="601">
        <f t="shared" si="35"/>
        <v>0</v>
      </c>
      <c r="AW77" s="584">
        <f>IFERROR(VLOOKUP(G77,'base dados'!$B$2:$C$47,2,FALSE),0)</f>
        <v>0</v>
      </c>
      <c r="AX77" s="589">
        <f t="shared" si="20"/>
        <v>0</v>
      </c>
      <c r="AY77" s="601">
        <f t="shared" si="29"/>
        <v>0</v>
      </c>
      <c r="AZ77" s="601">
        <f t="shared" si="30"/>
        <v>0</v>
      </c>
      <c r="BA77" s="585">
        <f>IFERROR(VLOOKUP(H77,'base dados'!$B$2:$C$47,2,FALSE),0)</f>
        <v>0</v>
      </c>
      <c r="BB77" s="589">
        <f t="shared" si="36"/>
        <v>0</v>
      </c>
      <c r="BC77" s="589">
        <f t="shared" si="37"/>
        <v>0</v>
      </c>
    </row>
    <row r="78" spans="1:55" ht="42.6" hidden="1" customHeight="1">
      <c r="A78" s="482">
        <f>IFERROR(VLOOKUP(G78,'base dados'!K79:L82,2,FALSE),0)</f>
        <v>0</v>
      </c>
      <c r="B78" s="482">
        <f>IFERROR(VLOOKUP(H78,'base dados'!$M$11:$N$22,2,FALSE),0)</f>
        <v>0</v>
      </c>
      <c r="C78" s="578">
        <f t="shared" si="31"/>
        <v>68</v>
      </c>
      <c r="D78" s="578"/>
      <c r="E78" s="578"/>
      <c r="F78" s="581"/>
      <c r="G78" s="579"/>
      <c r="H78" s="579"/>
      <c r="I78" s="597">
        <f>IFERROR(VLOOKUP(G78,'base dados'!$B$2:$F$47,5,FALSE),0)</f>
        <v>0</v>
      </c>
      <c r="J78" s="586" t="str">
        <f>IFERROR(VLOOKUP(G78,'base dados'!$B$2:$F$47,3,FALSE)," ")</f>
        <v xml:space="preserve"> </v>
      </c>
      <c r="K78" s="597" t="str">
        <f>IFERROR(VLOOKUP(H78,'base dados'!$B$2:$F$47,5,FALSE)," ")</f>
        <v xml:space="preserve"> </v>
      </c>
      <c r="L78" s="586" t="str">
        <f>IFERROR(VLOOKUP(H78,'base dados'!$B$2:$F$47,3,FALSE)," ")</f>
        <v xml:space="preserve"> </v>
      </c>
      <c r="M78" s="582"/>
      <c r="N78" s="587"/>
      <c r="O78" s="587"/>
      <c r="P78" s="586">
        <f t="shared" si="22"/>
        <v>0</v>
      </c>
      <c r="Q78" s="587"/>
      <c r="R78" s="587"/>
      <c r="S78" s="587"/>
      <c r="T78" s="587"/>
      <c r="U78" s="586">
        <f t="shared" si="23"/>
        <v>0</v>
      </c>
      <c r="V78" s="582"/>
      <c r="W78" s="582"/>
      <c r="X78" s="582"/>
      <c r="Y78" s="582"/>
      <c r="Z78" s="586">
        <f t="shared" si="24"/>
        <v>0</v>
      </c>
      <c r="AA78" s="582"/>
      <c r="AB78" s="582"/>
      <c r="AC78" s="586">
        <f t="shared" si="25"/>
        <v>0</v>
      </c>
      <c r="AD78" s="582"/>
      <c r="AE78" s="582"/>
      <c r="AF78" s="582"/>
      <c r="AG78" s="586">
        <f t="shared" si="26"/>
        <v>0</v>
      </c>
      <c r="AH78" s="582"/>
      <c r="AI78" s="582"/>
      <c r="AJ78" s="582"/>
      <c r="AK78" s="582"/>
      <c r="AL78" s="586">
        <f t="shared" si="27"/>
        <v>0</v>
      </c>
      <c r="AM78" s="582"/>
      <c r="AN78" s="582"/>
      <c r="AO78" s="586">
        <f t="shared" si="32"/>
        <v>0</v>
      </c>
      <c r="AP78" s="582"/>
      <c r="AQ78" s="582"/>
      <c r="AR78" s="582"/>
      <c r="AS78" s="588">
        <f t="shared" si="33"/>
        <v>0</v>
      </c>
      <c r="AT78" s="590">
        <f t="shared" si="34"/>
        <v>0</v>
      </c>
      <c r="AU78" s="601">
        <f t="shared" si="28"/>
        <v>0</v>
      </c>
      <c r="AV78" s="601">
        <f t="shared" si="35"/>
        <v>0</v>
      </c>
      <c r="AW78" s="584">
        <f>IFERROR(VLOOKUP(G78,'base dados'!$B$2:$C$47,2,FALSE),0)</f>
        <v>0</v>
      </c>
      <c r="AX78" s="589">
        <f t="shared" si="20"/>
        <v>0</v>
      </c>
      <c r="AY78" s="601">
        <f t="shared" si="29"/>
        <v>0</v>
      </c>
      <c r="AZ78" s="601">
        <f t="shared" si="30"/>
        <v>0</v>
      </c>
      <c r="BA78" s="585">
        <f>IFERROR(VLOOKUP(H78,'base dados'!$B$2:$C$47,2,FALSE),0)</f>
        <v>0</v>
      </c>
      <c r="BB78" s="589">
        <f t="shared" si="36"/>
        <v>0</v>
      </c>
      <c r="BC78" s="589">
        <f t="shared" si="37"/>
        <v>0</v>
      </c>
    </row>
    <row r="79" spans="1:55" ht="42.6" hidden="1" customHeight="1">
      <c r="A79" s="482">
        <f>IFERROR(VLOOKUP(G79,'base dados'!K80:L83,2,FALSE),0)</f>
        <v>0</v>
      </c>
      <c r="B79" s="482">
        <f>IFERROR(VLOOKUP(H79,'base dados'!$M$11:$N$22,2,FALSE),0)</f>
        <v>0</v>
      </c>
      <c r="C79" s="578">
        <f t="shared" si="31"/>
        <v>69</v>
      </c>
      <c r="D79" s="578"/>
      <c r="E79" s="578"/>
      <c r="F79" s="581"/>
      <c r="G79" s="579"/>
      <c r="H79" s="579"/>
      <c r="I79" s="597">
        <f>IFERROR(VLOOKUP(G79,'base dados'!$B$2:$F$47,5,FALSE),0)</f>
        <v>0</v>
      </c>
      <c r="J79" s="586" t="str">
        <f>IFERROR(VLOOKUP(G79,'base dados'!$B$2:$F$47,3,FALSE)," ")</f>
        <v xml:space="preserve"> </v>
      </c>
      <c r="K79" s="597" t="str">
        <f>IFERROR(VLOOKUP(H79,'base dados'!$B$2:$F$47,5,FALSE)," ")</f>
        <v xml:space="preserve"> </v>
      </c>
      <c r="L79" s="586" t="str">
        <f>IFERROR(VLOOKUP(H79,'base dados'!$B$2:$F$47,3,FALSE)," ")</f>
        <v xml:space="preserve"> </v>
      </c>
      <c r="M79" s="582"/>
      <c r="N79" s="587"/>
      <c r="O79" s="587"/>
      <c r="P79" s="586">
        <f t="shared" si="22"/>
        <v>0</v>
      </c>
      <c r="Q79" s="587"/>
      <c r="R79" s="587"/>
      <c r="S79" s="587"/>
      <c r="T79" s="587"/>
      <c r="U79" s="586">
        <f t="shared" si="23"/>
        <v>0</v>
      </c>
      <c r="V79" s="582"/>
      <c r="W79" s="582"/>
      <c r="X79" s="582"/>
      <c r="Y79" s="582"/>
      <c r="Z79" s="586">
        <f t="shared" si="24"/>
        <v>0</v>
      </c>
      <c r="AA79" s="582"/>
      <c r="AB79" s="582"/>
      <c r="AC79" s="586">
        <f t="shared" si="25"/>
        <v>0</v>
      </c>
      <c r="AD79" s="582"/>
      <c r="AE79" s="582"/>
      <c r="AF79" s="582"/>
      <c r="AG79" s="586">
        <f t="shared" si="26"/>
        <v>0</v>
      </c>
      <c r="AH79" s="582"/>
      <c r="AI79" s="582"/>
      <c r="AJ79" s="582"/>
      <c r="AK79" s="582"/>
      <c r="AL79" s="586">
        <f t="shared" si="27"/>
        <v>0</v>
      </c>
      <c r="AM79" s="582"/>
      <c r="AN79" s="582"/>
      <c r="AO79" s="586">
        <f t="shared" si="32"/>
        <v>0</v>
      </c>
      <c r="AP79" s="582"/>
      <c r="AQ79" s="582"/>
      <c r="AR79" s="582"/>
      <c r="AS79" s="588">
        <f t="shared" si="33"/>
        <v>0</v>
      </c>
      <c r="AT79" s="590">
        <f t="shared" si="34"/>
        <v>0</v>
      </c>
      <c r="AU79" s="601">
        <f t="shared" si="28"/>
        <v>0</v>
      </c>
      <c r="AV79" s="601">
        <f t="shared" si="35"/>
        <v>0</v>
      </c>
      <c r="AW79" s="584">
        <f>IFERROR(VLOOKUP(G79,'base dados'!$B$2:$C$47,2,FALSE),0)</f>
        <v>0</v>
      </c>
      <c r="AX79" s="589">
        <f t="shared" si="20"/>
        <v>0</v>
      </c>
      <c r="AY79" s="601">
        <f t="shared" si="29"/>
        <v>0</v>
      </c>
      <c r="AZ79" s="601">
        <f t="shared" si="30"/>
        <v>0</v>
      </c>
      <c r="BA79" s="585">
        <f>IFERROR(VLOOKUP(H79,'base dados'!$B$2:$C$47,2,FALSE),0)</f>
        <v>0</v>
      </c>
      <c r="BB79" s="589">
        <f t="shared" si="36"/>
        <v>0</v>
      </c>
      <c r="BC79" s="589">
        <f t="shared" si="37"/>
        <v>0</v>
      </c>
    </row>
    <row r="80" spans="1:55" ht="42.6" hidden="1" customHeight="1">
      <c r="A80" s="482">
        <f>IFERROR(VLOOKUP(G80,'base dados'!K81:L84,2,FALSE),0)</f>
        <v>0</v>
      </c>
      <c r="B80" s="482">
        <f>IFERROR(VLOOKUP(H80,'base dados'!$M$11:$N$22,2,FALSE),0)</f>
        <v>0</v>
      </c>
      <c r="C80" s="578">
        <f t="shared" si="31"/>
        <v>70</v>
      </c>
      <c r="D80" s="578"/>
      <c r="E80" s="578"/>
      <c r="F80" s="581"/>
      <c r="G80" s="579"/>
      <c r="H80" s="579"/>
      <c r="I80" s="597">
        <f>IFERROR(VLOOKUP(G80,'base dados'!$B$2:$F$47,5,FALSE),0)</f>
        <v>0</v>
      </c>
      <c r="J80" s="586" t="str">
        <f>IFERROR(VLOOKUP(G80,'base dados'!$B$2:$F$47,3,FALSE)," ")</f>
        <v xml:space="preserve"> </v>
      </c>
      <c r="K80" s="597" t="str">
        <f>IFERROR(VLOOKUP(H80,'base dados'!$B$2:$F$47,5,FALSE)," ")</f>
        <v xml:space="preserve"> </v>
      </c>
      <c r="L80" s="586" t="str">
        <f>IFERROR(VLOOKUP(H80,'base dados'!$B$2:$F$47,3,FALSE)," ")</f>
        <v xml:space="preserve"> </v>
      </c>
      <c r="M80" s="582"/>
      <c r="N80" s="587"/>
      <c r="O80" s="587"/>
      <c r="P80" s="586">
        <f t="shared" si="22"/>
        <v>0</v>
      </c>
      <c r="Q80" s="587"/>
      <c r="R80" s="587"/>
      <c r="S80" s="587"/>
      <c r="T80" s="587"/>
      <c r="U80" s="586">
        <f t="shared" si="23"/>
        <v>0</v>
      </c>
      <c r="V80" s="582"/>
      <c r="W80" s="582"/>
      <c r="X80" s="582"/>
      <c r="Y80" s="582"/>
      <c r="Z80" s="586">
        <f t="shared" si="24"/>
        <v>0</v>
      </c>
      <c r="AA80" s="582"/>
      <c r="AB80" s="582"/>
      <c r="AC80" s="586">
        <f t="shared" si="25"/>
        <v>0</v>
      </c>
      <c r="AD80" s="582"/>
      <c r="AE80" s="582"/>
      <c r="AF80" s="582"/>
      <c r="AG80" s="586">
        <f t="shared" si="26"/>
        <v>0</v>
      </c>
      <c r="AH80" s="582"/>
      <c r="AI80" s="582"/>
      <c r="AJ80" s="582"/>
      <c r="AK80" s="582"/>
      <c r="AL80" s="586">
        <f t="shared" si="27"/>
        <v>0</v>
      </c>
      <c r="AM80" s="582"/>
      <c r="AN80" s="582"/>
      <c r="AO80" s="586">
        <f t="shared" si="32"/>
        <v>0</v>
      </c>
      <c r="AP80" s="582"/>
      <c r="AQ80" s="582"/>
      <c r="AR80" s="582"/>
      <c r="AS80" s="588">
        <f t="shared" si="33"/>
        <v>0</v>
      </c>
      <c r="AT80" s="590">
        <f t="shared" si="34"/>
        <v>0</v>
      </c>
      <c r="AU80" s="601">
        <f t="shared" si="28"/>
        <v>0</v>
      </c>
      <c r="AV80" s="601">
        <f t="shared" si="35"/>
        <v>0</v>
      </c>
      <c r="AW80" s="584">
        <f>IFERROR(VLOOKUP(G80,'base dados'!$B$2:$C$47,2,FALSE),0)</f>
        <v>0</v>
      </c>
      <c r="AX80" s="589">
        <f t="shared" si="20"/>
        <v>0</v>
      </c>
      <c r="AY80" s="601">
        <f t="shared" si="29"/>
        <v>0</v>
      </c>
      <c r="AZ80" s="601">
        <f t="shared" si="30"/>
        <v>0</v>
      </c>
      <c r="BA80" s="585">
        <f>IFERROR(VLOOKUP(H80,'base dados'!$B$2:$C$47,2,FALSE),0)</f>
        <v>0</v>
      </c>
      <c r="BB80" s="589">
        <f t="shared" si="36"/>
        <v>0</v>
      </c>
      <c r="BC80" s="589">
        <f t="shared" si="37"/>
        <v>0</v>
      </c>
    </row>
    <row r="81" spans="1:55" ht="42.6" hidden="1" customHeight="1">
      <c r="A81" s="482">
        <f>IFERROR(VLOOKUP(G81,'base dados'!K82:L85,2,FALSE),0)</f>
        <v>0</v>
      </c>
      <c r="B81" s="482">
        <f>IFERROR(VLOOKUP(H81,'base dados'!$M$11:$N$22,2,FALSE),0)</f>
        <v>0</v>
      </c>
      <c r="C81" s="578">
        <f t="shared" si="31"/>
        <v>71</v>
      </c>
      <c r="D81" s="578"/>
      <c r="E81" s="578"/>
      <c r="F81" s="581"/>
      <c r="G81" s="579"/>
      <c r="H81" s="579"/>
      <c r="I81" s="597">
        <f>IFERROR(VLOOKUP(G81,'base dados'!$B$2:$F$47,5,FALSE),0)</f>
        <v>0</v>
      </c>
      <c r="J81" s="586" t="str">
        <f>IFERROR(VLOOKUP(G81,'base dados'!$B$2:$F$47,3,FALSE)," ")</f>
        <v xml:space="preserve"> </v>
      </c>
      <c r="K81" s="597" t="str">
        <f>IFERROR(VLOOKUP(H81,'base dados'!$B$2:$F$47,5,FALSE)," ")</f>
        <v xml:space="preserve"> </v>
      </c>
      <c r="L81" s="586" t="str">
        <f>IFERROR(VLOOKUP(H81,'base dados'!$B$2:$F$47,3,FALSE)," ")</f>
        <v xml:space="preserve"> </v>
      </c>
      <c r="M81" s="582"/>
      <c r="N81" s="587"/>
      <c r="O81" s="587"/>
      <c r="P81" s="586">
        <f t="shared" si="22"/>
        <v>0</v>
      </c>
      <c r="Q81" s="587"/>
      <c r="R81" s="587"/>
      <c r="S81" s="587"/>
      <c r="T81" s="587"/>
      <c r="U81" s="586">
        <f t="shared" si="23"/>
        <v>0</v>
      </c>
      <c r="V81" s="582"/>
      <c r="W81" s="582"/>
      <c r="X81" s="582"/>
      <c r="Y81" s="582"/>
      <c r="Z81" s="586">
        <f t="shared" si="24"/>
        <v>0</v>
      </c>
      <c r="AA81" s="582"/>
      <c r="AB81" s="582"/>
      <c r="AC81" s="586">
        <f t="shared" si="25"/>
        <v>0</v>
      </c>
      <c r="AD81" s="582"/>
      <c r="AE81" s="582"/>
      <c r="AF81" s="582"/>
      <c r="AG81" s="586">
        <f t="shared" si="26"/>
        <v>0</v>
      </c>
      <c r="AH81" s="582"/>
      <c r="AI81" s="582"/>
      <c r="AJ81" s="582"/>
      <c r="AK81" s="582"/>
      <c r="AL81" s="586">
        <f t="shared" si="27"/>
        <v>0</v>
      </c>
      <c r="AM81" s="582"/>
      <c r="AN81" s="582"/>
      <c r="AO81" s="586">
        <f t="shared" si="32"/>
        <v>0</v>
      </c>
      <c r="AP81" s="582"/>
      <c r="AQ81" s="582"/>
      <c r="AR81" s="582"/>
      <c r="AS81" s="588">
        <f t="shared" si="33"/>
        <v>0</v>
      </c>
      <c r="AT81" s="590">
        <f t="shared" si="34"/>
        <v>0</v>
      </c>
      <c r="AU81" s="601">
        <f t="shared" si="28"/>
        <v>0</v>
      </c>
      <c r="AV81" s="601">
        <f t="shared" si="35"/>
        <v>0</v>
      </c>
      <c r="AW81" s="584">
        <f>IFERROR(VLOOKUP(G81,'base dados'!$B$2:$C$47,2,FALSE),0)</f>
        <v>0</v>
      </c>
      <c r="AX81" s="589">
        <f t="shared" si="20"/>
        <v>0</v>
      </c>
      <c r="AY81" s="601">
        <f t="shared" si="29"/>
        <v>0</v>
      </c>
      <c r="AZ81" s="601">
        <f t="shared" si="30"/>
        <v>0</v>
      </c>
      <c r="BA81" s="585">
        <f>IFERROR(VLOOKUP(H81,'base dados'!$B$2:$C$47,2,FALSE),0)</f>
        <v>0</v>
      </c>
      <c r="BB81" s="589">
        <f t="shared" si="36"/>
        <v>0</v>
      </c>
      <c r="BC81" s="589">
        <f t="shared" si="37"/>
        <v>0</v>
      </c>
    </row>
    <row r="82" spans="1:55" ht="42.6" hidden="1" customHeight="1">
      <c r="A82" s="482">
        <f>IFERROR(VLOOKUP(G82,'base dados'!K83:L86,2,FALSE),0)</f>
        <v>0</v>
      </c>
      <c r="B82" s="482">
        <f>IFERROR(VLOOKUP(H82,'base dados'!$M$11:$N$22,2,FALSE),0)</f>
        <v>0</v>
      </c>
      <c r="C82" s="578">
        <f t="shared" si="31"/>
        <v>72</v>
      </c>
      <c r="D82" s="578"/>
      <c r="E82" s="578"/>
      <c r="F82" s="581"/>
      <c r="G82" s="579"/>
      <c r="H82" s="579"/>
      <c r="I82" s="597">
        <f>IFERROR(VLOOKUP(G82,'base dados'!$B$2:$F$47,5,FALSE),0)</f>
        <v>0</v>
      </c>
      <c r="J82" s="586" t="str">
        <f>IFERROR(VLOOKUP(G82,'base dados'!$B$2:$F$47,3,FALSE)," ")</f>
        <v xml:space="preserve"> </v>
      </c>
      <c r="K82" s="597" t="str">
        <f>IFERROR(VLOOKUP(H82,'base dados'!$B$2:$F$47,5,FALSE)," ")</f>
        <v xml:space="preserve"> </v>
      </c>
      <c r="L82" s="586" t="str">
        <f>IFERROR(VLOOKUP(H82,'base dados'!$B$2:$F$47,3,FALSE)," ")</f>
        <v xml:space="preserve"> </v>
      </c>
      <c r="M82" s="582"/>
      <c r="N82" s="587"/>
      <c r="O82" s="587"/>
      <c r="P82" s="586">
        <f t="shared" si="22"/>
        <v>0</v>
      </c>
      <c r="Q82" s="587"/>
      <c r="R82" s="587"/>
      <c r="S82" s="587"/>
      <c r="T82" s="587"/>
      <c r="U82" s="586">
        <f t="shared" si="23"/>
        <v>0</v>
      </c>
      <c r="V82" s="582"/>
      <c r="W82" s="582"/>
      <c r="X82" s="582"/>
      <c r="Y82" s="582"/>
      <c r="Z82" s="586">
        <f t="shared" si="24"/>
        <v>0</v>
      </c>
      <c r="AA82" s="582"/>
      <c r="AB82" s="582"/>
      <c r="AC82" s="586">
        <f t="shared" si="25"/>
        <v>0</v>
      </c>
      <c r="AD82" s="582"/>
      <c r="AE82" s="582"/>
      <c r="AF82" s="582"/>
      <c r="AG82" s="586">
        <f t="shared" si="26"/>
        <v>0</v>
      </c>
      <c r="AH82" s="582"/>
      <c r="AI82" s="582"/>
      <c r="AJ82" s="582"/>
      <c r="AK82" s="582"/>
      <c r="AL82" s="586">
        <f t="shared" si="27"/>
        <v>0</v>
      </c>
      <c r="AM82" s="582"/>
      <c r="AN82" s="582"/>
      <c r="AO82" s="586">
        <f t="shared" si="32"/>
        <v>0</v>
      </c>
      <c r="AP82" s="582"/>
      <c r="AQ82" s="582"/>
      <c r="AR82" s="582"/>
      <c r="AS82" s="588">
        <f t="shared" si="33"/>
        <v>0</v>
      </c>
      <c r="AT82" s="590">
        <f t="shared" si="34"/>
        <v>0</v>
      </c>
      <c r="AU82" s="601">
        <f t="shared" si="28"/>
        <v>0</v>
      </c>
      <c r="AV82" s="601">
        <f t="shared" si="35"/>
        <v>0</v>
      </c>
      <c r="AW82" s="584">
        <f>IFERROR(VLOOKUP(G82,'base dados'!$B$2:$C$47,2,FALSE),0)</f>
        <v>0</v>
      </c>
      <c r="AX82" s="589">
        <f t="shared" si="20"/>
        <v>0</v>
      </c>
      <c r="AY82" s="601">
        <f t="shared" si="29"/>
        <v>0</v>
      </c>
      <c r="AZ82" s="601">
        <f t="shared" si="30"/>
        <v>0</v>
      </c>
      <c r="BA82" s="585">
        <f>IFERROR(VLOOKUP(H82,'base dados'!$B$2:$C$47,2,FALSE),0)</f>
        <v>0</v>
      </c>
      <c r="BB82" s="589">
        <f t="shared" si="36"/>
        <v>0</v>
      </c>
      <c r="BC82" s="589">
        <f t="shared" si="37"/>
        <v>0</v>
      </c>
    </row>
    <row r="83" spans="1:55" ht="42.6" hidden="1" customHeight="1">
      <c r="A83" s="482">
        <f>IFERROR(VLOOKUP(G83,'base dados'!K84:L87,2,FALSE),0)</f>
        <v>0</v>
      </c>
      <c r="B83" s="482">
        <f>IFERROR(VLOOKUP(H83,'base dados'!$M$11:$N$22,2,FALSE),0)</f>
        <v>0</v>
      </c>
      <c r="C83" s="578">
        <f t="shared" si="31"/>
        <v>73</v>
      </c>
      <c r="D83" s="578"/>
      <c r="E83" s="578"/>
      <c r="F83" s="581"/>
      <c r="G83" s="579"/>
      <c r="H83" s="579"/>
      <c r="I83" s="597">
        <f>IFERROR(VLOOKUP(G83,'base dados'!$B$2:$F$47,5,FALSE),0)</f>
        <v>0</v>
      </c>
      <c r="J83" s="586" t="str">
        <f>IFERROR(VLOOKUP(G83,'base dados'!$B$2:$F$47,3,FALSE)," ")</f>
        <v xml:space="preserve"> </v>
      </c>
      <c r="K83" s="597" t="str">
        <f>IFERROR(VLOOKUP(H83,'base dados'!$B$2:$F$47,5,FALSE)," ")</f>
        <v xml:space="preserve"> </v>
      </c>
      <c r="L83" s="586" t="str">
        <f>IFERROR(VLOOKUP(H83,'base dados'!$B$2:$F$47,3,FALSE)," ")</f>
        <v xml:space="preserve"> </v>
      </c>
      <c r="M83" s="582"/>
      <c r="N83" s="587"/>
      <c r="O83" s="587"/>
      <c r="P83" s="586">
        <f t="shared" si="22"/>
        <v>0</v>
      </c>
      <c r="Q83" s="587"/>
      <c r="R83" s="587"/>
      <c r="S83" s="587"/>
      <c r="T83" s="587"/>
      <c r="U83" s="586">
        <f t="shared" si="23"/>
        <v>0</v>
      </c>
      <c r="V83" s="582"/>
      <c r="W83" s="582"/>
      <c r="X83" s="582"/>
      <c r="Y83" s="582"/>
      <c r="Z83" s="586">
        <f t="shared" si="24"/>
        <v>0</v>
      </c>
      <c r="AA83" s="582"/>
      <c r="AB83" s="582"/>
      <c r="AC83" s="586">
        <f t="shared" si="25"/>
        <v>0</v>
      </c>
      <c r="AD83" s="582"/>
      <c r="AE83" s="582"/>
      <c r="AF83" s="582"/>
      <c r="AG83" s="586">
        <f t="shared" si="26"/>
        <v>0</v>
      </c>
      <c r="AH83" s="582"/>
      <c r="AI83" s="582"/>
      <c r="AJ83" s="582"/>
      <c r="AK83" s="582"/>
      <c r="AL83" s="586">
        <f t="shared" si="27"/>
        <v>0</v>
      </c>
      <c r="AM83" s="582"/>
      <c r="AN83" s="582"/>
      <c r="AO83" s="586">
        <f t="shared" si="32"/>
        <v>0</v>
      </c>
      <c r="AP83" s="582"/>
      <c r="AQ83" s="582"/>
      <c r="AR83" s="582"/>
      <c r="AS83" s="588">
        <f t="shared" si="33"/>
        <v>0</v>
      </c>
      <c r="AT83" s="590">
        <f t="shared" si="34"/>
        <v>0</v>
      </c>
      <c r="AU83" s="601">
        <f t="shared" si="28"/>
        <v>0</v>
      </c>
      <c r="AV83" s="601">
        <f t="shared" si="35"/>
        <v>0</v>
      </c>
      <c r="AW83" s="584">
        <f>IFERROR(VLOOKUP(G83,'base dados'!$B$2:$C$47,2,FALSE),0)</f>
        <v>0</v>
      </c>
      <c r="AX83" s="589">
        <f t="shared" si="20"/>
        <v>0</v>
      </c>
      <c r="AY83" s="601">
        <f t="shared" si="29"/>
        <v>0</v>
      </c>
      <c r="AZ83" s="601">
        <f t="shared" si="30"/>
        <v>0</v>
      </c>
      <c r="BA83" s="585">
        <f>IFERROR(VLOOKUP(H83,'base dados'!$B$2:$C$47,2,FALSE),0)</f>
        <v>0</v>
      </c>
      <c r="BB83" s="589">
        <f t="shared" si="36"/>
        <v>0</v>
      </c>
      <c r="BC83" s="589">
        <f t="shared" si="37"/>
        <v>0</v>
      </c>
    </row>
    <row r="84" spans="1:55" ht="42.6" hidden="1" customHeight="1">
      <c r="A84" s="482">
        <f>IFERROR(VLOOKUP(G84,'base dados'!K85:L88,2,FALSE),0)</f>
        <v>0</v>
      </c>
      <c r="B84" s="482">
        <f>IFERROR(VLOOKUP(H84,'base dados'!$M$11:$N$22,2,FALSE),0)</f>
        <v>0</v>
      </c>
      <c r="C84" s="578">
        <f t="shared" si="31"/>
        <v>74</v>
      </c>
      <c r="D84" s="578"/>
      <c r="E84" s="578"/>
      <c r="F84" s="581"/>
      <c r="G84" s="579"/>
      <c r="H84" s="579"/>
      <c r="I84" s="597">
        <f>IFERROR(VLOOKUP(G84,'base dados'!$B$2:$F$47,5,FALSE),0)</f>
        <v>0</v>
      </c>
      <c r="J84" s="586" t="str">
        <f>IFERROR(VLOOKUP(G84,'base dados'!$B$2:$F$47,3,FALSE)," ")</f>
        <v xml:space="preserve"> </v>
      </c>
      <c r="K84" s="597" t="str">
        <f>IFERROR(VLOOKUP(H84,'base dados'!$B$2:$F$47,5,FALSE)," ")</f>
        <v xml:space="preserve"> </v>
      </c>
      <c r="L84" s="586" t="str">
        <f>IFERROR(VLOOKUP(H84,'base dados'!$B$2:$F$47,3,FALSE)," ")</f>
        <v xml:space="preserve"> </v>
      </c>
      <c r="M84" s="582"/>
      <c r="N84" s="587"/>
      <c r="O84" s="587"/>
      <c r="P84" s="586">
        <f t="shared" si="22"/>
        <v>0</v>
      </c>
      <c r="Q84" s="587"/>
      <c r="R84" s="587"/>
      <c r="S84" s="587"/>
      <c r="T84" s="587"/>
      <c r="U84" s="586">
        <f t="shared" si="23"/>
        <v>0</v>
      </c>
      <c r="V84" s="582"/>
      <c r="W84" s="582"/>
      <c r="X84" s="582"/>
      <c r="Y84" s="582"/>
      <c r="Z84" s="586">
        <f t="shared" si="24"/>
        <v>0</v>
      </c>
      <c r="AA84" s="582"/>
      <c r="AB84" s="582"/>
      <c r="AC84" s="586">
        <f t="shared" si="25"/>
        <v>0</v>
      </c>
      <c r="AD84" s="582"/>
      <c r="AE84" s="582"/>
      <c r="AF84" s="582"/>
      <c r="AG84" s="586">
        <f t="shared" si="26"/>
        <v>0</v>
      </c>
      <c r="AH84" s="582"/>
      <c r="AI84" s="582"/>
      <c r="AJ84" s="582"/>
      <c r="AK84" s="582"/>
      <c r="AL84" s="586">
        <f t="shared" si="27"/>
        <v>0</v>
      </c>
      <c r="AM84" s="582"/>
      <c r="AN84" s="582"/>
      <c r="AO84" s="586">
        <f t="shared" si="32"/>
        <v>0</v>
      </c>
      <c r="AP84" s="582"/>
      <c r="AQ84" s="582"/>
      <c r="AR84" s="582"/>
      <c r="AS84" s="588">
        <f t="shared" si="33"/>
        <v>0</v>
      </c>
      <c r="AT84" s="590">
        <f t="shared" si="34"/>
        <v>0</v>
      </c>
      <c r="AU84" s="601">
        <f t="shared" si="28"/>
        <v>0</v>
      </c>
      <c r="AV84" s="601">
        <f t="shared" si="35"/>
        <v>0</v>
      </c>
      <c r="AW84" s="584">
        <f>IFERROR(VLOOKUP(G84,'base dados'!$B$2:$C$47,2,FALSE),0)</f>
        <v>0</v>
      </c>
      <c r="AX84" s="589">
        <f t="shared" si="20"/>
        <v>0</v>
      </c>
      <c r="AY84" s="601">
        <f t="shared" si="29"/>
        <v>0</v>
      </c>
      <c r="AZ84" s="601">
        <f t="shared" si="30"/>
        <v>0</v>
      </c>
      <c r="BA84" s="585">
        <f>IFERROR(VLOOKUP(H84,'base dados'!$B$2:$C$47,2,FALSE),0)</f>
        <v>0</v>
      </c>
      <c r="BB84" s="589">
        <f t="shared" si="36"/>
        <v>0</v>
      </c>
      <c r="BC84" s="589">
        <f t="shared" si="37"/>
        <v>0</v>
      </c>
    </row>
    <row r="85" spans="1:55" ht="42.6" hidden="1" customHeight="1">
      <c r="A85" s="482">
        <f>IFERROR(VLOOKUP(G85,'base dados'!K86:L89,2,FALSE),0)</f>
        <v>0</v>
      </c>
      <c r="B85" s="482">
        <f>IFERROR(VLOOKUP(H85,'base dados'!$M$11:$N$22,2,FALSE),0)</f>
        <v>0</v>
      </c>
      <c r="C85" s="578">
        <f t="shared" si="31"/>
        <v>75</v>
      </c>
      <c r="D85" s="578"/>
      <c r="E85" s="578"/>
      <c r="F85" s="581"/>
      <c r="G85" s="579"/>
      <c r="H85" s="579"/>
      <c r="I85" s="597">
        <f>IFERROR(VLOOKUP(G85,'base dados'!$B$2:$F$47,5,FALSE),0)</f>
        <v>0</v>
      </c>
      <c r="J85" s="586" t="str">
        <f>IFERROR(VLOOKUP(G85,'base dados'!$B$2:$F$47,3,FALSE)," ")</f>
        <v xml:space="preserve"> </v>
      </c>
      <c r="K85" s="597" t="str">
        <f>IFERROR(VLOOKUP(H85,'base dados'!$B$2:$F$47,5,FALSE)," ")</f>
        <v xml:space="preserve"> </v>
      </c>
      <c r="L85" s="586" t="str">
        <f>IFERROR(VLOOKUP(H85,'base dados'!$B$2:$F$47,3,FALSE)," ")</f>
        <v xml:space="preserve"> </v>
      </c>
      <c r="M85" s="582"/>
      <c r="N85" s="587"/>
      <c r="O85" s="587"/>
      <c r="P85" s="586">
        <f t="shared" si="22"/>
        <v>0</v>
      </c>
      <c r="Q85" s="587"/>
      <c r="R85" s="587"/>
      <c r="S85" s="587"/>
      <c r="T85" s="587"/>
      <c r="U85" s="586">
        <f t="shared" si="23"/>
        <v>0</v>
      </c>
      <c r="V85" s="582"/>
      <c r="W85" s="582"/>
      <c r="X85" s="582"/>
      <c r="Y85" s="582"/>
      <c r="Z85" s="586">
        <f t="shared" si="24"/>
        <v>0</v>
      </c>
      <c r="AA85" s="582"/>
      <c r="AB85" s="582"/>
      <c r="AC85" s="586">
        <f t="shared" si="25"/>
        <v>0</v>
      </c>
      <c r="AD85" s="582"/>
      <c r="AE85" s="582"/>
      <c r="AF85" s="582"/>
      <c r="AG85" s="586">
        <f t="shared" si="26"/>
        <v>0</v>
      </c>
      <c r="AH85" s="582"/>
      <c r="AI85" s="582"/>
      <c r="AJ85" s="582"/>
      <c r="AK85" s="582"/>
      <c r="AL85" s="586">
        <f t="shared" si="27"/>
        <v>0</v>
      </c>
      <c r="AM85" s="582"/>
      <c r="AN85" s="582"/>
      <c r="AO85" s="586">
        <f t="shared" si="32"/>
        <v>0</v>
      </c>
      <c r="AP85" s="582"/>
      <c r="AQ85" s="582"/>
      <c r="AR85" s="582"/>
      <c r="AS85" s="588">
        <f t="shared" si="33"/>
        <v>0</v>
      </c>
      <c r="AT85" s="590">
        <f t="shared" si="34"/>
        <v>0</v>
      </c>
      <c r="AU85" s="601">
        <f t="shared" si="28"/>
        <v>0</v>
      </c>
      <c r="AV85" s="601">
        <f t="shared" si="35"/>
        <v>0</v>
      </c>
      <c r="AW85" s="584">
        <f>IFERROR(VLOOKUP(G85,'base dados'!$B$2:$C$47,2,FALSE),0)</f>
        <v>0</v>
      </c>
      <c r="AX85" s="589">
        <f t="shared" si="20"/>
        <v>0</v>
      </c>
      <c r="AY85" s="601">
        <f t="shared" si="29"/>
        <v>0</v>
      </c>
      <c r="AZ85" s="601">
        <f t="shared" si="30"/>
        <v>0</v>
      </c>
      <c r="BA85" s="585">
        <f>IFERROR(VLOOKUP(H85,'base dados'!$B$2:$C$47,2,FALSE),0)</f>
        <v>0</v>
      </c>
      <c r="BB85" s="589">
        <f t="shared" si="36"/>
        <v>0</v>
      </c>
      <c r="BC85" s="589">
        <f t="shared" si="37"/>
        <v>0</v>
      </c>
    </row>
    <row r="86" spans="1:55" ht="42.6" hidden="1" customHeight="1">
      <c r="A86" s="482">
        <f>IFERROR(VLOOKUP(G86,'base dados'!K87:L90,2,FALSE),0)</f>
        <v>0</v>
      </c>
      <c r="B86" s="482">
        <f>IFERROR(VLOOKUP(H86,'base dados'!$M$11:$N$22,2,FALSE),0)</f>
        <v>0</v>
      </c>
      <c r="C86" s="578">
        <f t="shared" si="31"/>
        <v>76</v>
      </c>
      <c r="D86" s="578"/>
      <c r="E86" s="578"/>
      <c r="F86" s="581"/>
      <c r="G86" s="579"/>
      <c r="H86" s="579"/>
      <c r="I86" s="597">
        <f>IFERROR(VLOOKUP(G86,'base dados'!$B$2:$F$47,5,FALSE),0)</f>
        <v>0</v>
      </c>
      <c r="J86" s="586" t="str">
        <f>IFERROR(VLOOKUP(G86,'base dados'!$B$2:$F$47,3,FALSE)," ")</f>
        <v xml:space="preserve"> </v>
      </c>
      <c r="K86" s="597" t="str">
        <f>IFERROR(VLOOKUP(H86,'base dados'!$B$2:$F$47,5,FALSE)," ")</f>
        <v xml:space="preserve"> </v>
      </c>
      <c r="L86" s="586" t="str">
        <f>IFERROR(VLOOKUP(H86,'base dados'!$B$2:$F$47,3,FALSE)," ")</f>
        <v xml:space="preserve"> </v>
      </c>
      <c r="M86" s="582"/>
      <c r="N86" s="587"/>
      <c r="O86" s="587"/>
      <c r="P86" s="586">
        <f t="shared" si="22"/>
        <v>0</v>
      </c>
      <c r="Q86" s="587"/>
      <c r="R86" s="587"/>
      <c r="S86" s="587"/>
      <c r="T86" s="587"/>
      <c r="U86" s="586">
        <f t="shared" si="23"/>
        <v>0</v>
      </c>
      <c r="V86" s="582"/>
      <c r="W86" s="582"/>
      <c r="X86" s="582"/>
      <c r="Y86" s="582"/>
      <c r="Z86" s="586">
        <f t="shared" si="24"/>
        <v>0</v>
      </c>
      <c r="AA86" s="582"/>
      <c r="AB86" s="582"/>
      <c r="AC86" s="586">
        <f t="shared" si="25"/>
        <v>0</v>
      </c>
      <c r="AD86" s="582"/>
      <c r="AE86" s="582"/>
      <c r="AF86" s="582"/>
      <c r="AG86" s="586">
        <f t="shared" si="26"/>
        <v>0</v>
      </c>
      <c r="AH86" s="582"/>
      <c r="AI86" s="582"/>
      <c r="AJ86" s="582"/>
      <c r="AK86" s="582"/>
      <c r="AL86" s="586">
        <f t="shared" si="27"/>
        <v>0</v>
      </c>
      <c r="AM86" s="582"/>
      <c r="AN86" s="582"/>
      <c r="AO86" s="586">
        <f t="shared" si="32"/>
        <v>0</v>
      </c>
      <c r="AP86" s="582"/>
      <c r="AQ86" s="582"/>
      <c r="AR86" s="582"/>
      <c r="AS86" s="588">
        <f t="shared" si="33"/>
        <v>0</v>
      </c>
      <c r="AT86" s="590">
        <f t="shared" si="34"/>
        <v>0</v>
      </c>
      <c r="AU86" s="601">
        <f t="shared" si="28"/>
        <v>0</v>
      </c>
      <c r="AV86" s="601">
        <f t="shared" si="35"/>
        <v>0</v>
      </c>
      <c r="AW86" s="584">
        <f>IFERROR(VLOOKUP(G86,'base dados'!$B$2:$C$47,2,FALSE),0)</f>
        <v>0</v>
      </c>
      <c r="AX86" s="589">
        <f t="shared" ref="AX86:AX149" si="38">IFERROR(IF(J86="Kg",AU86*AW86,IF(J86="M³",AV86*AW86,0))," ")</f>
        <v>0</v>
      </c>
      <c r="AY86" s="601">
        <f t="shared" si="29"/>
        <v>0</v>
      </c>
      <c r="AZ86" s="601">
        <f t="shared" si="30"/>
        <v>0</v>
      </c>
      <c r="BA86" s="585">
        <f>IFERROR(VLOOKUP(H86,'base dados'!$B$2:$C$47,2,FALSE),0)</f>
        <v>0</v>
      </c>
      <c r="BB86" s="589">
        <f t="shared" si="36"/>
        <v>0</v>
      </c>
      <c r="BC86" s="589">
        <f t="shared" si="37"/>
        <v>0</v>
      </c>
    </row>
    <row r="87" spans="1:55" ht="42.6" hidden="1" customHeight="1">
      <c r="A87" s="482">
        <f>IFERROR(VLOOKUP(G87,'base dados'!K88:L91,2,FALSE),0)</f>
        <v>0</v>
      </c>
      <c r="B87" s="482">
        <f>IFERROR(VLOOKUP(H87,'base dados'!$M$11:$N$22,2,FALSE),0)</f>
        <v>0</v>
      </c>
      <c r="C87" s="578">
        <f t="shared" si="31"/>
        <v>77</v>
      </c>
      <c r="D87" s="578"/>
      <c r="E87" s="578"/>
      <c r="F87" s="581"/>
      <c r="G87" s="579"/>
      <c r="H87" s="579"/>
      <c r="I87" s="597">
        <f>IFERROR(VLOOKUP(G87,'base dados'!$B$2:$F$47,5,FALSE),0)</f>
        <v>0</v>
      </c>
      <c r="J87" s="586" t="str">
        <f>IFERROR(VLOOKUP(G87,'base dados'!$B$2:$F$47,3,FALSE)," ")</f>
        <v xml:space="preserve"> </v>
      </c>
      <c r="K87" s="597" t="str">
        <f>IFERROR(VLOOKUP(H87,'base dados'!$B$2:$F$47,5,FALSE)," ")</f>
        <v xml:space="preserve"> </v>
      </c>
      <c r="L87" s="586" t="str">
        <f>IFERROR(VLOOKUP(H87,'base dados'!$B$2:$F$47,3,FALSE)," ")</f>
        <v xml:space="preserve"> </v>
      </c>
      <c r="M87" s="582"/>
      <c r="N87" s="587"/>
      <c r="O87" s="587"/>
      <c r="P87" s="586">
        <f t="shared" si="22"/>
        <v>0</v>
      </c>
      <c r="Q87" s="587"/>
      <c r="R87" s="587"/>
      <c r="S87" s="587"/>
      <c r="T87" s="587"/>
      <c r="U87" s="586">
        <f t="shared" si="23"/>
        <v>0</v>
      </c>
      <c r="V87" s="582"/>
      <c r="W87" s="582"/>
      <c r="X87" s="582"/>
      <c r="Y87" s="582"/>
      <c r="Z87" s="586">
        <f t="shared" si="24"/>
        <v>0</v>
      </c>
      <c r="AA87" s="582"/>
      <c r="AB87" s="582"/>
      <c r="AC87" s="586">
        <f t="shared" si="25"/>
        <v>0</v>
      </c>
      <c r="AD87" s="582"/>
      <c r="AE87" s="582"/>
      <c r="AF87" s="582"/>
      <c r="AG87" s="586">
        <f t="shared" si="26"/>
        <v>0</v>
      </c>
      <c r="AH87" s="582"/>
      <c r="AI87" s="582"/>
      <c r="AJ87" s="582"/>
      <c r="AK87" s="582"/>
      <c r="AL87" s="586">
        <f t="shared" si="27"/>
        <v>0</v>
      </c>
      <c r="AM87" s="582"/>
      <c r="AN87" s="582"/>
      <c r="AO87" s="586">
        <f t="shared" si="32"/>
        <v>0</v>
      </c>
      <c r="AP87" s="582"/>
      <c r="AQ87" s="582"/>
      <c r="AR87" s="582"/>
      <c r="AS87" s="588">
        <f t="shared" si="33"/>
        <v>0</v>
      </c>
      <c r="AT87" s="590">
        <f t="shared" si="34"/>
        <v>0</v>
      </c>
      <c r="AU87" s="601">
        <f t="shared" si="28"/>
        <v>0</v>
      </c>
      <c r="AV87" s="601">
        <f t="shared" si="35"/>
        <v>0</v>
      </c>
      <c r="AW87" s="584">
        <f>IFERROR(VLOOKUP(G87,'base dados'!$B$2:$C$47,2,FALSE),0)</f>
        <v>0</v>
      </c>
      <c r="AX87" s="589">
        <f t="shared" si="38"/>
        <v>0</v>
      </c>
      <c r="AY87" s="601">
        <f t="shared" si="29"/>
        <v>0</v>
      </c>
      <c r="AZ87" s="601">
        <f t="shared" si="30"/>
        <v>0</v>
      </c>
      <c r="BA87" s="585">
        <f>IFERROR(VLOOKUP(H87,'base dados'!$B$2:$C$47,2,FALSE),0)</f>
        <v>0</v>
      </c>
      <c r="BB87" s="589">
        <f t="shared" si="36"/>
        <v>0</v>
      </c>
      <c r="BC87" s="589">
        <f t="shared" si="37"/>
        <v>0</v>
      </c>
    </row>
    <row r="88" spans="1:55" ht="42.6" hidden="1" customHeight="1">
      <c r="A88" s="482">
        <f>IFERROR(VLOOKUP(G88,'base dados'!K89:L92,2,FALSE),0)</f>
        <v>0</v>
      </c>
      <c r="B88" s="482">
        <f>IFERROR(VLOOKUP(H88,'base dados'!$M$11:$N$22,2,FALSE),0)</f>
        <v>0</v>
      </c>
      <c r="C88" s="578">
        <f t="shared" si="31"/>
        <v>78</v>
      </c>
      <c r="D88" s="578"/>
      <c r="E88" s="578"/>
      <c r="F88" s="581"/>
      <c r="G88" s="579"/>
      <c r="H88" s="579"/>
      <c r="I88" s="597">
        <f>IFERROR(VLOOKUP(G88,'base dados'!$B$2:$F$47,5,FALSE),0)</f>
        <v>0</v>
      </c>
      <c r="J88" s="586" t="str">
        <f>IFERROR(VLOOKUP(G88,'base dados'!$B$2:$F$47,3,FALSE)," ")</f>
        <v xml:space="preserve"> </v>
      </c>
      <c r="K88" s="597" t="str">
        <f>IFERROR(VLOOKUP(H88,'base dados'!$B$2:$F$47,5,FALSE)," ")</f>
        <v xml:space="preserve"> </v>
      </c>
      <c r="L88" s="586" t="str">
        <f>IFERROR(VLOOKUP(H88,'base dados'!$B$2:$F$47,3,FALSE)," ")</f>
        <v xml:space="preserve"> </v>
      </c>
      <c r="M88" s="582"/>
      <c r="N88" s="587"/>
      <c r="O88" s="587"/>
      <c r="P88" s="586">
        <f t="shared" si="22"/>
        <v>0</v>
      </c>
      <c r="Q88" s="587"/>
      <c r="R88" s="587"/>
      <c r="S88" s="587"/>
      <c r="T88" s="587"/>
      <c r="U88" s="586">
        <f t="shared" si="23"/>
        <v>0</v>
      </c>
      <c r="V88" s="582"/>
      <c r="W88" s="582"/>
      <c r="X88" s="582"/>
      <c r="Y88" s="582"/>
      <c r="Z88" s="586">
        <f t="shared" si="24"/>
        <v>0</v>
      </c>
      <c r="AA88" s="582"/>
      <c r="AB88" s="582"/>
      <c r="AC88" s="586">
        <f t="shared" si="25"/>
        <v>0</v>
      </c>
      <c r="AD88" s="582"/>
      <c r="AE88" s="582"/>
      <c r="AF88" s="582"/>
      <c r="AG88" s="586">
        <f t="shared" si="26"/>
        <v>0</v>
      </c>
      <c r="AH88" s="582"/>
      <c r="AI88" s="582"/>
      <c r="AJ88" s="582"/>
      <c r="AK88" s="582"/>
      <c r="AL88" s="586">
        <f t="shared" si="27"/>
        <v>0</v>
      </c>
      <c r="AM88" s="582"/>
      <c r="AN88" s="582"/>
      <c r="AO88" s="586">
        <f t="shared" si="32"/>
        <v>0</v>
      </c>
      <c r="AP88" s="582"/>
      <c r="AQ88" s="582"/>
      <c r="AR88" s="582"/>
      <c r="AS88" s="588">
        <f t="shared" si="33"/>
        <v>0</v>
      </c>
      <c r="AT88" s="590">
        <f t="shared" si="34"/>
        <v>0</v>
      </c>
      <c r="AU88" s="601">
        <f t="shared" si="28"/>
        <v>0</v>
      </c>
      <c r="AV88" s="601">
        <f t="shared" si="35"/>
        <v>0</v>
      </c>
      <c r="AW88" s="584">
        <f>IFERROR(VLOOKUP(G88,'base dados'!$B$2:$C$47,2,FALSE),0)</f>
        <v>0</v>
      </c>
      <c r="AX88" s="589">
        <f t="shared" si="38"/>
        <v>0</v>
      </c>
      <c r="AY88" s="601">
        <f t="shared" si="29"/>
        <v>0</v>
      </c>
      <c r="AZ88" s="601">
        <f t="shared" si="30"/>
        <v>0</v>
      </c>
      <c r="BA88" s="585">
        <f>IFERROR(VLOOKUP(H88,'base dados'!$B$2:$C$47,2,FALSE),0)</f>
        <v>0</v>
      </c>
      <c r="BB88" s="589">
        <f t="shared" si="36"/>
        <v>0</v>
      </c>
      <c r="BC88" s="589">
        <f t="shared" si="37"/>
        <v>0</v>
      </c>
    </row>
    <row r="89" spans="1:55" ht="42.6" hidden="1" customHeight="1">
      <c r="A89" s="482">
        <f>IFERROR(VLOOKUP(G89,'base dados'!K90:L93,2,FALSE),0)</f>
        <v>0</v>
      </c>
      <c r="B89" s="482">
        <f>IFERROR(VLOOKUP(H89,'base dados'!$M$11:$N$22,2,FALSE),0)</f>
        <v>0</v>
      </c>
      <c r="C89" s="578">
        <f t="shared" si="31"/>
        <v>79</v>
      </c>
      <c r="D89" s="578"/>
      <c r="E89" s="578"/>
      <c r="F89" s="581"/>
      <c r="G89" s="579"/>
      <c r="H89" s="579"/>
      <c r="I89" s="597">
        <f>IFERROR(VLOOKUP(G89,'base dados'!$B$2:$F$47,5,FALSE),0)</f>
        <v>0</v>
      </c>
      <c r="J89" s="586" t="str">
        <f>IFERROR(VLOOKUP(G89,'base dados'!$B$2:$F$47,3,FALSE)," ")</f>
        <v xml:space="preserve"> </v>
      </c>
      <c r="K89" s="597" t="str">
        <f>IFERROR(VLOOKUP(H89,'base dados'!$B$2:$F$47,5,FALSE)," ")</f>
        <v xml:space="preserve"> </v>
      </c>
      <c r="L89" s="586" t="str">
        <f>IFERROR(VLOOKUP(H89,'base dados'!$B$2:$F$47,3,FALSE)," ")</f>
        <v xml:space="preserve"> </v>
      </c>
      <c r="M89" s="582"/>
      <c r="N89" s="587"/>
      <c r="O89" s="587"/>
      <c r="P89" s="586">
        <f t="shared" si="22"/>
        <v>0</v>
      </c>
      <c r="Q89" s="587"/>
      <c r="R89" s="587"/>
      <c r="S89" s="587"/>
      <c r="T89" s="587"/>
      <c r="U89" s="586">
        <f t="shared" si="23"/>
        <v>0</v>
      </c>
      <c r="V89" s="582"/>
      <c r="W89" s="582"/>
      <c r="X89" s="582"/>
      <c r="Y89" s="582"/>
      <c r="Z89" s="586">
        <f t="shared" si="24"/>
        <v>0</v>
      </c>
      <c r="AA89" s="582"/>
      <c r="AB89" s="582"/>
      <c r="AC89" s="586">
        <f t="shared" si="25"/>
        <v>0</v>
      </c>
      <c r="AD89" s="582"/>
      <c r="AE89" s="582"/>
      <c r="AF89" s="582"/>
      <c r="AG89" s="586">
        <f t="shared" si="26"/>
        <v>0</v>
      </c>
      <c r="AH89" s="582"/>
      <c r="AI89" s="582"/>
      <c r="AJ89" s="582"/>
      <c r="AK89" s="582"/>
      <c r="AL89" s="586">
        <f t="shared" si="27"/>
        <v>0</v>
      </c>
      <c r="AM89" s="582"/>
      <c r="AN89" s="582"/>
      <c r="AO89" s="586">
        <f t="shared" si="32"/>
        <v>0</v>
      </c>
      <c r="AP89" s="582"/>
      <c r="AQ89" s="582"/>
      <c r="AR89" s="582"/>
      <c r="AS89" s="588">
        <f t="shared" si="33"/>
        <v>0</v>
      </c>
      <c r="AT89" s="590">
        <f t="shared" si="34"/>
        <v>0</v>
      </c>
      <c r="AU89" s="601">
        <f t="shared" si="28"/>
        <v>0</v>
      </c>
      <c r="AV89" s="601">
        <f t="shared" si="35"/>
        <v>0</v>
      </c>
      <c r="AW89" s="584">
        <f>IFERROR(VLOOKUP(G89,'base dados'!$B$2:$C$47,2,FALSE),0)</f>
        <v>0</v>
      </c>
      <c r="AX89" s="589">
        <f t="shared" si="38"/>
        <v>0</v>
      </c>
      <c r="AY89" s="601">
        <f t="shared" si="29"/>
        <v>0</v>
      </c>
      <c r="AZ89" s="601">
        <f t="shared" si="30"/>
        <v>0</v>
      </c>
      <c r="BA89" s="585">
        <f>IFERROR(VLOOKUP(H89,'base dados'!$B$2:$C$47,2,FALSE),0)</f>
        <v>0</v>
      </c>
      <c r="BB89" s="589">
        <f t="shared" si="36"/>
        <v>0</v>
      </c>
      <c r="BC89" s="589">
        <f t="shared" si="37"/>
        <v>0</v>
      </c>
    </row>
    <row r="90" spans="1:55" ht="42.6" hidden="1" customHeight="1">
      <c r="A90" s="482">
        <f>IFERROR(VLOOKUP(G90,'base dados'!K91:L94,2,FALSE),0)</f>
        <v>0</v>
      </c>
      <c r="B90" s="482">
        <f>IFERROR(VLOOKUP(H90,'base dados'!$M$11:$N$22,2,FALSE),0)</f>
        <v>0</v>
      </c>
      <c r="C90" s="578">
        <f t="shared" si="31"/>
        <v>80</v>
      </c>
      <c r="D90" s="578"/>
      <c r="E90" s="578"/>
      <c r="F90" s="581"/>
      <c r="G90" s="579"/>
      <c r="H90" s="579"/>
      <c r="I90" s="597">
        <f>IFERROR(VLOOKUP(G90,'base dados'!$B$2:$F$47,5,FALSE),0)</f>
        <v>0</v>
      </c>
      <c r="J90" s="586" t="str">
        <f>IFERROR(VLOOKUP(G90,'base dados'!$B$2:$F$47,3,FALSE)," ")</f>
        <v xml:space="preserve"> </v>
      </c>
      <c r="K90" s="597" t="str">
        <f>IFERROR(VLOOKUP(H90,'base dados'!$B$2:$F$47,5,FALSE)," ")</f>
        <v xml:space="preserve"> </v>
      </c>
      <c r="L90" s="586" t="str">
        <f>IFERROR(VLOOKUP(H90,'base dados'!$B$2:$F$47,3,FALSE)," ")</f>
        <v xml:space="preserve"> </v>
      </c>
      <c r="M90" s="582"/>
      <c r="N90" s="587"/>
      <c r="O90" s="587"/>
      <c r="P90" s="586">
        <f t="shared" si="22"/>
        <v>0</v>
      </c>
      <c r="Q90" s="587"/>
      <c r="R90" s="587"/>
      <c r="S90" s="587"/>
      <c r="T90" s="587"/>
      <c r="U90" s="586">
        <f t="shared" si="23"/>
        <v>0</v>
      </c>
      <c r="V90" s="582"/>
      <c r="W90" s="582"/>
      <c r="X90" s="582"/>
      <c r="Y90" s="582"/>
      <c r="Z90" s="586">
        <f t="shared" si="24"/>
        <v>0</v>
      </c>
      <c r="AA90" s="582"/>
      <c r="AB90" s="582"/>
      <c r="AC90" s="586">
        <f t="shared" si="25"/>
        <v>0</v>
      </c>
      <c r="AD90" s="582"/>
      <c r="AE90" s="582"/>
      <c r="AF90" s="582"/>
      <c r="AG90" s="586">
        <f t="shared" si="26"/>
        <v>0</v>
      </c>
      <c r="AH90" s="582"/>
      <c r="AI90" s="582"/>
      <c r="AJ90" s="582"/>
      <c r="AK90" s="582"/>
      <c r="AL90" s="586">
        <f t="shared" si="27"/>
        <v>0</v>
      </c>
      <c r="AM90" s="582"/>
      <c r="AN90" s="582"/>
      <c r="AO90" s="586">
        <f t="shared" si="32"/>
        <v>0</v>
      </c>
      <c r="AP90" s="582"/>
      <c r="AQ90" s="582"/>
      <c r="AR90" s="582"/>
      <c r="AS90" s="588">
        <f t="shared" si="33"/>
        <v>0</v>
      </c>
      <c r="AT90" s="590">
        <f t="shared" si="34"/>
        <v>0</v>
      </c>
      <c r="AU90" s="601">
        <f t="shared" si="28"/>
        <v>0</v>
      </c>
      <c r="AV90" s="601">
        <f t="shared" si="35"/>
        <v>0</v>
      </c>
      <c r="AW90" s="584">
        <f>IFERROR(VLOOKUP(G90,'base dados'!$B$2:$C$47,2,FALSE),0)</f>
        <v>0</v>
      </c>
      <c r="AX90" s="589">
        <f t="shared" si="38"/>
        <v>0</v>
      </c>
      <c r="AY90" s="601">
        <f t="shared" si="29"/>
        <v>0</v>
      </c>
      <c r="AZ90" s="601">
        <f t="shared" si="30"/>
        <v>0</v>
      </c>
      <c r="BA90" s="585">
        <f>IFERROR(VLOOKUP(H90,'base dados'!$B$2:$C$47,2,FALSE),0)</f>
        <v>0</v>
      </c>
      <c r="BB90" s="589">
        <f t="shared" si="36"/>
        <v>0</v>
      </c>
      <c r="BC90" s="589">
        <f t="shared" si="37"/>
        <v>0</v>
      </c>
    </row>
    <row r="91" spans="1:55" ht="42.6" hidden="1" customHeight="1">
      <c r="A91" s="482">
        <f>IFERROR(VLOOKUP(G91,'base dados'!K92:L95,2,FALSE),0)</f>
        <v>0</v>
      </c>
      <c r="B91" s="482">
        <f>IFERROR(VLOOKUP(H91,'base dados'!$M$11:$N$22,2,FALSE),0)</f>
        <v>0</v>
      </c>
      <c r="C91" s="578">
        <f t="shared" si="31"/>
        <v>81</v>
      </c>
      <c r="D91" s="578"/>
      <c r="E91" s="578"/>
      <c r="F91" s="581"/>
      <c r="G91" s="579"/>
      <c r="H91" s="579"/>
      <c r="I91" s="597">
        <f>IFERROR(VLOOKUP(G91,'base dados'!$B$2:$F$47,5,FALSE),0)</f>
        <v>0</v>
      </c>
      <c r="J91" s="586" t="str">
        <f>IFERROR(VLOOKUP(G91,'base dados'!$B$2:$F$47,3,FALSE)," ")</f>
        <v xml:space="preserve"> </v>
      </c>
      <c r="K91" s="597" t="str">
        <f>IFERROR(VLOOKUP(H91,'base dados'!$B$2:$F$47,5,FALSE)," ")</f>
        <v xml:space="preserve"> </v>
      </c>
      <c r="L91" s="586" t="str">
        <f>IFERROR(VLOOKUP(H91,'base dados'!$B$2:$F$47,3,FALSE)," ")</f>
        <v xml:space="preserve"> </v>
      </c>
      <c r="M91" s="582"/>
      <c r="N91" s="587"/>
      <c r="O91" s="587"/>
      <c r="P91" s="586">
        <f t="shared" si="22"/>
        <v>0</v>
      </c>
      <c r="Q91" s="587"/>
      <c r="R91" s="587"/>
      <c r="S91" s="587"/>
      <c r="T91" s="587"/>
      <c r="U91" s="586">
        <f t="shared" si="23"/>
        <v>0</v>
      </c>
      <c r="V91" s="582"/>
      <c r="W91" s="582"/>
      <c r="X91" s="582"/>
      <c r="Y91" s="582"/>
      <c r="Z91" s="586">
        <f t="shared" si="24"/>
        <v>0</v>
      </c>
      <c r="AA91" s="582"/>
      <c r="AB91" s="582"/>
      <c r="AC91" s="586">
        <f t="shared" si="25"/>
        <v>0</v>
      </c>
      <c r="AD91" s="582"/>
      <c r="AE91" s="582"/>
      <c r="AF91" s="582"/>
      <c r="AG91" s="586">
        <f t="shared" si="26"/>
        <v>0</v>
      </c>
      <c r="AH91" s="582"/>
      <c r="AI91" s="582"/>
      <c r="AJ91" s="582"/>
      <c r="AK91" s="582"/>
      <c r="AL91" s="586">
        <f t="shared" si="27"/>
        <v>0</v>
      </c>
      <c r="AM91" s="582"/>
      <c r="AN91" s="582"/>
      <c r="AO91" s="586">
        <f t="shared" si="32"/>
        <v>0</v>
      </c>
      <c r="AP91" s="582"/>
      <c r="AQ91" s="582"/>
      <c r="AR91" s="582"/>
      <c r="AS91" s="588">
        <f t="shared" si="33"/>
        <v>0</v>
      </c>
      <c r="AT91" s="590">
        <f t="shared" si="34"/>
        <v>0</v>
      </c>
      <c r="AU91" s="601">
        <f t="shared" si="28"/>
        <v>0</v>
      </c>
      <c r="AV91" s="601">
        <f t="shared" si="35"/>
        <v>0</v>
      </c>
      <c r="AW91" s="584">
        <f>IFERROR(VLOOKUP(G91,'base dados'!$B$2:$C$47,2,FALSE),0)</f>
        <v>0</v>
      </c>
      <c r="AX91" s="589">
        <f t="shared" si="38"/>
        <v>0</v>
      </c>
      <c r="AY91" s="601">
        <f t="shared" si="29"/>
        <v>0</v>
      </c>
      <c r="AZ91" s="601">
        <f t="shared" si="30"/>
        <v>0</v>
      </c>
      <c r="BA91" s="585">
        <f>IFERROR(VLOOKUP(H91,'base dados'!$B$2:$C$47,2,FALSE),0)</f>
        <v>0</v>
      </c>
      <c r="BB91" s="589">
        <f t="shared" si="36"/>
        <v>0</v>
      </c>
      <c r="BC91" s="589">
        <f t="shared" si="37"/>
        <v>0</v>
      </c>
    </row>
    <row r="92" spans="1:55" ht="42.6" hidden="1" customHeight="1">
      <c r="A92" s="482">
        <f>IFERROR(VLOOKUP(G92,'base dados'!K93:L96,2,FALSE),0)</f>
        <v>0</v>
      </c>
      <c r="B92" s="482">
        <f>IFERROR(VLOOKUP(H92,'base dados'!$M$11:$N$22,2,FALSE),0)</f>
        <v>0</v>
      </c>
      <c r="C92" s="578">
        <f t="shared" si="31"/>
        <v>82</v>
      </c>
      <c r="D92" s="578"/>
      <c r="E92" s="578"/>
      <c r="F92" s="581"/>
      <c r="G92" s="579"/>
      <c r="H92" s="579"/>
      <c r="I92" s="597">
        <f>IFERROR(VLOOKUP(G92,'base dados'!$B$2:$F$47,5,FALSE),0)</f>
        <v>0</v>
      </c>
      <c r="J92" s="586" t="str">
        <f>IFERROR(VLOOKUP(G92,'base dados'!$B$2:$F$47,3,FALSE)," ")</f>
        <v xml:space="preserve"> </v>
      </c>
      <c r="K92" s="597" t="str">
        <f>IFERROR(VLOOKUP(H92,'base dados'!$B$2:$F$47,5,FALSE)," ")</f>
        <v xml:space="preserve"> </v>
      </c>
      <c r="L92" s="586" t="str">
        <f>IFERROR(VLOOKUP(H92,'base dados'!$B$2:$F$47,3,FALSE)," ")</f>
        <v xml:space="preserve"> </v>
      </c>
      <c r="M92" s="582"/>
      <c r="N92" s="587"/>
      <c r="O92" s="587"/>
      <c r="P92" s="586">
        <f t="shared" si="22"/>
        <v>0</v>
      </c>
      <c r="Q92" s="587"/>
      <c r="R92" s="587"/>
      <c r="S92" s="587"/>
      <c r="T92" s="587"/>
      <c r="U92" s="586">
        <f t="shared" si="23"/>
        <v>0</v>
      </c>
      <c r="V92" s="582"/>
      <c r="W92" s="582"/>
      <c r="X92" s="582"/>
      <c r="Y92" s="582"/>
      <c r="Z92" s="586">
        <f t="shared" si="24"/>
        <v>0</v>
      </c>
      <c r="AA92" s="582"/>
      <c r="AB92" s="582"/>
      <c r="AC92" s="586">
        <f t="shared" si="25"/>
        <v>0</v>
      </c>
      <c r="AD92" s="582"/>
      <c r="AE92" s="582"/>
      <c r="AF92" s="582"/>
      <c r="AG92" s="586">
        <f t="shared" si="26"/>
        <v>0</v>
      </c>
      <c r="AH92" s="582"/>
      <c r="AI92" s="582"/>
      <c r="AJ92" s="582"/>
      <c r="AK92" s="582"/>
      <c r="AL92" s="586">
        <f t="shared" si="27"/>
        <v>0</v>
      </c>
      <c r="AM92" s="582"/>
      <c r="AN92" s="582"/>
      <c r="AO92" s="586">
        <f t="shared" si="32"/>
        <v>0</v>
      </c>
      <c r="AP92" s="582"/>
      <c r="AQ92" s="582"/>
      <c r="AR92" s="582"/>
      <c r="AS92" s="588">
        <f t="shared" si="33"/>
        <v>0</v>
      </c>
      <c r="AT92" s="590">
        <f t="shared" si="34"/>
        <v>0</v>
      </c>
      <c r="AU92" s="601">
        <f t="shared" si="28"/>
        <v>0</v>
      </c>
      <c r="AV92" s="601">
        <f t="shared" si="35"/>
        <v>0</v>
      </c>
      <c r="AW92" s="584">
        <f>IFERROR(VLOOKUP(G92,'base dados'!$B$2:$C$47,2,FALSE),0)</f>
        <v>0</v>
      </c>
      <c r="AX92" s="589">
        <f t="shared" si="38"/>
        <v>0</v>
      </c>
      <c r="AY92" s="601">
        <f t="shared" si="29"/>
        <v>0</v>
      </c>
      <c r="AZ92" s="601">
        <f t="shared" si="30"/>
        <v>0</v>
      </c>
      <c r="BA92" s="585">
        <f>IFERROR(VLOOKUP(H92,'base dados'!$B$2:$C$47,2,FALSE),0)</f>
        <v>0</v>
      </c>
      <c r="BB92" s="589">
        <f t="shared" si="36"/>
        <v>0</v>
      </c>
      <c r="BC92" s="589">
        <f t="shared" si="37"/>
        <v>0</v>
      </c>
    </row>
    <row r="93" spans="1:55" ht="42.6" hidden="1" customHeight="1">
      <c r="A93" s="482">
        <f>IFERROR(VLOOKUP(G93,'base dados'!K94:L97,2,FALSE),0)</f>
        <v>0</v>
      </c>
      <c r="B93" s="482">
        <f>IFERROR(VLOOKUP(H93,'base dados'!$M$11:$N$22,2,FALSE),0)</f>
        <v>0</v>
      </c>
      <c r="C93" s="578">
        <f t="shared" si="31"/>
        <v>83</v>
      </c>
      <c r="D93" s="578"/>
      <c r="E93" s="578"/>
      <c r="F93" s="581"/>
      <c r="G93" s="579"/>
      <c r="H93" s="579"/>
      <c r="I93" s="597">
        <f>IFERROR(VLOOKUP(G93,'base dados'!$B$2:$F$47,5,FALSE),0)</f>
        <v>0</v>
      </c>
      <c r="J93" s="586" t="str">
        <f>IFERROR(VLOOKUP(G93,'base dados'!$B$2:$F$47,3,FALSE)," ")</f>
        <v xml:space="preserve"> </v>
      </c>
      <c r="K93" s="597" t="str">
        <f>IFERROR(VLOOKUP(H93,'base dados'!$B$2:$F$47,5,FALSE)," ")</f>
        <v xml:space="preserve"> </v>
      </c>
      <c r="L93" s="586" t="str">
        <f>IFERROR(VLOOKUP(H93,'base dados'!$B$2:$F$47,3,FALSE)," ")</f>
        <v xml:space="preserve"> </v>
      </c>
      <c r="M93" s="582"/>
      <c r="N93" s="587"/>
      <c r="O93" s="587"/>
      <c r="P93" s="586">
        <f t="shared" si="22"/>
        <v>0</v>
      </c>
      <c r="Q93" s="587"/>
      <c r="R93" s="587"/>
      <c r="S93" s="587"/>
      <c r="T93" s="587"/>
      <c r="U93" s="586">
        <f t="shared" si="23"/>
        <v>0</v>
      </c>
      <c r="V93" s="582"/>
      <c r="W93" s="582"/>
      <c r="X93" s="582"/>
      <c r="Y93" s="582"/>
      <c r="Z93" s="586">
        <f t="shared" si="24"/>
        <v>0</v>
      </c>
      <c r="AA93" s="582"/>
      <c r="AB93" s="582"/>
      <c r="AC93" s="586">
        <f t="shared" si="25"/>
        <v>0</v>
      </c>
      <c r="AD93" s="582"/>
      <c r="AE93" s="582"/>
      <c r="AF93" s="582"/>
      <c r="AG93" s="586">
        <f t="shared" si="26"/>
        <v>0</v>
      </c>
      <c r="AH93" s="582"/>
      <c r="AI93" s="582"/>
      <c r="AJ93" s="582"/>
      <c r="AK93" s="582"/>
      <c r="AL93" s="586">
        <f t="shared" si="27"/>
        <v>0</v>
      </c>
      <c r="AM93" s="582"/>
      <c r="AN93" s="582"/>
      <c r="AO93" s="586">
        <f t="shared" si="32"/>
        <v>0</v>
      </c>
      <c r="AP93" s="582"/>
      <c r="AQ93" s="582"/>
      <c r="AR93" s="582"/>
      <c r="AS93" s="588">
        <f t="shared" si="33"/>
        <v>0</v>
      </c>
      <c r="AT93" s="590">
        <f t="shared" si="34"/>
        <v>0</v>
      </c>
      <c r="AU93" s="601">
        <f t="shared" si="28"/>
        <v>0</v>
      </c>
      <c r="AV93" s="601">
        <f t="shared" si="35"/>
        <v>0</v>
      </c>
      <c r="AW93" s="584">
        <f>IFERROR(VLOOKUP(G93,'base dados'!$B$2:$C$47,2,FALSE),0)</f>
        <v>0</v>
      </c>
      <c r="AX93" s="589">
        <f t="shared" si="38"/>
        <v>0</v>
      </c>
      <c r="AY93" s="601">
        <f t="shared" si="29"/>
        <v>0</v>
      </c>
      <c r="AZ93" s="601">
        <f t="shared" si="30"/>
        <v>0</v>
      </c>
      <c r="BA93" s="585">
        <f>IFERROR(VLOOKUP(H93,'base dados'!$B$2:$C$47,2,FALSE),0)</f>
        <v>0</v>
      </c>
      <c r="BB93" s="589">
        <f t="shared" si="36"/>
        <v>0</v>
      </c>
      <c r="BC93" s="589">
        <f t="shared" si="37"/>
        <v>0</v>
      </c>
    </row>
    <row r="94" spans="1:55" ht="42.6" hidden="1" customHeight="1">
      <c r="A94" s="482">
        <f>IFERROR(VLOOKUP(G94,'base dados'!K95:L98,2,FALSE),0)</f>
        <v>0</v>
      </c>
      <c r="B94" s="482">
        <f>IFERROR(VLOOKUP(H94,'base dados'!$M$11:$N$22,2,FALSE),0)</f>
        <v>0</v>
      </c>
      <c r="C94" s="578">
        <f t="shared" si="31"/>
        <v>84</v>
      </c>
      <c r="D94" s="578"/>
      <c r="E94" s="578"/>
      <c r="F94" s="581"/>
      <c r="G94" s="579"/>
      <c r="H94" s="579"/>
      <c r="I94" s="597">
        <f>IFERROR(VLOOKUP(G94,'base dados'!$B$2:$F$47,5,FALSE),0)</f>
        <v>0</v>
      </c>
      <c r="J94" s="586" t="str">
        <f>IFERROR(VLOOKUP(G94,'base dados'!$B$2:$F$47,3,FALSE)," ")</f>
        <v xml:space="preserve"> </v>
      </c>
      <c r="K94" s="597" t="str">
        <f>IFERROR(VLOOKUP(H94,'base dados'!$B$2:$F$47,5,FALSE)," ")</f>
        <v xml:space="preserve"> </v>
      </c>
      <c r="L94" s="586" t="str">
        <f>IFERROR(VLOOKUP(H94,'base dados'!$B$2:$F$47,3,FALSE)," ")</f>
        <v xml:space="preserve"> </v>
      </c>
      <c r="M94" s="582"/>
      <c r="N94" s="587"/>
      <c r="O94" s="587"/>
      <c r="P94" s="586">
        <f t="shared" si="22"/>
        <v>0</v>
      </c>
      <c r="Q94" s="587"/>
      <c r="R94" s="587"/>
      <c r="S94" s="587"/>
      <c r="T94" s="587"/>
      <c r="U94" s="586">
        <f t="shared" si="23"/>
        <v>0</v>
      </c>
      <c r="V94" s="582"/>
      <c r="W94" s="582"/>
      <c r="X94" s="582"/>
      <c r="Y94" s="582"/>
      <c r="Z94" s="586">
        <f t="shared" si="24"/>
        <v>0</v>
      </c>
      <c r="AA94" s="582"/>
      <c r="AB94" s="582"/>
      <c r="AC94" s="586">
        <f t="shared" si="25"/>
        <v>0</v>
      </c>
      <c r="AD94" s="582"/>
      <c r="AE94" s="582"/>
      <c r="AF94" s="582"/>
      <c r="AG94" s="586">
        <f t="shared" si="26"/>
        <v>0</v>
      </c>
      <c r="AH94" s="582"/>
      <c r="AI94" s="582"/>
      <c r="AJ94" s="582"/>
      <c r="AK94" s="582"/>
      <c r="AL94" s="586">
        <f t="shared" si="27"/>
        <v>0</v>
      </c>
      <c r="AM94" s="582"/>
      <c r="AN94" s="582"/>
      <c r="AO94" s="586">
        <f t="shared" si="32"/>
        <v>0</v>
      </c>
      <c r="AP94" s="582"/>
      <c r="AQ94" s="582"/>
      <c r="AR94" s="582"/>
      <c r="AS94" s="588">
        <f t="shared" si="33"/>
        <v>0</v>
      </c>
      <c r="AT94" s="590">
        <f t="shared" si="34"/>
        <v>0</v>
      </c>
      <c r="AU94" s="601">
        <f t="shared" si="28"/>
        <v>0</v>
      </c>
      <c r="AV94" s="601">
        <f t="shared" si="35"/>
        <v>0</v>
      </c>
      <c r="AW94" s="584">
        <f>IFERROR(VLOOKUP(G94,'base dados'!$B$2:$C$47,2,FALSE),0)</f>
        <v>0</v>
      </c>
      <c r="AX94" s="589">
        <f t="shared" si="38"/>
        <v>0</v>
      </c>
      <c r="AY94" s="601">
        <f t="shared" si="29"/>
        <v>0</v>
      </c>
      <c r="AZ94" s="601">
        <f t="shared" si="30"/>
        <v>0</v>
      </c>
      <c r="BA94" s="585">
        <f>IFERROR(VLOOKUP(H94,'base dados'!$B$2:$C$47,2,FALSE),0)</f>
        <v>0</v>
      </c>
      <c r="BB94" s="589">
        <f t="shared" si="36"/>
        <v>0</v>
      </c>
      <c r="BC94" s="589">
        <f t="shared" si="37"/>
        <v>0</v>
      </c>
    </row>
    <row r="95" spans="1:55" ht="42.6" hidden="1" customHeight="1">
      <c r="A95" s="482">
        <f>IFERROR(VLOOKUP(G95,'base dados'!K96:L99,2,FALSE),0)</f>
        <v>0</v>
      </c>
      <c r="B95" s="482">
        <f>IFERROR(VLOOKUP(H95,'base dados'!$M$11:$N$22,2,FALSE),0)</f>
        <v>0</v>
      </c>
      <c r="C95" s="578">
        <f t="shared" si="31"/>
        <v>85</v>
      </c>
      <c r="D95" s="578"/>
      <c r="E95" s="578"/>
      <c r="F95" s="581"/>
      <c r="G95" s="579"/>
      <c r="H95" s="579"/>
      <c r="I95" s="597">
        <f>IFERROR(VLOOKUP(G95,'base dados'!$B$2:$F$47,5,FALSE),0)</f>
        <v>0</v>
      </c>
      <c r="J95" s="586" t="str">
        <f>IFERROR(VLOOKUP(G95,'base dados'!$B$2:$F$47,3,FALSE)," ")</f>
        <v xml:space="preserve"> </v>
      </c>
      <c r="K95" s="597" t="str">
        <f>IFERROR(VLOOKUP(H95,'base dados'!$B$2:$F$47,5,FALSE)," ")</f>
        <v xml:space="preserve"> </v>
      </c>
      <c r="L95" s="586" t="str">
        <f>IFERROR(VLOOKUP(H95,'base dados'!$B$2:$F$47,3,FALSE)," ")</f>
        <v xml:space="preserve"> </v>
      </c>
      <c r="M95" s="582"/>
      <c r="N95" s="587"/>
      <c r="O95" s="587"/>
      <c r="P95" s="586">
        <f t="shared" si="22"/>
        <v>0</v>
      </c>
      <c r="Q95" s="587"/>
      <c r="R95" s="587"/>
      <c r="S95" s="587"/>
      <c r="T95" s="587"/>
      <c r="U95" s="586">
        <f t="shared" si="23"/>
        <v>0</v>
      </c>
      <c r="V95" s="582"/>
      <c r="W95" s="582"/>
      <c r="X95" s="582"/>
      <c r="Y95" s="582"/>
      <c r="Z95" s="586">
        <f t="shared" si="24"/>
        <v>0</v>
      </c>
      <c r="AA95" s="582"/>
      <c r="AB95" s="582"/>
      <c r="AC95" s="586">
        <f t="shared" si="25"/>
        <v>0</v>
      </c>
      <c r="AD95" s="582"/>
      <c r="AE95" s="582"/>
      <c r="AF95" s="582"/>
      <c r="AG95" s="586">
        <f t="shared" si="26"/>
        <v>0</v>
      </c>
      <c r="AH95" s="582"/>
      <c r="AI95" s="582"/>
      <c r="AJ95" s="582"/>
      <c r="AK95" s="582"/>
      <c r="AL95" s="586">
        <f t="shared" si="27"/>
        <v>0</v>
      </c>
      <c r="AM95" s="582"/>
      <c r="AN95" s="582"/>
      <c r="AO95" s="586">
        <f t="shared" si="32"/>
        <v>0</v>
      </c>
      <c r="AP95" s="582"/>
      <c r="AQ95" s="582"/>
      <c r="AR95" s="582"/>
      <c r="AS95" s="588">
        <f t="shared" si="33"/>
        <v>0</v>
      </c>
      <c r="AT95" s="590">
        <f t="shared" si="34"/>
        <v>0</v>
      </c>
      <c r="AU95" s="601">
        <f t="shared" si="28"/>
        <v>0</v>
      </c>
      <c r="AV95" s="601">
        <f t="shared" si="35"/>
        <v>0</v>
      </c>
      <c r="AW95" s="584">
        <f>IFERROR(VLOOKUP(G95,'base dados'!$B$2:$C$47,2,FALSE),0)</f>
        <v>0</v>
      </c>
      <c r="AX95" s="589">
        <f t="shared" si="38"/>
        <v>0</v>
      </c>
      <c r="AY95" s="601">
        <f t="shared" si="29"/>
        <v>0</v>
      </c>
      <c r="AZ95" s="601">
        <f t="shared" si="30"/>
        <v>0</v>
      </c>
      <c r="BA95" s="585">
        <f>IFERROR(VLOOKUP(H95,'base dados'!$B$2:$C$47,2,FALSE),0)</f>
        <v>0</v>
      </c>
      <c r="BB95" s="589">
        <f t="shared" si="36"/>
        <v>0</v>
      </c>
      <c r="BC95" s="589">
        <f t="shared" si="37"/>
        <v>0</v>
      </c>
    </row>
    <row r="96" spans="1:55" ht="42.6" hidden="1" customHeight="1">
      <c r="A96" s="482">
        <f>IFERROR(VLOOKUP(G96,'base dados'!K97:L100,2,FALSE),0)</f>
        <v>0</v>
      </c>
      <c r="B96" s="482">
        <f>IFERROR(VLOOKUP(H96,'base dados'!$M$11:$N$22,2,FALSE),0)</f>
        <v>0</v>
      </c>
      <c r="C96" s="578">
        <f t="shared" si="31"/>
        <v>86</v>
      </c>
      <c r="D96" s="578"/>
      <c r="E96" s="578"/>
      <c r="F96" s="581"/>
      <c r="G96" s="579"/>
      <c r="H96" s="579"/>
      <c r="I96" s="597">
        <f>IFERROR(VLOOKUP(G96,'base dados'!$B$2:$F$47,5,FALSE),0)</f>
        <v>0</v>
      </c>
      <c r="J96" s="586" t="str">
        <f>IFERROR(VLOOKUP(G96,'base dados'!$B$2:$F$47,3,FALSE)," ")</f>
        <v xml:space="preserve"> </v>
      </c>
      <c r="K96" s="597" t="str">
        <f>IFERROR(VLOOKUP(H96,'base dados'!$B$2:$F$47,5,FALSE)," ")</f>
        <v xml:space="preserve"> </v>
      </c>
      <c r="L96" s="586" t="str">
        <f>IFERROR(VLOOKUP(H96,'base dados'!$B$2:$F$47,3,FALSE)," ")</f>
        <v xml:space="preserve"> </v>
      </c>
      <c r="M96" s="582"/>
      <c r="N96" s="587"/>
      <c r="O96" s="587"/>
      <c r="P96" s="586">
        <f t="shared" si="22"/>
        <v>0</v>
      </c>
      <c r="Q96" s="587"/>
      <c r="R96" s="587"/>
      <c r="S96" s="587"/>
      <c r="T96" s="587"/>
      <c r="U96" s="586">
        <f t="shared" si="23"/>
        <v>0</v>
      </c>
      <c r="V96" s="582"/>
      <c r="W96" s="582"/>
      <c r="X96" s="582"/>
      <c r="Y96" s="582"/>
      <c r="Z96" s="586">
        <f t="shared" si="24"/>
        <v>0</v>
      </c>
      <c r="AA96" s="582"/>
      <c r="AB96" s="582"/>
      <c r="AC96" s="586">
        <f t="shared" si="25"/>
        <v>0</v>
      </c>
      <c r="AD96" s="582"/>
      <c r="AE96" s="582"/>
      <c r="AF96" s="582"/>
      <c r="AG96" s="586">
        <f t="shared" si="26"/>
        <v>0</v>
      </c>
      <c r="AH96" s="582"/>
      <c r="AI96" s="582"/>
      <c r="AJ96" s="582"/>
      <c r="AK96" s="582"/>
      <c r="AL96" s="586">
        <f t="shared" si="27"/>
        <v>0</v>
      </c>
      <c r="AM96" s="582"/>
      <c r="AN96" s="582"/>
      <c r="AO96" s="586">
        <f t="shared" si="32"/>
        <v>0</v>
      </c>
      <c r="AP96" s="582"/>
      <c r="AQ96" s="582"/>
      <c r="AR96" s="582"/>
      <c r="AS96" s="588">
        <f t="shared" si="33"/>
        <v>0</v>
      </c>
      <c r="AT96" s="590">
        <f t="shared" si="34"/>
        <v>0</v>
      </c>
      <c r="AU96" s="601">
        <f t="shared" si="28"/>
        <v>0</v>
      </c>
      <c r="AV96" s="601">
        <f t="shared" si="35"/>
        <v>0</v>
      </c>
      <c r="AW96" s="584">
        <f>IFERROR(VLOOKUP(G96,'base dados'!$B$2:$C$47,2,FALSE),0)</f>
        <v>0</v>
      </c>
      <c r="AX96" s="589">
        <f t="shared" si="38"/>
        <v>0</v>
      </c>
      <c r="AY96" s="601">
        <f t="shared" si="29"/>
        <v>0</v>
      </c>
      <c r="AZ96" s="601">
        <f t="shared" si="30"/>
        <v>0</v>
      </c>
      <c r="BA96" s="585">
        <f>IFERROR(VLOOKUP(H96,'base dados'!$B$2:$C$47,2,FALSE),0)</f>
        <v>0</v>
      </c>
      <c r="BB96" s="589">
        <f t="shared" si="36"/>
        <v>0</v>
      </c>
      <c r="BC96" s="589">
        <f t="shared" si="37"/>
        <v>0</v>
      </c>
    </row>
    <row r="97" spans="1:55" ht="42.6" hidden="1" customHeight="1">
      <c r="A97" s="482">
        <f>IFERROR(VLOOKUP(G97,'base dados'!K98:L101,2,FALSE),0)</f>
        <v>0</v>
      </c>
      <c r="B97" s="482">
        <f>IFERROR(VLOOKUP(H97,'base dados'!$M$11:$N$22,2,FALSE),0)</f>
        <v>0</v>
      </c>
      <c r="C97" s="578">
        <f t="shared" si="31"/>
        <v>87</v>
      </c>
      <c r="D97" s="578"/>
      <c r="E97" s="578"/>
      <c r="F97" s="581"/>
      <c r="G97" s="579"/>
      <c r="H97" s="579"/>
      <c r="I97" s="597">
        <f>IFERROR(VLOOKUP(G97,'base dados'!$B$2:$F$47,5,FALSE),0)</f>
        <v>0</v>
      </c>
      <c r="J97" s="586" t="str">
        <f>IFERROR(VLOOKUP(G97,'base dados'!$B$2:$F$47,3,FALSE)," ")</f>
        <v xml:space="preserve"> </v>
      </c>
      <c r="K97" s="597" t="str">
        <f>IFERROR(VLOOKUP(H97,'base dados'!$B$2:$F$47,5,FALSE)," ")</f>
        <v xml:space="preserve"> </v>
      </c>
      <c r="L97" s="586" t="str">
        <f>IFERROR(VLOOKUP(H97,'base dados'!$B$2:$F$47,3,FALSE)," ")</f>
        <v xml:space="preserve"> </v>
      </c>
      <c r="M97" s="582"/>
      <c r="N97" s="587"/>
      <c r="O97" s="587"/>
      <c r="P97" s="586">
        <f t="shared" si="22"/>
        <v>0</v>
      </c>
      <c r="Q97" s="587"/>
      <c r="R97" s="587"/>
      <c r="S97" s="587"/>
      <c r="T97" s="587"/>
      <c r="U97" s="586">
        <f t="shared" si="23"/>
        <v>0</v>
      </c>
      <c r="V97" s="582"/>
      <c r="W97" s="582"/>
      <c r="X97" s="582"/>
      <c r="Y97" s="582"/>
      <c r="Z97" s="586">
        <f t="shared" si="24"/>
        <v>0</v>
      </c>
      <c r="AA97" s="582"/>
      <c r="AB97" s="582"/>
      <c r="AC97" s="586">
        <f t="shared" si="25"/>
        <v>0</v>
      </c>
      <c r="AD97" s="582"/>
      <c r="AE97" s="582"/>
      <c r="AF97" s="582"/>
      <c r="AG97" s="586">
        <f t="shared" si="26"/>
        <v>0</v>
      </c>
      <c r="AH97" s="582"/>
      <c r="AI97" s="582"/>
      <c r="AJ97" s="582"/>
      <c r="AK97" s="582"/>
      <c r="AL97" s="586">
        <f t="shared" si="27"/>
        <v>0</v>
      </c>
      <c r="AM97" s="582"/>
      <c r="AN97" s="582"/>
      <c r="AO97" s="586">
        <f t="shared" si="32"/>
        <v>0</v>
      </c>
      <c r="AP97" s="582"/>
      <c r="AQ97" s="582"/>
      <c r="AR97" s="582"/>
      <c r="AS97" s="588">
        <f t="shared" si="33"/>
        <v>0</v>
      </c>
      <c r="AT97" s="590">
        <f t="shared" si="34"/>
        <v>0</v>
      </c>
      <c r="AU97" s="601">
        <f t="shared" si="28"/>
        <v>0</v>
      </c>
      <c r="AV97" s="601">
        <f t="shared" si="35"/>
        <v>0</v>
      </c>
      <c r="AW97" s="584">
        <f>IFERROR(VLOOKUP(G97,'base dados'!$B$2:$C$47,2,FALSE),0)</f>
        <v>0</v>
      </c>
      <c r="AX97" s="589">
        <f t="shared" si="38"/>
        <v>0</v>
      </c>
      <c r="AY97" s="601">
        <f t="shared" si="29"/>
        <v>0</v>
      </c>
      <c r="AZ97" s="601">
        <f t="shared" si="30"/>
        <v>0</v>
      </c>
      <c r="BA97" s="585">
        <f>IFERROR(VLOOKUP(H97,'base dados'!$B$2:$C$47,2,FALSE),0)</f>
        <v>0</v>
      </c>
      <c r="BB97" s="589">
        <f t="shared" si="36"/>
        <v>0</v>
      </c>
      <c r="BC97" s="589">
        <f t="shared" si="37"/>
        <v>0</v>
      </c>
    </row>
    <row r="98" spans="1:55" ht="42.6" hidden="1" customHeight="1">
      <c r="A98" s="482">
        <f>IFERROR(VLOOKUP(G98,'base dados'!K99:L102,2,FALSE),0)</f>
        <v>0</v>
      </c>
      <c r="B98" s="482">
        <f>IFERROR(VLOOKUP(H98,'base dados'!$M$11:$N$22,2,FALSE),0)</f>
        <v>0</v>
      </c>
      <c r="C98" s="578">
        <f t="shared" si="31"/>
        <v>88</v>
      </c>
      <c r="D98" s="578"/>
      <c r="E98" s="578"/>
      <c r="F98" s="581"/>
      <c r="G98" s="579"/>
      <c r="H98" s="579"/>
      <c r="I98" s="597">
        <f>IFERROR(VLOOKUP(G98,'base dados'!$B$2:$F$47,5,FALSE),0)</f>
        <v>0</v>
      </c>
      <c r="J98" s="586" t="str">
        <f>IFERROR(VLOOKUP(G98,'base dados'!$B$2:$F$47,3,FALSE)," ")</f>
        <v xml:space="preserve"> </v>
      </c>
      <c r="K98" s="597" t="str">
        <f>IFERROR(VLOOKUP(H98,'base dados'!$B$2:$F$47,5,FALSE)," ")</f>
        <v xml:space="preserve"> </v>
      </c>
      <c r="L98" s="586" t="str">
        <f>IFERROR(VLOOKUP(H98,'base dados'!$B$2:$F$47,3,FALSE)," ")</f>
        <v xml:space="preserve"> </v>
      </c>
      <c r="M98" s="582"/>
      <c r="N98" s="587"/>
      <c r="O98" s="587"/>
      <c r="P98" s="586">
        <f t="shared" si="22"/>
        <v>0</v>
      </c>
      <c r="Q98" s="587"/>
      <c r="R98" s="587"/>
      <c r="S98" s="587"/>
      <c r="T98" s="587"/>
      <c r="U98" s="586">
        <f t="shared" si="23"/>
        <v>0</v>
      </c>
      <c r="V98" s="582"/>
      <c r="W98" s="582"/>
      <c r="X98" s="582"/>
      <c r="Y98" s="582"/>
      <c r="Z98" s="586">
        <f t="shared" si="24"/>
        <v>0</v>
      </c>
      <c r="AA98" s="582"/>
      <c r="AB98" s="582"/>
      <c r="AC98" s="586">
        <f t="shared" si="25"/>
        <v>0</v>
      </c>
      <c r="AD98" s="582"/>
      <c r="AE98" s="582"/>
      <c r="AF98" s="582"/>
      <c r="AG98" s="586">
        <f t="shared" si="26"/>
        <v>0</v>
      </c>
      <c r="AH98" s="582"/>
      <c r="AI98" s="582"/>
      <c r="AJ98" s="582"/>
      <c r="AK98" s="582"/>
      <c r="AL98" s="586">
        <f t="shared" si="27"/>
        <v>0</v>
      </c>
      <c r="AM98" s="582"/>
      <c r="AN98" s="582"/>
      <c r="AO98" s="586">
        <f t="shared" si="32"/>
        <v>0</v>
      </c>
      <c r="AP98" s="582"/>
      <c r="AQ98" s="582"/>
      <c r="AR98" s="582"/>
      <c r="AS98" s="588">
        <f t="shared" si="33"/>
        <v>0</v>
      </c>
      <c r="AT98" s="590">
        <f t="shared" si="34"/>
        <v>0</v>
      </c>
      <c r="AU98" s="601">
        <f t="shared" si="28"/>
        <v>0</v>
      </c>
      <c r="AV98" s="601">
        <f t="shared" si="35"/>
        <v>0</v>
      </c>
      <c r="AW98" s="584">
        <f>IFERROR(VLOOKUP(G98,'base dados'!$B$2:$C$47,2,FALSE),0)</f>
        <v>0</v>
      </c>
      <c r="AX98" s="589">
        <f t="shared" si="38"/>
        <v>0</v>
      </c>
      <c r="AY98" s="601">
        <f t="shared" si="29"/>
        <v>0</v>
      </c>
      <c r="AZ98" s="601">
        <f t="shared" si="30"/>
        <v>0</v>
      </c>
      <c r="BA98" s="585">
        <f>IFERROR(VLOOKUP(H98,'base dados'!$B$2:$C$47,2,FALSE),0)</f>
        <v>0</v>
      </c>
      <c r="BB98" s="589">
        <f t="shared" si="36"/>
        <v>0</v>
      </c>
      <c r="BC98" s="589">
        <f t="shared" si="37"/>
        <v>0</v>
      </c>
    </row>
    <row r="99" spans="1:55" ht="42.6" hidden="1" customHeight="1">
      <c r="A99" s="482">
        <f>IFERROR(VLOOKUP(G99,'base dados'!K100:L103,2,FALSE),0)</f>
        <v>0</v>
      </c>
      <c r="B99" s="482">
        <f>IFERROR(VLOOKUP(H99,'base dados'!$M$11:$N$22,2,FALSE),0)</f>
        <v>0</v>
      </c>
      <c r="C99" s="578">
        <f t="shared" si="31"/>
        <v>89</v>
      </c>
      <c r="D99" s="578"/>
      <c r="E99" s="578"/>
      <c r="F99" s="581"/>
      <c r="G99" s="579"/>
      <c r="H99" s="579"/>
      <c r="I99" s="597">
        <f>IFERROR(VLOOKUP(G99,'base dados'!$B$2:$F$47,5,FALSE),0)</f>
        <v>0</v>
      </c>
      <c r="J99" s="586" t="str">
        <f>IFERROR(VLOOKUP(G99,'base dados'!$B$2:$F$47,3,FALSE)," ")</f>
        <v xml:space="preserve"> </v>
      </c>
      <c r="K99" s="597" t="str">
        <f>IFERROR(VLOOKUP(H99,'base dados'!$B$2:$F$47,5,FALSE)," ")</f>
        <v xml:space="preserve"> </v>
      </c>
      <c r="L99" s="586" t="str">
        <f>IFERROR(VLOOKUP(H99,'base dados'!$B$2:$F$47,3,FALSE)," ")</f>
        <v xml:space="preserve"> </v>
      </c>
      <c r="M99" s="582"/>
      <c r="N99" s="587"/>
      <c r="O99" s="587"/>
      <c r="P99" s="586">
        <f t="shared" si="22"/>
        <v>0</v>
      </c>
      <c r="Q99" s="587"/>
      <c r="R99" s="587"/>
      <c r="S99" s="587"/>
      <c r="T99" s="587"/>
      <c r="U99" s="586">
        <f t="shared" si="23"/>
        <v>0</v>
      </c>
      <c r="V99" s="582"/>
      <c r="W99" s="582"/>
      <c r="X99" s="582"/>
      <c r="Y99" s="582"/>
      <c r="Z99" s="586">
        <f t="shared" si="24"/>
        <v>0</v>
      </c>
      <c r="AA99" s="582"/>
      <c r="AB99" s="582"/>
      <c r="AC99" s="586">
        <f t="shared" si="25"/>
        <v>0</v>
      </c>
      <c r="AD99" s="582"/>
      <c r="AE99" s="582"/>
      <c r="AF99" s="582"/>
      <c r="AG99" s="586">
        <f t="shared" si="26"/>
        <v>0</v>
      </c>
      <c r="AH99" s="582"/>
      <c r="AI99" s="582"/>
      <c r="AJ99" s="582"/>
      <c r="AK99" s="582"/>
      <c r="AL99" s="586">
        <f t="shared" si="27"/>
        <v>0</v>
      </c>
      <c r="AM99" s="582"/>
      <c r="AN99" s="582"/>
      <c r="AO99" s="586">
        <f t="shared" si="32"/>
        <v>0</v>
      </c>
      <c r="AP99" s="582"/>
      <c r="AQ99" s="582"/>
      <c r="AR99" s="582"/>
      <c r="AS99" s="588">
        <f t="shared" si="33"/>
        <v>0</v>
      </c>
      <c r="AT99" s="590">
        <f t="shared" si="34"/>
        <v>0</v>
      </c>
      <c r="AU99" s="601">
        <f t="shared" si="28"/>
        <v>0</v>
      </c>
      <c r="AV99" s="601">
        <f t="shared" si="35"/>
        <v>0</v>
      </c>
      <c r="AW99" s="584">
        <f>IFERROR(VLOOKUP(G99,'base dados'!$B$2:$C$47,2,FALSE),0)</f>
        <v>0</v>
      </c>
      <c r="AX99" s="589">
        <f t="shared" si="38"/>
        <v>0</v>
      </c>
      <c r="AY99" s="601">
        <f t="shared" si="29"/>
        <v>0</v>
      </c>
      <c r="AZ99" s="601">
        <f t="shared" si="30"/>
        <v>0</v>
      </c>
      <c r="BA99" s="585">
        <f>IFERROR(VLOOKUP(H99,'base dados'!$B$2:$C$47,2,FALSE),0)</f>
        <v>0</v>
      </c>
      <c r="BB99" s="589">
        <f t="shared" si="36"/>
        <v>0</v>
      </c>
      <c r="BC99" s="589">
        <f t="shared" si="37"/>
        <v>0</v>
      </c>
    </row>
    <row r="100" spans="1:55" ht="42.6" hidden="1" customHeight="1">
      <c r="A100" s="482">
        <f>IFERROR(VLOOKUP(G100,'base dados'!K101:L104,2,FALSE),0)</f>
        <v>0</v>
      </c>
      <c r="B100" s="482">
        <f>IFERROR(VLOOKUP(H100,'base dados'!$M$11:$N$22,2,FALSE),0)</f>
        <v>0</v>
      </c>
      <c r="C100" s="578">
        <f t="shared" si="31"/>
        <v>90</v>
      </c>
      <c r="D100" s="578"/>
      <c r="E100" s="578"/>
      <c r="F100" s="581"/>
      <c r="G100" s="579"/>
      <c r="H100" s="579"/>
      <c r="I100" s="597">
        <f>IFERROR(VLOOKUP(G100,'base dados'!$B$2:$F$47,5,FALSE),0)</f>
        <v>0</v>
      </c>
      <c r="J100" s="586" t="str">
        <f>IFERROR(VLOOKUP(G100,'base dados'!$B$2:$F$47,3,FALSE)," ")</f>
        <v xml:space="preserve"> </v>
      </c>
      <c r="K100" s="597" t="str">
        <f>IFERROR(VLOOKUP(H100,'base dados'!$B$2:$F$47,5,FALSE)," ")</f>
        <v xml:space="preserve"> </v>
      </c>
      <c r="L100" s="586" t="str">
        <f>IFERROR(VLOOKUP(H100,'base dados'!$B$2:$F$47,3,FALSE)," ")</f>
        <v xml:space="preserve"> </v>
      </c>
      <c r="M100" s="582"/>
      <c r="N100" s="587"/>
      <c r="O100" s="587"/>
      <c r="P100" s="586">
        <f t="shared" si="22"/>
        <v>0</v>
      </c>
      <c r="Q100" s="587"/>
      <c r="R100" s="587"/>
      <c r="S100" s="587"/>
      <c r="T100" s="587"/>
      <c r="U100" s="586">
        <f t="shared" si="23"/>
        <v>0</v>
      </c>
      <c r="V100" s="582"/>
      <c r="W100" s="582"/>
      <c r="X100" s="582"/>
      <c r="Y100" s="582"/>
      <c r="Z100" s="586">
        <f t="shared" si="24"/>
        <v>0</v>
      </c>
      <c r="AA100" s="582"/>
      <c r="AB100" s="582"/>
      <c r="AC100" s="586">
        <f t="shared" si="25"/>
        <v>0</v>
      </c>
      <c r="AD100" s="582"/>
      <c r="AE100" s="582"/>
      <c r="AF100" s="582"/>
      <c r="AG100" s="586">
        <f t="shared" si="26"/>
        <v>0</v>
      </c>
      <c r="AH100" s="582"/>
      <c r="AI100" s="582"/>
      <c r="AJ100" s="582"/>
      <c r="AK100" s="582"/>
      <c r="AL100" s="586">
        <f t="shared" si="27"/>
        <v>0</v>
      </c>
      <c r="AM100" s="582"/>
      <c r="AN100" s="582"/>
      <c r="AO100" s="586">
        <f t="shared" si="32"/>
        <v>0</v>
      </c>
      <c r="AP100" s="582"/>
      <c r="AQ100" s="582"/>
      <c r="AR100" s="582"/>
      <c r="AS100" s="588">
        <f t="shared" si="33"/>
        <v>0</v>
      </c>
      <c r="AT100" s="590">
        <f t="shared" si="34"/>
        <v>0</v>
      </c>
      <c r="AU100" s="601">
        <f t="shared" si="28"/>
        <v>0</v>
      </c>
      <c r="AV100" s="601">
        <f t="shared" si="35"/>
        <v>0</v>
      </c>
      <c r="AW100" s="584">
        <f>IFERROR(VLOOKUP(G100,'base dados'!$B$2:$C$47,2,FALSE),0)</f>
        <v>0</v>
      </c>
      <c r="AX100" s="589">
        <f t="shared" si="38"/>
        <v>0</v>
      </c>
      <c r="AY100" s="601">
        <f t="shared" si="29"/>
        <v>0</v>
      </c>
      <c r="AZ100" s="601">
        <f t="shared" si="30"/>
        <v>0</v>
      </c>
      <c r="BA100" s="585">
        <f>IFERROR(VLOOKUP(H100,'base dados'!$B$2:$C$47,2,FALSE),0)</f>
        <v>0</v>
      </c>
      <c r="BB100" s="589">
        <f t="shared" si="36"/>
        <v>0</v>
      </c>
      <c r="BC100" s="589">
        <f t="shared" si="37"/>
        <v>0</v>
      </c>
    </row>
    <row r="101" spans="1:55" ht="42.6" hidden="1" customHeight="1">
      <c r="A101" s="482">
        <f>IFERROR(VLOOKUP(G101,'base dados'!K102:L105,2,FALSE),0)</f>
        <v>0</v>
      </c>
      <c r="B101" s="482">
        <f>IFERROR(VLOOKUP(H101,'base dados'!$M$11:$N$22,2,FALSE),0)</f>
        <v>0</v>
      </c>
      <c r="C101" s="578">
        <f t="shared" si="31"/>
        <v>91</v>
      </c>
      <c r="D101" s="578"/>
      <c r="E101" s="578"/>
      <c r="F101" s="581"/>
      <c r="G101" s="579"/>
      <c r="H101" s="579"/>
      <c r="I101" s="597">
        <f>IFERROR(VLOOKUP(G101,'base dados'!$B$2:$F$47,5,FALSE),0)</f>
        <v>0</v>
      </c>
      <c r="J101" s="586" t="str">
        <f>IFERROR(VLOOKUP(G101,'base dados'!$B$2:$F$47,3,FALSE)," ")</f>
        <v xml:space="preserve"> </v>
      </c>
      <c r="K101" s="597" t="str">
        <f>IFERROR(VLOOKUP(H101,'base dados'!$B$2:$F$47,5,FALSE)," ")</f>
        <v xml:space="preserve"> </v>
      </c>
      <c r="L101" s="586" t="str">
        <f>IFERROR(VLOOKUP(H101,'base dados'!$B$2:$F$47,3,FALSE)," ")</f>
        <v xml:space="preserve"> </v>
      </c>
      <c r="M101" s="582"/>
      <c r="N101" s="587"/>
      <c r="O101" s="587"/>
      <c r="P101" s="586">
        <f t="shared" si="22"/>
        <v>0</v>
      </c>
      <c r="Q101" s="587"/>
      <c r="R101" s="587"/>
      <c r="S101" s="587"/>
      <c r="T101" s="587"/>
      <c r="U101" s="586">
        <f t="shared" si="23"/>
        <v>0</v>
      </c>
      <c r="V101" s="582"/>
      <c r="W101" s="582"/>
      <c r="X101" s="582"/>
      <c r="Y101" s="582"/>
      <c r="Z101" s="586">
        <f t="shared" si="24"/>
        <v>0</v>
      </c>
      <c r="AA101" s="582"/>
      <c r="AB101" s="582"/>
      <c r="AC101" s="586">
        <f t="shared" si="25"/>
        <v>0</v>
      </c>
      <c r="AD101" s="582"/>
      <c r="AE101" s="582"/>
      <c r="AF101" s="582"/>
      <c r="AG101" s="586">
        <f t="shared" si="26"/>
        <v>0</v>
      </c>
      <c r="AH101" s="582"/>
      <c r="AI101" s="582"/>
      <c r="AJ101" s="582"/>
      <c r="AK101" s="582"/>
      <c r="AL101" s="586">
        <f t="shared" si="27"/>
        <v>0</v>
      </c>
      <c r="AM101" s="582"/>
      <c r="AN101" s="582"/>
      <c r="AO101" s="586">
        <f t="shared" si="32"/>
        <v>0</v>
      </c>
      <c r="AP101" s="582"/>
      <c r="AQ101" s="582"/>
      <c r="AR101" s="582"/>
      <c r="AS101" s="588">
        <f t="shared" si="33"/>
        <v>0</v>
      </c>
      <c r="AT101" s="590">
        <f t="shared" si="34"/>
        <v>0</v>
      </c>
      <c r="AU101" s="601">
        <f t="shared" si="28"/>
        <v>0</v>
      </c>
      <c r="AV101" s="601">
        <f t="shared" si="35"/>
        <v>0</v>
      </c>
      <c r="AW101" s="584">
        <f>IFERROR(VLOOKUP(G101,'base dados'!$B$2:$C$47,2,FALSE),0)</f>
        <v>0</v>
      </c>
      <c r="AX101" s="589">
        <f t="shared" si="38"/>
        <v>0</v>
      </c>
      <c r="AY101" s="601">
        <f t="shared" si="29"/>
        <v>0</v>
      </c>
      <c r="AZ101" s="601">
        <f t="shared" si="30"/>
        <v>0</v>
      </c>
      <c r="BA101" s="585">
        <f>IFERROR(VLOOKUP(H101,'base dados'!$B$2:$C$47,2,FALSE),0)</f>
        <v>0</v>
      </c>
      <c r="BB101" s="589">
        <f t="shared" si="36"/>
        <v>0</v>
      </c>
      <c r="BC101" s="589">
        <f t="shared" si="37"/>
        <v>0</v>
      </c>
    </row>
    <row r="102" spans="1:55" ht="42.6" hidden="1" customHeight="1">
      <c r="A102" s="482">
        <f>IFERROR(VLOOKUP(G102,'base dados'!K103:L106,2,FALSE),0)</f>
        <v>0</v>
      </c>
      <c r="B102" s="482">
        <f>IFERROR(VLOOKUP(H102,'base dados'!$M$11:$N$22,2,FALSE),0)</f>
        <v>0</v>
      </c>
      <c r="C102" s="578">
        <f t="shared" si="31"/>
        <v>92</v>
      </c>
      <c r="D102" s="578"/>
      <c r="E102" s="578"/>
      <c r="F102" s="581"/>
      <c r="G102" s="579"/>
      <c r="H102" s="579"/>
      <c r="I102" s="597">
        <f>IFERROR(VLOOKUP(G102,'base dados'!$B$2:$F$47,5,FALSE),0)</f>
        <v>0</v>
      </c>
      <c r="J102" s="586" t="str">
        <f>IFERROR(VLOOKUP(G102,'base dados'!$B$2:$F$47,3,FALSE)," ")</f>
        <v xml:space="preserve"> </v>
      </c>
      <c r="K102" s="597" t="str">
        <f>IFERROR(VLOOKUP(H102,'base dados'!$B$2:$F$47,5,FALSE)," ")</f>
        <v xml:space="preserve"> </v>
      </c>
      <c r="L102" s="586" t="str">
        <f>IFERROR(VLOOKUP(H102,'base dados'!$B$2:$F$47,3,FALSE)," ")</f>
        <v xml:space="preserve"> </v>
      </c>
      <c r="M102" s="582"/>
      <c r="N102" s="587"/>
      <c r="O102" s="587"/>
      <c r="P102" s="586">
        <f t="shared" si="22"/>
        <v>0</v>
      </c>
      <c r="Q102" s="587"/>
      <c r="R102" s="587"/>
      <c r="S102" s="587"/>
      <c r="T102" s="587"/>
      <c r="U102" s="586">
        <f t="shared" si="23"/>
        <v>0</v>
      </c>
      <c r="V102" s="582"/>
      <c r="W102" s="582"/>
      <c r="X102" s="582"/>
      <c r="Y102" s="582"/>
      <c r="Z102" s="586">
        <f t="shared" si="24"/>
        <v>0</v>
      </c>
      <c r="AA102" s="582"/>
      <c r="AB102" s="582"/>
      <c r="AC102" s="586">
        <f t="shared" si="25"/>
        <v>0</v>
      </c>
      <c r="AD102" s="582"/>
      <c r="AE102" s="582"/>
      <c r="AF102" s="582"/>
      <c r="AG102" s="586">
        <f t="shared" si="26"/>
        <v>0</v>
      </c>
      <c r="AH102" s="582"/>
      <c r="AI102" s="582"/>
      <c r="AJ102" s="582"/>
      <c r="AK102" s="582"/>
      <c r="AL102" s="586">
        <f t="shared" si="27"/>
        <v>0</v>
      </c>
      <c r="AM102" s="582"/>
      <c r="AN102" s="582"/>
      <c r="AO102" s="586">
        <f t="shared" si="32"/>
        <v>0</v>
      </c>
      <c r="AP102" s="582"/>
      <c r="AQ102" s="582"/>
      <c r="AR102" s="582"/>
      <c r="AS102" s="588">
        <f t="shared" si="33"/>
        <v>0</v>
      </c>
      <c r="AT102" s="590">
        <f t="shared" si="34"/>
        <v>0</v>
      </c>
      <c r="AU102" s="601">
        <f t="shared" si="28"/>
        <v>0</v>
      </c>
      <c r="AV102" s="601">
        <f t="shared" si="35"/>
        <v>0</v>
      </c>
      <c r="AW102" s="584">
        <f>IFERROR(VLOOKUP(G102,'base dados'!$B$2:$C$47,2,FALSE),0)</f>
        <v>0</v>
      </c>
      <c r="AX102" s="589">
        <f t="shared" si="38"/>
        <v>0</v>
      </c>
      <c r="AY102" s="601">
        <f t="shared" si="29"/>
        <v>0</v>
      </c>
      <c r="AZ102" s="601">
        <f t="shared" si="30"/>
        <v>0</v>
      </c>
      <c r="BA102" s="585">
        <f>IFERROR(VLOOKUP(H102,'base dados'!$B$2:$C$47,2,FALSE),0)</f>
        <v>0</v>
      </c>
      <c r="BB102" s="589">
        <f t="shared" si="36"/>
        <v>0</v>
      </c>
      <c r="BC102" s="589">
        <f t="shared" si="37"/>
        <v>0</v>
      </c>
    </row>
    <row r="103" spans="1:55" ht="42.6" hidden="1" customHeight="1">
      <c r="A103" s="482">
        <f>IFERROR(VLOOKUP(G103,'base dados'!K104:L107,2,FALSE),0)</f>
        <v>0</v>
      </c>
      <c r="B103" s="482">
        <f>IFERROR(VLOOKUP(H103,'base dados'!$M$11:$N$22,2,FALSE),0)</f>
        <v>0</v>
      </c>
      <c r="C103" s="578">
        <f t="shared" si="31"/>
        <v>93</v>
      </c>
      <c r="D103" s="578"/>
      <c r="E103" s="578"/>
      <c r="F103" s="581"/>
      <c r="G103" s="579"/>
      <c r="H103" s="579"/>
      <c r="I103" s="597">
        <f>IFERROR(VLOOKUP(G103,'base dados'!$B$2:$F$47,5,FALSE),0)</f>
        <v>0</v>
      </c>
      <c r="J103" s="586" t="str">
        <f>IFERROR(VLOOKUP(G103,'base dados'!$B$2:$F$47,3,FALSE)," ")</f>
        <v xml:space="preserve"> </v>
      </c>
      <c r="K103" s="597" t="str">
        <f>IFERROR(VLOOKUP(H103,'base dados'!$B$2:$F$47,5,FALSE)," ")</f>
        <v xml:space="preserve"> </v>
      </c>
      <c r="L103" s="586" t="str">
        <f>IFERROR(VLOOKUP(H103,'base dados'!$B$2:$F$47,3,FALSE)," ")</f>
        <v xml:space="preserve"> </v>
      </c>
      <c r="M103" s="582"/>
      <c r="N103" s="587"/>
      <c r="O103" s="587"/>
      <c r="P103" s="586">
        <f t="shared" si="22"/>
        <v>0</v>
      </c>
      <c r="Q103" s="587"/>
      <c r="R103" s="587"/>
      <c r="S103" s="587"/>
      <c r="T103" s="587"/>
      <c r="U103" s="586">
        <f t="shared" si="23"/>
        <v>0</v>
      </c>
      <c r="V103" s="582"/>
      <c r="W103" s="582"/>
      <c r="X103" s="582"/>
      <c r="Y103" s="582"/>
      <c r="Z103" s="586">
        <f t="shared" si="24"/>
        <v>0</v>
      </c>
      <c r="AA103" s="582"/>
      <c r="AB103" s="582"/>
      <c r="AC103" s="586">
        <f t="shared" si="25"/>
        <v>0</v>
      </c>
      <c r="AD103" s="582"/>
      <c r="AE103" s="582"/>
      <c r="AF103" s="582"/>
      <c r="AG103" s="586">
        <f t="shared" si="26"/>
        <v>0</v>
      </c>
      <c r="AH103" s="582"/>
      <c r="AI103" s="582"/>
      <c r="AJ103" s="582"/>
      <c r="AK103" s="582"/>
      <c r="AL103" s="586">
        <f t="shared" si="27"/>
        <v>0</v>
      </c>
      <c r="AM103" s="582"/>
      <c r="AN103" s="582"/>
      <c r="AO103" s="586">
        <f t="shared" si="32"/>
        <v>0</v>
      </c>
      <c r="AP103" s="582"/>
      <c r="AQ103" s="582"/>
      <c r="AR103" s="582"/>
      <c r="AS103" s="588">
        <f t="shared" si="33"/>
        <v>0</v>
      </c>
      <c r="AT103" s="590">
        <f t="shared" si="34"/>
        <v>0</v>
      </c>
      <c r="AU103" s="601">
        <f t="shared" si="28"/>
        <v>0</v>
      </c>
      <c r="AV103" s="601">
        <f t="shared" si="35"/>
        <v>0</v>
      </c>
      <c r="AW103" s="584">
        <f>IFERROR(VLOOKUP(G103,'base dados'!$B$2:$C$47,2,FALSE),0)</f>
        <v>0</v>
      </c>
      <c r="AX103" s="589">
        <f t="shared" si="38"/>
        <v>0</v>
      </c>
      <c r="AY103" s="601">
        <f t="shared" si="29"/>
        <v>0</v>
      </c>
      <c r="AZ103" s="601">
        <f t="shared" si="30"/>
        <v>0</v>
      </c>
      <c r="BA103" s="585">
        <f>IFERROR(VLOOKUP(H103,'base dados'!$B$2:$C$47,2,FALSE),0)</f>
        <v>0</v>
      </c>
      <c r="BB103" s="589">
        <f t="shared" si="36"/>
        <v>0</v>
      </c>
      <c r="BC103" s="589">
        <f t="shared" si="37"/>
        <v>0</v>
      </c>
    </row>
    <row r="104" spans="1:55" ht="42.6" hidden="1" customHeight="1">
      <c r="A104" s="482">
        <f>IFERROR(VLOOKUP(G104,'base dados'!K105:L108,2,FALSE),0)</f>
        <v>0</v>
      </c>
      <c r="B104" s="482">
        <f>IFERROR(VLOOKUP(H104,'base dados'!$M$11:$N$22,2,FALSE),0)</f>
        <v>0</v>
      </c>
      <c r="C104" s="578">
        <f t="shared" si="31"/>
        <v>94</v>
      </c>
      <c r="D104" s="578"/>
      <c r="E104" s="578"/>
      <c r="F104" s="581"/>
      <c r="G104" s="579"/>
      <c r="H104" s="579"/>
      <c r="I104" s="597">
        <f>IFERROR(VLOOKUP(G104,'base dados'!$B$2:$F$47,5,FALSE),0)</f>
        <v>0</v>
      </c>
      <c r="J104" s="586" t="str">
        <f>IFERROR(VLOOKUP(G104,'base dados'!$B$2:$F$47,3,FALSE)," ")</f>
        <v xml:space="preserve"> </v>
      </c>
      <c r="K104" s="597" t="str">
        <f>IFERROR(VLOOKUP(H104,'base dados'!$B$2:$F$47,5,FALSE)," ")</f>
        <v xml:space="preserve"> </v>
      </c>
      <c r="L104" s="586" t="str">
        <f>IFERROR(VLOOKUP(H104,'base dados'!$B$2:$F$47,3,FALSE)," ")</f>
        <v xml:space="preserve"> </v>
      </c>
      <c r="M104" s="582"/>
      <c r="N104" s="587"/>
      <c r="O104" s="587"/>
      <c r="P104" s="586">
        <f t="shared" si="22"/>
        <v>0</v>
      </c>
      <c r="Q104" s="587"/>
      <c r="R104" s="587"/>
      <c r="S104" s="587"/>
      <c r="T104" s="587"/>
      <c r="U104" s="586">
        <f t="shared" si="23"/>
        <v>0</v>
      </c>
      <c r="V104" s="582"/>
      <c r="W104" s="582"/>
      <c r="X104" s="582"/>
      <c r="Y104" s="582"/>
      <c r="Z104" s="586">
        <f t="shared" si="24"/>
        <v>0</v>
      </c>
      <c r="AA104" s="582"/>
      <c r="AB104" s="582"/>
      <c r="AC104" s="586">
        <f t="shared" si="25"/>
        <v>0</v>
      </c>
      <c r="AD104" s="582"/>
      <c r="AE104" s="582"/>
      <c r="AF104" s="582"/>
      <c r="AG104" s="586">
        <f t="shared" si="26"/>
        <v>0</v>
      </c>
      <c r="AH104" s="582"/>
      <c r="AI104" s="582"/>
      <c r="AJ104" s="582"/>
      <c r="AK104" s="582"/>
      <c r="AL104" s="586">
        <f t="shared" si="27"/>
        <v>0</v>
      </c>
      <c r="AM104" s="582"/>
      <c r="AN104" s="582"/>
      <c r="AO104" s="586">
        <f t="shared" si="32"/>
        <v>0</v>
      </c>
      <c r="AP104" s="582"/>
      <c r="AQ104" s="582"/>
      <c r="AR104" s="582"/>
      <c r="AS104" s="588">
        <f t="shared" si="33"/>
        <v>0</v>
      </c>
      <c r="AT104" s="590">
        <f t="shared" si="34"/>
        <v>0</v>
      </c>
      <c r="AU104" s="601">
        <f t="shared" si="28"/>
        <v>0</v>
      </c>
      <c r="AV104" s="601">
        <f t="shared" si="35"/>
        <v>0</v>
      </c>
      <c r="AW104" s="584">
        <f>IFERROR(VLOOKUP(G104,'base dados'!$B$2:$C$47,2,FALSE),0)</f>
        <v>0</v>
      </c>
      <c r="AX104" s="589">
        <f t="shared" si="38"/>
        <v>0</v>
      </c>
      <c r="AY104" s="601">
        <f t="shared" si="29"/>
        <v>0</v>
      </c>
      <c r="AZ104" s="601">
        <f t="shared" si="30"/>
        <v>0</v>
      </c>
      <c r="BA104" s="585">
        <f>IFERROR(VLOOKUP(H104,'base dados'!$B$2:$C$47,2,FALSE),0)</f>
        <v>0</v>
      </c>
      <c r="BB104" s="589">
        <f t="shared" si="36"/>
        <v>0</v>
      </c>
      <c r="BC104" s="589">
        <f t="shared" si="37"/>
        <v>0</v>
      </c>
    </row>
    <row r="105" spans="1:55" ht="42.6" hidden="1" customHeight="1">
      <c r="A105" s="482">
        <f>IFERROR(VLOOKUP(G105,'base dados'!K106:L109,2,FALSE),0)</f>
        <v>0</v>
      </c>
      <c r="B105" s="482">
        <f>IFERROR(VLOOKUP(H105,'base dados'!$M$11:$N$22,2,FALSE),0)</f>
        <v>0</v>
      </c>
      <c r="C105" s="578">
        <f t="shared" si="31"/>
        <v>95</v>
      </c>
      <c r="D105" s="578"/>
      <c r="E105" s="578"/>
      <c r="F105" s="581"/>
      <c r="G105" s="579"/>
      <c r="H105" s="579"/>
      <c r="I105" s="597">
        <f>IFERROR(VLOOKUP(G105,'base dados'!$B$2:$F$47,5,FALSE),0)</f>
        <v>0</v>
      </c>
      <c r="J105" s="586" t="str">
        <f>IFERROR(VLOOKUP(G105,'base dados'!$B$2:$F$47,3,FALSE)," ")</f>
        <v xml:space="preserve"> </v>
      </c>
      <c r="K105" s="597" t="str">
        <f>IFERROR(VLOOKUP(H105,'base dados'!$B$2:$F$47,5,FALSE)," ")</f>
        <v xml:space="preserve"> </v>
      </c>
      <c r="L105" s="586" t="str">
        <f>IFERROR(VLOOKUP(H105,'base dados'!$B$2:$F$47,3,FALSE)," ")</f>
        <v xml:space="preserve"> </v>
      </c>
      <c r="M105" s="582"/>
      <c r="N105" s="587"/>
      <c r="O105" s="587"/>
      <c r="P105" s="586">
        <f t="shared" si="22"/>
        <v>0</v>
      </c>
      <c r="Q105" s="587"/>
      <c r="R105" s="587"/>
      <c r="S105" s="587"/>
      <c r="T105" s="587"/>
      <c r="U105" s="586">
        <f t="shared" si="23"/>
        <v>0</v>
      </c>
      <c r="V105" s="582"/>
      <c r="W105" s="582"/>
      <c r="X105" s="582"/>
      <c r="Y105" s="582"/>
      <c r="Z105" s="586">
        <f t="shared" si="24"/>
        <v>0</v>
      </c>
      <c r="AA105" s="582"/>
      <c r="AB105" s="582"/>
      <c r="AC105" s="586">
        <f t="shared" si="25"/>
        <v>0</v>
      </c>
      <c r="AD105" s="582"/>
      <c r="AE105" s="582"/>
      <c r="AF105" s="582"/>
      <c r="AG105" s="586">
        <f t="shared" si="26"/>
        <v>0</v>
      </c>
      <c r="AH105" s="582"/>
      <c r="AI105" s="582"/>
      <c r="AJ105" s="582"/>
      <c r="AK105" s="582"/>
      <c r="AL105" s="586">
        <f t="shared" si="27"/>
        <v>0</v>
      </c>
      <c r="AM105" s="582"/>
      <c r="AN105" s="582"/>
      <c r="AO105" s="586">
        <f t="shared" si="32"/>
        <v>0</v>
      </c>
      <c r="AP105" s="582"/>
      <c r="AQ105" s="582"/>
      <c r="AR105" s="582"/>
      <c r="AS105" s="588">
        <f t="shared" si="33"/>
        <v>0</v>
      </c>
      <c r="AT105" s="590">
        <f t="shared" si="34"/>
        <v>0</v>
      </c>
      <c r="AU105" s="601">
        <f t="shared" si="28"/>
        <v>0</v>
      </c>
      <c r="AV105" s="601">
        <f t="shared" si="35"/>
        <v>0</v>
      </c>
      <c r="AW105" s="584">
        <f>IFERROR(VLOOKUP(G105,'base dados'!$B$2:$C$47,2,FALSE),0)</f>
        <v>0</v>
      </c>
      <c r="AX105" s="589">
        <f t="shared" si="38"/>
        <v>0</v>
      </c>
      <c r="AY105" s="601">
        <f t="shared" si="29"/>
        <v>0</v>
      </c>
      <c r="AZ105" s="601">
        <f t="shared" si="30"/>
        <v>0</v>
      </c>
      <c r="BA105" s="585">
        <f>IFERROR(VLOOKUP(H105,'base dados'!$B$2:$C$47,2,FALSE),0)</f>
        <v>0</v>
      </c>
      <c r="BB105" s="589">
        <f t="shared" si="36"/>
        <v>0</v>
      </c>
      <c r="BC105" s="589">
        <f t="shared" si="37"/>
        <v>0</v>
      </c>
    </row>
    <row r="106" spans="1:55" ht="42.6" hidden="1" customHeight="1">
      <c r="A106" s="482">
        <f>IFERROR(VLOOKUP(G106,'base dados'!K107:L110,2,FALSE),0)</f>
        <v>0</v>
      </c>
      <c r="B106" s="482">
        <f>IFERROR(VLOOKUP(H106,'base dados'!$M$11:$N$22,2,FALSE),0)</f>
        <v>0</v>
      </c>
      <c r="C106" s="578">
        <f t="shared" si="31"/>
        <v>96</v>
      </c>
      <c r="D106" s="578"/>
      <c r="E106" s="578"/>
      <c r="F106" s="581"/>
      <c r="G106" s="579"/>
      <c r="H106" s="579"/>
      <c r="I106" s="597">
        <f>IFERROR(VLOOKUP(G106,'base dados'!$B$2:$F$47,5,FALSE),0)</f>
        <v>0</v>
      </c>
      <c r="J106" s="586" t="str">
        <f>IFERROR(VLOOKUP(G106,'base dados'!$B$2:$F$47,3,FALSE)," ")</f>
        <v xml:space="preserve"> </v>
      </c>
      <c r="K106" s="597" t="str">
        <f>IFERROR(VLOOKUP(H106,'base dados'!$B$2:$F$47,5,FALSE)," ")</f>
        <v xml:space="preserve"> </v>
      </c>
      <c r="L106" s="586" t="str">
        <f>IFERROR(VLOOKUP(H106,'base dados'!$B$2:$F$47,3,FALSE)," ")</f>
        <v xml:space="preserve"> </v>
      </c>
      <c r="M106" s="582"/>
      <c r="N106" s="587"/>
      <c r="O106" s="587"/>
      <c r="P106" s="586">
        <f t="shared" si="22"/>
        <v>0</v>
      </c>
      <c r="Q106" s="587"/>
      <c r="R106" s="587"/>
      <c r="S106" s="587"/>
      <c r="T106" s="587"/>
      <c r="U106" s="586">
        <f t="shared" si="23"/>
        <v>0</v>
      </c>
      <c r="V106" s="582"/>
      <c r="W106" s="582"/>
      <c r="X106" s="582"/>
      <c r="Y106" s="582"/>
      <c r="Z106" s="586">
        <f t="shared" si="24"/>
        <v>0</v>
      </c>
      <c r="AA106" s="582"/>
      <c r="AB106" s="582"/>
      <c r="AC106" s="586">
        <f t="shared" si="25"/>
        <v>0</v>
      </c>
      <c r="AD106" s="582"/>
      <c r="AE106" s="582"/>
      <c r="AF106" s="582"/>
      <c r="AG106" s="586">
        <f t="shared" si="26"/>
        <v>0</v>
      </c>
      <c r="AH106" s="582"/>
      <c r="AI106" s="582"/>
      <c r="AJ106" s="582"/>
      <c r="AK106" s="582"/>
      <c r="AL106" s="586">
        <f t="shared" si="27"/>
        <v>0</v>
      </c>
      <c r="AM106" s="582"/>
      <c r="AN106" s="582"/>
      <c r="AO106" s="586">
        <f t="shared" si="32"/>
        <v>0</v>
      </c>
      <c r="AP106" s="582"/>
      <c r="AQ106" s="582"/>
      <c r="AR106" s="582"/>
      <c r="AS106" s="588">
        <f t="shared" si="33"/>
        <v>0</v>
      </c>
      <c r="AT106" s="590">
        <f t="shared" si="34"/>
        <v>0</v>
      </c>
      <c r="AU106" s="601">
        <f t="shared" si="28"/>
        <v>0</v>
      </c>
      <c r="AV106" s="601">
        <f t="shared" si="35"/>
        <v>0</v>
      </c>
      <c r="AW106" s="584">
        <f>IFERROR(VLOOKUP(G106,'base dados'!$B$2:$C$47,2,FALSE),0)</f>
        <v>0</v>
      </c>
      <c r="AX106" s="589">
        <f t="shared" si="38"/>
        <v>0</v>
      </c>
      <c r="AY106" s="601">
        <f t="shared" si="29"/>
        <v>0</v>
      </c>
      <c r="AZ106" s="601">
        <f t="shared" si="30"/>
        <v>0</v>
      </c>
      <c r="BA106" s="585">
        <f>IFERROR(VLOOKUP(H106,'base dados'!$B$2:$C$47,2,FALSE),0)</f>
        <v>0</v>
      </c>
      <c r="BB106" s="589">
        <f t="shared" si="36"/>
        <v>0</v>
      </c>
      <c r="BC106" s="589">
        <f t="shared" si="37"/>
        <v>0</v>
      </c>
    </row>
    <row r="107" spans="1:55" ht="42.6" hidden="1" customHeight="1">
      <c r="A107" s="482">
        <f>IFERROR(VLOOKUP(G107,'base dados'!K108:L111,2,FALSE),0)</f>
        <v>0</v>
      </c>
      <c r="B107" s="482">
        <f>IFERROR(VLOOKUP(H107,'base dados'!$M$11:$N$22,2,FALSE),0)</f>
        <v>0</v>
      </c>
      <c r="C107" s="578">
        <f t="shared" si="31"/>
        <v>97</v>
      </c>
      <c r="D107" s="578"/>
      <c r="E107" s="578"/>
      <c r="F107" s="581"/>
      <c r="G107" s="579"/>
      <c r="H107" s="579"/>
      <c r="I107" s="597">
        <f>IFERROR(VLOOKUP(G107,'base dados'!$B$2:$F$47,5,FALSE),0)</f>
        <v>0</v>
      </c>
      <c r="J107" s="586" t="str">
        <f>IFERROR(VLOOKUP(G107,'base dados'!$B$2:$F$47,3,FALSE)," ")</f>
        <v xml:space="preserve"> </v>
      </c>
      <c r="K107" s="597" t="str">
        <f>IFERROR(VLOOKUP(H107,'base dados'!$B$2:$F$47,5,FALSE)," ")</f>
        <v xml:space="preserve"> </v>
      </c>
      <c r="L107" s="586" t="str">
        <f>IFERROR(VLOOKUP(H107,'base dados'!$B$2:$F$47,3,FALSE)," ")</f>
        <v xml:space="preserve"> </v>
      </c>
      <c r="M107" s="582"/>
      <c r="N107" s="587"/>
      <c r="O107" s="587"/>
      <c r="P107" s="586">
        <f t="shared" si="22"/>
        <v>0</v>
      </c>
      <c r="Q107" s="587"/>
      <c r="R107" s="587"/>
      <c r="S107" s="587"/>
      <c r="T107" s="587"/>
      <c r="U107" s="586">
        <f t="shared" si="23"/>
        <v>0</v>
      </c>
      <c r="V107" s="582"/>
      <c r="W107" s="582"/>
      <c r="X107" s="582"/>
      <c r="Y107" s="582"/>
      <c r="Z107" s="586">
        <f t="shared" si="24"/>
        <v>0</v>
      </c>
      <c r="AA107" s="582"/>
      <c r="AB107" s="582"/>
      <c r="AC107" s="586">
        <f t="shared" si="25"/>
        <v>0</v>
      </c>
      <c r="AD107" s="582"/>
      <c r="AE107" s="582"/>
      <c r="AF107" s="582"/>
      <c r="AG107" s="586">
        <f t="shared" si="26"/>
        <v>0</v>
      </c>
      <c r="AH107" s="582"/>
      <c r="AI107" s="582"/>
      <c r="AJ107" s="582"/>
      <c r="AK107" s="582"/>
      <c r="AL107" s="586">
        <f t="shared" si="27"/>
        <v>0</v>
      </c>
      <c r="AM107" s="582"/>
      <c r="AN107" s="582"/>
      <c r="AO107" s="586">
        <f t="shared" si="32"/>
        <v>0</v>
      </c>
      <c r="AP107" s="582"/>
      <c r="AQ107" s="582"/>
      <c r="AR107" s="582"/>
      <c r="AS107" s="588">
        <f t="shared" si="33"/>
        <v>0</v>
      </c>
      <c r="AT107" s="590">
        <f t="shared" si="34"/>
        <v>0</v>
      </c>
      <c r="AU107" s="601">
        <f t="shared" si="28"/>
        <v>0</v>
      </c>
      <c r="AV107" s="601">
        <f t="shared" si="35"/>
        <v>0</v>
      </c>
      <c r="AW107" s="584">
        <f>IFERROR(VLOOKUP(G107,'base dados'!$B$2:$C$47,2,FALSE),0)</f>
        <v>0</v>
      </c>
      <c r="AX107" s="589">
        <f t="shared" si="38"/>
        <v>0</v>
      </c>
      <c r="AY107" s="601">
        <f t="shared" si="29"/>
        <v>0</v>
      </c>
      <c r="AZ107" s="601">
        <f t="shared" si="30"/>
        <v>0</v>
      </c>
      <c r="BA107" s="585">
        <f>IFERROR(VLOOKUP(H107,'base dados'!$B$2:$C$47,2,FALSE),0)</f>
        <v>0</v>
      </c>
      <c r="BB107" s="589">
        <f t="shared" si="36"/>
        <v>0</v>
      </c>
      <c r="BC107" s="589">
        <f t="shared" si="37"/>
        <v>0</v>
      </c>
    </row>
    <row r="108" spans="1:55" ht="42.6" hidden="1" customHeight="1">
      <c r="A108" s="482">
        <f>IFERROR(VLOOKUP(G108,'base dados'!K109:L112,2,FALSE),0)</f>
        <v>0</v>
      </c>
      <c r="B108" s="482">
        <f>IFERROR(VLOOKUP(H108,'base dados'!$M$11:$N$22,2,FALSE),0)</f>
        <v>0</v>
      </c>
      <c r="C108" s="578">
        <f t="shared" si="31"/>
        <v>98</v>
      </c>
      <c r="D108" s="578"/>
      <c r="E108" s="578"/>
      <c r="F108" s="581"/>
      <c r="G108" s="579"/>
      <c r="H108" s="579"/>
      <c r="I108" s="597">
        <f>IFERROR(VLOOKUP(G108,'base dados'!$B$2:$F$47,5,FALSE),0)</f>
        <v>0</v>
      </c>
      <c r="J108" s="586" t="str">
        <f>IFERROR(VLOOKUP(G108,'base dados'!$B$2:$F$47,3,FALSE)," ")</f>
        <v xml:space="preserve"> </v>
      </c>
      <c r="K108" s="597" t="str">
        <f>IFERROR(VLOOKUP(H108,'base dados'!$B$2:$F$47,5,FALSE)," ")</f>
        <v xml:space="preserve"> </v>
      </c>
      <c r="L108" s="586" t="str">
        <f>IFERROR(VLOOKUP(H108,'base dados'!$B$2:$F$47,3,FALSE)," ")</f>
        <v xml:space="preserve"> </v>
      </c>
      <c r="M108" s="582"/>
      <c r="N108" s="587"/>
      <c r="O108" s="587"/>
      <c r="P108" s="586">
        <f t="shared" si="22"/>
        <v>0</v>
      </c>
      <c r="Q108" s="587"/>
      <c r="R108" s="587"/>
      <c r="S108" s="587"/>
      <c r="T108" s="587"/>
      <c r="U108" s="586">
        <f t="shared" si="23"/>
        <v>0</v>
      </c>
      <c r="V108" s="582"/>
      <c r="W108" s="582"/>
      <c r="X108" s="582"/>
      <c r="Y108" s="582"/>
      <c r="Z108" s="586">
        <f t="shared" si="24"/>
        <v>0</v>
      </c>
      <c r="AA108" s="582"/>
      <c r="AB108" s="582"/>
      <c r="AC108" s="586">
        <f t="shared" si="25"/>
        <v>0</v>
      </c>
      <c r="AD108" s="582"/>
      <c r="AE108" s="582"/>
      <c r="AF108" s="582"/>
      <c r="AG108" s="586">
        <f t="shared" si="26"/>
        <v>0</v>
      </c>
      <c r="AH108" s="582"/>
      <c r="AI108" s="582"/>
      <c r="AJ108" s="582"/>
      <c r="AK108" s="582"/>
      <c r="AL108" s="586">
        <f t="shared" si="27"/>
        <v>0</v>
      </c>
      <c r="AM108" s="582"/>
      <c r="AN108" s="582"/>
      <c r="AO108" s="586">
        <f t="shared" si="32"/>
        <v>0</v>
      </c>
      <c r="AP108" s="582"/>
      <c r="AQ108" s="582"/>
      <c r="AR108" s="582"/>
      <c r="AS108" s="588">
        <f t="shared" si="33"/>
        <v>0</v>
      </c>
      <c r="AT108" s="590">
        <f t="shared" si="34"/>
        <v>0</v>
      </c>
      <c r="AU108" s="601">
        <f t="shared" si="28"/>
        <v>0</v>
      </c>
      <c r="AV108" s="601">
        <f t="shared" si="35"/>
        <v>0</v>
      </c>
      <c r="AW108" s="584">
        <f>IFERROR(VLOOKUP(G108,'base dados'!$B$2:$C$47,2,FALSE),0)</f>
        <v>0</v>
      </c>
      <c r="AX108" s="589">
        <f t="shared" si="38"/>
        <v>0</v>
      </c>
      <c r="AY108" s="601">
        <f t="shared" si="29"/>
        <v>0</v>
      </c>
      <c r="AZ108" s="601">
        <f t="shared" si="30"/>
        <v>0</v>
      </c>
      <c r="BA108" s="585">
        <f>IFERROR(VLOOKUP(H108,'base dados'!$B$2:$C$47,2,FALSE),0)</f>
        <v>0</v>
      </c>
      <c r="BB108" s="589">
        <f t="shared" si="36"/>
        <v>0</v>
      </c>
      <c r="BC108" s="589">
        <f t="shared" si="37"/>
        <v>0</v>
      </c>
    </row>
    <row r="109" spans="1:55" ht="42.6" hidden="1" customHeight="1">
      <c r="A109" s="482">
        <f>IFERROR(VLOOKUP(G109,'base dados'!K110:L113,2,FALSE),0)</f>
        <v>0</v>
      </c>
      <c r="B109" s="482">
        <f>IFERROR(VLOOKUP(H109,'base dados'!$M$11:$N$22,2,FALSE),0)</f>
        <v>0</v>
      </c>
      <c r="C109" s="578">
        <f t="shared" si="31"/>
        <v>99</v>
      </c>
      <c r="D109" s="578"/>
      <c r="E109" s="578"/>
      <c r="F109" s="581"/>
      <c r="G109" s="579"/>
      <c r="H109" s="579"/>
      <c r="I109" s="597">
        <f>IFERROR(VLOOKUP(G109,'base dados'!$B$2:$F$47,5,FALSE),0)</f>
        <v>0</v>
      </c>
      <c r="J109" s="586" t="str">
        <f>IFERROR(VLOOKUP(G109,'base dados'!$B$2:$F$47,3,FALSE)," ")</f>
        <v xml:space="preserve"> </v>
      </c>
      <c r="K109" s="597" t="str">
        <f>IFERROR(VLOOKUP(H109,'base dados'!$B$2:$F$47,5,FALSE)," ")</f>
        <v xml:space="preserve"> </v>
      </c>
      <c r="L109" s="586" t="str">
        <f>IFERROR(VLOOKUP(H109,'base dados'!$B$2:$F$47,3,FALSE)," ")</f>
        <v xml:space="preserve"> </v>
      </c>
      <c r="M109" s="582"/>
      <c r="N109" s="587"/>
      <c r="O109" s="587"/>
      <c r="P109" s="586">
        <f t="shared" si="22"/>
        <v>0</v>
      </c>
      <c r="Q109" s="587"/>
      <c r="R109" s="587"/>
      <c r="S109" s="587"/>
      <c r="T109" s="587"/>
      <c r="U109" s="586">
        <f t="shared" si="23"/>
        <v>0</v>
      </c>
      <c r="V109" s="582"/>
      <c r="W109" s="582"/>
      <c r="X109" s="582"/>
      <c r="Y109" s="582"/>
      <c r="Z109" s="586">
        <f t="shared" si="24"/>
        <v>0</v>
      </c>
      <c r="AA109" s="582"/>
      <c r="AB109" s="582"/>
      <c r="AC109" s="586">
        <f t="shared" si="25"/>
        <v>0</v>
      </c>
      <c r="AD109" s="582"/>
      <c r="AE109" s="582"/>
      <c r="AF109" s="582"/>
      <c r="AG109" s="586">
        <f t="shared" si="26"/>
        <v>0</v>
      </c>
      <c r="AH109" s="582"/>
      <c r="AI109" s="582"/>
      <c r="AJ109" s="582"/>
      <c r="AK109" s="582"/>
      <c r="AL109" s="586">
        <f t="shared" si="27"/>
        <v>0</v>
      </c>
      <c r="AM109" s="582"/>
      <c r="AN109" s="582"/>
      <c r="AO109" s="586">
        <f t="shared" si="32"/>
        <v>0</v>
      </c>
      <c r="AP109" s="582"/>
      <c r="AQ109" s="582"/>
      <c r="AR109" s="582"/>
      <c r="AS109" s="588">
        <f t="shared" si="33"/>
        <v>0</v>
      </c>
      <c r="AT109" s="590">
        <f t="shared" si="34"/>
        <v>0</v>
      </c>
      <c r="AU109" s="601">
        <f t="shared" si="28"/>
        <v>0</v>
      </c>
      <c r="AV109" s="601">
        <f t="shared" si="35"/>
        <v>0</v>
      </c>
      <c r="AW109" s="584">
        <f>IFERROR(VLOOKUP(G109,'base dados'!$B$2:$C$47,2,FALSE),0)</f>
        <v>0</v>
      </c>
      <c r="AX109" s="589">
        <f t="shared" si="38"/>
        <v>0</v>
      </c>
      <c r="AY109" s="601">
        <f t="shared" si="29"/>
        <v>0</v>
      </c>
      <c r="AZ109" s="601">
        <f t="shared" si="30"/>
        <v>0</v>
      </c>
      <c r="BA109" s="585">
        <f>IFERROR(VLOOKUP(H109,'base dados'!$B$2:$C$47,2,FALSE),0)</f>
        <v>0</v>
      </c>
      <c r="BB109" s="589">
        <f t="shared" si="36"/>
        <v>0</v>
      </c>
      <c r="BC109" s="589">
        <f t="shared" si="37"/>
        <v>0</v>
      </c>
    </row>
    <row r="110" spans="1:55" ht="42.6" hidden="1" customHeight="1">
      <c r="A110" s="482">
        <f>IFERROR(VLOOKUP(G110,'base dados'!K111:L114,2,FALSE),0)</f>
        <v>0</v>
      </c>
      <c r="B110" s="482">
        <f>IFERROR(VLOOKUP(H110,'base dados'!$M$11:$N$22,2,FALSE),0)</f>
        <v>0</v>
      </c>
      <c r="C110" s="578">
        <f t="shared" si="31"/>
        <v>100</v>
      </c>
      <c r="D110" s="578"/>
      <c r="E110" s="578"/>
      <c r="F110" s="581"/>
      <c r="G110" s="579"/>
      <c r="H110" s="579"/>
      <c r="I110" s="597">
        <f>IFERROR(VLOOKUP(G110,'base dados'!$B$2:$F$47,5,FALSE),0)</f>
        <v>0</v>
      </c>
      <c r="J110" s="586" t="str">
        <f>IFERROR(VLOOKUP(G110,'base dados'!$B$2:$F$47,3,FALSE)," ")</f>
        <v xml:space="preserve"> </v>
      </c>
      <c r="K110" s="597" t="str">
        <f>IFERROR(VLOOKUP(H110,'base dados'!$B$2:$F$47,5,FALSE)," ")</f>
        <v xml:space="preserve"> </v>
      </c>
      <c r="L110" s="586" t="str">
        <f>IFERROR(VLOOKUP(H110,'base dados'!$B$2:$F$47,3,FALSE)," ")</f>
        <v xml:space="preserve"> </v>
      </c>
      <c r="M110" s="582"/>
      <c r="N110" s="587"/>
      <c r="O110" s="587"/>
      <c r="P110" s="586">
        <f t="shared" si="22"/>
        <v>0</v>
      </c>
      <c r="Q110" s="587"/>
      <c r="R110" s="587"/>
      <c r="S110" s="587"/>
      <c r="T110" s="587"/>
      <c r="U110" s="586">
        <f t="shared" si="23"/>
        <v>0</v>
      </c>
      <c r="V110" s="582"/>
      <c r="W110" s="582"/>
      <c r="X110" s="582"/>
      <c r="Y110" s="582"/>
      <c r="Z110" s="586">
        <f t="shared" si="24"/>
        <v>0</v>
      </c>
      <c r="AA110" s="582"/>
      <c r="AB110" s="582"/>
      <c r="AC110" s="586">
        <f t="shared" si="25"/>
        <v>0</v>
      </c>
      <c r="AD110" s="582"/>
      <c r="AE110" s="582"/>
      <c r="AF110" s="582"/>
      <c r="AG110" s="586">
        <f t="shared" si="26"/>
        <v>0</v>
      </c>
      <c r="AH110" s="582"/>
      <c r="AI110" s="582"/>
      <c r="AJ110" s="582"/>
      <c r="AK110" s="582"/>
      <c r="AL110" s="586">
        <f t="shared" si="27"/>
        <v>0</v>
      </c>
      <c r="AM110" s="582"/>
      <c r="AN110" s="582"/>
      <c r="AO110" s="586">
        <f t="shared" si="32"/>
        <v>0</v>
      </c>
      <c r="AP110" s="582"/>
      <c r="AQ110" s="582"/>
      <c r="AR110" s="582"/>
      <c r="AS110" s="588">
        <f t="shared" si="33"/>
        <v>0</v>
      </c>
      <c r="AT110" s="590">
        <f t="shared" si="34"/>
        <v>0</v>
      </c>
      <c r="AU110" s="601">
        <f t="shared" si="28"/>
        <v>0</v>
      </c>
      <c r="AV110" s="601">
        <f t="shared" si="35"/>
        <v>0</v>
      </c>
      <c r="AW110" s="584">
        <f>IFERROR(VLOOKUP(G110,'base dados'!$B$2:$C$47,2,FALSE),0)</f>
        <v>0</v>
      </c>
      <c r="AX110" s="589">
        <f t="shared" si="38"/>
        <v>0</v>
      </c>
      <c r="AY110" s="601">
        <f t="shared" si="29"/>
        <v>0</v>
      </c>
      <c r="AZ110" s="601">
        <f t="shared" si="30"/>
        <v>0</v>
      </c>
      <c r="BA110" s="585">
        <f>IFERROR(VLOOKUP(H110,'base dados'!$B$2:$C$47,2,FALSE),0)</f>
        <v>0</v>
      </c>
      <c r="BB110" s="589">
        <f t="shared" si="36"/>
        <v>0</v>
      </c>
      <c r="BC110" s="589">
        <f t="shared" si="37"/>
        <v>0</v>
      </c>
    </row>
    <row r="111" spans="1:55" ht="42.6" hidden="1" customHeight="1">
      <c r="A111" s="482">
        <f>IFERROR(VLOOKUP(G111,'base dados'!K112:L115,2,FALSE),0)</f>
        <v>0</v>
      </c>
      <c r="B111" s="482">
        <f>IFERROR(VLOOKUP(H111,'base dados'!$M$11:$N$22,2,FALSE),0)</f>
        <v>0</v>
      </c>
      <c r="C111" s="578">
        <f t="shared" si="31"/>
        <v>101</v>
      </c>
      <c r="D111" s="578"/>
      <c r="E111" s="578"/>
      <c r="F111" s="581"/>
      <c r="G111" s="579"/>
      <c r="H111" s="579"/>
      <c r="I111" s="597">
        <f>IFERROR(VLOOKUP(G111,'base dados'!$B$2:$F$47,5,FALSE),0)</f>
        <v>0</v>
      </c>
      <c r="J111" s="586" t="str">
        <f>IFERROR(VLOOKUP(G111,'base dados'!$B$2:$F$47,3,FALSE)," ")</f>
        <v xml:space="preserve"> </v>
      </c>
      <c r="K111" s="597" t="str">
        <f>IFERROR(VLOOKUP(H111,'base dados'!$B$2:$F$47,5,FALSE)," ")</f>
        <v xml:space="preserve"> </v>
      </c>
      <c r="L111" s="586" t="str">
        <f>IFERROR(VLOOKUP(H111,'base dados'!$B$2:$F$47,3,FALSE)," ")</f>
        <v xml:space="preserve"> </v>
      </c>
      <c r="M111" s="582"/>
      <c r="N111" s="587"/>
      <c r="O111" s="587"/>
      <c r="P111" s="586">
        <f t="shared" si="22"/>
        <v>0</v>
      </c>
      <c r="Q111" s="587"/>
      <c r="R111" s="587"/>
      <c r="S111" s="587"/>
      <c r="T111" s="587"/>
      <c r="U111" s="586">
        <f t="shared" si="23"/>
        <v>0</v>
      </c>
      <c r="V111" s="582"/>
      <c r="W111" s="582"/>
      <c r="X111" s="582"/>
      <c r="Y111" s="582"/>
      <c r="Z111" s="586">
        <f t="shared" si="24"/>
        <v>0</v>
      </c>
      <c r="AA111" s="582"/>
      <c r="AB111" s="582"/>
      <c r="AC111" s="586">
        <f t="shared" si="25"/>
        <v>0</v>
      </c>
      <c r="AD111" s="582"/>
      <c r="AE111" s="582"/>
      <c r="AF111" s="582"/>
      <c r="AG111" s="586">
        <f t="shared" si="26"/>
        <v>0</v>
      </c>
      <c r="AH111" s="582"/>
      <c r="AI111" s="582"/>
      <c r="AJ111" s="582"/>
      <c r="AK111" s="582"/>
      <c r="AL111" s="586">
        <f t="shared" si="27"/>
        <v>0</v>
      </c>
      <c r="AM111" s="582"/>
      <c r="AN111" s="582"/>
      <c r="AO111" s="586">
        <f t="shared" si="32"/>
        <v>0</v>
      </c>
      <c r="AP111" s="582"/>
      <c r="AQ111" s="582"/>
      <c r="AR111" s="582"/>
      <c r="AS111" s="588">
        <f t="shared" si="33"/>
        <v>0</v>
      </c>
      <c r="AT111" s="590">
        <f t="shared" si="34"/>
        <v>0</v>
      </c>
      <c r="AU111" s="601">
        <f t="shared" si="28"/>
        <v>0</v>
      </c>
      <c r="AV111" s="601">
        <f t="shared" si="35"/>
        <v>0</v>
      </c>
      <c r="AW111" s="584">
        <f>IFERROR(VLOOKUP(G111,'base dados'!$B$2:$C$47,2,FALSE),0)</f>
        <v>0</v>
      </c>
      <c r="AX111" s="589">
        <f t="shared" si="38"/>
        <v>0</v>
      </c>
      <c r="AY111" s="601">
        <f t="shared" si="29"/>
        <v>0</v>
      </c>
      <c r="AZ111" s="601">
        <f t="shared" si="30"/>
        <v>0</v>
      </c>
      <c r="BA111" s="585">
        <f>IFERROR(VLOOKUP(H111,'base dados'!$B$2:$C$47,2,FALSE),0)</f>
        <v>0</v>
      </c>
      <c r="BB111" s="589">
        <f t="shared" si="36"/>
        <v>0</v>
      </c>
      <c r="BC111" s="589">
        <f t="shared" si="37"/>
        <v>0</v>
      </c>
    </row>
    <row r="112" spans="1:55" ht="42.6" hidden="1" customHeight="1">
      <c r="A112" s="482">
        <f>IFERROR(VLOOKUP(G112,'base dados'!K113:L116,2,FALSE),0)</f>
        <v>0</v>
      </c>
      <c r="B112" s="482">
        <f>IFERROR(VLOOKUP(H112,'base dados'!$M$11:$N$22,2,FALSE),0)</f>
        <v>0</v>
      </c>
      <c r="C112" s="578">
        <f t="shared" si="31"/>
        <v>102</v>
      </c>
      <c r="D112" s="578"/>
      <c r="E112" s="578"/>
      <c r="F112" s="581"/>
      <c r="G112" s="579"/>
      <c r="H112" s="579"/>
      <c r="I112" s="597">
        <f>IFERROR(VLOOKUP(G112,'base dados'!$B$2:$F$47,5,FALSE),0)</f>
        <v>0</v>
      </c>
      <c r="J112" s="586" t="str">
        <f>IFERROR(VLOOKUP(G112,'base dados'!$B$2:$F$47,3,FALSE)," ")</f>
        <v xml:space="preserve"> </v>
      </c>
      <c r="K112" s="597" t="str">
        <f>IFERROR(VLOOKUP(H112,'base dados'!$B$2:$F$47,5,FALSE)," ")</f>
        <v xml:space="preserve"> </v>
      </c>
      <c r="L112" s="586" t="str">
        <f>IFERROR(VLOOKUP(H112,'base dados'!$B$2:$F$47,3,FALSE)," ")</f>
        <v xml:space="preserve"> </v>
      </c>
      <c r="M112" s="582"/>
      <c r="N112" s="587"/>
      <c r="O112" s="587"/>
      <c r="P112" s="586">
        <f t="shared" si="22"/>
        <v>0</v>
      </c>
      <c r="Q112" s="587"/>
      <c r="R112" s="587"/>
      <c r="S112" s="587"/>
      <c r="T112" s="587"/>
      <c r="U112" s="586">
        <f t="shared" si="23"/>
        <v>0</v>
      </c>
      <c r="V112" s="582"/>
      <c r="W112" s="582"/>
      <c r="X112" s="582"/>
      <c r="Y112" s="582"/>
      <c r="Z112" s="586">
        <f t="shared" si="24"/>
        <v>0</v>
      </c>
      <c r="AA112" s="582"/>
      <c r="AB112" s="582"/>
      <c r="AC112" s="586">
        <f t="shared" si="25"/>
        <v>0</v>
      </c>
      <c r="AD112" s="582"/>
      <c r="AE112" s="582"/>
      <c r="AF112" s="582"/>
      <c r="AG112" s="586">
        <f t="shared" si="26"/>
        <v>0</v>
      </c>
      <c r="AH112" s="582"/>
      <c r="AI112" s="582"/>
      <c r="AJ112" s="582"/>
      <c r="AK112" s="582"/>
      <c r="AL112" s="586">
        <f t="shared" si="27"/>
        <v>0</v>
      </c>
      <c r="AM112" s="582"/>
      <c r="AN112" s="582"/>
      <c r="AO112" s="586">
        <f t="shared" si="32"/>
        <v>0</v>
      </c>
      <c r="AP112" s="582"/>
      <c r="AQ112" s="582"/>
      <c r="AR112" s="582"/>
      <c r="AS112" s="588">
        <f t="shared" si="33"/>
        <v>0</v>
      </c>
      <c r="AT112" s="590">
        <f t="shared" si="34"/>
        <v>0</v>
      </c>
      <c r="AU112" s="601">
        <f t="shared" si="28"/>
        <v>0</v>
      </c>
      <c r="AV112" s="601">
        <f t="shared" si="35"/>
        <v>0</v>
      </c>
      <c r="AW112" s="584">
        <f>IFERROR(VLOOKUP(G112,'base dados'!$B$2:$C$47,2,FALSE),0)</f>
        <v>0</v>
      </c>
      <c r="AX112" s="589">
        <f t="shared" si="38"/>
        <v>0</v>
      </c>
      <c r="AY112" s="601">
        <f t="shared" si="29"/>
        <v>0</v>
      </c>
      <c r="AZ112" s="601">
        <f t="shared" si="30"/>
        <v>0</v>
      </c>
      <c r="BA112" s="585">
        <f>IFERROR(VLOOKUP(H112,'base dados'!$B$2:$C$47,2,FALSE),0)</f>
        <v>0</v>
      </c>
      <c r="BB112" s="589">
        <f t="shared" si="36"/>
        <v>0</v>
      </c>
      <c r="BC112" s="589">
        <f t="shared" si="37"/>
        <v>0</v>
      </c>
    </row>
    <row r="113" spans="1:55" ht="42.6" hidden="1" customHeight="1">
      <c r="A113" s="482">
        <f>IFERROR(VLOOKUP(G113,'base dados'!K114:L117,2,FALSE),0)</f>
        <v>0</v>
      </c>
      <c r="B113" s="482">
        <f>IFERROR(VLOOKUP(H113,'base dados'!$M$11:$N$22,2,FALSE),0)</f>
        <v>0</v>
      </c>
      <c r="C113" s="578">
        <f t="shared" si="31"/>
        <v>103</v>
      </c>
      <c r="D113" s="578"/>
      <c r="E113" s="578"/>
      <c r="F113" s="581"/>
      <c r="G113" s="579"/>
      <c r="H113" s="579"/>
      <c r="I113" s="597">
        <f>IFERROR(VLOOKUP(G113,'base dados'!$B$2:$F$47,5,FALSE),0)</f>
        <v>0</v>
      </c>
      <c r="J113" s="586" t="str">
        <f>IFERROR(VLOOKUP(G113,'base dados'!$B$2:$F$47,3,FALSE)," ")</f>
        <v xml:space="preserve"> </v>
      </c>
      <c r="K113" s="597" t="str">
        <f>IFERROR(VLOOKUP(H113,'base dados'!$B$2:$F$47,5,FALSE)," ")</f>
        <v xml:space="preserve"> </v>
      </c>
      <c r="L113" s="586" t="str">
        <f>IFERROR(VLOOKUP(H113,'base dados'!$B$2:$F$47,3,FALSE)," ")</f>
        <v xml:space="preserve"> </v>
      </c>
      <c r="M113" s="582"/>
      <c r="N113" s="587"/>
      <c r="O113" s="587"/>
      <c r="P113" s="586">
        <f t="shared" si="22"/>
        <v>0</v>
      </c>
      <c r="Q113" s="587"/>
      <c r="R113" s="587"/>
      <c r="S113" s="587"/>
      <c r="T113" s="587"/>
      <c r="U113" s="586">
        <f t="shared" si="23"/>
        <v>0</v>
      </c>
      <c r="V113" s="582"/>
      <c r="W113" s="582"/>
      <c r="X113" s="582"/>
      <c r="Y113" s="582"/>
      <c r="Z113" s="586">
        <f t="shared" si="24"/>
        <v>0</v>
      </c>
      <c r="AA113" s="582"/>
      <c r="AB113" s="582"/>
      <c r="AC113" s="586">
        <f t="shared" si="25"/>
        <v>0</v>
      </c>
      <c r="AD113" s="582"/>
      <c r="AE113" s="582"/>
      <c r="AF113" s="582"/>
      <c r="AG113" s="586">
        <f t="shared" si="26"/>
        <v>0</v>
      </c>
      <c r="AH113" s="582"/>
      <c r="AI113" s="582"/>
      <c r="AJ113" s="582"/>
      <c r="AK113" s="582"/>
      <c r="AL113" s="586">
        <f t="shared" si="27"/>
        <v>0</v>
      </c>
      <c r="AM113" s="582"/>
      <c r="AN113" s="582"/>
      <c r="AO113" s="586">
        <f t="shared" si="32"/>
        <v>0</v>
      </c>
      <c r="AP113" s="582"/>
      <c r="AQ113" s="582"/>
      <c r="AR113" s="582"/>
      <c r="AS113" s="588">
        <f t="shared" si="33"/>
        <v>0</v>
      </c>
      <c r="AT113" s="590">
        <f t="shared" si="34"/>
        <v>0</v>
      </c>
      <c r="AU113" s="601">
        <f t="shared" si="28"/>
        <v>0</v>
      </c>
      <c r="AV113" s="601">
        <f t="shared" si="35"/>
        <v>0</v>
      </c>
      <c r="AW113" s="584">
        <f>IFERROR(VLOOKUP(G113,'base dados'!$B$2:$C$47,2,FALSE),0)</f>
        <v>0</v>
      </c>
      <c r="AX113" s="589">
        <f t="shared" si="38"/>
        <v>0</v>
      </c>
      <c r="AY113" s="601">
        <f t="shared" si="29"/>
        <v>0</v>
      </c>
      <c r="AZ113" s="601">
        <f t="shared" si="30"/>
        <v>0</v>
      </c>
      <c r="BA113" s="585">
        <f>IFERROR(VLOOKUP(H113,'base dados'!$B$2:$C$47,2,FALSE),0)</f>
        <v>0</v>
      </c>
      <c r="BB113" s="589">
        <f t="shared" si="36"/>
        <v>0</v>
      </c>
      <c r="BC113" s="589">
        <f t="shared" si="37"/>
        <v>0</v>
      </c>
    </row>
    <row r="114" spans="1:55" ht="42.6" hidden="1" customHeight="1">
      <c r="A114" s="482">
        <f>IFERROR(VLOOKUP(G114,'base dados'!K115:L118,2,FALSE),0)</f>
        <v>0</v>
      </c>
      <c r="B114" s="482">
        <f>IFERROR(VLOOKUP(H114,'base dados'!$M$11:$N$22,2,FALSE),0)</f>
        <v>0</v>
      </c>
      <c r="C114" s="578">
        <f t="shared" si="31"/>
        <v>104</v>
      </c>
      <c r="D114" s="578"/>
      <c r="E114" s="578"/>
      <c r="F114" s="581"/>
      <c r="G114" s="579"/>
      <c r="H114" s="579"/>
      <c r="I114" s="597">
        <f>IFERROR(VLOOKUP(G114,'base dados'!$B$2:$F$47,5,FALSE),0)</f>
        <v>0</v>
      </c>
      <c r="J114" s="586" t="str">
        <f>IFERROR(VLOOKUP(G114,'base dados'!$B$2:$F$47,3,FALSE)," ")</f>
        <v xml:space="preserve"> </v>
      </c>
      <c r="K114" s="597" t="str">
        <f>IFERROR(VLOOKUP(H114,'base dados'!$B$2:$F$47,5,FALSE)," ")</f>
        <v xml:space="preserve"> </v>
      </c>
      <c r="L114" s="586" t="str">
        <f>IFERROR(VLOOKUP(H114,'base dados'!$B$2:$F$47,3,FALSE)," ")</f>
        <v xml:space="preserve"> </v>
      </c>
      <c r="M114" s="582"/>
      <c r="N114" s="587"/>
      <c r="O114" s="587"/>
      <c r="P114" s="586">
        <f t="shared" si="22"/>
        <v>0</v>
      </c>
      <c r="Q114" s="587"/>
      <c r="R114" s="587"/>
      <c r="S114" s="587"/>
      <c r="T114" s="587"/>
      <c r="U114" s="586">
        <f t="shared" si="23"/>
        <v>0</v>
      </c>
      <c r="V114" s="582"/>
      <c r="W114" s="582"/>
      <c r="X114" s="582"/>
      <c r="Y114" s="582"/>
      <c r="Z114" s="586">
        <f t="shared" si="24"/>
        <v>0</v>
      </c>
      <c r="AA114" s="582"/>
      <c r="AB114" s="582"/>
      <c r="AC114" s="586">
        <f t="shared" si="25"/>
        <v>0</v>
      </c>
      <c r="AD114" s="582"/>
      <c r="AE114" s="582"/>
      <c r="AF114" s="582"/>
      <c r="AG114" s="586">
        <f t="shared" si="26"/>
        <v>0</v>
      </c>
      <c r="AH114" s="582"/>
      <c r="AI114" s="582"/>
      <c r="AJ114" s="582"/>
      <c r="AK114" s="582"/>
      <c r="AL114" s="586">
        <f t="shared" si="27"/>
        <v>0</v>
      </c>
      <c r="AM114" s="582"/>
      <c r="AN114" s="582"/>
      <c r="AO114" s="586">
        <f t="shared" si="32"/>
        <v>0</v>
      </c>
      <c r="AP114" s="582"/>
      <c r="AQ114" s="582"/>
      <c r="AR114" s="582"/>
      <c r="AS114" s="588">
        <f t="shared" si="33"/>
        <v>0</v>
      </c>
      <c r="AT114" s="590">
        <f t="shared" si="34"/>
        <v>0</v>
      </c>
      <c r="AU114" s="601">
        <f t="shared" si="28"/>
        <v>0</v>
      </c>
      <c r="AV114" s="601">
        <f t="shared" si="35"/>
        <v>0</v>
      </c>
      <c r="AW114" s="584">
        <f>IFERROR(VLOOKUP(G114,'base dados'!$B$2:$C$47,2,FALSE),0)</f>
        <v>0</v>
      </c>
      <c r="AX114" s="589">
        <f t="shared" si="38"/>
        <v>0</v>
      </c>
      <c r="AY114" s="601">
        <f t="shared" si="29"/>
        <v>0</v>
      </c>
      <c r="AZ114" s="601">
        <f t="shared" si="30"/>
        <v>0</v>
      </c>
      <c r="BA114" s="585">
        <f>IFERROR(VLOOKUP(H114,'base dados'!$B$2:$C$47,2,FALSE),0)</f>
        <v>0</v>
      </c>
      <c r="BB114" s="589">
        <f t="shared" si="36"/>
        <v>0</v>
      </c>
      <c r="BC114" s="589">
        <f t="shared" si="37"/>
        <v>0</v>
      </c>
    </row>
    <row r="115" spans="1:55" ht="42.6" hidden="1" customHeight="1">
      <c r="A115" s="482">
        <f>IFERROR(VLOOKUP(G115,'base dados'!K116:L119,2,FALSE),0)</f>
        <v>0</v>
      </c>
      <c r="B115" s="482">
        <f>IFERROR(VLOOKUP(H115,'base dados'!$M$11:$N$22,2,FALSE),0)</f>
        <v>0</v>
      </c>
      <c r="C115" s="578">
        <f t="shared" si="31"/>
        <v>105</v>
      </c>
      <c r="D115" s="578"/>
      <c r="E115" s="578"/>
      <c r="F115" s="581"/>
      <c r="G115" s="579"/>
      <c r="H115" s="579"/>
      <c r="I115" s="597">
        <f>IFERROR(VLOOKUP(G115,'base dados'!$B$2:$F$47,5,FALSE),0)</f>
        <v>0</v>
      </c>
      <c r="J115" s="586" t="str">
        <f>IFERROR(VLOOKUP(G115,'base dados'!$B$2:$F$47,3,FALSE)," ")</f>
        <v xml:space="preserve"> </v>
      </c>
      <c r="K115" s="597" t="str">
        <f>IFERROR(VLOOKUP(H115,'base dados'!$B$2:$F$47,5,FALSE)," ")</f>
        <v xml:space="preserve"> </v>
      </c>
      <c r="L115" s="586" t="str">
        <f>IFERROR(VLOOKUP(H115,'base dados'!$B$2:$F$47,3,FALSE)," ")</f>
        <v xml:space="preserve"> </v>
      </c>
      <c r="M115" s="582"/>
      <c r="N115" s="587"/>
      <c r="O115" s="587"/>
      <c r="P115" s="586">
        <f t="shared" si="22"/>
        <v>0</v>
      </c>
      <c r="Q115" s="587"/>
      <c r="R115" s="587"/>
      <c r="S115" s="587"/>
      <c r="T115" s="587"/>
      <c r="U115" s="586">
        <f t="shared" si="23"/>
        <v>0</v>
      </c>
      <c r="V115" s="582"/>
      <c r="W115" s="582"/>
      <c r="X115" s="582"/>
      <c r="Y115" s="582"/>
      <c r="Z115" s="586">
        <f t="shared" si="24"/>
        <v>0</v>
      </c>
      <c r="AA115" s="582"/>
      <c r="AB115" s="582"/>
      <c r="AC115" s="586">
        <f t="shared" si="25"/>
        <v>0</v>
      </c>
      <c r="AD115" s="582"/>
      <c r="AE115" s="582"/>
      <c r="AF115" s="582"/>
      <c r="AG115" s="586">
        <f t="shared" si="26"/>
        <v>0</v>
      </c>
      <c r="AH115" s="582"/>
      <c r="AI115" s="582"/>
      <c r="AJ115" s="582"/>
      <c r="AK115" s="582"/>
      <c r="AL115" s="586">
        <f t="shared" si="27"/>
        <v>0</v>
      </c>
      <c r="AM115" s="582"/>
      <c r="AN115" s="582"/>
      <c r="AO115" s="586">
        <f t="shared" si="32"/>
        <v>0</v>
      </c>
      <c r="AP115" s="582"/>
      <c r="AQ115" s="582"/>
      <c r="AR115" s="582"/>
      <c r="AS115" s="588">
        <f t="shared" si="33"/>
        <v>0</v>
      </c>
      <c r="AT115" s="590">
        <f t="shared" si="34"/>
        <v>0</v>
      </c>
      <c r="AU115" s="601">
        <f t="shared" si="28"/>
        <v>0</v>
      </c>
      <c r="AV115" s="601">
        <f t="shared" si="35"/>
        <v>0</v>
      </c>
      <c r="AW115" s="584">
        <f>IFERROR(VLOOKUP(G115,'base dados'!$B$2:$C$47,2,FALSE),0)</f>
        <v>0</v>
      </c>
      <c r="AX115" s="589">
        <f t="shared" si="38"/>
        <v>0</v>
      </c>
      <c r="AY115" s="601">
        <f t="shared" si="29"/>
        <v>0</v>
      </c>
      <c r="AZ115" s="601">
        <f t="shared" si="30"/>
        <v>0</v>
      </c>
      <c r="BA115" s="585">
        <f>IFERROR(VLOOKUP(H115,'base dados'!$B$2:$C$47,2,FALSE),0)</f>
        <v>0</v>
      </c>
      <c r="BB115" s="589">
        <f t="shared" si="36"/>
        <v>0</v>
      </c>
      <c r="BC115" s="589">
        <f t="shared" si="37"/>
        <v>0</v>
      </c>
    </row>
    <row r="116" spans="1:55" ht="42.6" hidden="1" customHeight="1">
      <c r="A116" s="482">
        <f>IFERROR(VLOOKUP(G116,'base dados'!K117:L120,2,FALSE),0)</f>
        <v>0</v>
      </c>
      <c r="B116" s="482">
        <f>IFERROR(VLOOKUP(H116,'base dados'!$M$11:$N$22,2,FALSE),0)</f>
        <v>0</v>
      </c>
      <c r="C116" s="578">
        <f t="shared" si="31"/>
        <v>106</v>
      </c>
      <c r="D116" s="578"/>
      <c r="E116" s="578"/>
      <c r="F116" s="581"/>
      <c r="G116" s="579"/>
      <c r="H116" s="579"/>
      <c r="I116" s="597">
        <f>IFERROR(VLOOKUP(G116,'base dados'!$B$2:$F$47,5,FALSE),0)</f>
        <v>0</v>
      </c>
      <c r="J116" s="586" t="str">
        <f>IFERROR(VLOOKUP(G116,'base dados'!$B$2:$F$47,3,FALSE)," ")</f>
        <v xml:space="preserve"> </v>
      </c>
      <c r="K116" s="597" t="str">
        <f>IFERROR(VLOOKUP(H116,'base dados'!$B$2:$F$47,5,FALSE)," ")</f>
        <v xml:space="preserve"> </v>
      </c>
      <c r="L116" s="586" t="str">
        <f>IFERROR(VLOOKUP(H116,'base dados'!$B$2:$F$47,3,FALSE)," ")</f>
        <v xml:space="preserve"> </v>
      </c>
      <c r="M116" s="582"/>
      <c r="N116" s="587"/>
      <c r="O116" s="587"/>
      <c r="P116" s="586">
        <f t="shared" si="22"/>
        <v>0</v>
      </c>
      <c r="Q116" s="587"/>
      <c r="R116" s="587"/>
      <c r="S116" s="587"/>
      <c r="T116" s="587"/>
      <c r="U116" s="586">
        <f t="shared" si="23"/>
        <v>0</v>
      </c>
      <c r="V116" s="582"/>
      <c r="W116" s="582"/>
      <c r="X116" s="582"/>
      <c r="Y116" s="582"/>
      <c r="Z116" s="586">
        <f t="shared" si="24"/>
        <v>0</v>
      </c>
      <c r="AA116" s="582"/>
      <c r="AB116" s="582"/>
      <c r="AC116" s="586">
        <f t="shared" si="25"/>
        <v>0</v>
      </c>
      <c r="AD116" s="582"/>
      <c r="AE116" s="582"/>
      <c r="AF116" s="582"/>
      <c r="AG116" s="586">
        <f t="shared" si="26"/>
        <v>0</v>
      </c>
      <c r="AH116" s="582"/>
      <c r="AI116" s="582"/>
      <c r="AJ116" s="582"/>
      <c r="AK116" s="582"/>
      <c r="AL116" s="586">
        <f t="shared" si="27"/>
        <v>0</v>
      </c>
      <c r="AM116" s="582"/>
      <c r="AN116" s="582"/>
      <c r="AO116" s="586">
        <f t="shared" si="32"/>
        <v>0</v>
      </c>
      <c r="AP116" s="582"/>
      <c r="AQ116" s="582"/>
      <c r="AR116" s="582"/>
      <c r="AS116" s="588">
        <f t="shared" si="33"/>
        <v>0</v>
      </c>
      <c r="AT116" s="590">
        <f t="shared" si="34"/>
        <v>0</v>
      </c>
      <c r="AU116" s="601">
        <f t="shared" si="28"/>
        <v>0</v>
      </c>
      <c r="AV116" s="601">
        <f t="shared" si="35"/>
        <v>0</v>
      </c>
      <c r="AW116" s="584">
        <f>IFERROR(VLOOKUP(G116,'base dados'!$B$2:$C$47,2,FALSE),0)</f>
        <v>0</v>
      </c>
      <c r="AX116" s="589">
        <f t="shared" si="38"/>
        <v>0</v>
      </c>
      <c r="AY116" s="601">
        <f t="shared" si="29"/>
        <v>0</v>
      </c>
      <c r="AZ116" s="601">
        <f t="shared" si="30"/>
        <v>0</v>
      </c>
      <c r="BA116" s="585">
        <f>IFERROR(VLOOKUP(H116,'base dados'!$B$2:$C$47,2,FALSE),0)</f>
        <v>0</v>
      </c>
      <c r="BB116" s="589">
        <f t="shared" si="36"/>
        <v>0</v>
      </c>
      <c r="BC116" s="589">
        <f t="shared" si="37"/>
        <v>0</v>
      </c>
    </row>
    <row r="117" spans="1:55" ht="42.6" hidden="1" customHeight="1">
      <c r="A117" s="482">
        <f>IFERROR(VLOOKUP(G117,'base dados'!K118:L121,2,FALSE),0)</f>
        <v>0</v>
      </c>
      <c r="B117" s="482">
        <f>IFERROR(VLOOKUP(H117,'base dados'!$M$11:$N$22,2,FALSE),0)</f>
        <v>0</v>
      </c>
      <c r="C117" s="578">
        <f t="shared" si="31"/>
        <v>107</v>
      </c>
      <c r="D117" s="578"/>
      <c r="E117" s="578"/>
      <c r="F117" s="581"/>
      <c r="G117" s="579"/>
      <c r="H117" s="579"/>
      <c r="I117" s="597">
        <f>IFERROR(VLOOKUP(G117,'base dados'!$B$2:$F$47,5,FALSE),0)</f>
        <v>0</v>
      </c>
      <c r="J117" s="586" t="str">
        <f>IFERROR(VLOOKUP(G117,'base dados'!$B$2:$F$47,3,FALSE)," ")</f>
        <v xml:space="preserve"> </v>
      </c>
      <c r="K117" s="597" t="str">
        <f>IFERROR(VLOOKUP(H117,'base dados'!$B$2:$F$47,5,FALSE)," ")</f>
        <v xml:space="preserve"> </v>
      </c>
      <c r="L117" s="586" t="str">
        <f>IFERROR(VLOOKUP(H117,'base dados'!$B$2:$F$47,3,FALSE)," ")</f>
        <v xml:space="preserve"> </v>
      </c>
      <c r="M117" s="582"/>
      <c r="N117" s="587"/>
      <c r="O117" s="587"/>
      <c r="P117" s="586">
        <f t="shared" si="22"/>
        <v>0</v>
      </c>
      <c r="Q117" s="587"/>
      <c r="R117" s="587"/>
      <c r="S117" s="587"/>
      <c r="T117" s="587"/>
      <c r="U117" s="586">
        <f t="shared" si="23"/>
        <v>0</v>
      </c>
      <c r="V117" s="582"/>
      <c r="W117" s="582"/>
      <c r="X117" s="582"/>
      <c r="Y117" s="582"/>
      <c r="Z117" s="586">
        <f t="shared" si="24"/>
        <v>0</v>
      </c>
      <c r="AA117" s="582"/>
      <c r="AB117" s="582"/>
      <c r="AC117" s="586">
        <f t="shared" si="25"/>
        <v>0</v>
      </c>
      <c r="AD117" s="582"/>
      <c r="AE117" s="582"/>
      <c r="AF117" s="582"/>
      <c r="AG117" s="586">
        <f t="shared" si="26"/>
        <v>0</v>
      </c>
      <c r="AH117" s="582"/>
      <c r="AI117" s="582"/>
      <c r="AJ117" s="582"/>
      <c r="AK117" s="582"/>
      <c r="AL117" s="586">
        <f t="shared" si="27"/>
        <v>0</v>
      </c>
      <c r="AM117" s="582"/>
      <c r="AN117" s="582"/>
      <c r="AO117" s="586">
        <f t="shared" si="32"/>
        <v>0</v>
      </c>
      <c r="AP117" s="582"/>
      <c r="AQ117" s="582"/>
      <c r="AR117" s="582"/>
      <c r="AS117" s="588">
        <f t="shared" si="33"/>
        <v>0</v>
      </c>
      <c r="AT117" s="590">
        <f t="shared" si="34"/>
        <v>0</v>
      </c>
      <c r="AU117" s="601">
        <f t="shared" si="28"/>
        <v>0</v>
      </c>
      <c r="AV117" s="601">
        <f t="shared" si="35"/>
        <v>0</v>
      </c>
      <c r="AW117" s="584">
        <f>IFERROR(VLOOKUP(G117,'base dados'!$B$2:$C$47,2,FALSE),0)</f>
        <v>0</v>
      </c>
      <c r="AX117" s="589">
        <f t="shared" si="38"/>
        <v>0</v>
      </c>
      <c r="AY117" s="601">
        <f t="shared" si="29"/>
        <v>0</v>
      </c>
      <c r="AZ117" s="601">
        <f t="shared" si="30"/>
        <v>0</v>
      </c>
      <c r="BA117" s="585">
        <f>IFERROR(VLOOKUP(H117,'base dados'!$B$2:$C$47,2,FALSE),0)</f>
        <v>0</v>
      </c>
      <c r="BB117" s="589">
        <f t="shared" si="36"/>
        <v>0</v>
      </c>
      <c r="BC117" s="589">
        <f t="shared" si="37"/>
        <v>0</v>
      </c>
    </row>
    <row r="118" spans="1:55" ht="42.6" hidden="1" customHeight="1">
      <c r="A118" s="482">
        <f>IFERROR(VLOOKUP(G118,'base dados'!K119:L122,2,FALSE),0)</f>
        <v>0</v>
      </c>
      <c r="B118" s="482">
        <f>IFERROR(VLOOKUP(H118,'base dados'!$M$11:$N$22,2,FALSE),0)</f>
        <v>0</v>
      </c>
      <c r="C118" s="578">
        <f t="shared" si="31"/>
        <v>108</v>
      </c>
      <c r="D118" s="578"/>
      <c r="E118" s="578"/>
      <c r="F118" s="581"/>
      <c r="G118" s="579"/>
      <c r="H118" s="579"/>
      <c r="I118" s="597">
        <f>IFERROR(VLOOKUP(G118,'base dados'!$B$2:$F$47,5,FALSE),0)</f>
        <v>0</v>
      </c>
      <c r="J118" s="586" t="str">
        <f>IFERROR(VLOOKUP(G118,'base dados'!$B$2:$F$47,3,FALSE)," ")</f>
        <v xml:space="preserve"> </v>
      </c>
      <c r="K118" s="597" t="str">
        <f>IFERROR(VLOOKUP(H118,'base dados'!$B$2:$F$47,5,FALSE)," ")</f>
        <v xml:space="preserve"> </v>
      </c>
      <c r="L118" s="586" t="str">
        <f>IFERROR(VLOOKUP(H118,'base dados'!$B$2:$F$47,3,FALSE)," ")</f>
        <v xml:space="preserve"> </v>
      </c>
      <c r="M118" s="582"/>
      <c r="N118" s="587"/>
      <c r="O118" s="587"/>
      <c r="P118" s="586">
        <f t="shared" si="22"/>
        <v>0</v>
      </c>
      <c r="Q118" s="587"/>
      <c r="R118" s="587"/>
      <c r="S118" s="587"/>
      <c r="T118" s="587"/>
      <c r="U118" s="586">
        <f t="shared" si="23"/>
        <v>0</v>
      </c>
      <c r="V118" s="582"/>
      <c r="W118" s="582"/>
      <c r="X118" s="582"/>
      <c r="Y118" s="582"/>
      <c r="Z118" s="586">
        <f t="shared" si="24"/>
        <v>0</v>
      </c>
      <c r="AA118" s="582"/>
      <c r="AB118" s="582"/>
      <c r="AC118" s="586">
        <f t="shared" si="25"/>
        <v>0</v>
      </c>
      <c r="AD118" s="582"/>
      <c r="AE118" s="582"/>
      <c r="AF118" s="582"/>
      <c r="AG118" s="586">
        <f t="shared" si="26"/>
        <v>0</v>
      </c>
      <c r="AH118" s="582"/>
      <c r="AI118" s="582"/>
      <c r="AJ118" s="582"/>
      <c r="AK118" s="582"/>
      <c r="AL118" s="586">
        <f t="shared" si="27"/>
        <v>0</v>
      </c>
      <c r="AM118" s="582"/>
      <c r="AN118" s="582"/>
      <c r="AO118" s="586">
        <f t="shared" si="32"/>
        <v>0</v>
      </c>
      <c r="AP118" s="582"/>
      <c r="AQ118" s="582"/>
      <c r="AR118" s="582"/>
      <c r="AS118" s="588">
        <f t="shared" si="33"/>
        <v>0</v>
      </c>
      <c r="AT118" s="590">
        <f t="shared" si="34"/>
        <v>0</v>
      </c>
      <c r="AU118" s="601">
        <f t="shared" si="28"/>
        <v>0</v>
      </c>
      <c r="AV118" s="601">
        <f t="shared" si="35"/>
        <v>0</v>
      </c>
      <c r="AW118" s="584">
        <f>IFERROR(VLOOKUP(G118,'base dados'!$B$2:$C$47,2,FALSE),0)</f>
        <v>0</v>
      </c>
      <c r="AX118" s="589">
        <f t="shared" si="38"/>
        <v>0</v>
      </c>
      <c r="AY118" s="601">
        <f t="shared" si="29"/>
        <v>0</v>
      </c>
      <c r="AZ118" s="601">
        <f t="shared" si="30"/>
        <v>0</v>
      </c>
      <c r="BA118" s="585">
        <f>IFERROR(VLOOKUP(H118,'base dados'!$B$2:$C$47,2,FALSE),0)</f>
        <v>0</v>
      </c>
      <c r="BB118" s="589">
        <f t="shared" si="36"/>
        <v>0</v>
      </c>
      <c r="BC118" s="589">
        <f t="shared" si="37"/>
        <v>0</v>
      </c>
    </row>
    <row r="119" spans="1:55" ht="42.6" hidden="1" customHeight="1">
      <c r="A119" s="482">
        <f>IFERROR(VLOOKUP(G119,'base dados'!K120:L123,2,FALSE),0)</f>
        <v>0</v>
      </c>
      <c r="B119" s="482">
        <f>IFERROR(VLOOKUP(H119,'base dados'!$M$11:$N$22,2,FALSE),0)</f>
        <v>0</v>
      </c>
      <c r="C119" s="578">
        <f t="shared" si="31"/>
        <v>109</v>
      </c>
      <c r="D119" s="578"/>
      <c r="E119" s="578"/>
      <c r="F119" s="581"/>
      <c r="G119" s="579"/>
      <c r="H119" s="579"/>
      <c r="I119" s="597">
        <f>IFERROR(VLOOKUP(G119,'base dados'!$B$2:$F$47,5,FALSE),0)</f>
        <v>0</v>
      </c>
      <c r="J119" s="586" t="str">
        <f>IFERROR(VLOOKUP(G119,'base dados'!$B$2:$F$47,3,FALSE)," ")</f>
        <v xml:space="preserve"> </v>
      </c>
      <c r="K119" s="597" t="str">
        <f>IFERROR(VLOOKUP(H119,'base dados'!$B$2:$F$47,5,FALSE)," ")</f>
        <v xml:space="preserve"> </v>
      </c>
      <c r="L119" s="586" t="str">
        <f>IFERROR(VLOOKUP(H119,'base dados'!$B$2:$F$47,3,FALSE)," ")</f>
        <v xml:space="preserve"> </v>
      </c>
      <c r="M119" s="582"/>
      <c r="N119" s="587"/>
      <c r="O119" s="587"/>
      <c r="P119" s="586">
        <f t="shared" si="22"/>
        <v>0</v>
      </c>
      <c r="Q119" s="587"/>
      <c r="R119" s="587"/>
      <c r="S119" s="587"/>
      <c r="T119" s="587"/>
      <c r="U119" s="586">
        <f t="shared" si="23"/>
        <v>0</v>
      </c>
      <c r="V119" s="582"/>
      <c r="W119" s="582"/>
      <c r="X119" s="582"/>
      <c r="Y119" s="582"/>
      <c r="Z119" s="586">
        <f t="shared" si="24"/>
        <v>0</v>
      </c>
      <c r="AA119" s="582"/>
      <c r="AB119" s="582"/>
      <c r="AC119" s="586">
        <f t="shared" si="25"/>
        <v>0</v>
      </c>
      <c r="AD119" s="582"/>
      <c r="AE119" s="582"/>
      <c r="AF119" s="582"/>
      <c r="AG119" s="586">
        <f t="shared" si="26"/>
        <v>0</v>
      </c>
      <c r="AH119" s="582"/>
      <c r="AI119" s="582"/>
      <c r="AJ119" s="582"/>
      <c r="AK119" s="582"/>
      <c r="AL119" s="586">
        <f t="shared" si="27"/>
        <v>0</v>
      </c>
      <c r="AM119" s="582"/>
      <c r="AN119" s="582"/>
      <c r="AO119" s="586">
        <f t="shared" si="32"/>
        <v>0</v>
      </c>
      <c r="AP119" s="582"/>
      <c r="AQ119" s="582"/>
      <c r="AR119" s="582"/>
      <c r="AS119" s="588">
        <f t="shared" si="33"/>
        <v>0</v>
      </c>
      <c r="AT119" s="590">
        <f t="shared" si="34"/>
        <v>0</v>
      </c>
      <c r="AU119" s="601">
        <f t="shared" si="28"/>
        <v>0</v>
      </c>
      <c r="AV119" s="601">
        <f t="shared" si="35"/>
        <v>0</v>
      </c>
      <c r="AW119" s="584">
        <f>IFERROR(VLOOKUP(G119,'base dados'!$B$2:$C$47,2,FALSE),0)</f>
        <v>0</v>
      </c>
      <c r="AX119" s="589">
        <f t="shared" si="38"/>
        <v>0</v>
      </c>
      <c r="AY119" s="601">
        <f t="shared" si="29"/>
        <v>0</v>
      </c>
      <c r="AZ119" s="601">
        <f t="shared" si="30"/>
        <v>0</v>
      </c>
      <c r="BA119" s="585">
        <f>IFERROR(VLOOKUP(H119,'base dados'!$B$2:$C$47,2,FALSE),0)</f>
        <v>0</v>
      </c>
      <c r="BB119" s="589">
        <f t="shared" si="36"/>
        <v>0</v>
      </c>
      <c r="BC119" s="589">
        <f t="shared" si="37"/>
        <v>0</v>
      </c>
    </row>
    <row r="120" spans="1:55" ht="42.6" hidden="1" customHeight="1">
      <c r="A120" s="482">
        <f>IFERROR(VLOOKUP(G120,'base dados'!K121:L124,2,FALSE),0)</f>
        <v>0</v>
      </c>
      <c r="B120" s="482">
        <f>IFERROR(VLOOKUP(H120,'base dados'!$M$11:$N$22,2,FALSE),0)</f>
        <v>0</v>
      </c>
      <c r="C120" s="578">
        <f t="shared" si="31"/>
        <v>110</v>
      </c>
      <c r="D120" s="578"/>
      <c r="E120" s="578"/>
      <c r="F120" s="581"/>
      <c r="G120" s="579"/>
      <c r="H120" s="579"/>
      <c r="I120" s="597">
        <f>IFERROR(VLOOKUP(G120,'base dados'!$B$2:$F$47,5,FALSE),0)</f>
        <v>0</v>
      </c>
      <c r="J120" s="586" t="str">
        <f>IFERROR(VLOOKUP(G120,'base dados'!$B$2:$F$47,3,FALSE)," ")</f>
        <v xml:space="preserve"> </v>
      </c>
      <c r="K120" s="597" t="str">
        <f>IFERROR(VLOOKUP(H120,'base dados'!$B$2:$F$47,5,FALSE)," ")</f>
        <v xml:space="preserve"> </v>
      </c>
      <c r="L120" s="586" t="str">
        <f>IFERROR(VLOOKUP(H120,'base dados'!$B$2:$F$47,3,FALSE)," ")</f>
        <v xml:space="preserve"> </v>
      </c>
      <c r="M120" s="582"/>
      <c r="N120" s="587"/>
      <c r="O120" s="587"/>
      <c r="P120" s="586">
        <f t="shared" si="22"/>
        <v>0</v>
      </c>
      <c r="Q120" s="587"/>
      <c r="R120" s="587"/>
      <c r="S120" s="587"/>
      <c r="T120" s="587"/>
      <c r="U120" s="586">
        <f t="shared" si="23"/>
        <v>0</v>
      </c>
      <c r="V120" s="582"/>
      <c r="W120" s="582"/>
      <c r="X120" s="582"/>
      <c r="Y120" s="582"/>
      <c r="Z120" s="586">
        <f t="shared" si="24"/>
        <v>0</v>
      </c>
      <c r="AA120" s="582"/>
      <c r="AB120" s="582"/>
      <c r="AC120" s="586">
        <f t="shared" si="25"/>
        <v>0</v>
      </c>
      <c r="AD120" s="582"/>
      <c r="AE120" s="582"/>
      <c r="AF120" s="582"/>
      <c r="AG120" s="586">
        <f t="shared" si="26"/>
        <v>0</v>
      </c>
      <c r="AH120" s="582"/>
      <c r="AI120" s="582"/>
      <c r="AJ120" s="582"/>
      <c r="AK120" s="582"/>
      <c r="AL120" s="586">
        <f t="shared" si="27"/>
        <v>0</v>
      </c>
      <c r="AM120" s="582"/>
      <c r="AN120" s="582"/>
      <c r="AO120" s="586">
        <f t="shared" si="32"/>
        <v>0</v>
      </c>
      <c r="AP120" s="582"/>
      <c r="AQ120" s="582"/>
      <c r="AR120" s="582"/>
      <c r="AS120" s="588">
        <f t="shared" si="33"/>
        <v>0</v>
      </c>
      <c r="AT120" s="590">
        <f t="shared" si="34"/>
        <v>0</v>
      </c>
      <c r="AU120" s="601">
        <f t="shared" si="28"/>
        <v>0</v>
      </c>
      <c r="AV120" s="601">
        <f t="shared" si="35"/>
        <v>0</v>
      </c>
      <c r="AW120" s="584">
        <f>IFERROR(VLOOKUP(G120,'base dados'!$B$2:$C$47,2,FALSE),0)</f>
        <v>0</v>
      </c>
      <c r="AX120" s="589">
        <f t="shared" si="38"/>
        <v>0</v>
      </c>
      <c r="AY120" s="601">
        <f t="shared" si="29"/>
        <v>0</v>
      </c>
      <c r="AZ120" s="601">
        <f t="shared" si="30"/>
        <v>0</v>
      </c>
      <c r="BA120" s="585">
        <f>IFERROR(VLOOKUP(H120,'base dados'!$B$2:$C$47,2,FALSE),0)</f>
        <v>0</v>
      </c>
      <c r="BB120" s="589">
        <f t="shared" si="36"/>
        <v>0</v>
      </c>
      <c r="BC120" s="589">
        <f t="shared" si="37"/>
        <v>0</v>
      </c>
    </row>
    <row r="121" spans="1:55" ht="42.6" hidden="1" customHeight="1">
      <c r="A121" s="482">
        <f>IFERROR(VLOOKUP(G121,'base dados'!K122:L125,2,FALSE),0)</f>
        <v>0</v>
      </c>
      <c r="B121" s="482">
        <f>IFERROR(VLOOKUP(H121,'base dados'!$M$11:$N$22,2,FALSE),0)</f>
        <v>0</v>
      </c>
      <c r="C121" s="578">
        <f t="shared" si="31"/>
        <v>111</v>
      </c>
      <c r="D121" s="578"/>
      <c r="E121" s="578"/>
      <c r="F121" s="581"/>
      <c r="G121" s="579"/>
      <c r="H121" s="579"/>
      <c r="I121" s="597">
        <f>IFERROR(VLOOKUP(G121,'base dados'!$B$2:$F$47,5,FALSE),0)</f>
        <v>0</v>
      </c>
      <c r="J121" s="586" t="str">
        <f>IFERROR(VLOOKUP(G121,'base dados'!$B$2:$F$47,3,FALSE)," ")</f>
        <v xml:space="preserve"> </v>
      </c>
      <c r="K121" s="597" t="str">
        <f>IFERROR(VLOOKUP(H121,'base dados'!$B$2:$F$47,5,FALSE)," ")</f>
        <v xml:space="preserve"> </v>
      </c>
      <c r="L121" s="586" t="str">
        <f>IFERROR(VLOOKUP(H121,'base dados'!$B$2:$F$47,3,FALSE)," ")</f>
        <v xml:space="preserve"> </v>
      </c>
      <c r="M121" s="582"/>
      <c r="N121" s="587"/>
      <c r="O121" s="587"/>
      <c r="P121" s="586">
        <f t="shared" si="22"/>
        <v>0</v>
      </c>
      <c r="Q121" s="587"/>
      <c r="R121" s="587"/>
      <c r="S121" s="587"/>
      <c r="T121" s="587"/>
      <c r="U121" s="586">
        <f t="shared" si="23"/>
        <v>0</v>
      </c>
      <c r="V121" s="582"/>
      <c r="W121" s="582"/>
      <c r="X121" s="582"/>
      <c r="Y121" s="582"/>
      <c r="Z121" s="586">
        <f t="shared" si="24"/>
        <v>0</v>
      </c>
      <c r="AA121" s="582"/>
      <c r="AB121" s="582"/>
      <c r="AC121" s="586">
        <f t="shared" si="25"/>
        <v>0</v>
      </c>
      <c r="AD121" s="582"/>
      <c r="AE121" s="582"/>
      <c r="AF121" s="582"/>
      <c r="AG121" s="586">
        <f t="shared" si="26"/>
        <v>0</v>
      </c>
      <c r="AH121" s="582"/>
      <c r="AI121" s="582"/>
      <c r="AJ121" s="582"/>
      <c r="AK121" s="582"/>
      <c r="AL121" s="586">
        <f t="shared" si="27"/>
        <v>0</v>
      </c>
      <c r="AM121" s="582"/>
      <c r="AN121" s="582"/>
      <c r="AO121" s="586">
        <f t="shared" si="32"/>
        <v>0</v>
      </c>
      <c r="AP121" s="582"/>
      <c r="AQ121" s="582"/>
      <c r="AR121" s="582"/>
      <c r="AS121" s="588">
        <f t="shared" si="33"/>
        <v>0</v>
      </c>
      <c r="AT121" s="590">
        <f t="shared" si="34"/>
        <v>0</v>
      </c>
      <c r="AU121" s="601">
        <f t="shared" si="28"/>
        <v>0</v>
      </c>
      <c r="AV121" s="601">
        <f t="shared" si="35"/>
        <v>0</v>
      </c>
      <c r="AW121" s="584">
        <f>IFERROR(VLOOKUP(G121,'base dados'!$B$2:$C$47,2,FALSE),0)</f>
        <v>0</v>
      </c>
      <c r="AX121" s="589">
        <f t="shared" si="38"/>
        <v>0</v>
      </c>
      <c r="AY121" s="601">
        <f t="shared" si="29"/>
        <v>0</v>
      </c>
      <c r="AZ121" s="601">
        <f t="shared" si="30"/>
        <v>0</v>
      </c>
      <c r="BA121" s="585">
        <f>IFERROR(VLOOKUP(H121,'base dados'!$B$2:$C$47,2,FALSE),0)</f>
        <v>0</v>
      </c>
      <c r="BB121" s="589">
        <f t="shared" si="36"/>
        <v>0</v>
      </c>
      <c r="BC121" s="589">
        <f t="shared" si="37"/>
        <v>0</v>
      </c>
    </row>
    <row r="122" spans="1:55" ht="42.6" hidden="1" customHeight="1">
      <c r="A122" s="482">
        <f>IFERROR(VLOOKUP(G122,'base dados'!K123:L126,2,FALSE),0)</f>
        <v>0</v>
      </c>
      <c r="B122" s="482">
        <f>IFERROR(VLOOKUP(H122,'base dados'!$M$11:$N$22,2,FALSE),0)</f>
        <v>0</v>
      </c>
      <c r="C122" s="578">
        <f t="shared" si="31"/>
        <v>112</v>
      </c>
      <c r="D122" s="578"/>
      <c r="E122" s="578"/>
      <c r="F122" s="581"/>
      <c r="G122" s="579"/>
      <c r="H122" s="579"/>
      <c r="I122" s="597">
        <f>IFERROR(VLOOKUP(G122,'base dados'!$B$2:$F$47,5,FALSE),0)</f>
        <v>0</v>
      </c>
      <c r="J122" s="586" t="str">
        <f>IFERROR(VLOOKUP(G122,'base dados'!$B$2:$F$47,3,FALSE)," ")</f>
        <v xml:space="preserve"> </v>
      </c>
      <c r="K122" s="597" t="str">
        <f>IFERROR(VLOOKUP(H122,'base dados'!$B$2:$F$47,5,FALSE)," ")</f>
        <v xml:space="preserve"> </v>
      </c>
      <c r="L122" s="586" t="str">
        <f>IFERROR(VLOOKUP(H122,'base dados'!$B$2:$F$47,3,FALSE)," ")</f>
        <v xml:space="preserve"> </v>
      </c>
      <c r="M122" s="582"/>
      <c r="N122" s="587"/>
      <c r="O122" s="587"/>
      <c r="P122" s="586">
        <f t="shared" si="22"/>
        <v>0</v>
      </c>
      <c r="Q122" s="587"/>
      <c r="R122" s="587"/>
      <c r="S122" s="587"/>
      <c r="T122" s="587"/>
      <c r="U122" s="586">
        <f t="shared" si="23"/>
        <v>0</v>
      </c>
      <c r="V122" s="582"/>
      <c r="W122" s="582"/>
      <c r="X122" s="582"/>
      <c r="Y122" s="582"/>
      <c r="Z122" s="586">
        <f t="shared" si="24"/>
        <v>0</v>
      </c>
      <c r="AA122" s="582"/>
      <c r="AB122" s="582"/>
      <c r="AC122" s="586">
        <f t="shared" si="25"/>
        <v>0</v>
      </c>
      <c r="AD122" s="582"/>
      <c r="AE122" s="582"/>
      <c r="AF122" s="582"/>
      <c r="AG122" s="586">
        <f t="shared" si="26"/>
        <v>0</v>
      </c>
      <c r="AH122" s="582"/>
      <c r="AI122" s="582"/>
      <c r="AJ122" s="582"/>
      <c r="AK122" s="582"/>
      <c r="AL122" s="586">
        <f t="shared" si="27"/>
        <v>0</v>
      </c>
      <c r="AM122" s="582"/>
      <c r="AN122" s="582"/>
      <c r="AO122" s="586">
        <f t="shared" si="32"/>
        <v>0</v>
      </c>
      <c r="AP122" s="582"/>
      <c r="AQ122" s="582"/>
      <c r="AR122" s="582"/>
      <c r="AS122" s="588">
        <f t="shared" si="33"/>
        <v>0</v>
      </c>
      <c r="AT122" s="590">
        <f t="shared" si="34"/>
        <v>0</v>
      </c>
      <c r="AU122" s="601">
        <f t="shared" si="28"/>
        <v>0</v>
      </c>
      <c r="AV122" s="601">
        <f t="shared" si="35"/>
        <v>0</v>
      </c>
      <c r="AW122" s="584">
        <f>IFERROR(VLOOKUP(G122,'base dados'!$B$2:$C$47,2,FALSE),0)</f>
        <v>0</v>
      </c>
      <c r="AX122" s="589">
        <f t="shared" si="38"/>
        <v>0</v>
      </c>
      <c r="AY122" s="601">
        <f t="shared" si="29"/>
        <v>0</v>
      </c>
      <c r="AZ122" s="601">
        <f t="shared" si="30"/>
        <v>0</v>
      </c>
      <c r="BA122" s="585">
        <f>IFERROR(VLOOKUP(H122,'base dados'!$B$2:$C$47,2,FALSE),0)</f>
        <v>0</v>
      </c>
      <c r="BB122" s="589">
        <f t="shared" si="36"/>
        <v>0</v>
      </c>
      <c r="BC122" s="589">
        <f t="shared" si="37"/>
        <v>0</v>
      </c>
    </row>
    <row r="123" spans="1:55" ht="42.6" hidden="1" customHeight="1">
      <c r="A123" s="482">
        <f>IFERROR(VLOOKUP(G123,'base dados'!K124:L127,2,FALSE),0)</f>
        <v>0</v>
      </c>
      <c r="B123" s="482">
        <f>IFERROR(VLOOKUP(H123,'base dados'!$M$11:$N$22,2,FALSE),0)</f>
        <v>0</v>
      </c>
      <c r="C123" s="578">
        <f t="shared" si="31"/>
        <v>113</v>
      </c>
      <c r="D123" s="578"/>
      <c r="E123" s="578"/>
      <c r="F123" s="581"/>
      <c r="G123" s="579"/>
      <c r="H123" s="579"/>
      <c r="I123" s="597">
        <f>IFERROR(VLOOKUP(G123,'base dados'!$B$2:$F$47,5,FALSE),0)</f>
        <v>0</v>
      </c>
      <c r="J123" s="586" t="str">
        <f>IFERROR(VLOOKUP(G123,'base dados'!$B$2:$F$47,3,FALSE)," ")</f>
        <v xml:space="preserve"> </v>
      </c>
      <c r="K123" s="597" t="str">
        <f>IFERROR(VLOOKUP(H123,'base dados'!$B$2:$F$47,5,FALSE)," ")</f>
        <v xml:space="preserve"> </v>
      </c>
      <c r="L123" s="586" t="str">
        <f>IFERROR(VLOOKUP(H123,'base dados'!$B$2:$F$47,3,FALSE)," ")</f>
        <v xml:space="preserve"> </v>
      </c>
      <c r="M123" s="582"/>
      <c r="N123" s="587"/>
      <c r="O123" s="587"/>
      <c r="P123" s="586">
        <f t="shared" si="22"/>
        <v>0</v>
      </c>
      <c r="Q123" s="587"/>
      <c r="R123" s="587"/>
      <c r="S123" s="587"/>
      <c r="T123" s="587"/>
      <c r="U123" s="586">
        <f t="shared" si="23"/>
        <v>0</v>
      </c>
      <c r="V123" s="582"/>
      <c r="W123" s="582"/>
      <c r="X123" s="582"/>
      <c r="Y123" s="582"/>
      <c r="Z123" s="586">
        <f t="shared" si="24"/>
        <v>0</v>
      </c>
      <c r="AA123" s="582"/>
      <c r="AB123" s="582"/>
      <c r="AC123" s="586">
        <f t="shared" si="25"/>
        <v>0</v>
      </c>
      <c r="AD123" s="582"/>
      <c r="AE123" s="582"/>
      <c r="AF123" s="582"/>
      <c r="AG123" s="586">
        <f t="shared" si="26"/>
        <v>0</v>
      </c>
      <c r="AH123" s="582"/>
      <c r="AI123" s="582"/>
      <c r="AJ123" s="582"/>
      <c r="AK123" s="582"/>
      <c r="AL123" s="586">
        <f t="shared" si="27"/>
        <v>0</v>
      </c>
      <c r="AM123" s="582"/>
      <c r="AN123" s="582"/>
      <c r="AO123" s="586">
        <f t="shared" si="32"/>
        <v>0</v>
      </c>
      <c r="AP123" s="582"/>
      <c r="AQ123" s="582"/>
      <c r="AR123" s="582"/>
      <c r="AS123" s="588">
        <f t="shared" si="33"/>
        <v>0</v>
      </c>
      <c r="AT123" s="590">
        <f t="shared" si="34"/>
        <v>0</v>
      </c>
      <c r="AU123" s="601">
        <f t="shared" si="28"/>
        <v>0</v>
      </c>
      <c r="AV123" s="601">
        <f t="shared" si="35"/>
        <v>0</v>
      </c>
      <c r="AW123" s="584">
        <f>IFERROR(VLOOKUP(G123,'base dados'!$B$2:$C$47,2,FALSE),0)</f>
        <v>0</v>
      </c>
      <c r="AX123" s="589">
        <f t="shared" si="38"/>
        <v>0</v>
      </c>
      <c r="AY123" s="601">
        <f t="shared" si="29"/>
        <v>0</v>
      </c>
      <c r="AZ123" s="601">
        <f t="shared" si="30"/>
        <v>0</v>
      </c>
      <c r="BA123" s="585">
        <f>IFERROR(VLOOKUP(H123,'base dados'!$B$2:$C$47,2,FALSE),0)</f>
        <v>0</v>
      </c>
      <c r="BB123" s="589">
        <f t="shared" si="36"/>
        <v>0</v>
      </c>
      <c r="BC123" s="589">
        <f t="shared" si="37"/>
        <v>0</v>
      </c>
    </row>
    <row r="124" spans="1:55" ht="42.6" hidden="1" customHeight="1">
      <c r="A124" s="482">
        <f>IFERROR(VLOOKUP(G124,'base dados'!K125:L128,2,FALSE),0)</f>
        <v>0</v>
      </c>
      <c r="B124" s="482">
        <f>IFERROR(VLOOKUP(H124,'base dados'!$M$11:$N$22,2,FALSE),0)</f>
        <v>0</v>
      </c>
      <c r="C124" s="578">
        <f t="shared" si="31"/>
        <v>114</v>
      </c>
      <c r="D124" s="578"/>
      <c r="E124" s="578"/>
      <c r="F124" s="581"/>
      <c r="G124" s="579"/>
      <c r="H124" s="579"/>
      <c r="I124" s="597">
        <f>IFERROR(VLOOKUP(G124,'base dados'!$B$2:$F$47,5,FALSE),0)</f>
        <v>0</v>
      </c>
      <c r="J124" s="586" t="str">
        <f>IFERROR(VLOOKUP(G124,'base dados'!$B$2:$F$47,3,FALSE)," ")</f>
        <v xml:space="preserve"> </v>
      </c>
      <c r="K124" s="597" t="str">
        <f>IFERROR(VLOOKUP(H124,'base dados'!$B$2:$F$47,5,FALSE)," ")</f>
        <v xml:space="preserve"> </v>
      </c>
      <c r="L124" s="586" t="str">
        <f>IFERROR(VLOOKUP(H124,'base dados'!$B$2:$F$47,3,FALSE)," ")</f>
        <v xml:space="preserve"> </v>
      </c>
      <c r="M124" s="582"/>
      <c r="N124" s="587"/>
      <c r="O124" s="587"/>
      <c r="P124" s="586">
        <f t="shared" si="22"/>
        <v>0</v>
      </c>
      <c r="Q124" s="587"/>
      <c r="R124" s="587"/>
      <c r="S124" s="587"/>
      <c r="T124" s="587"/>
      <c r="U124" s="586">
        <f t="shared" si="23"/>
        <v>0</v>
      </c>
      <c r="V124" s="582"/>
      <c r="W124" s="582"/>
      <c r="X124" s="582"/>
      <c r="Y124" s="582"/>
      <c r="Z124" s="586">
        <f t="shared" si="24"/>
        <v>0</v>
      </c>
      <c r="AA124" s="582"/>
      <c r="AB124" s="582"/>
      <c r="AC124" s="586">
        <f t="shared" si="25"/>
        <v>0</v>
      </c>
      <c r="AD124" s="582"/>
      <c r="AE124" s="582"/>
      <c r="AF124" s="582"/>
      <c r="AG124" s="586">
        <f t="shared" si="26"/>
        <v>0</v>
      </c>
      <c r="AH124" s="582"/>
      <c r="AI124" s="582"/>
      <c r="AJ124" s="582"/>
      <c r="AK124" s="582"/>
      <c r="AL124" s="586">
        <f t="shared" si="27"/>
        <v>0</v>
      </c>
      <c r="AM124" s="582"/>
      <c r="AN124" s="582"/>
      <c r="AO124" s="586">
        <f t="shared" si="32"/>
        <v>0</v>
      </c>
      <c r="AP124" s="582"/>
      <c r="AQ124" s="582"/>
      <c r="AR124" s="582"/>
      <c r="AS124" s="588">
        <f t="shared" si="33"/>
        <v>0</v>
      </c>
      <c r="AT124" s="590">
        <f t="shared" si="34"/>
        <v>0</v>
      </c>
      <c r="AU124" s="601">
        <f t="shared" si="28"/>
        <v>0</v>
      </c>
      <c r="AV124" s="601">
        <f t="shared" si="35"/>
        <v>0</v>
      </c>
      <c r="AW124" s="584">
        <f>IFERROR(VLOOKUP(G124,'base dados'!$B$2:$C$47,2,FALSE),0)</f>
        <v>0</v>
      </c>
      <c r="AX124" s="589">
        <f t="shared" si="38"/>
        <v>0</v>
      </c>
      <c r="AY124" s="601">
        <f t="shared" si="29"/>
        <v>0</v>
      </c>
      <c r="AZ124" s="601">
        <f t="shared" si="30"/>
        <v>0</v>
      </c>
      <c r="BA124" s="585">
        <f>IFERROR(VLOOKUP(H124,'base dados'!$B$2:$C$47,2,FALSE),0)</f>
        <v>0</v>
      </c>
      <c r="BB124" s="589">
        <f t="shared" si="36"/>
        <v>0</v>
      </c>
      <c r="BC124" s="589">
        <f t="shared" si="37"/>
        <v>0</v>
      </c>
    </row>
    <row r="125" spans="1:55" ht="42.6" hidden="1" customHeight="1">
      <c r="A125" s="482">
        <f>IFERROR(VLOOKUP(G125,'base dados'!K126:L129,2,FALSE),0)</f>
        <v>0</v>
      </c>
      <c r="B125" s="482">
        <f>IFERROR(VLOOKUP(H125,'base dados'!$M$11:$N$22,2,FALSE),0)</f>
        <v>0</v>
      </c>
      <c r="C125" s="578">
        <f t="shared" si="31"/>
        <v>115</v>
      </c>
      <c r="D125" s="578"/>
      <c r="E125" s="578"/>
      <c r="F125" s="581"/>
      <c r="G125" s="579"/>
      <c r="H125" s="579"/>
      <c r="I125" s="597">
        <f>IFERROR(VLOOKUP(G125,'base dados'!$B$2:$F$47,5,FALSE),0)</f>
        <v>0</v>
      </c>
      <c r="J125" s="586" t="str">
        <f>IFERROR(VLOOKUP(G125,'base dados'!$B$2:$F$47,3,FALSE)," ")</f>
        <v xml:space="preserve"> </v>
      </c>
      <c r="K125" s="597" t="str">
        <f>IFERROR(VLOOKUP(H125,'base dados'!$B$2:$F$47,5,FALSE)," ")</f>
        <v xml:space="preserve"> </v>
      </c>
      <c r="L125" s="586" t="str">
        <f>IFERROR(VLOOKUP(H125,'base dados'!$B$2:$F$47,3,FALSE)," ")</f>
        <v xml:space="preserve"> </v>
      </c>
      <c r="M125" s="582"/>
      <c r="N125" s="587"/>
      <c r="O125" s="587"/>
      <c r="P125" s="586">
        <f t="shared" si="22"/>
        <v>0</v>
      </c>
      <c r="Q125" s="587"/>
      <c r="R125" s="587"/>
      <c r="S125" s="587"/>
      <c r="T125" s="587"/>
      <c r="U125" s="586">
        <f t="shared" si="23"/>
        <v>0</v>
      </c>
      <c r="V125" s="582"/>
      <c r="W125" s="582"/>
      <c r="X125" s="582"/>
      <c r="Y125" s="582"/>
      <c r="Z125" s="586">
        <f t="shared" si="24"/>
        <v>0</v>
      </c>
      <c r="AA125" s="582"/>
      <c r="AB125" s="582"/>
      <c r="AC125" s="586">
        <f t="shared" si="25"/>
        <v>0</v>
      </c>
      <c r="AD125" s="582"/>
      <c r="AE125" s="582"/>
      <c r="AF125" s="582"/>
      <c r="AG125" s="586">
        <f t="shared" si="26"/>
        <v>0</v>
      </c>
      <c r="AH125" s="582"/>
      <c r="AI125" s="582"/>
      <c r="AJ125" s="582"/>
      <c r="AK125" s="582"/>
      <c r="AL125" s="586">
        <f t="shared" si="27"/>
        <v>0</v>
      </c>
      <c r="AM125" s="582"/>
      <c r="AN125" s="582"/>
      <c r="AO125" s="586">
        <f t="shared" si="32"/>
        <v>0</v>
      </c>
      <c r="AP125" s="582"/>
      <c r="AQ125" s="582"/>
      <c r="AR125" s="582"/>
      <c r="AS125" s="588">
        <f t="shared" si="33"/>
        <v>0</v>
      </c>
      <c r="AT125" s="590">
        <f t="shared" si="34"/>
        <v>0</v>
      </c>
      <c r="AU125" s="601">
        <f t="shared" si="28"/>
        <v>0</v>
      </c>
      <c r="AV125" s="601">
        <f t="shared" si="35"/>
        <v>0</v>
      </c>
      <c r="AW125" s="584">
        <f>IFERROR(VLOOKUP(G125,'base dados'!$B$2:$C$47,2,FALSE),0)</f>
        <v>0</v>
      </c>
      <c r="AX125" s="589">
        <f t="shared" si="38"/>
        <v>0</v>
      </c>
      <c r="AY125" s="601">
        <f t="shared" si="29"/>
        <v>0</v>
      </c>
      <c r="AZ125" s="601">
        <f t="shared" si="30"/>
        <v>0</v>
      </c>
      <c r="BA125" s="585">
        <f>IFERROR(VLOOKUP(H125,'base dados'!$B$2:$C$47,2,FALSE),0)</f>
        <v>0</v>
      </c>
      <c r="BB125" s="589">
        <f t="shared" si="36"/>
        <v>0</v>
      </c>
      <c r="BC125" s="589">
        <f t="shared" si="37"/>
        <v>0</v>
      </c>
    </row>
    <row r="126" spans="1:55" ht="42.6" hidden="1" customHeight="1">
      <c r="A126" s="482">
        <f>IFERROR(VLOOKUP(G126,'base dados'!K127:L130,2,FALSE),0)</f>
        <v>0</v>
      </c>
      <c r="B126" s="482">
        <f>IFERROR(VLOOKUP(H126,'base dados'!$M$11:$N$22,2,FALSE),0)</f>
        <v>0</v>
      </c>
      <c r="C126" s="578">
        <f t="shared" si="31"/>
        <v>116</v>
      </c>
      <c r="D126" s="578"/>
      <c r="E126" s="578"/>
      <c r="F126" s="581"/>
      <c r="G126" s="579"/>
      <c r="H126" s="579"/>
      <c r="I126" s="597">
        <f>IFERROR(VLOOKUP(G126,'base dados'!$B$2:$F$47,5,FALSE),0)</f>
        <v>0</v>
      </c>
      <c r="J126" s="586" t="str">
        <f>IFERROR(VLOOKUP(G126,'base dados'!$B$2:$F$47,3,FALSE)," ")</f>
        <v xml:space="preserve"> </v>
      </c>
      <c r="K126" s="597" t="str">
        <f>IFERROR(VLOOKUP(H126,'base dados'!$B$2:$F$47,5,FALSE)," ")</f>
        <v xml:space="preserve"> </v>
      </c>
      <c r="L126" s="586" t="str">
        <f>IFERROR(VLOOKUP(H126,'base dados'!$B$2:$F$47,3,FALSE)," ")</f>
        <v xml:space="preserve"> </v>
      </c>
      <c r="M126" s="582"/>
      <c r="N126" s="587"/>
      <c r="O126" s="587"/>
      <c r="P126" s="586">
        <f t="shared" si="22"/>
        <v>0</v>
      </c>
      <c r="Q126" s="587"/>
      <c r="R126" s="587"/>
      <c r="S126" s="587"/>
      <c r="T126" s="587"/>
      <c r="U126" s="586">
        <f t="shared" si="23"/>
        <v>0</v>
      </c>
      <c r="V126" s="582"/>
      <c r="W126" s="582"/>
      <c r="X126" s="582"/>
      <c r="Y126" s="582"/>
      <c r="Z126" s="586">
        <f t="shared" si="24"/>
        <v>0</v>
      </c>
      <c r="AA126" s="582"/>
      <c r="AB126" s="582"/>
      <c r="AC126" s="586">
        <f t="shared" si="25"/>
        <v>0</v>
      </c>
      <c r="AD126" s="582"/>
      <c r="AE126" s="582"/>
      <c r="AF126" s="582"/>
      <c r="AG126" s="586">
        <f t="shared" si="26"/>
        <v>0</v>
      </c>
      <c r="AH126" s="582"/>
      <c r="AI126" s="582"/>
      <c r="AJ126" s="582"/>
      <c r="AK126" s="582"/>
      <c r="AL126" s="586">
        <f t="shared" si="27"/>
        <v>0</v>
      </c>
      <c r="AM126" s="582"/>
      <c r="AN126" s="582"/>
      <c r="AO126" s="586">
        <f t="shared" si="32"/>
        <v>0</v>
      </c>
      <c r="AP126" s="582"/>
      <c r="AQ126" s="582"/>
      <c r="AR126" s="582"/>
      <c r="AS126" s="588">
        <f t="shared" si="33"/>
        <v>0</v>
      </c>
      <c r="AT126" s="590">
        <f t="shared" si="34"/>
        <v>0</v>
      </c>
      <c r="AU126" s="601">
        <f t="shared" si="28"/>
        <v>0</v>
      </c>
      <c r="AV126" s="601">
        <f t="shared" si="35"/>
        <v>0</v>
      </c>
      <c r="AW126" s="584">
        <f>IFERROR(VLOOKUP(G126,'base dados'!$B$2:$C$47,2,FALSE),0)</f>
        <v>0</v>
      </c>
      <c r="AX126" s="589">
        <f t="shared" si="38"/>
        <v>0</v>
      </c>
      <c r="AY126" s="601">
        <f t="shared" si="29"/>
        <v>0</v>
      </c>
      <c r="AZ126" s="601">
        <f t="shared" si="30"/>
        <v>0</v>
      </c>
      <c r="BA126" s="585">
        <f>IFERROR(VLOOKUP(H126,'base dados'!$B$2:$C$47,2,FALSE),0)</f>
        <v>0</v>
      </c>
      <c r="BB126" s="589">
        <f t="shared" si="36"/>
        <v>0</v>
      </c>
      <c r="BC126" s="589">
        <f t="shared" si="37"/>
        <v>0</v>
      </c>
    </row>
    <row r="127" spans="1:55" ht="42.6" hidden="1" customHeight="1">
      <c r="A127" s="482">
        <f>IFERROR(VLOOKUP(G127,'base dados'!K128:L131,2,FALSE),0)</f>
        <v>0</v>
      </c>
      <c r="B127" s="482">
        <f>IFERROR(VLOOKUP(H127,'base dados'!$M$11:$N$22,2,FALSE),0)</f>
        <v>0</v>
      </c>
      <c r="C127" s="578">
        <f t="shared" si="31"/>
        <v>117</v>
      </c>
      <c r="D127" s="578"/>
      <c r="E127" s="578"/>
      <c r="F127" s="581"/>
      <c r="G127" s="579"/>
      <c r="H127" s="579"/>
      <c r="I127" s="597">
        <f>IFERROR(VLOOKUP(G127,'base dados'!$B$2:$F$47,5,FALSE),0)</f>
        <v>0</v>
      </c>
      <c r="J127" s="586" t="str">
        <f>IFERROR(VLOOKUP(G127,'base dados'!$B$2:$F$47,3,FALSE)," ")</f>
        <v xml:space="preserve"> </v>
      </c>
      <c r="K127" s="597" t="str">
        <f>IFERROR(VLOOKUP(H127,'base dados'!$B$2:$F$47,5,FALSE)," ")</f>
        <v xml:space="preserve"> </v>
      </c>
      <c r="L127" s="586" t="str">
        <f>IFERROR(VLOOKUP(H127,'base dados'!$B$2:$F$47,3,FALSE)," ")</f>
        <v xml:space="preserve"> </v>
      </c>
      <c r="M127" s="582"/>
      <c r="N127" s="587"/>
      <c r="O127" s="587"/>
      <c r="P127" s="586">
        <f t="shared" si="22"/>
        <v>0</v>
      </c>
      <c r="Q127" s="587"/>
      <c r="R127" s="587"/>
      <c r="S127" s="587"/>
      <c r="T127" s="587"/>
      <c r="U127" s="586">
        <f t="shared" si="23"/>
        <v>0</v>
      </c>
      <c r="V127" s="582"/>
      <c r="W127" s="582"/>
      <c r="X127" s="582"/>
      <c r="Y127" s="582"/>
      <c r="Z127" s="586">
        <f t="shared" si="24"/>
        <v>0</v>
      </c>
      <c r="AA127" s="582"/>
      <c r="AB127" s="582"/>
      <c r="AC127" s="586">
        <f t="shared" si="25"/>
        <v>0</v>
      </c>
      <c r="AD127" s="582"/>
      <c r="AE127" s="582"/>
      <c r="AF127" s="582"/>
      <c r="AG127" s="586">
        <f t="shared" si="26"/>
        <v>0</v>
      </c>
      <c r="AH127" s="582"/>
      <c r="AI127" s="582"/>
      <c r="AJ127" s="582"/>
      <c r="AK127" s="582"/>
      <c r="AL127" s="586">
        <f t="shared" si="27"/>
        <v>0</v>
      </c>
      <c r="AM127" s="582"/>
      <c r="AN127" s="582"/>
      <c r="AO127" s="586">
        <f t="shared" si="32"/>
        <v>0</v>
      </c>
      <c r="AP127" s="582"/>
      <c r="AQ127" s="582"/>
      <c r="AR127" s="582"/>
      <c r="AS127" s="588">
        <f t="shared" si="33"/>
        <v>0</v>
      </c>
      <c r="AT127" s="590">
        <f t="shared" si="34"/>
        <v>0</v>
      </c>
      <c r="AU127" s="601">
        <f t="shared" si="28"/>
        <v>0</v>
      </c>
      <c r="AV127" s="601">
        <f t="shared" si="35"/>
        <v>0</v>
      </c>
      <c r="AW127" s="584">
        <f>IFERROR(VLOOKUP(G127,'base dados'!$B$2:$C$47,2,FALSE),0)</f>
        <v>0</v>
      </c>
      <c r="AX127" s="589">
        <f t="shared" si="38"/>
        <v>0</v>
      </c>
      <c r="AY127" s="601">
        <f t="shared" si="29"/>
        <v>0</v>
      </c>
      <c r="AZ127" s="601">
        <f t="shared" si="30"/>
        <v>0</v>
      </c>
      <c r="BA127" s="585">
        <f>IFERROR(VLOOKUP(H127,'base dados'!$B$2:$C$47,2,FALSE),0)</f>
        <v>0</v>
      </c>
      <c r="BB127" s="589">
        <f t="shared" si="36"/>
        <v>0</v>
      </c>
      <c r="BC127" s="589">
        <f t="shared" si="37"/>
        <v>0</v>
      </c>
    </row>
    <row r="128" spans="1:55" ht="42.6" hidden="1" customHeight="1">
      <c r="A128" s="482">
        <f>IFERROR(VLOOKUP(G128,'base dados'!K129:L132,2,FALSE),0)</f>
        <v>0</v>
      </c>
      <c r="B128" s="482">
        <f>IFERROR(VLOOKUP(H128,'base dados'!$M$11:$N$22,2,FALSE),0)</f>
        <v>0</v>
      </c>
      <c r="C128" s="578">
        <f t="shared" si="31"/>
        <v>118</v>
      </c>
      <c r="D128" s="578"/>
      <c r="E128" s="578"/>
      <c r="F128" s="581"/>
      <c r="G128" s="579"/>
      <c r="H128" s="579"/>
      <c r="I128" s="597">
        <f>IFERROR(VLOOKUP(G128,'base dados'!$B$2:$F$47,5,FALSE),0)</f>
        <v>0</v>
      </c>
      <c r="J128" s="586" t="str">
        <f>IFERROR(VLOOKUP(G128,'base dados'!$B$2:$F$47,3,FALSE)," ")</f>
        <v xml:space="preserve"> </v>
      </c>
      <c r="K128" s="597" t="str">
        <f>IFERROR(VLOOKUP(H128,'base dados'!$B$2:$F$47,5,FALSE)," ")</f>
        <v xml:space="preserve"> </v>
      </c>
      <c r="L128" s="586" t="str">
        <f>IFERROR(VLOOKUP(H128,'base dados'!$B$2:$F$47,3,FALSE)," ")</f>
        <v xml:space="preserve"> </v>
      </c>
      <c r="M128" s="582"/>
      <c r="N128" s="587"/>
      <c r="O128" s="587"/>
      <c r="P128" s="586">
        <f t="shared" si="22"/>
        <v>0</v>
      </c>
      <c r="Q128" s="587"/>
      <c r="R128" s="587"/>
      <c r="S128" s="587"/>
      <c r="T128" s="587"/>
      <c r="U128" s="586">
        <f t="shared" si="23"/>
        <v>0</v>
      </c>
      <c r="V128" s="582"/>
      <c r="W128" s="582"/>
      <c r="X128" s="582"/>
      <c r="Y128" s="582"/>
      <c r="Z128" s="586">
        <f t="shared" si="24"/>
        <v>0</v>
      </c>
      <c r="AA128" s="582"/>
      <c r="AB128" s="582"/>
      <c r="AC128" s="586">
        <f t="shared" si="25"/>
        <v>0</v>
      </c>
      <c r="AD128" s="582"/>
      <c r="AE128" s="582"/>
      <c r="AF128" s="582"/>
      <c r="AG128" s="586">
        <f t="shared" si="26"/>
        <v>0</v>
      </c>
      <c r="AH128" s="582"/>
      <c r="AI128" s="582"/>
      <c r="AJ128" s="582"/>
      <c r="AK128" s="582"/>
      <c r="AL128" s="586">
        <f t="shared" si="27"/>
        <v>0</v>
      </c>
      <c r="AM128" s="582"/>
      <c r="AN128" s="582"/>
      <c r="AO128" s="586">
        <f t="shared" si="32"/>
        <v>0</v>
      </c>
      <c r="AP128" s="582"/>
      <c r="AQ128" s="582"/>
      <c r="AR128" s="582"/>
      <c r="AS128" s="588">
        <f t="shared" si="33"/>
        <v>0</v>
      </c>
      <c r="AT128" s="590">
        <f t="shared" si="34"/>
        <v>0</v>
      </c>
      <c r="AU128" s="601">
        <f t="shared" si="28"/>
        <v>0</v>
      </c>
      <c r="AV128" s="601">
        <f t="shared" si="35"/>
        <v>0</v>
      </c>
      <c r="AW128" s="584">
        <f>IFERROR(VLOOKUP(G128,'base dados'!$B$2:$C$47,2,FALSE),0)</f>
        <v>0</v>
      </c>
      <c r="AX128" s="589">
        <f t="shared" si="38"/>
        <v>0</v>
      </c>
      <c r="AY128" s="601">
        <f t="shared" si="29"/>
        <v>0</v>
      </c>
      <c r="AZ128" s="601">
        <f t="shared" si="30"/>
        <v>0</v>
      </c>
      <c r="BA128" s="585">
        <f>IFERROR(VLOOKUP(H128,'base dados'!$B$2:$C$47,2,FALSE),0)</f>
        <v>0</v>
      </c>
      <c r="BB128" s="589">
        <f t="shared" si="36"/>
        <v>0</v>
      </c>
      <c r="BC128" s="589">
        <f t="shared" si="37"/>
        <v>0</v>
      </c>
    </row>
    <row r="129" spans="1:55" ht="42.6" hidden="1" customHeight="1">
      <c r="A129" s="482">
        <f>IFERROR(VLOOKUP(G129,'base dados'!K130:L133,2,FALSE),0)</f>
        <v>0</v>
      </c>
      <c r="B129" s="482">
        <f>IFERROR(VLOOKUP(H129,'base dados'!$M$11:$N$22,2,FALSE),0)</f>
        <v>0</v>
      </c>
      <c r="C129" s="578">
        <f t="shared" si="31"/>
        <v>119</v>
      </c>
      <c r="D129" s="578"/>
      <c r="E129" s="578"/>
      <c r="F129" s="581"/>
      <c r="G129" s="579"/>
      <c r="H129" s="579"/>
      <c r="I129" s="597">
        <f>IFERROR(VLOOKUP(G129,'base dados'!$B$2:$F$47,5,FALSE),0)</f>
        <v>0</v>
      </c>
      <c r="J129" s="586" t="str">
        <f>IFERROR(VLOOKUP(G129,'base dados'!$B$2:$F$47,3,FALSE)," ")</f>
        <v xml:space="preserve"> </v>
      </c>
      <c r="K129" s="597" t="str">
        <f>IFERROR(VLOOKUP(H129,'base dados'!$B$2:$F$47,5,FALSE)," ")</f>
        <v xml:space="preserve"> </v>
      </c>
      <c r="L129" s="586" t="str">
        <f>IFERROR(VLOOKUP(H129,'base dados'!$B$2:$F$47,3,FALSE)," ")</f>
        <v xml:space="preserve"> </v>
      </c>
      <c r="M129" s="582"/>
      <c r="N129" s="587"/>
      <c r="O129" s="587"/>
      <c r="P129" s="586">
        <f t="shared" si="22"/>
        <v>0</v>
      </c>
      <c r="Q129" s="587"/>
      <c r="R129" s="587"/>
      <c r="S129" s="587"/>
      <c r="T129" s="587"/>
      <c r="U129" s="586">
        <f t="shared" si="23"/>
        <v>0</v>
      </c>
      <c r="V129" s="582"/>
      <c r="W129" s="582"/>
      <c r="X129" s="582"/>
      <c r="Y129" s="582"/>
      <c r="Z129" s="586">
        <f t="shared" si="24"/>
        <v>0</v>
      </c>
      <c r="AA129" s="582"/>
      <c r="AB129" s="582"/>
      <c r="AC129" s="586">
        <f t="shared" si="25"/>
        <v>0</v>
      </c>
      <c r="AD129" s="582"/>
      <c r="AE129" s="582"/>
      <c r="AF129" s="582"/>
      <c r="AG129" s="586">
        <f t="shared" si="26"/>
        <v>0</v>
      </c>
      <c r="AH129" s="582"/>
      <c r="AI129" s="582"/>
      <c r="AJ129" s="582"/>
      <c r="AK129" s="582"/>
      <c r="AL129" s="586">
        <f t="shared" si="27"/>
        <v>0</v>
      </c>
      <c r="AM129" s="582"/>
      <c r="AN129" s="582"/>
      <c r="AO129" s="586">
        <f t="shared" si="32"/>
        <v>0</v>
      </c>
      <c r="AP129" s="582"/>
      <c r="AQ129" s="582"/>
      <c r="AR129" s="582"/>
      <c r="AS129" s="588">
        <f t="shared" si="33"/>
        <v>0</v>
      </c>
      <c r="AT129" s="590">
        <f t="shared" si="34"/>
        <v>0</v>
      </c>
      <c r="AU129" s="601">
        <f t="shared" si="28"/>
        <v>0</v>
      </c>
      <c r="AV129" s="601">
        <f t="shared" si="35"/>
        <v>0</v>
      </c>
      <c r="AW129" s="584">
        <f>IFERROR(VLOOKUP(G129,'base dados'!$B$2:$C$47,2,FALSE),0)</f>
        <v>0</v>
      </c>
      <c r="AX129" s="589">
        <f t="shared" si="38"/>
        <v>0</v>
      </c>
      <c r="AY129" s="601">
        <f t="shared" si="29"/>
        <v>0</v>
      </c>
      <c r="AZ129" s="601">
        <f t="shared" si="30"/>
        <v>0</v>
      </c>
      <c r="BA129" s="585">
        <f>IFERROR(VLOOKUP(H129,'base dados'!$B$2:$C$47,2,FALSE),0)</f>
        <v>0</v>
      </c>
      <c r="BB129" s="589">
        <f t="shared" si="36"/>
        <v>0</v>
      </c>
      <c r="BC129" s="589">
        <f t="shared" si="37"/>
        <v>0</v>
      </c>
    </row>
    <row r="130" spans="1:55" ht="42.6" hidden="1" customHeight="1">
      <c r="A130" s="482">
        <f>IFERROR(VLOOKUP(G130,'base dados'!K131:L134,2,FALSE),0)</f>
        <v>0</v>
      </c>
      <c r="B130" s="482">
        <f>IFERROR(VLOOKUP(H130,'base dados'!$M$11:$N$22,2,FALSE),0)</f>
        <v>0</v>
      </c>
      <c r="C130" s="578">
        <f t="shared" si="31"/>
        <v>120</v>
      </c>
      <c r="D130" s="578"/>
      <c r="E130" s="578"/>
      <c r="F130" s="581"/>
      <c r="G130" s="579"/>
      <c r="H130" s="579"/>
      <c r="I130" s="597">
        <f>IFERROR(VLOOKUP(G130,'base dados'!$B$2:$F$47,5,FALSE),0)</f>
        <v>0</v>
      </c>
      <c r="J130" s="586" t="str">
        <f>IFERROR(VLOOKUP(G130,'base dados'!$B$2:$F$47,3,FALSE)," ")</f>
        <v xml:space="preserve"> </v>
      </c>
      <c r="K130" s="597" t="str">
        <f>IFERROR(VLOOKUP(H130,'base dados'!$B$2:$F$47,5,FALSE)," ")</f>
        <v xml:space="preserve"> </v>
      </c>
      <c r="L130" s="586" t="str">
        <f>IFERROR(VLOOKUP(H130,'base dados'!$B$2:$F$47,3,FALSE)," ")</f>
        <v xml:space="preserve"> </v>
      </c>
      <c r="M130" s="582"/>
      <c r="N130" s="587"/>
      <c r="O130" s="587"/>
      <c r="P130" s="586">
        <f t="shared" si="22"/>
        <v>0</v>
      </c>
      <c r="Q130" s="587"/>
      <c r="R130" s="587"/>
      <c r="S130" s="587"/>
      <c r="T130" s="587"/>
      <c r="U130" s="586">
        <f t="shared" si="23"/>
        <v>0</v>
      </c>
      <c r="V130" s="582"/>
      <c r="W130" s="582"/>
      <c r="X130" s="582"/>
      <c r="Y130" s="582"/>
      <c r="Z130" s="586">
        <f t="shared" si="24"/>
        <v>0</v>
      </c>
      <c r="AA130" s="582"/>
      <c r="AB130" s="582"/>
      <c r="AC130" s="586">
        <f t="shared" si="25"/>
        <v>0</v>
      </c>
      <c r="AD130" s="582"/>
      <c r="AE130" s="582"/>
      <c r="AF130" s="582"/>
      <c r="AG130" s="586">
        <f t="shared" si="26"/>
        <v>0</v>
      </c>
      <c r="AH130" s="582"/>
      <c r="AI130" s="582"/>
      <c r="AJ130" s="582"/>
      <c r="AK130" s="582"/>
      <c r="AL130" s="586">
        <f t="shared" si="27"/>
        <v>0</v>
      </c>
      <c r="AM130" s="582"/>
      <c r="AN130" s="582"/>
      <c r="AO130" s="586">
        <f t="shared" si="32"/>
        <v>0</v>
      </c>
      <c r="AP130" s="582"/>
      <c r="AQ130" s="582"/>
      <c r="AR130" s="582"/>
      <c r="AS130" s="588">
        <f t="shared" si="33"/>
        <v>0</v>
      </c>
      <c r="AT130" s="590">
        <f t="shared" si="34"/>
        <v>0</v>
      </c>
      <c r="AU130" s="601">
        <f t="shared" si="28"/>
        <v>0</v>
      </c>
      <c r="AV130" s="601">
        <f t="shared" si="35"/>
        <v>0</v>
      </c>
      <c r="AW130" s="584">
        <f>IFERROR(VLOOKUP(G130,'base dados'!$B$2:$C$47,2,FALSE),0)</f>
        <v>0</v>
      </c>
      <c r="AX130" s="589">
        <f t="shared" si="38"/>
        <v>0</v>
      </c>
      <c r="AY130" s="601">
        <f t="shared" si="29"/>
        <v>0</v>
      </c>
      <c r="AZ130" s="601">
        <f t="shared" si="30"/>
        <v>0</v>
      </c>
      <c r="BA130" s="585">
        <f>IFERROR(VLOOKUP(H130,'base dados'!$B$2:$C$47,2,FALSE),0)</f>
        <v>0</v>
      </c>
      <c r="BB130" s="589">
        <f t="shared" si="36"/>
        <v>0</v>
      </c>
      <c r="BC130" s="589">
        <f t="shared" si="37"/>
        <v>0</v>
      </c>
    </row>
    <row r="131" spans="1:55" ht="42.6" hidden="1" customHeight="1">
      <c r="A131" s="482">
        <f>IFERROR(VLOOKUP(G131,'base dados'!K132:L135,2,FALSE),0)</f>
        <v>0</v>
      </c>
      <c r="B131" s="482">
        <f>IFERROR(VLOOKUP(H131,'base dados'!$M$11:$N$22,2,FALSE),0)</f>
        <v>0</v>
      </c>
      <c r="C131" s="578">
        <f t="shared" si="31"/>
        <v>121</v>
      </c>
      <c r="D131" s="578"/>
      <c r="E131" s="578"/>
      <c r="F131" s="581"/>
      <c r="G131" s="579"/>
      <c r="H131" s="579"/>
      <c r="I131" s="597">
        <f>IFERROR(VLOOKUP(G131,'base dados'!$B$2:$F$47,5,FALSE),0)</f>
        <v>0</v>
      </c>
      <c r="J131" s="586" t="str">
        <f>IFERROR(VLOOKUP(G131,'base dados'!$B$2:$F$47,3,FALSE)," ")</f>
        <v xml:space="preserve"> </v>
      </c>
      <c r="K131" s="597" t="str">
        <f>IFERROR(VLOOKUP(H131,'base dados'!$B$2:$F$47,5,FALSE)," ")</f>
        <v xml:space="preserve"> </v>
      </c>
      <c r="L131" s="586" t="str">
        <f>IFERROR(VLOOKUP(H131,'base dados'!$B$2:$F$47,3,FALSE)," ")</f>
        <v xml:space="preserve"> </v>
      </c>
      <c r="M131" s="582"/>
      <c r="N131" s="587"/>
      <c r="O131" s="587"/>
      <c r="P131" s="586">
        <f t="shared" si="22"/>
        <v>0</v>
      </c>
      <c r="Q131" s="587"/>
      <c r="R131" s="587"/>
      <c r="S131" s="587"/>
      <c r="T131" s="587"/>
      <c r="U131" s="586">
        <f t="shared" si="23"/>
        <v>0</v>
      </c>
      <c r="V131" s="582"/>
      <c r="W131" s="582"/>
      <c r="X131" s="582"/>
      <c r="Y131" s="582"/>
      <c r="Z131" s="586">
        <f t="shared" si="24"/>
        <v>0</v>
      </c>
      <c r="AA131" s="582"/>
      <c r="AB131" s="582"/>
      <c r="AC131" s="586">
        <f t="shared" si="25"/>
        <v>0</v>
      </c>
      <c r="AD131" s="582"/>
      <c r="AE131" s="582"/>
      <c r="AF131" s="582"/>
      <c r="AG131" s="586">
        <f t="shared" si="26"/>
        <v>0</v>
      </c>
      <c r="AH131" s="582"/>
      <c r="AI131" s="582"/>
      <c r="AJ131" s="582"/>
      <c r="AK131" s="582"/>
      <c r="AL131" s="586">
        <f t="shared" si="27"/>
        <v>0</v>
      </c>
      <c r="AM131" s="582"/>
      <c r="AN131" s="582"/>
      <c r="AO131" s="586">
        <f t="shared" si="32"/>
        <v>0</v>
      </c>
      <c r="AP131" s="582"/>
      <c r="AQ131" s="582"/>
      <c r="AR131" s="582"/>
      <c r="AS131" s="588">
        <f t="shared" si="33"/>
        <v>0</v>
      </c>
      <c r="AT131" s="590">
        <f t="shared" si="34"/>
        <v>0</v>
      </c>
      <c r="AU131" s="601">
        <f t="shared" si="28"/>
        <v>0</v>
      </c>
      <c r="AV131" s="601">
        <f t="shared" si="35"/>
        <v>0</v>
      </c>
      <c r="AW131" s="584">
        <f>IFERROR(VLOOKUP(G131,'base dados'!$B$2:$C$47,2,FALSE),0)</f>
        <v>0</v>
      </c>
      <c r="AX131" s="589">
        <f t="shared" si="38"/>
        <v>0</v>
      </c>
      <c r="AY131" s="601">
        <f t="shared" si="29"/>
        <v>0</v>
      </c>
      <c r="AZ131" s="601">
        <f t="shared" si="30"/>
        <v>0</v>
      </c>
      <c r="BA131" s="585">
        <f>IFERROR(VLOOKUP(H131,'base dados'!$B$2:$C$47,2,FALSE),0)</f>
        <v>0</v>
      </c>
      <c r="BB131" s="589">
        <f t="shared" si="36"/>
        <v>0</v>
      </c>
      <c r="BC131" s="589">
        <f t="shared" si="37"/>
        <v>0</v>
      </c>
    </row>
    <row r="132" spans="1:55" ht="42.6" hidden="1" customHeight="1">
      <c r="A132" s="482">
        <f>IFERROR(VLOOKUP(G132,'base dados'!K133:L136,2,FALSE),0)</f>
        <v>0</v>
      </c>
      <c r="B132" s="482">
        <f>IFERROR(VLOOKUP(H132,'base dados'!$M$11:$N$22,2,FALSE),0)</f>
        <v>0</v>
      </c>
      <c r="C132" s="578">
        <f t="shared" si="31"/>
        <v>122</v>
      </c>
      <c r="D132" s="578"/>
      <c r="E132" s="578"/>
      <c r="F132" s="581"/>
      <c r="G132" s="579"/>
      <c r="H132" s="579"/>
      <c r="I132" s="597">
        <f>IFERROR(VLOOKUP(G132,'base dados'!$B$2:$F$47,5,FALSE),0)</f>
        <v>0</v>
      </c>
      <c r="J132" s="586" t="str">
        <f>IFERROR(VLOOKUP(G132,'base dados'!$B$2:$F$47,3,FALSE)," ")</f>
        <v xml:space="preserve"> </v>
      </c>
      <c r="K132" s="597" t="str">
        <f>IFERROR(VLOOKUP(H132,'base dados'!$B$2:$F$47,5,FALSE)," ")</f>
        <v xml:space="preserve"> </v>
      </c>
      <c r="L132" s="586" t="str">
        <f>IFERROR(VLOOKUP(H132,'base dados'!$B$2:$F$47,3,FALSE)," ")</f>
        <v xml:space="preserve"> </v>
      </c>
      <c r="M132" s="582"/>
      <c r="N132" s="587"/>
      <c r="O132" s="587"/>
      <c r="P132" s="586">
        <f t="shared" si="22"/>
        <v>0</v>
      </c>
      <c r="Q132" s="587"/>
      <c r="R132" s="587"/>
      <c r="S132" s="587"/>
      <c r="T132" s="587"/>
      <c r="U132" s="586">
        <f t="shared" si="23"/>
        <v>0</v>
      </c>
      <c r="V132" s="582"/>
      <c r="W132" s="582"/>
      <c r="X132" s="582"/>
      <c r="Y132" s="582"/>
      <c r="Z132" s="586">
        <f t="shared" si="24"/>
        <v>0</v>
      </c>
      <c r="AA132" s="582"/>
      <c r="AB132" s="582"/>
      <c r="AC132" s="586">
        <f t="shared" si="25"/>
        <v>0</v>
      </c>
      <c r="AD132" s="582"/>
      <c r="AE132" s="582"/>
      <c r="AF132" s="582"/>
      <c r="AG132" s="586">
        <f t="shared" si="26"/>
        <v>0</v>
      </c>
      <c r="AH132" s="582"/>
      <c r="AI132" s="582"/>
      <c r="AJ132" s="582"/>
      <c r="AK132" s="582"/>
      <c r="AL132" s="586">
        <f t="shared" si="27"/>
        <v>0</v>
      </c>
      <c r="AM132" s="582"/>
      <c r="AN132" s="582"/>
      <c r="AO132" s="586">
        <f t="shared" si="32"/>
        <v>0</v>
      </c>
      <c r="AP132" s="582"/>
      <c r="AQ132" s="582"/>
      <c r="AR132" s="582"/>
      <c r="AS132" s="588">
        <f t="shared" si="33"/>
        <v>0</v>
      </c>
      <c r="AT132" s="590">
        <f t="shared" si="34"/>
        <v>0</v>
      </c>
      <c r="AU132" s="601">
        <f t="shared" si="28"/>
        <v>0</v>
      </c>
      <c r="AV132" s="601">
        <f t="shared" si="35"/>
        <v>0</v>
      </c>
      <c r="AW132" s="584">
        <f>IFERROR(VLOOKUP(G132,'base dados'!$B$2:$C$47,2,FALSE),0)</f>
        <v>0</v>
      </c>
      <c r="AX132" s="589">
        <f t="shared" si="38"/>
        <v>0</v>
      </c>
      <c r="AY132" s="601">
        <f t="shared" si="29"/>
        <v>0</v>
      </c>
      <c r="AZ132" s="601">
        <f t="shared" si="30"/>
        <v>0</v>
      </c>
      <c r="BA132" s="585">
        <f>IFERROR(VLOOKUP(H132,'base dados'!$B$2:$C$47,2,FALSE),0)</f>
        <v>0</v>
      </c>
      <c r="BB132" s="589">
        <f t="shared" si="36"/>
        <v>0</v>
      </c>
      <c r="BC132" s="589">
        <f t="shared" si="37"/>
        <v>0</v>
      </c>
    </row>
    <row r="133" spans="1:55" ht="42.6" hidden="1" customHeight="1">
      <c r="A133" s="482">
        <f>IFERROR(VLOOKUP(G133,'base dados'!K134:L137,2,FALSE),0)</f>
        <v>0</v>
      </c>
      <c r="B133" s="482">
        <f>IFERROR(VLOOKUP(H133,'base dados'!$M$11:$N$22,2,FALSE),0)</f>
        <v>0</v>
      </c>
      <c r="C133" s="578">
        <f t="shared" si="31"/>
        <v>123</v>
      </c>
      <c r="D133" s="578"/>
      <c r="E133" s="578"/>
      <c r="F133" s="581"/>
      <c r="G133" s="579"/>
      <c r="H133" s="579"/>
      <c r="I133" s="597">
        <f>IFERROR(VLOOKUP(G133,'base dados'!$B$2:$F$47,5,FALSE),0)</f>
        <v>0</v>
      </c>
      <c r="J133" s="586" t="str">
        <f>IFERROR(VLOOKUP(G133,'base dados'!$B$2:$F$47,3,FALSE)," ")</f>
        <v xml:space="preserve"> </v>
      </c>
      <c r="K133" s="597" t="str">
        <f>IFERROR(VLOOKUP(H133,'base dados'!$B$2:$F$47,5,FALSE)," ")</f>
        <v xml:space="preserve"> </v>
      </c>
      <c r="L133" s="586" t="str">
        <f>IFERROR(VLOOKUP(H133,'base dados'!$B$2:$F$47,3,FALSE)," ")</f>
        <v xml:space="preserve"> </v>
      </c>
      <c r="M133" s="582"/>
      <c r="N133" s="587"/>
      <c r="O133" s="587"/>
      <c r="P133" s="586">
        <f t="shared" si="22"/>
        <v>0</v>
      </c>
      <c r="Q133" s="587"/>
      <c r="R133" s="587"/>
      <c r="S133" s="587"/>
      <c r="T133" s="587"/>
      <c r="U133" s="586">
        <f t="shared" si="23"/>
        <v>0</v>
      </c>
      <c r="V133" s="582"/>
      <c r="W133" s="582"/>
      <c r="X133" s="582"/>
      <c r="Y133" s="582"/>
      <c r="Z133" s="586">
        <f t="shared" si="24"/>
        <v>0</v>
      </c>
      <c r="AA133" s="582"/>
      <c r="AB133" s="582"/>
      <c r="AC133" s="586">
        <f t="shared" si="25"/>
        <v>0</v>
      </c>
      <c r="AD133" s="582"/>
      <c r="AE133" s="582"/>
      <c r="AF133" s="582"/>
      <c r="AG133" s="586">
        <f t="shared" si="26"/>
        <v>0</v>
      </c>
      <c r="AH133" s="582"/>
      <c r="AI133" s="582"/>
      <c r="AJ133" s="582"/>
      <c r="AK133" s="582"/>
      <c r="AL133" s="586">
        <f t="shared" si="27"/>
        <v>0</v>
      </c>
      <c r="AM133" s="582"/>
      <c r="AN133" s="582"/>
      <c r="AO133" s="586">
        <f t="shared" si="32"/>
        <v>0</v>
      </c>
      <c r="AP133" s="582"/>
      <c r="AQ133" s="582"/>
      <c r="AR133" s="582"/>
      <c r="AS133" s="588">
        <f t="shared" si="33"/>
        <v>0</v>
      </c>
      <c r="AT133" s="590">
        <f t="shared" si="34"/>
        <v>0</v>
      </c>
      <c r="AU133" s="601">
        <f t="shared" si="28"/>
        <v>0</v>
      </c>
      <c r="AV133" s="601">
        <f t="shared" si="35"/>
        <v>0</v>
      </c>
      <c r="AW133" s="584">
        <f>IFERROR(VLOOKUP(G133,'base dados'!$B$2:$C$47,2,FALSE),0)</f>
        <v>0</v>
      </c>
      <c r="AX133" s="589">
        <f t="shared" si="38"/>
        <v>0</v>
      </c>
      <c r="AY133" s="601">
        <f t="shared" si="29"/>
        <v>0</v>
      </c>
      <c r="AZ133" s="601">
        <f t="shared" si="30"/>
        <v>0</v>
      </c>
      <c r="BA133" s="585">
        <f>IFERROR(VLOOKUP(H133,'base dados'!$B$2:$C$47,2,FALSE),0)</f>
        <v>0</v>
      </c>
      <c r="BB133" s="589">
        <f t="shared" si="36"/>
        <v>0</v>
      </c>
      <c r="BC133" s="589">
        <f t="shared" si="37"/>
        <v>0</v>
      </c>
    </row>
    <row r="134" spans="1:55" ht="42.6" hidden="1" customHeight="1">
      <c r="A134" s="482">
        <f>IFERROR(VLOOKUP(G134,'base dados'!K135:L138,2,FALSE),0)</f>
        <v>0</v>
      </c>
      <c r="B134" s="482">
        <f>IFERROR(VLOOKUP(H134,'base dados'!$M$11:$N$22,2,FALSE),0)</f>
        <v>0</v>
      </c>
      <c r="C134" s="578">
        <f t="shared" si="31"/>
        <v>124</v>
      </c>
      <c r="D134" s="578"/>
      <c r="E134" s="578"/>
      <c r="F134" s="581"/>
      <c r="G134" s="579"/>
      <c r="H134" s="579"/>
      <c r="I134" s="597">
        <f>IFERROR(VLOOKUP(G134,'base dados'!$B$2:$F$47,5,FALSE),0)</f>
        <v>0</v>
      </c>
      <c r="J134" s="586" t="str">
        <f>IFERROR(VLOOKUP(G134,'base dados'!$B$2:$F$47,3,FALSE)," ")</f>
        <v xml:space="preserve"> </v>
      </c>
      <c r="K134" s="597" t="str">
        <f>IFERROR(VLOOKUP(H134,'base dados'!$B$2:$F$47,5,FALSE)," ")</f>
        <v xml:space="preserve"> </v>
      </c>
      <c r="L134" s="586" t="str">
        <f>IFERROR(VLOOKUP(H134,'base dados'!$B$2:$F$47,3,FALSE)," ")</f>
        <v xml:space="preserve"> </v>
      </c>
      <c r="M134" s="582"/>
      <c r="N134" s="587"/>
      <c r="O134" s="587"/>
      <c r="P134" s="586">
        <f t="shared" si="22"/>
        <v>0</v>
      </c>
      <c r="Q134" s="587"/>
      <c r="R134" s="587"/>
      <c r="S134" s="587"/>
      <c r="T134" s="587"/>
      <c r="U134" s="586">
        <f t="shared" si="23"/>
        <v>0</v>
      </c>
      <c r="V134" s="582"/>
      <c r="W134" s="582"/>
      <c r="X134" s="582"/>
      <c r="Y134" s="582"/>
      <c r="Z134" s="586">
        <f t="shared" si="24"/>
        <v>0</v>
      </c>
      <c r="AA134" s="582"/>
      <c r="AB134" s="582"/>
      <c r="AC134" s="586">
        <f t="shared" si="25"/>
        <v>0</v>
      </c>
      <c r="AD134" s="582"/>
      <c r="AE134" s="582"/>
      <c r="AF134" s="582"/>
      <c r="AG134" s="586">
        <f t="shared" si="26"/>
        <v>0</v>
      </c>
      <c r="AH134" s="582"/>
      <c r="AI134" s="582"/>
      <c r="AJ134" s="582"/>
      <c r="AK134" s="582"/>
      <c r="AL134" s="586">
        <f t="shared" si="27"/>
        <v>0</v>
      </c>
      <c r="AM134" s="582"/>
      <c r="AN134" s="582"/>
      <c r="AO134" s="586">
        <f t="shared" si="32"/>
        <v>0</v>
      </c>
      <c r="AP134" s="582"/>
      <c r="AQ134" s="582"/>
      <c r="AR134" s="582"/>
      <c r="AS134" s="588">
        <f t="shared" si="33"/>
        <v>0</v>
      </c>
      <c r="AT134" s="590">
        <f t="shared" si="34"/>
        <v>0</v>
      </c>
      <c r="AU134" s="601">
        <f t="shared" si="28"/>
        <v>0</v>
      </c>
      <c r="AV134" s="601">
        <f t="shared" si="35"/>
        <v>0</v>
      </c>
      <c r="AW134" s="584">
        <f>IFERROR(VLOOKUP(G134,'base dados'!$B$2:$C$47,2,FALSE),0)</f>
        <v>0</v>
      </c>
      <c r="AX134" s="589">
        <f t="shared" si="38"/>
        <v>0</v>
      </c>
      <c r="AY134" s="601">
        <f t="shared" si="29"/>
        <v>0</v>
      </c>
      <c r="AZ134" s="601">
        <f t="shared" si="30"/>
        <v>0</v>
      </c>
      <c r="BA134" s="585">
        <f>IFERROR(VLOOKUP(H134,'base dados'!$B$2:$C$47,2,FALSE),0)</f>
        <v>0</v>
      </c>
      <c r="BB134" s="589">
        <f t="shared" si="36"/>
        <v>0</v>
      </c>
      <c r="BC134" s="589">
        <f t="shared" si="37"/>
        <v>0</v>
      </c>
    </row>
    <row r="135" spans="1:55" ht="42.6" hidden="1" customHeight="1">
      <c r="A135" s="482">
        <f>IFERROR(VLOOKUP(G135,'base dados'!K136:L139,2,FALSE),0)</f>
        <v>0</v>
      </c>
      <c r="B135" s="482">
        <f>IFERROR(VLOOKUP(H135,'base dados'!$M$11:$N$22,2,FALSE),0)</f>
        <v>0</v>
      </c>
      <c r="C135" s="578">
        <f t="shared" si="31"/>
        <v>125</v>
      </c>
      <c r="D135" s="578"/>
      <c r="E135" s="578"/>
      <c r="F135" s="581"/>
      <c r="G135" s="579"/>
      <c r="H135" s="579"/>
      <c r="I135" s="597">
        <f>IFERROR(VLOOKUP(G135,'base dados'!$B$2:$F$47,5,FALSE),0)</f>
        <v>0</v>
      </c>
      <c r="J135" s="586" t="str">
        <f>IFERROR(VLOOKUP(G135,'base dados'!$B$2:$F$47,3,FALSE)," ")</f>
        <v xml:space="preserve"> </v>
      </c>
      <c r="K135" s="597" t="str">
        <f>IFERROR(VLOOKUP(H135,'base dados'!$B$2:$F$47,5,FALSE)," ")</f>
        <v xml:space="preserve"> </v>
      </c>
      <c r="L135" s="586" t="str">
        <f>IFERROR(VLOOKUP(H135,'base dados'!$B$2:$F$47,3,FALSE)," ")</f>
        <v xml:space="preserve"> </v>
      </c>
      <c r="M135" s="582"/>
      <c r="N135" s="587"/>
      <c r="O135" s="587"/>
      <c r="P135" s="586">
        <f t="shared" si="22"/>
        <v>0</v>
      </c>
      <c r="Q135" s="587"/>
      <c r="R135" s="587"/>
      <c r="S135" s="587"/>
      <c r="T135" s="587"/>
      <c r="U135" s="586">
        <f t="shared" si="23"/>
        <v>0</v>
      </c>
      <c r="V135" s="582"/>
      <c r="W135" s="582"/>
      <c r="X135" s="582"/>
      <c r="Y135" s="582"/>
      <c r="Z135" s="586">
        <f t="shared" si="24"/>
        <v>0</v>
      </c>
      <c r="AA135" s="582"/>
      <c r="AB135" s="582"/>
      <c r="AC135" s="586">
        <f t="shared" si="25"/>
        <v>0</v>
      </c>
      <c r="AD135" s="582"/>
      <c r="AE135" s="582"/>
      <c r="AF135" s="582"/>
      <c r="AG135" s="586">
        <f t="shared" si="26"/>
        <v>0</v>
      </c>
      <c r="AH135" s="582"/>
      <c r="AI135" s="582"/>
      <c r="AJ135" s="582"/>
      <c r="AK135" s="582"/>
      <c r="AL135" s="586">
        <f t="shared" si="27"/>
        <v>0</v>
      </c>
      <c r="AM135" s="582"/>
      <c r="AN135" s="582"/>
      <c r="AO135" s="586">
        <f t="shared" si="32"/>
        <v>0</v>
      </c>
      <c r="AP135" s="582"/>
      <c r="AQ135" s="582"/>
      <c r="AR135" s="582"/>
      <c r="AS135" s="588">
        <f t="shared" si="33"/>
        <v>0</v>
      </c>
      <c r="AT135" s="590">
        <f t="shared" si="34"/>
        <v>0</v>
      </c>
      <c r="AU135" s="601">
        <f t="shared" si="28"/>
        <v>0</v>
      </c>
      <c r="AV135" s="601">
        <f t="shared" si="35"/>
        <v>0</v>
      </c>
      <c r="AW135" s="584">
        <f>IFERROR(VLOOKUP(G135,'base dados'!$B$2:$C$47,2,FALSE),0)</f>
        <v>0</v>
      </c>
      <c r="AX135" s="589">
        <f t="shared" si="38"/>
        <v>0</v>
      </c>
      <c r="AY135" s="601">
        <f t="shared" si="29"/>
        <v>0</v>
      </c>
      <c r="AZ135" s="601">
        <f t="shared" si="30"/>
        <v>0</v>
      </c>
      <c r="BA135" s="585">
        <f>IFERROR(VLOOKUP(H135,'base dados'!$B$2:$C$47,2,FALSE),0)</f>
        <v>0</v>
      </c>
      <c r="BB135" s="589">
        <f t="shared" si="36"/>
        <v>0</v>
      </c>
      <c r="BC135" s="589">
        <f t="shared" si="37"/>
        <v>0</v>
      </c>
    </row>
    <row r="136" spans="1:55" ht="42.6" hidden="1" customHeight="1">
      <c r="A136" s="482">
        <f>IFERROR(VLOOKUP(G136,'base dados'!K137:L140,2,FALSE),0)</f>
        <v>0</v>
      </c>
      <c r="B136" s="482">
        <f>IFERROR(VLOOKUP(H136,'base dados'!$M$11:$N$22,2,FALSE),0)</f>
        <v>0</v>
      </c>
      <c r="C136" s="578">
        <f t="shared" si="31"/>
        <v>126</v>
      </c>
      <c r="D136" s="578"/>
      <c r="E136" s="578"/>
      <c r="F136" s="581"/>
      <c r="G136" s="579"/>
      <c r="H136" s="579"/>
      <c r="I136" s="597">
        <f>IFERROR(VLOOKUP(G136,'base dados'!$B$2:$F$47,5,FALSE),0)</f>
        <v>0</v>
      </c>
      <c r="J136" s="586" t="str">
        <f>IFERROR(VLOOKUP(G136,'base dados'!$B$2:$F$47,3,FALSE)," ")</f>
        <v xml:space="preserve"> </v>
      </c>
      <c r="K136" s="597" t="str">
        <f>IFERROR(VLOOKUP(H136,'base dados'!$B$2:$F$47,5,FALSE)," ")</f>
        <v xml:space="preserve"> </v>
      </c>
      <c r="L136" s="586" t="str">
        <f>IFERROR(VLOOKUP(H136,'base dados'!$B$2:$F$47,3,FALSE)," ")</f>
        <v xml:space="preserve"> </v>
      </c>
      <c r="M136" s="582"/>
      <c r="N136" s="587"/>
      <c r="O136" s="587"/>
      <c r="P136" s="586">
        <f t="shared" si="22"/>
        <v>0</v>
      </c>
      <c r="Q136" s="587"/>
      <c r="R136" s="587"/>
      <c r="S136" s="587"/>
      <c r="T136" s="587"/>
      <c r="U136" s="586">
        <f t="shared" si="23"/>
        <v>0</v>
      </c>
      <c r="V136" s="582"/>
      <c r="W136" s="582"/>
      <c r="X136" s="582"/>
      <c r="Y136" s="582"/>
      <c r="Z136" s="586">
        <f t="shared" si="24"/>
        <v>0</v>
      </c>
      <c r="AA136" s="582"/>
      <c r="AB136" s="582"/>
      <c r="AC136" s="586">
        <f t="shared" si="25"/>
        <v>0</v>
      </c>
      <c r="AD136" s="582"/>
      <c r="AE136" s="582"/>
      <c r="AF136" s="582"/>
      <c r="AG136" s="586">
        <f t="shared" si="26"/>
        <v>0</v>
      </c>
      <c r="AH136" s="582"/>
      <c r="AI136" s="582"/>
      <c r="AJ136" s="582"/>
      <c r="AK136" s="582"/>
      <c r="AL136" s="586">
        <f t="shared" si="27"/>
        <v>0</v>
      </c>
      <c r="AM136" s="582"/>
      <c r="AN136" s="582"/>
      <c r="AO136" s="586">
        <f t="shared" si="32"/>
        <v>0</v>
      </c>
      <c r="AP136" s="582"/>
      <c r="AQ136" s="582"/>
      <c r="AR136" s="582"/>
      <c r="AS136" s="588">
        <f t="shared" si="33"/>
        <v>0</v>
      </c>
      <c r="AT136" s="590">
        <f t="shared" si="34"/>
        <v>0</v>
      </c>
      <c r="AU136" s="601">
        <f t="shared" si="28"/>
        <v>0</v>
      </c>
      <c r="AV136" s="601">
        <f t="shared" si="35"/>
        <v>0</v>
      </c>
      <c r="AW136" s="584">
        <f>IFERROR(VLOOKUP(G136,'base dados'!$B$2:$C$47,2,FALSE),0)</f>
        <v>0</v>
      </c>
      <c r="AX136" s="589">
        <f t="shared" si="38"/>
        <v>0</v>
      </c>
      <c r="AY136" s="601">
        <f t="shared" si="29"/>
        <v>0</v>
      </c>
      <c r="AZ136" s="601">
        <f t="shared" si="30"/>
        <v>0</v>
      </c>
      <c r="BA136" s="585">
        <f>IFERROR(VLOOKUP(H136,'base dados'!$B$2:$C$47,2,FALSE),0)</f>
        <v>0</v>
      </c>
      <c r="BB136" s="589">
        <f t="shared" si="36"/>
        <v>0</v>
      </c>
      <c r="BC136" s="589">
        <f t="shared" si="37"/>
        <v>0</v>
      </c>
    </row>
    <row r="137" spans="1:55" ht="42.6" hidden="1" customHeight="1">
      <c r="A137" s="482">
        <f>IFERROR(VLOOKUP(G137,'base dados'!K138:L141,2,FALSE),0)</f>
        <v>0</v>
      </c>
      <c r="B137" s="482">
        <f>IFERROR(VLOOKUP(H137,'base dados'!$M$11:$N$22,2,FALSE),0)</f>
        <v>0</v>
      </c>
      <c r="C137" s="578">
        <f t="shared" si="31"/>
        <v>127</v>
      </c>
      <c r="D137" s="578"/>
      <c r="E137" s="578"/>
      <c r="F137" s="581"/>
      <c r="G137" s="579"/>
      <c r="H137" s="579"/>
      <c r="I137" s="597">
        <f>IFERROR(VLOOKUP(G137,'base dados'!$B$2:$F$47,5,FALSE),0)</f>
        <v>0</v>
      </c>
      <c r="J137" s="586" t="str">
        <f>IFERROR(VLOOKUP(G137,'base dados'!$B$2:$F$47,3,FALSE)," ")</f>
        <v xml:space="preserve"> </v>
      </c>
      <c r="K137" s="597" t="str">
        <f>IFERROR(VLOOKUP(H137,'base dados'!$B$2:$F$47,5,FALSE)," ")</f>
        <v xml:space="preserve"> </v>
      </c>
      <c r="L137" s="586" t="str">
        <f>IFERROR(VLOOKUP(H137,'base dados'!$B$2:$F$47,3,FALSE)," ")</f>
        <v xml:space="preserve"> </v>
      </c>
      <c r="M137" s="582"/>
      <c r="N137" s="587"/>
      <c r="O137" s="587"/>
      <c r="P137" s="586">
        <f t="shared" si="22"/>
        <v>0</v>
      </c>
      <c r="Q137" s="587"/>
      <c r="R137" s="587"/>
      <c r="S137" s="587"/>
      <c r="T137" s="587"/>
      <c r="U137" s="586">
        <f t="shared" si="23"/>
        <v>0</v>
      </c>
      <c r="V137" s="582"/>
      <c r="W137" s="582"/>
      <c r="X137" s="582"/>
      <c r="Y137" s="582"/>
      <c r="Z137" s="586">
        <f t="shared" si="24"/>
        <v>0</v>
      </c>
      <c r="AA137" s="582"/>
      <c r="AB137" s="582"/>
      <c r="AC137" s="586">
        <f t="shared" si="25"/>
        <v>0</v>
      </c>
      <c r="AD137" s="582"/>
      <c r="AE137" s="582"/>
      <c r="AF137" s="582"/>
      <c r="AG137" s="586">
        <f t="shared" si="26"/>
        <v>0</v>
      </c>
      <c r="AH137" s="582"/>
      <c r="AI137" s="582"/>
      <c r="AJ137" s="582"/>
      <c r="AK137" s="582"/>
      <c r="AL137" s="586">
        <f t="shared" si="27"/>
        <v>0</v>
      </c>
      <c r="AM137" s="582"/>
      <c r="AN137" s="582"/>
      <c r="AO137" s="586">
        <f t="shared" si="32"/>
        <v>0</v>
      </c>
      <c r="AP137" s="582"/>
      <c r="AQ137" s="582"/>
      <c r="AR137" s="582"/>
      <c r="AS137" s="588">
        <f t="shared" si="33"/>
        <v>0</v>
      </c>
      <c r="AT137" s="590">
        <f t="shared" si="34"/>
        <v>0</v>
      </c>
      <c r="AU137" s="601">
        <f t="shared" si="28"/>
        <v>0</v>
      </c>
      <c r="AV137" s="601">
        <f t="shared" si="35"/>
        <v>0</v>
      </c>
      <c r="AW137" s="584">
        <f>IFERROR(VLOOKUP(G137,'base dados'!$B$2:$C$47,2,FALSE),0)</f>
        <v>0</v>
      </c>
      <c r="AX137" s="589">
        <f t="shared" si="38"/>
        <v>0</v>
      </c>
      <c r="AY137" s="601">
        <f t="shared" si="29"/>
        <v>0</v>
      </c>
      <c r="AZ137" s="601">
        <f t="shared" si="30"/>
        <v>0</v>
      </c>
      <c r="BA137" s="585">
        <f>IFERROR(VLOOKUP(H137,'base dados'!$B$2:$C$47,2,FALSE),0)</f>
        <v>0</v>
      </c>
      <c r="BB137" s="589">
        <f t="shared" si="36"/>
        <v>0</v>
      </c>
      <c r="BC137" s="589">
        <f t="shared" si="37"/>
        <v>0</v>
      </c>
    </row>
    <row r="138" spans="1:55" ht="42.6" hidden="1" customHeight="1">
      <c r="A138" s="482">
        <f>IFERROR(VLOOKUP(G138,'base dados'!K139:L142,2,FALSE),0)</f>
        <v>0</v>
      </c>
      <c r="B138" s="482">
        <f>IFERROR(VLOOKUP(H138,'base dados'!$M$11:$N$22,2,FALSE),0)</f>
        <v>0</v>
      </c>
      <c r="C138" s="578">
        <f t="shared" si="31"/>
        <v>128</v>
      </c>
      <c r="D138" s="578"/>
      <c r="E138" s="578"/>
      <c r="F138" s="581"/>
      <c r="G138" s="579"/>
      <c r="H138" s="579"/>
      <c r="I138" s="597">
        <f>IFERROR(VLOOKUP(G138,'base dados'!$B$2:$F$47,5,FALSE),0)</f>
        <v>0</v>
      </c>
      <c r="J138" s="586" t="str">
        <f>IFERROR(VLOOKUP(G138,'base dados'!$B$2:$F$47,3,FALSE)," ")</f>
        <v xml:space="preserve"> </v>
      </c>
      <c r="K138" s="597" t="str">
        <f>IFERROR(VLOOKUP(H138,'base dados'!$B$2:$F$47,5,FALSE)," ")</f>
        <v xml:space="preserve"> </v>
      </c>
      <c r="L138" s="586" t="str">
        <f>IFERROR(VLOOKUP(H138,'base dados'!$B$2:$F$47,3,FALSE)," ")</f>
        <v xml:space="preserve"> </v>
      </c>
      <c r="M138" s="582"/>
      <c r="N138" s="587"/>
      <c r="O138" s="587"/>
      <c r="P138" s="586">
        <f t="shared" ref="P138:P201" si="39">IF(N138="",0,((N138/1000*2)+(M138/1000*2))*3.1416*O138)</f>
        <v>0</v>
      </c>
      <c r="Q138" s="587"/>
      <c r="R138" s="587"/>
      <c r="S138" s="587"/>
      <c r="T138" s="587"/>
      <c r="U138" s="586">
        <f t="shared" ref="U138:U201" si="40">IF(Q138="",0,(((R138+S138/1000*2)+(M138/1000*2))*4*T138*Q138)+((R138+S138/1000)+(M138/1000*2))*((R138+S138/1000)+(M138/1000*2))*3.1416/4*Q138)</f>
        <v>0</v>
      </c>
      <c r="V138" s="582"/>
      <c r="W138" s="582"/>
      <c r="X138" s="582"/>
      <c r="Y138" s="582"/>
      <c r="Z138" s="586">
        <f t="shared" ref="Z138:Z201" si="41">(((V138+W138+M138*0.001)/2)*PI())*X138*Y138</f>
        <v>0</v>
      </c>
      <c r="AA138" s="582"/>
      <c r="AB138" s="582"/>
      <c r="AC138" s="586">
        <f t="shared" ref="AC138:AC201" si="42">4*PI()*(((AA138+M138*0.001)/2)^2)*AB138</f>
        <v>0</v>
      </c>
      <c r="AD138" s="582"/>
      <c r="AE138" s="582"/>
      <c r="AF138" s="582"/>
      <c r="AG138" s="586">
        <f t="shared" ref="AG138:AG201" si="43">IF(AF138&gt;0,((AD138+M138*0.001)*PI()*AE138*AF138)+(((AD138+M138*0.001)/2)^2*PI())*2,0)</f>
        <v>0</v>
      </c>
      <c r="AH138" s="582"/>
      <c r="AI138" s="582"/>
      <c r="AJ138" s="582"/>
      <c r="AK138" s="582"/>
      <c r="AL138" s="586">
        <f t="shared" ref="AL138:AL201" si="44">(((AH138+M138*0.002)*(AI138+M138*0.002))*2+((AH138+M138*0.002)*(AJ138+M138*0.002))*2+((AI138+M138*0.002)*(AJ138+M138*0.002))*2)*AK138</f>
        <v>0</v>
      </c>
      <c r="AM138" s="582"/>
      <c r="AN138" s="582"/>
      <c r="AO138" s="586">
        <f t="shared" si="32"/>
        <v>0</v>
      </c>
      <c r="AP138" s="582"/>
      <c r="AQ138" s="582"/>
      <c r="AR138" s="582"/>
      <c r="AS138" s="588">
        <f t="shared" si="33"/>
        <v>0</v>
      </c>
      <c r="AT138" s="590">
        <f t="shared" si="34"/>
        <v>0</v>
      </c>
      <c r="AU138" s="601">
        <f t="shared" ref="AU138:AU201" si="45">ROUNDUP(IF(G138="DEMOLIÇÃO, REM E BOTA-FORA DE TIJ_ISOL",AV138*I138,IF(G138="DEM. CONCR. REFR.(DENSO REG_CLASSE A/B)",AV138*I138,IF(G138="DEM. REV_PROT_CONTRA_FOGO FIREPROOFING",AV138*I138,IF(G138="DEMOLIÇÃO DE MÓDULOS DE FIBRA CERÂMICA",AV138*I138,0)))),3)</f>
        <v>0</v>
      </c>
      <c r="AV138" s="601">
        <f t="shared" si="35"/>
        <v>0</v>
      </c>
      <c r="AW138" s="584">
        <f>IFERROR(VLOOKUP(G138,'base dados'!$B$2:$C$47,2,FALSE),0)</f>
        <v>0</v>
      </c>
      <c r="AX138" s="589">
        <f t="shared" si="38"/>
        <v>0</v>
      </c>
      <c r="AY138" s="601">
        <f t="shared" ref="AY138:AY201" si="46">ROUNDUP(IF(H138="APLIC. MASSA ANTICORR_MAT_FORN_CONTRAT",AT138*5,IF(H138="APLIC. TIJ REFR. ISOLANTE FORN. CONTRAT.",AZ138*K138,IF(H138="APLIC. TIJ ISOL (COM MATERIAIS) CONTRAT.",AZ138*K138,IF(H138="APLIC. TIJ REFR. FORNEC. CONTRATADA",AZ138*K138,IF(H138="APLIC. TIJ REFR. (C/MAT) FORN. CONTRAT.",AZ138*K138,IF(H138="APLIC. CONCR. REFR. DENSO REG CL A_C/MAT",AZ138*K138,IF(H138="APLIC. CONCR. REFR. DENSO REG CL B_C/MAT",AT138*K138,IF(H138="APLIC. CONCR. REFR. SEMI-ISOL. FORN. MAT",AZ138*K138,IF(H138="AP. CONCR. REF. ISOL. A/B FORN. MAT_DERR",AZ138*K138,IF(H138="APL. CONCR_REF_ISOL_SEMI_PROJ. PNEUMAT",AZ138*K138,IF(H138="APL. REV_PROT_CONTRA_FOGO_FORN_MAT_CONTR",AZ138*K138,IF(H138="INST. MÓDULOS_FIBRA_CERÂM_FORN. MAT_CONT",AZ138*K138,0)))))))))))),3)</f>
        <v>0</v>
      </c>
      <c r="AZ138" s="601">
        <f t="shared" ref="AZ138:AZ201" si="47">ROUNDUP(IF(H138="APLIC. MASSA ANTICORR_MAT_FORN_CONTRAT",AT138*(M138/1000),IF(H138="APLIC. TIJ REFR. ISOLANTE FORN. CONTRAT.",AT138*(M138/1000),IF(H138="APLIC. TIJ ISOL (COM MATERIAIS) CONTRAT.",AT138*(M138/1000),IF(H138="APLIC. TIJ REFR. FORNEC. CONTRATADA",AT138*(M138/1000),IF(H138="APLIC. TIJ REFR. (C/MAT) FORN. CONTRAT.",AT138*(M138/1000),IF(H138="APLIC. CONCR. REFR. DENSO REG CL A_C/MAT",AT138*(M138/1000),IF(H138="APLIC. CONCR. REFR. DENSO REG CL B_C/MAT",AT138*(M138/1000),IF(H138="APLIC. CONCR. REFR. SEMI-ISOL. FORN. MAT",AT138*(M138/1000),IF(H138="AP. CONCR. REF. ISOL. A/B FORN. MAT_DERR",AT138*(M138/1000),IF(H138="APL. CONCR_REF_ISOL_SEMI_PROJ. PNEUMAT",AT138*(M138/1000),IF(H138="APL. REV_PROT_CONTRA_FOGO_FORN_MAT_CONTR",AT138*(M138/1000),IF(H138="INST. MÓDULOS_FIBRA_CERÂM_FORN. MAT_CONT",AT138*(M138/1000),0)))))))))))),3)</f>
        <v>0</v>
      </c>
      <c r="BA138" s="585">
        <f>IFERROR(VLOOKUP(H138,'base dados'!$B$2:$C$47,2,FALSE),0)</f>
        <v>0</v>
      </c>
      <c r="BB138" s="589">
        <f t="shared" si="36"/>
        <v>0</v>
      </c>
      <c r="BC138" s="589">
        <f t="shared" si="37"/>
        <v>0</v>
      </c>
    </row>
    <row r="139" spans="1:55" ht="42.6" hidden="1" customHeight="1">
      <c r="A139" s="482">
        <f>IFERROR(VLOOKUP(G139,'base dados'!K140:L143,2,FALSE),0)</f>
        <v>0</v>
      </c>
      <c r="B139" s="482">
        <f>IFERROR(VLOOKUP(H139,'base dados'!$M$11:$N$22,2,FALSE),0)</f>
        <v>0</v>
      </c>
      <c r="C139" s="578">
        <f t="shared" ref="C139:C202" si="48">ROW()-10</f>
        <v>129</v>
      </c>
      <c r="D139" s="578"/>
      <c r="E139" s="578"/>
      <c r="F139" s="581"/>
      <c r="G139" s="579"/>
      <c r="H139" s="579"/>
      <c r="I139" s="597">
        <f>IFERROR(VLOOKUP(G139,'base dados'!$B$2:$F$47,5,FALSE),0)</f>
        <v>0</v>
      </c>
      <c r="J139" s="586" t="str">
        <f>IFERROR(VLOOKUP(G139,'base dados'!$B$2:$F$47,3,FALSE)," ")</f>
        <v xml:space="preserve"> </v>
      </c>
      <c r="K139" s="597" t="str">
        <f>IFERROR(VLOOKUP(H139,'base dados'!$B$2:$F$47,5,FALSE)," ")</f>
        <v xml:space="preserve"> </v>
      </c>
      <c r="L139" s="586" t="str">
        <f>IFERROR(VLOOKUP(H139,'base dados'!$B$2:$F$47,3,FALSE)," ")</f>
        <v xml:space="preserve"> </v>
      </c>
      <c r="M139" s="582"/>
      <c r="N139" s="587"/>
      <c r="O139" s="587"/>
      <c r="P139" s="586">
        <f t="shared" si="39"/>
        <v>0</v>
      </c>
      <c r="Q139" s="587"/>
      <c r="R139" s="587"/>
      <c r="S139" s="587"/>
      <c r="T139" s="587"/>
      <c r="U139" s="586">
        <f t="shared" si="40"/>
        <v>0</v>
      </c>
      <c r="V139" s="582"/>
      <c r="W139" s="582"/>
      <c r="X139" s="582"/>
      <c r="Y139" s="582"/>
      <c r="Z139" s="586">
        <f t="shared" si="41"/>
        <v>0</v>
      </c>
      <c r="AA139" s="582"/>
      <c r="AB139" s="582"/>
      <c r="AC139" s="586">
        <f t="shared" si="42"/>
        <v>0</v>
      </c>
      <c r="AD139" s="582"/>
      <c r="AE139" s="582"/>
      <c r="AF139" s="582"/>
      <c r="AG139" s="586">
        <f t="shared" si="43"/>
        <v>0</v>
      </c>
      <c r="AH139" s="582"/>
      <c r="AI139" s="582"/>
      <c r="AJ139" s="582"/>
      <c r="AK139" s="582"/>
      <c r="AL139" s="586">
        <f t="shared" si="44"/>
        <v>0</v>
      </c>
      <c r="AM139" s="582"/>
      <c r="AN139" s="582"/>
      <c r="AO139" s="586">
        <f t="shared" ref="AO139:AO202" si="49">PI()*(AM139/2)^2*AN139</f>
        <v>0</v>
      </c>
      <c r="AP139" s="582"/>
      <c r="AQ139" s="582"/>
      <c r="AR139" s="582"/>
      <c r="AS139" s="588">
        <f t="shared" ref="AS139:AS202" si="50">IF(AP139="",0,(AR139*AQ139*AP139))</f>
        <v>0</v>
      </c>
      <c r="AT139" s="590">
        <f t="shared" ref="AT139:AT202" si="51">(AC139+AG139+AL139+AO139+AS139+U139+P139+Z139)</f>
        <v>0</v>
      </c>
      <c r="AU139" s="601">
        <f t="shared" si="45"/>
        <v>0</v>
      </c>
      <c r="AV139" s="601">
        <f t="shared" ref="AV139:AV202" si="52">IFERROR(ROUNDUP(IF(G139="DEMOLIÇÃO, REM E BOTA-FORA DE TIJ_ISOL",AT139*(M139/1000),IF(G139="DEM. CONCR. REFR.(DENSO REG_CLASSE A/B)",AT139*(M139/1000),IF(G139="DEM. REV_PROT_CONTRA_FOGO FIREPROOFING",AT139*(M139/1000),IF(G139="DEMOLIÇÃO DE MÓDULOS DE FIBRA CERÂMICA",AT139*(M139/1000),"")))),3),)</f>
        <v>0</v>
      </c>
      <c r="AW139" s="584">
        <f>IFERROR(VLOOKUP(G139,'base dados'!$B$2:$C$47,2,FALSE),0)</f>
        <v>0</v>
      </c>
      <c r="AX139" s="589">
        <f t="shared" si="38"/>
        <v>0</v>
      </c>
      <c r="AY139" s="601">
        <f t="shared" si="46"/>
        <v>0</v>
      </c>
      <c r="AZ139" s="601">
        <f t="shared" si="47"/>
        <v>0</v>
      </c>
      <c r="BA139" s="585">
        <f>IFERROR(VLOOKUP(H139,'base dados'!$B$2:$C$47,2,FALSE),0)</f>
        <v>0</v>
      </c>
      <c r="BB139" s="589">
        <f t="shared" ref="BB139:BB202" si="53">IFERROR(IF(L139="Kg",AY139*BA139,IF(L139="M³",AZ139*BA139,0)),"")</f>
        <v>0</v>
      </c>
      <c r="BC139" s="589">
        <f t="shared" ref="BC139:BC202" si="54">IFERROR(BB139+AX139," ")</f>
        <v>0</v>
      </c>
    </row>
    <row r="140" spans="1:55" ht="42.6" hidden="1" customHeight="1">
      <c r="A140" s="482">
        <f>IFERROR(VLOOKUP(G140,'base dados'!K141:L144,2,FALSE),0)</f>
        <v>0</v>
      </c>
      <c r="B140" s="482">
        <f>IFERROR(VLOOKUP(H140,'base dados'!$M$11:$N$22,2,FALSE),0)</f>
        <v>0</v>
      </c>
      <c r="C140" s="578">
        <f t="shared" si="48"/>
        <v>130</v>
      </c>
      <c r="D140" s="578"/>
      <c r="E140" s="578"/>
      <c r="F140" s="581"/>
      <c r="G140" s="579"/>
      <c r="H140" s="579"/>
      <c r="I140" s="597">
        <f>IFERROR(VLOOKUP(G140,'base dados'!$B$2:$F$47,5,FALSE),0)</f>
        <v>0</v>
      </c>
      <c r="J140" s="586" t="str">
        <f>IFERROR(VLOOKUP(G140,'base dados'!$B$2:$F$47,3,FALSE)," ")</f>
        <v xml:space="preserve"> </v>
      </c>
      <c r="K140" s="597" t="str">
        <f>IFERROR(VLOOKUP(H140,'base dados'!$B$2:$F$47,5,FALSE)," ")</f>
        <v xml:space="preserve"> </v>
      </c>
      <c r="L140" s="586" t="str">
        <f>IFERROR(VLOOKUP(H140,'base dados'!$B$2:$F$47,3,FALSE)," ")</f>
        <v xml:space="preserve"> </v>
      </c>
      <c r="M140" s="582"/>
      <c r="N140" s="587"/>
      <c r="O140" s="587"/>
      <c r="P140" s="586">
        <f t="shared" si="39"/>
        <v>0</v>
      </c>
      <c r="Q140" s="587"/>
      <c r="R140" s="587"/>
      <c r="S140" s="587"/>
      <c r="T140" s="587"/>
      <c r="U140" s="586">
        <f t="shared" si="40"/>
        <v>0</v>
      </c>
      <c r="V140" s="582"/>
      <c r="W140" s="582"/>
      <c r="X140" s="582"/>
      <c r="Y140" s="582"/>
      <c r="Z140" s="586">
        <f t="shared" si="41"/>
        <v>0</v>
      </c>
      <c r="AA140" s="582"/>
      <c r="AB140" s="582"/>
      <c r="AC140" s="586">
        <f t="shared" si="42"/>
        <v>0</v>
      </c>
      <c r="AD140" s="582"/>
      <c r="AE140" s="582"/>
      <c r="AF140" s="582"/>
      <c r="AG140" s="586">
        <f t="shared" si="43"/>
        <v>0</v>
      </c>
      <c r="AH140" s="582"/>
      <c r="AI140" s="582"/>
      <c r="AJ140" s="582"/>
      <c r="AK140" s="582"/>
      <c r="AL140" s="586">
        <f t="shared" si="44"/>
        <v>0</v>
      </c>
      <c r="AM140" s="582"/>
      <c r="AN140" s="582"/>
      <c r="AO140" s="586">
        <f t="shared" si="49"/>
        <v>0</v>
      </c>
      <c r="AP140" s="582"/>
      <c r="AQ140" s="582"/>
      <c r="AR140" s="582"/>
      <c r="AS140" s="588">
        <f t="shared" si="50"/>
        <v>0</v>
      </c>
      <c r="AT140" s="590">
        <f t="shared" si="51"/>
        <v>0</v>
      </c>
      <c r="AU140" s="601">
        <f t="shared" si="45"/>
        <v>0</v>
      </c>
      <c r="AV140" s="601">
        <f t="shared" si="52"/>
        <v>0</v>
      </c>
      <c r="AW140" s="584">
        <f>IFERROR(VLOOKUP(G140,'base dados'!$B$2:$C$47,2,FALSE),0)</f>
        <v>0</v>
      </c>
      <c r="AX140" s="589">
        <f t="shared" si="38"/>
        <v>0</v>
      </c>
      <c r="AY140" s="601">
        <f t="shared" si="46"/>
        <v>0</v>
      </c>
      <c r="AZ140" s="601">
        <f t="shared" si="47"/>
        <v>0</v>
      </c>
      <c r="BA140" s="585">
        <f>IFERROR(VLOOKUP(H140,'base dados'!$B$2:$C$47,2,FALSE),0)</f>
        <v>0</v>
      </c>
      <c r="BB140" s="589">
        <f t="shared" si="53"/>
        <v>0</v>
      </c>
      <c r="BC140" s="589">
        <f t="shared" si="54"/>
        <v>0</v>
      </c>
    </row>
    <row r="141" spans="1:55" ht="42.6" hidden="1" customHeight="1">
      <c r="A141" s="482">
        <f>IFERROR(VLOOKUP(G141,'base dados'!K142:L145,2,FALSE),0)</f>
        <v>0</v>
      </c>
      <c r="B141" s="482">
        <f>IFERROR(VLOOKUP(H141,'base dados'!$M$11:$N$22,2,FALSE),0)</f>
        <v>0</v>
      </c>
      <c r="C141" s="578">
        <f t="shared" si="48"/>
        <v>131</v>
      </c>
      <c r="D141" s="578"/>
      <c r="E141" s="578"/>
      <c r="F141" s="581"/>
      <c r="G141" s="579"/>
      <c r="H141" s="579"/>
      <c r="I141" s="597">
        <f>IFERROR(VLOOKUP(G141,'base dados'!$B$2:$F$47,5,FALSE),0)</f>
        <v>0</v>
      </c>
      <c r="J141" s="586" t="str">
        <f>IFERROR(VLOOKUP(G141,'base dados'!$B$2:$F$47,3,FALSE)," ")</f>
        <v xml:space="preserve"> </v>
      </c>
      <c r="K141" s="597" t="str">
        <f>IFERROR(VLOOKUP(H141,'base dados'!$B$2:$F$47,5,FALSE)," ")</f>
        <v xml:space="preserve"> </v>
      </c>
      <c r="L141" s="586" t="str">
        <f>IFERROR(VLOOKUP(H141,'base dados'!$B$2:$F$47,3,FALSE)," ")</f>
        <v xml:space="preserve"> </v>
      </c>
      <c r="M141" s="582"/>
      <c r="N141" s="587"/>
      <c r="O141" s="587"/>
      <c r="P141" s="586">
        <f t="shared" si="39"/>
        <v>0</v>
      </c>
      <c r="Q141" s="587"/>
      <c r="R141" s="587"/>
      <c r="S141" s="587"/>
      <c r="T141" s="587"/>
      <c r="U141" s="586">
        <f t="shared" si="40"/>
        <v>0</v>
      </c>
      <c r="V141" s="582"/>
      <c r="W141" s="582"/>
      <c r="X141" s="582"/>
      <c r="Y141" s="582"/>
      <c r="Z141" s="586">
        <f t="shared" si="41"/>
        <v>0</v>
      </c>
      <c r="AA141" s="582"/>
      <c r="AB141" s="582"/>
      <c r="AC141" s="586">
        <f t="shared" si="42"/>
        <v>0</v>
      </c>
      <c r="AD141" s="582"/>
      <c r="AE141" s="582"/>
      <c r="AF141" s="582"/>
      <c r="AG141" s="586">
        <f t="shared" si="43"/>
        <v>0</v>
      </c>
      <c r="AH141" s="582"/>
      <c r="AI141" s="582"/>
      <c r="AJ141" s="582"/>
      <c r="AK141" s="582"/>
      <c r="AL141" s="586">
        <f t="shared" si="44"/>
        <v>0</v>
      </c>
      <c r="AM141" s="582"/>
      <c r="AN141" s="582"/>
      <c r="AO141" s="586">
        <f t="shared" si="49"/>
        <v>0</v>
      </c>
      <c r="AP141" s="582"/>
      <c r="AQ141" s="582"/>
      <c r="AR141" s="582"/>
      <c r="AS141" s="588">
        <f t="shared" si="50"/>
        <v>0</v>
      </c>
      <c r="AT141" s="590">
        <f t="shared" si="51"/>
        <v>0</v>
      </c>
      <c r="AU141" s="601">
        <f t="shared" si="45"/>
        <v>0</v>
      </c>
      <c r="AV141" s="601">
        <f t="shared" si="52"/>
        <v>0</v>
      </c>
      <c r="AW141" s="584">
        <f>IFERROR(VLOOKUP(G141,'base dados'!$B$2:$C$47,2,FALSE),0)</f>
        <v>0</v>
      </c>
      <c r="AX141" s="589">
        <f t="shared" si="38"/>
        <v>0</v>
      </c>
      <c r="AY141" s="601">
        <f t="shared" si="46"/>
        <v>0</v>
      </c>
      <c r="AZ141" s="601">
        <f t="shared" si="47"/>
        <v>0</v>
      </c>
      <c r="BA141" s="585">
        <f>IFERROR(VLOOKUP(H141,'base dados'!$B$2:$C$47,2,FALSE),0)</f>
        <v>0</v>
      </c>
      <c r="BB141" s="589">
        <f t="shared" si="53"/>
        <v>0</v>
      </c>
      <c r="BC141" s="589">
        <f t="shared" si="54"/>
        <v>0</v>
      </c>
    </row>
    <row r="142" spans="1:55" ht="42.6" hidden="1" customHeight="1">
      <c r="A142" s="482">
        <f>IFERROR(VLOOKUP(G142,'base dados'!K143:L146,2,FALSE),0)</f>
        <v>0</v>
      </c>
      <c r="B142" s="482">
        <f>IFERROR(VLOOKUP(H142,'base dados'!$M$11:$N$22,2,FALSE),0)</f>
        <v>0</v>
      </c>
      <c r="C142" s="578">
        <f t="shared" si="48"/>
        <v>132</v>
      </c>
      <c r="D142" s="578"/>
      <c r="E142" s="578"/>
      <c r="F142" s="581"/>
      <c r="G142" s="579"/>
      <c r="H142" s="579"/>
      <c r="I142" s="597">
        <f>IFERROR(VLOOKUP(G142,'base dados'!$B$2:$F$47,5,FALSE),0)</f>
        <v>0</v>
      </c>
      <c r="J142" s="586" t="str">
        <f>IFERROR(VLOOKUP(G142,'base dados'!$B$2:$F$47,3,FALSE)," ")</f>
        <v xml:space="preserve"> </v>
      </c>
      <c r="K142" s="597" t="str">
        <f>IFERROR(VLOOKUP(H142,'base dados'!$B$2:$F$47,5,FALSE)," ")</f>
        <v xml:space="preserve"> </v>
      </c>
      <c r="L142" s="586" t="str">
        <f>IFERROR(VLOOKUP(H142,'base dados'!$B$2:$F$47,3,FALSE)," ")</f>
        <v xml:space="preserve"> </v>
      </c>
      <c r="M142" s="582"/>
      <c r="N142" s="587"/>
      <c r="O142" s="587"/>
      <c r="P142" s="586">
        <f t="shared" si="39"/>
        <v>0</v>
      </c>
      <c r="Q142" s="587"/>
      <c r="R142" s="587"/>
      <c r="S142" s="587"/>
      <c r="T142" s="587"/>
      <c r="U142" s="586">
        <f t="shared" si="40"/>
        <v>0</v>
      </c>
      <c r="V142" s="582"/>
      <c r="W142" s="582"/>
      <c r="X142" s="582"/>
      <c r="Y142" s="582"/>
      <c r="Z142" s="586">
        <f t="shared" si="41"/>
        <v>0</v>
      </c>
      <c r="AA142" s="582"/>
      <c r="AB142" s="582"/>
      <c r="AC142" s="586">
        <f t="shared" si="42"/>
        <v>0</v>
      </c>
      <c r="AD142" s="582"/>
      <c r="AE142" s="582"/>
      <c r="AF142" s="582"/>
      <c r="AG142" s="586">
        <f t="shared" si="43"/>
        <v>0</v>
      </c>
      <c r="AH142" s="582"/>
      <c r="AI142" s="582"/>
      <c r="AJ142" s="582"/>
      <c r="AK142" s="582"/>
      <c r="AL142" s="586">
        <f t="shared" si="44"/>
        <v>0</v>
      </c>
      <c r="AM142" s="582"/>
      <c r="AN142" s="582"/>
      <c r="AO142" s="586">
        <f t="shared" si="49"/>
        <v>0</v>
      </c>
      <c r="AP142" s="582"/>
      <c r="AQ142" s="582"/>
      <c r="AR142" s="582"/>
      <c r="AS142" s="588">
        <f t="shared" si="50"/>
        <v>0</v>
      </c>
      <c r="AT142" s="590">
        <f t="shared" si="51"/>
        <v>0</v>
      </c>
      <c r="AU142" s="601">
        <f t="shared" si="45"/>
        <v>0</v>
      </c>
      <c r="AV142" s="601">
        <f t="shared" si="52"/>
        <v>0</v>
      </c>
      <c r="AW142" s="584">
        <f>IFERROR(VLOOKUP(G142,'base dados'!$B$2:$C$47,2,FALSE),0)</f>
        <v>0</v>
      </c>
      <c r="AX142" s="589">
        <f t="shared" si="38"/>
        <v>0</v>
      </c>
      <c r="AY142" s="601">
        <f t="shared" si="46"/>
        <v>0</v>
      </c>
      <c r="AZ142" s="601">
        <f t="shared" si="47"/>
        <v>0</v>
      </c>
      <c r="BA142" s="585">
        <f>IFERROR(VLOOKUP(H142,'base dados'!$B$2:$C$47,2,FALSE),0)</f>
        <v>0</v>
      </c>
      <c r="BB142" s="589">
        <f t="shared" si="53"/>
        <v>0</v>
      </c>
      <c r="BC142" s="589">
        <f t="shared" si="54"/>
        <v>0</v>
      </c>
    </row>
    <row r="143" spans="1:55" ht="42.6" hidden="1" customHeight="1">
      <c r="A143" s="482">
        <f>IFERROR(VLOOKUP(G143,'base dados'!K144:L147,2,FALSE),0)</f>
        <v>0</v>
      </c>
      <c r="B143" s="482">
        <f>IFERROR(VLOOKUP(H143,'base dados'!$M$11:$N$22,2,FALSE),0)</f>
        <v>0</v>
      </c>
      <c r="C143" s="578">
        <f t="shared" si="48"/>
        <v>133</v>
      </c>
      <c r="D143" s="578"/>
      <c r="E143" s="578"/>
      <c r="F143" s="581"/>
      <c r="G143" s="579"/>
      <c r="H143" s="579"/>
      <c r="I143" s="597">
        <f>IFERROR(VLOOKUP(G143,'base dados'!$B$2:$F$47,5,FALSE),0)</f>
        <v>0</v>
      </c>
      <c r="J143" s="586" t="str">
        <f>IFERROR(VLOOKUP(G143,'base dados'!$B$2:$F$47,3,FALSE)," ")</f>
        <v xml:space="preserve"> </v>
      </c>
      <c r="K143" s="597" t="str">
        <f>IFERROR(VLOOKUP(H143,'base dados'!$B$2:$F$47,5,FALSE)," ")</f>
        <v xml:space="preserve"> </v>
      </c>
      <c r="L143" s="586" t="str">
        <f>IFERROR(VLOOKUP(H143,'base dados'!$B$2:$F$47,3,FALSE)," ")</f>
        <v xml:space="preserve"> </v>
      </c>
      <c r="M143" s="582"/>
      <c r="N143" s="587"/>
      <c r="O143" s="587"/>
      <c r="P143" s="586">
        <f t="shared" si="39"/>
        <v>0</v>
      </c>
      <c r="Q143" s="587"/>
      <c r="R143" s="587"/>
      <c r="S143" s="587"/>
      <c r="T143" s="587"/>
      <c r="U143" s="586">
        <f t="shared" si="40"/>
        <v>0</v>
      </c>
      <c r="V143" s="582"/>
      <c r="W143" s="582"/>
      <c r="X143" s="582"/>
      <c r="Y143" s="582"/>
      <c r="Z143" s="586">
        <f t="shared" si="41"/>
        <v>0</v>
      </c>
      <c r="AA143" s="582"/>
      <c r="AB143" s="582"/>
      <c r="AC143" s="586">
        <f t="shared" si="42"/>
        <v>0</v>
      </c>
      <c r="AD143" s="582"/>
      <c r="AE143" s="582"/>
      <c r="AF143" s="582"/>
      <c r="AG143" s="586">
        <f t="shared" si="43"/>
        <v>0</v>
      </c>
      <c r="AH143" s="582"/>
      <c r="AI143" s="582"/>
      <c r="AJ143" s="582"/>
      <c r="AK143" s="582"/>
      <c r="AL143" s="586">
        <f t="shared" si="44"/>
        <v>0</v>
      </c>
      <c r="AM143" s="582"/>
      <c r="AN143" s="582"/>
      <c r="AO143" s="586">
        <f t="shared" si="49"/>
        <v>0</v>
      </c>
      <c r="AP143" s="582"/>
      <c r="AQ143" s="582"/>
      <c r="AR143" s="582"/>
      <c r="AS143" s="588">
        <f t="shared" si="50"/>
        <v>0</v>
      </c>
      <c r="AT143" s="590">
        <f t="shared" si="51"/>
        <v>0</v>
      </c>
      <c r="AU143" s="601">
        <f t="shared" si="45"/>
        <v>0</v>
      </c>
      <c r="AV143" s="601">
        <f t="shared" si="52"/>
        <v>0</v>
      </c>
      <c r="AW143" s="584">
        <f>IFERROR(VLOOKUP(G143,'base dados'!$B$2:$C$47,2,FALSE),0)</f>
        <v>0</v>
      </c>
      <c r="AX143" s="589">
        <f t="shared" si="38"/>
        <v>0</v>
      </c>
      <c r="AY143" s="601">
        <f t="shared" si="46"/>
        <v>0</v>
      </c>
      <c r="AZ143" s="601">
        <f t="shared" si="47"/>
        <v>0</v>
      </c>
      <c r="BA143" s="585">
        <f>IFERROR(VLOOKUP(H143,'base dados'!$B$2:$C$47,2,FALSE),0)</f>
        <v>0</v>
      </c>
      <c r="BB143" s="589">
        <f t="shared" si="53"/>
        <v>0</v>
      </c>
      <c r="BC143" s="589">
        <f t="shared" si="54"/>
        <v>0</v>
      </c>
    </row>
    <row r="144" spans="1:55" ht="42.6" hidden="1" customHeight="1">
      <c r="A144" s="482">
        <f>IFERROR(VLOOKUP(G144,'base dados'!K145:L148,2,FALSE),0)</f>
        <v>0</v>
      </c>
      <c r="B144" s="482">
        <f>IFERROR(VLOOKUP(H144,'base dados'!$M$11:$N$22,2,FALSE),0)</f>
        <v>0</v>
      </c>
      <c r="C144" s="578">
        <f t="shared" si="48"/>
        <v>134</v>
      </c>
      <c r="D144" s="578"/>
      <c r="E144" s="578"/>
      <c r="F144" s="581"/>
      <c r="G144" s="579"/>
      <c r="H144" s="579"/>
      <c r="I144" s="597">
        <f>IFERROR(VLOOKUP(G144,'base dados'!$B$2:$F$47,5,FALSE),0)</f>
        <v>0</v>
      </c>
      <c r="J144" s="586" t="str">
        <f>IFERROR(VLOOKUP(G144,'base dados'!$B$2:$F$47,3,FALSE)," ")</f>
        <v xml:space="preserve"> </v>
      </c>
      <c r="K144" s="597" t="str">
        <f>IFERROR(VLOOKUP(H144,'base dados'!$B$2:$F$47,5,FALSE)," ")</f>
        <v xml:space="preserve"> </v>
      </c>
      <c r="L144" s="586" t="str">
        <f>IFERROR(VLOOKUP(H144,'base dados'!$B$2:$F$47,3,FALSE)," ")</f>
        <v xml:space="preserve"> </v>
      </c>
      <c r="M144" s="582"/>
      <c r="N144" s="587"/>
      <c r="O144" s="587"/>
      <c r="P144" s="586">
        <f t="shared" si="39"/>
        <v>0</v>
      </c>
      <c r="Q144" s="587"/>
      <c r="R144" s="587"/>
      <c r="S144" s="587"/>
      <c r="T144" s="587"/>
      <c r="U144" s="586">
        <f t="shared" si="40"/>
        <v>0</v>
      </c>
      <c r="V144" s="582"/>
      <c r="W144" s="582"/>
      <c r="X144" s="582"/>
      <c r="Y144" s="582"/>
      <c r="Z144" s="586">
        <f t="shared" si="41"/>
        <v>0</v>
      </c>
      <c r="AA144" s="582"/>
      <c r="AB144" s="582"/>
      <c r="AC144" s="586">
        <f t="shared" si="42"/>
        <v>0</v>
      </c>
      <c r="AD144" s="582"/>
      <c r="AE144" s="582"/>
      <c r="AF144" s="582"/>
      <c r="AG144" s="586">
        <f t="shared" si="43"/>
        <v>0</v>
      </c>
      <c r="AH144" s="582"/>
      <c r="AI144" s="582"/>
      <c r="AJ144" s="582"/>
      <c r="AK144" s="582"/>
      <c r="AL144" s="586">
        <f t="shared" si="44"/>
        <v>0</v>
      </c>
      <c r="AM144" s="582"/>
      <c r="AN144" s="582"/>
      <c r="AO144" s="586">
        <f t="shared" si="49"/>
        <v>0</v>
      </c>
      <c r="AP144" s="582"/>
      <c r="AQ144" s="582"/>
      <c r="AR144" s="582"/>
      <c r="AS144" s="588">
        <f t="shared" si="50"/>
        <v>0</v>
      </c>
      <c r="AT144" s="590">
        <f t="shared" si="51"/>
        <v>0</v>
      </c>
      <c r="AU144" s="601">
        <f t="shared" si="45"/>
        <v>0</v>
      </c>
      <c r="AV144" s="601">
        <f t="shared" si="52"/>
        <v>0</v>
      </c>
      <c r="AW144" s="584">
        <f>IFERROR(VLOOKUP(G144,'base dados'!$B$2:$C$47,2,FALSE),0)</f>
        <v>0</v>
      </c>
      <c r="AX144" s="589">
        <f t="shared" si="38"/>
        <v>0</v>
      </c>
      <c r="AY144" s="601">
        <f t="shared" si="46"/>
        <v>0</v>
      </c>
      <c r="AZ144" s="601">
        <f t="shared" si="47"/>
        <v>0</v>
      </c>
      <c r="BA144" s="585">
        <f>IFERROR(VLOOKUP(H144,'base dados'!$B$2:$C$47,2,FALSE),0)</f>
        <v>0</v>
      </c>
      <c r="BB144" s="589">
        <f t="shared" si="53"/>
        <v>0</v>
      </c>
      <c r="BC144" s="589">
        <f t="shared" si="54"/>
        <v>0</v>
      </c>
    </row>
    <row r="145" spans="1:55" ht="42.6" hidden="1" customHeight="1">
      <c r="A145" s="482">
        <f>IFERROR(VLOOKUP(G145,'base dados'!K146:L149,2,FALSE),0)</f>
        <v>0</v>
      </c>
      <c r="B145" s="482">
        <f>IFERROR(VLOOKUP(H145,'base dados'!$M$11:$N$22,2,FALSE),0)</f>
        <v>0</v>
      </c>
      <c r="C145" s="578">
        <f t="shared" si="48"/>
        <v>135</v>
      </c>
      <c r="D145" s="578"/>
      <c r="E145" s="578"/>
      <c r="F145" s="581"/>
      <c r="G145" s="579"/>
      <c r="H145" s="579"/>
      <c r="I145" s="597">
        <f>IFERROR(VLOOKUP(G145,'base dados'!$B$2:$F$47,5,FALSE),0)</f>
        <v>0</v>
      </c>
      <c r="J145" s="586" t="str">
        <f>IFERROR(VLOOKUP(G145,'base dados'!$B$2:$F$47,3,FALSE)," ")</f>
        <v xml:space="preserve"> </v>
      </c>
      <c r="K145" s="597" t="str">
        <f>IFERROR(VLOOKUP(H145,'base dados'!$B$2:$F$47,5,FALSE)," ")</f>
        <v xml:space="preserve"> </v>
      </c>
      <c r="L145" s="586" t="str">
        <f>IFERROR(VLOOKUP(H145,'base dados'!$B$2:$F$47,3,FALSE)," ")</f>
        <v xml:space="preserve"> </v>
      </c>
      <c r="M145" s="582"/>
      <c r="N145" s="587"/>
      <c r="O145" s="587"/>
      <c r="P145" s="586">
        <f t="shared" si="39"/>
        <v>0</v>
      </c>
      <c r="Q145" s="587"/>
      <c r="R145" s="587"/>
      <c r="S145" s="587"/>
      <c r="T145" s="587"/>
      <c r="U145" s="586">
        <f t="shared" si="40"/>
        <v>0</v>
      </c>
      <c r="V145" s="582"/>
      <c r="W145" s="582"/>
      <c r="X145" s="582"/>
      <c r="Y145" s="582"/>
      <c r="Z145" s="586">
        <f t="shared" si="41"/>
        <v>0</v>
      </c>
      <c r="AA145" s="582"/>
      <c r="AB145" s="582"/>
      <c r="AC145" s="586">
        <f t="shared" si="42"/>
        <v>0</v>
      </c>
      <c r="AD145" s="582"/>
      <c r="AE145" s="582"/>
      <c r="AF145" s="582"/>
      <c r="AG145" s="586">
        <f t="shared" si="43"/>
        <v>0</v>
      </c>
      <c r="AH145" s="582"/>
      <c r="AI145" s="582"/>
      <c r="AJ145" s="582"/>
      <c r="AK145" s="582"/>
      <c r="AL145" s="586">
        <f t="shared" si="44"/>
        <v>0</v>
      </c>
      <c r="AM145" s="582"/>
      <c r="AN145" s="582"/>
      <c r="AO145" s="586">
        <f t="shared" si="49"/>
        <v>0</v>
      </c>
      <c r="AP145" s="582"/>
      <c r="AQ145" s="582"/>
      <c r="AR145" s="582"/>
      <c r="AS145" s="588">
        <f t="shared" si="50"/>
        <v>0</v>
      </c>
      <c r="AT145" s="590">
        <f t="shared" si="51"/>
        <v>0</v>
      </c>
      <c r="AU145" s="601">
        <f t="shared" si="45"/>
        <v>0</v>
      </c>
      <c r="AV145" s="601">
        <f t="shared" si="52"/>
        <v>0</v>
      </c>
      <c r="AW145" s="584">
        <f>IFERROR(VLOOKUP(G145,'base dados'!$B$2:$C$47,2,FALSE),0)</f>
        <v>0</v>
      </c>
      <c r="AX145" s="589">
        <f t="shared" si="38"/>
        <v>0</v>
      </c>
      <c r="AY145" s="601">
        <f t="shared" si="46"/>
        <v>0</v>
      </c>
      <c r="AZ145" s="601">
        <f t="shared" si="47"/>
        <v>0</v>
      </c>
      <c r="BA145" s="585">
        <f>IFERROR(VLOOKUP(H145,'base dados'!$B$2:$C$47,2,FALSE),0)</f>
        <v>0</v>
      </c>
      <c r="BB145" s="589">
        <f t="shared" si="53"/>
        <v>0</v>
      </c>
      <c r="BC145" s="589">
        <f t="shared" si="54"/>
        <v>0</v>
      </c>
    </row>
    <row r="146" spans="1:55" ht="42.6" hidden="1" customHeight="1">
      <c r="A146" s="482">
        <f>IFERROR(VLOOKUP(G146,'base dados'!K147:L150,2,FALSE),0)</f>
        <v>0</v>
      </c>
      <c r="B146" s="482">
        <f>IFERROR(VLOOKUP(H146,'base dados'!$M$11:$N$22,2,FALSE),0)</f>
        <v>0</v>
      </c>
      <c r="C146" s="578">
        <f t="shared" si="48"/>
        <v>136</v>
      </c>
      <c r="D146" s="578"/>
      <c r="E146" s="578"/>
      <c r="F146" s="581"/>
      <c r="G146" s="579"/>
      <c r="H146" s="579"/>
      <c r="I146" s="597">
        <f>IFERROR(VLOOKUP(G146,'base dados'!$B$2:$F$47,5,FALSE),0)</f>
        <v>0</v>
      </c>
      <c r="J146" s="586" t="str">
        <f>IFERROR(VLOOKUP(G146,'base dados'!$B$2:$F$47,3,FALSE)," ")</f>
        <v xml:space="preserve"> </v>
      </c>
      <c r="K146" s="597" t="str">
        <f>IFERROR(VLOOKUP(H146,'base dados'!$B$2:$F$47,5,FALSE)," ")</f>
        <v xml:space="preserve"> </v>
      </c>
      <c r="L146" s="586" t="str">
        <f>IFERROR(VLOOKUP(H146,'base dados'!$B$2:$F$47,3,FALSE)," ")</f>
        <v xml:space="preserve"> </v>
      </c>
      <c r="M146" s="582"/>
      <c r="N146" s="587"/>
      <c r="O146" s="587"/>
      <c r="P146" s="586">
        <f t="shared" si="39"/>
        <v>0</v>
      </c>
      <c r="Q146" s="587"/>
      <c r="R146" s="587"/>
      <c r="S146" s="587"/>
      <c r="T146" s="587"/>
      <c r="U146" s="586">
        <f t="shared" si="40"/>
        <v>0</v>
      </c>
      <c r="V146" s="582"/>
      <c r="W146" s="582"/>
      <c r="X146" s="582"/>
      <c r="Y146" s="582"/>
      <c r="Z146" s="586">
        <f t="shared" si="41"/>
        <v>0</v>
      </c>
      <c r="AA146" s="582"/>
      <c r="AB146" s="582"/>
      <c r="AC146" s="586">
        <f t="shared" si="42"/>
        <v>0</v>
      </c>
      <c r="AD146" s="582"/>
      <c r="AE146" s="582"/>
      <c r="AF146" s="582"/>
      <c r="AG146" s="586">
        <f t="shared" si="43"/>
        <v>0</v>
      </c>
      <c r="AH146" s="582"/>
      <c r="AI146" s="582"/>
      <c r="AJ146" s="582"/>
      <c r="AK146" s="582"/>
      <c r="AL146" s="586">
        <f t="shared" si="44"/>
        <v>0</v>
      </c>
      <c r="AM146" s="582"/>
      <c r="AN146" s="582"/>
      <c r="AO146" s="586">
        <f t="shared" si="49"/>
        <v>0</v>
      </c>
      <c r="AP146" s="582"/>
      <c r="AQ146" s="582"/>
      <c r="AR146" s="582"/>
      <c r="AS146" s="588">
        <f t="shared" si="50"/>
        <v>0</v>
      </c>
      <c r="AT146" s="590">
        <f t="shared" si="51"/>
        <v>0</v>
      </c>
      <c r="AU146" s="601">
        <f t="shared" si="45"/>
        <v>0</v>
      </c>
      <c r="AV146" s="601">
        <f t="shared" si="52"/>
        <v>0</v>
      </c>
      <c r="AW146" s="584">
        <f>IFERROR(VLOOKUP(G146,'base dados'!$B$2:$C$47,2,FALSE),0)</f>
        <v>0</v>
      </c>
      <c r="AX146" s="589">
        <f t="shared" si="38"/>
        <v>0</v>
      </c>
      <c r="AY146" s="601">
        <f t="shared" si="46"/>
        <v>0</v>
      </c>
      <c r="AZ146" s="601">
        <f t="shared" si="47"/>
        <v>0</v>
      </c>
      <c r="BA146" s="585">
        <f>IFERROR(VLOOKUP(H146,'base dados'!$B$2:$C$47,2,FALSE),0)</f>
        <v>0</v>
      </c>
      <c r="BB146" s="589">
        <f t="shared" si="53"/>
        <v>0</v>
      </c>
      <c r="BC146" s="589">
        <f t="shared" si="54"/>
        <v>0</v>
      </c>
    </row>
    <row r="147" spans="1:55" ht="42.6" hidden="1" customHeight="1">
      <c r="A147" s="482">
        <f>IFERROR(VLOOKUP(G147,'base dados'!K148:L151,2,FALSE),0)</f>
        <v>0</v>
      </c>
      <c r="B147" s="482">
        <f>IFERROR(VLOOKUP(H147,'base dados'!$M$11:$N$22,2,FALSE),0)</f>
        <v>0</v>
      </c>
      <c r="C147" s="578">
        <f t="shared" si="48"/>
        <v>137</v>
      </c>
      <c r="D147" s="578"/>
      <c r="E147" s="578"/>
      <c r="F147" s="581"/>
      <c r="G147" s="579"/>
      <c r="H147" s="579"/>
      <c r="I147" s="597">
        <f>IFERROR(VLOOKUP(G147,'base dados'!$B$2:$F$47,5,FALSE),0)</f>
        <v>0</v>
      </c>
      <c r="J147" s="586" t="str">
        <f>IFERROR(VLOOKUP(G147,'base dados'!$B$2:$F$47,3,FALSE)," ")</f>
        <v xml:space="preserve"> </v>
      </c>
      <c r="K147" s="597" t="str">
        <f>IFERROR(VLOOKUP(H147,'base dados'!$B$2:$F$47,5,FALSE)," ")</f>
        <v xml:space="preserve"> </v>
      </c>
      <c r="L147" s="586" t="str">
        <f>IFERROR(VLOOKUP(H147,'base dados'!$B$2:$F$47,3,FALSE)," ")</f>
        <v xml:space="preserve"> </v>
      </c>
      <c r="M147" s="582"/>
      <c r="N147" s="587"/>
      <c r="O147" s="587"/>
      <c r="P147" s="586">
        <f t="shared" si="39"/>
        <v>0</v>
      </c>
      <c r="Q147" s="587"/>
      <c r="R147" s="587"/>
      <c r="S147" s="587"/>
      <c r="T147" s="587"/>
      <c r="U147" s="586">
        <f t="shared" si="40"/>
        <v>0</v>
      </c>
      <c r="V147" s="582"/>
      <c r="W147" s="582"/>
      <c r="X147" s="582"/>
      <c r="Y147" s="582"/>
      <c r="Z147" s="586">
        <f t="shared" si="41"/>
        <v>0</v>
      </c>
      <c r="AA147" s="582"/>
      <c r="AB147" s="582"/>
      <c r="AC147" s="586">
        <f t="shared" si="42"/>
        <v>0</v>
      </c>
      <c r="AD147" s="582"/>
      <c r="AE147" s="582"/>
      <c r="AF147" s="582"/>
      <c r="AG147" s="586">
        <f t="shared" si="43"/>
        <v>0</v>
      </c>
      <c r="AH147" s="582"/>
      <c r="AI147" s="582"/>
      <c r="AJ147" s="582"/>
      <c r="AK147" s="582"/>
      <c r="AL147" s="586">
        <f t="shared" si="44"/>
        <v>0</v>
      </c>
      <c r="AM147" s="582"/>
      <c r="AN147" s="582"/>
      <c r="AO147" s="586">
        <f t="shared" si="49"/>
        <v>0</v>
      </c>
      <c r="AP147" s="582"/>
      <c r="AQ147" s="582"/>
      <c r="AR147" s="582"/>
      <c r="AS147" s="588">
        <f t="shared" si="50"/>
        <v>0</v>
      </c>
      <c r="AT147" s="590">
        <f t="shared" si="51"/>
        <v>0</v>
      </c>
      <c r="AU147" s="601">
        <f t="shared" si="45"/>
        <v>0</v>
      </c>
      <c r="AV147" s="601">
        <f t="shared" si="52"/>
        <v>0</v>
      </c>
      <c r="AW147" s="584">
        <f>IFERROR(VLOOKUP(G147,'base dados'!$B$2:$C$47,2,FALSE),0)</f>
        <v>0</v>
      </c>
      <c r="AX147" s="589">
        <f t="shared" si="38"/>
        <v>0</v>
      </c>
      <c r="AY147" s="601">
        <f t="shared" si="46"/>
        <v>0</v>
      </c>
      <c r="AZ147" s="601">
        <f t="shared" si="47"/>
        <v>0</v>
      </c>
      <c r="BA147" s="585">
        <f>IFERROR(VLOOKUP(H147,'base dados'!$B$2:$C$47,2,FALSE),0)</f>
        <v>0</v>
      </c>
      <c r="BB147" s="589">
        <f t="shared" si="53"/>
        <v>0</v>
      </c>
      <c r="BC147" s="589">
        <f t="shared" si="54"/>
        <v>0</v>
      </c>
    </row>
    <row r="148" spans="1:55" ht="42.6" hidden="1" customHeight="1">
      <c r="A148" s="482">
        <f>IFERROR(VLOOKUP(G148,'base dados'!K149:L152,2,FALSE),0)</f>
        <v>0</v>
      </c>
      <c r="B148" s="482">
        <f>IFERROR(VLOOKUP(H148,'base dados'!$M$11:$N$22,2,FALSE),0)</f>
        <v>0</v>
      </c>
      <c r="C148" s="578">
        <f t="shared" si="48"/>
        <v>138</v>
      </c>
      <c r="D148" s="578"/>
      <c r="E148" s="578"/>
      <c r="F148" s="581"/>
      <c r="G148" s="579"/>
      <c r="H148" s="579"/>
      <c r="I148" s="597">
        <f>IFERROR(VLOOKUP(G148,'base dados'!$B$2:$F$47,5,FALSE),0)</f>
        <v>0</v>
      </c>
      <c r="J148" s="586" t="str">
        <f>IFERROR(VLOOKUP(G148,'base dados'!$B$2:$F$47,3,FALSE)," ")</f>
        <v xml:space="preserve"> </v>
      </c>
      <c r="K148" s="597" t="str">
        <f>IFERROR(VLOOKUP(H148,'base dados'!$B$2:$F$47,5,FALSE)," ")</f>
        <v xml:space="preserve"> </v>
      </c>
      <c r="L148" s="586" t="str">
        <f>IFERROR(VLOOKUP(H148,'base dados'!$B$2:$F$47,3,FALSE)," ")</f>
        <v xml:space="preserve"> </v>
      </c>
      <c r="M148" s="582"/>
      <c r="N148" s="587"/>
      <c r="O148" s="587"/>
      <c r="P148" s="586">
        <f t="shared" si="39"/>
        <v>0</v>
      </c>
      <c r="Q148" s="587"/>
      <c r="R148" s="587"/>
      <c r="S148" s="587"/>
      <c r="T148" s="587"/>
      <c r="U148" s="586">
        <f t="shared" si="40"/>
        <v>0</v>
      </c>
      <c r="V148" s="582"/>
      <c r="W148" s="582"/>
      <c r="X148" s="582"/>
      <c r="Y148" s="582"/>
      <c r="Z148" s="586">
        <f t="shared" si="41"/>
        <v>0</v>
      </c>
      <c r="AA148" s="582"/>
      <c r="AB148" s="582"/>
      <c r="AC148" s="586">
        <f t="shared" si="42"/>
        <v>0</v>
      </c>
      <c r="AD148" s="582"/>
      <c r="AE148" s="582"/>
      <c r="AF148" s="582"/>
      <c r="AG148" s="586">
        <f t="shared" si="43"/>
        <v>0</v>
      </c>
      <c r="AH148" s="582"/>
      <c r="AI148" s="582"/>
      <c r="AJ148" s="582"/>
      <c r="AK148" s="582"/>
      <c r="AL148" s="586">
        <f t="shared" si="44"/>
        <v>0</v>
      </c>
      <c r="AM148" s="582"/>
      <c r="AN148" s="582"/>
      <c r="AO148" s="586">
        <f t="shared" si="49"/>
        <v>0</v>
      </c>
      <c r="AP148" s="582"/>
      <c r="AQ148" s="582"/>
      <c r="AR148" s="582"/>
      <c r="AS148" s="588">
        <f t="shared" si="50"/>
        <v>0</v>
      </c>
      <c r="AT148" s="590">
        <f t="shared" si="51"/>
        <v>0</v>
      </c>
      <c r="AU148" s="601">
        <f t="shared" si="45"/>
        <v>0</v>
      </c>
      <c r="AV148" s="601">
        <f t="shared" si="52"/>
        <v>0</v>
      </c>
      <c r="AW148" s="584">
        <f>IFERROR(VLOOKUP(G148,'base dados'!$B$2:$C$47,2,FALSE),0)</f>
        <v>0</v>
      </c>
      <c r="AX148" s="589">
        <f t="shared" si="38"/>
        <v>0</v>
      </c>
      <c r="AY148" s="601">
        <f t="shared" si="46"/>
        <v>0</v>
      </c>
      <c r="AZ148" s="601">
        <f t="shared" si="47"/>
        <v>0</v>
      </c>
      <c r="BA148" s="585">
        <f>IFERROR(VLOOKUP(H148,'base dados'!$B$2:$C$47,2,FALSE),0)</f>
        <v>0</v>
      </c>
      <c r="BB148" s="589">
        <f t="shared" si="53"/>
        <v>0</v>
      </c>
      <c r="BC148" s="589">
        <f t="shared" si="54"/>
        <v>0</v>
      </c>
    </row>
    <row r="149" spans="1:55" ht="42.6" hidden="1" customHeight="1">
      <c r="A149" s="482">
        <f>IFERROR(VLOOKUP(G149,'base dados'!K150:L153,2,FALSE),0)</f>
        <v>0</v>
      </c>
      <c r="B149" s="482">
        <f>IFERROR(VLOOKUP(H149,'base dados'!$M$11:$N$22,2,FALSE),0)</f>
        <v>0</v>
      </c>
      <c r="C149" s="578">
        <f t="shared" si="48"/>
        <v>139</v>
      </c>
      <c r="D149" s="578"/>
      <c r="E149" s="578"/>
      <c r="F149" s="581"/>
      <c r="G149" s="579"/>
      <c r="H149" s="579"/>
      <c r="I149" s="597">
        <f>IFERROR(VLOOKUP(G149,'base dados'!$B$2:$F$47,5,FALSE),0)</f>
        <v>0</v>
      </c>
      <c r="J149" s="586" t="str">
        <f>IFERROR(VLOOKUP(G149,'base dados'!$B$2:$F$47,3,FALSE)," ")</f>
        <v xml:space="preserve"> </v>
      </c>
      <c r="K149" s="597" t="str">
        <f>IFERROR(VLOOKUP(H149,'base dados'!$B$2:$F$47,5,FALSE)," ")</f>
        <v xml:space="preserve"> </v>
      </c>
      <c r="L149" s="586" t="str">
        <f>IFERROR(VLOOKUP(H149,'base dados'!$B$2:$F$47,3,FALSE)," ")</f>
        <v xml:space="preserve"> </v>
      </c>
      <c r="M149" s="582"/>
      <c r="N149" s="587"/>
      <c r="O149" s="587"/>
      <c r="P149" s="586">
        <f t="shared" si="39"/>
        <v>0</v>
      </c>
      <c r="Q149" s="587"/>
      <c r="R149" s="587"/>
      <c r="S149" s="587"/>
      <c r="T149" s="587"/>
      <c r="U149" s="586">
        <f t="shared" si="40"/>
        <v>0</v>
      </c>
      <c r="V149" s="582"/>
      <c r="W149" s="582"/>
      <c r="X149" s="582"/>
      <c r="Y149" s="582"/>
      <c r="Z149" s="586">
        <f t="shared" si="41"/>
        <v>0</v>
      </c>
      <c r="AA149" s="582"/>
      <c r="AB149" s="582"/>
      <c r="AC149" s="586">
        <f t="shared" si="42"/>
        <v>0</v>
      </c>
      <c r="AD149" s="582"/>
      <c r="AE149" s="582"/>
      <c r="AF149" s="582"/>
      <c r="AG149" s="586">
        <f t="shared" si="43"/>
        <v>0</v>
      </c>
      <c r="AH149" s="582"/>
      <c r="AI149" s="582"/>
      <c r="AJ149" s="582"/>
      <c r="AK149" s="582"/>
      <c r="AL149" s="586">
        <f t="shared" si="44"/>
        <v>0</v>
      </c>
      <c r="AM149" s="582"/>
      <c r="AN149" s="582"/>
      <c r="AO149" s="586">
        <f t="shared" si="49"/>
        <v>0</v>
      </c>
      <c r="AP149" s="582"/>
      <c r="AQ149" s="582"/>
      <c r="AR149" s="582"/>
      <c r="AS149" s="588">
        <f t="shared" si="50"/>
        <v>0</v>
      </c>
      <c r="AT149" s="590">
        <f t="shared" si="51"/>
        <v>0</v>
      </c>
      <c r="AU149" s="601">
        <f t="shared" si="45"/>
        <v>0</v>
      </c>
      <c r="AV149" s="601">
        <f t="shared" si="52"/>
        <v>0</v>
      </c>
      <c r="AW149" s="584">
        <f>IFERROR(VLOOKUP(G149,'base dados'!$B$2:$C$47,2,FALSE),0)</f>
        <v>0</v>
      </c>
      <c r="AX149" s="589">
        <f t="shared" si="38"/>
        <v>0</v>
      </c>
      <c r="AY149" s="601">
        <f t="shared" si="46"/>
        <v>0</v>
      </c>
      <c r="AZ149" s="601">
        <f t="shared" si="47"/>
        <v>0</v>
      </c>
      <c r="BA149" s="585">
        <f>IFERROR(VLOOKUP(H149,'base dados'!$B$2:$C$47,2,FALSE),0)</f>
        <v>0</v>
      </c>
      <c r="BB149" s="589">
        <f t="shared" si="53"/>
        <v>0</v>
      </c>
      <c r="BC149" s="589">
        <f t="shared" si="54"/>
        <v>0</v>
      </c>
    </row>
    <row r="150" spans="1:55" ht="42.6" hidden="1" customHeight="1">
      <c r="A150" s="482">
        <f>IFERROR(VLOOKUP(G150,'base dados'!K151:L154,2,FALSE),0)</f>
        <v>0</v>
      </c>
      <c r="B150" s="482">
        <f>IFERROR(VLOOKUP(H150,'base dados'!$M$11:$N$22,2,FALSE),0)</f>
        <v>0</v>
      </c>
      <c r="C150" s="578">
        <f t="shared" si="48"/>
        <v>140</v>
      </c>
      <c r="D150" s="578"/>
      <c r="E150" s="578"/>
      <c r="F150" s="581"/>
      <c r="G150" s="579"/>
      <c r="H150" s="579"/>
      <c r="I150" s="597">
        <f>IFERROR(VLOOKUP(G150,'base dados'!$B$2:$F$47,5,FALSE),0)</f>
        <v>0</v>
      </c>
      <c r="J150" s="586" t="str">
        <f>IFERROR(VLOOKUP(G150,'base dados'!$B$2:$F$47,3,FALSE)," ")</f>
        <v xml:space="preserve"> </v>
      </c>
      <c r="K150" s="597" t="str">
        <f>IFERROR(VLOOKUP(H150,'base dados'!$B$2:$F$47,5,FALSE)," ")</f>
        <v xml:space="preserve"> </v>
      </c>
      <c r="L150" s="586" t="str">
        <f>IFERROR(VLOOKUP(H150,'base dados'!$B$2:$F$47,3,FALSE)," ")</f>
        <v xml:space="preserve"> </v>
      </c>
      <c r="M150" s="582"/>
      <c r="N150" s="587"/>
      <c r="O150" s="587"/>
      <c r="P150" s="586">
        <f t="shared" si="39"/>
        <v>0</v>
      </c>
      <c r="Q150" s="587"/>
      <c r="R150" s="587"/>
      <c r="S150" s="587"/>
      <c r="T150" s="587"/>
      <c r="U150" s="586">
        <f t="shared" si="40"/>
        <v>0</v>
      </c>
      <c r="V150" s="582"/>
      <c r="W150" s="582"/>
      <c r="X150" s="582"/>
      <c r="Y150" s="582"/>
      <c r="Z150" s="586">
        <f t="shared" si="41"/>
        <v>0</v>
      </c>
      <c r="AA150" s="582"/>
      <c r="AB150" s="582"/>
      <c r="AC150" s="586">
        <f t="shared" si="42"/>
        <v>0</v>
      </c>
      <c r="AD150" s="582"/>
      <c r="AE150" s="582"/>
      <c r="AF150" s="582"/>
      <c r="AG150" s="586">
        <f t="shared" si="43"/>
        <v>0</v>
      </c>
      <c r="AH150" s="582"/>
      <c r="AI150" s="582"/>
      <c r="AJ150" s="582"/>
      <c r="AK150" s="582"/>
      <c r="AL150" s="586">
        <f t="shared" si="44"/>
        <v>0</v>
      </c>
      <c r="AM150" s="582"/>
      <c r="AN150" s="582"/>
      <c r="AO150" s="586">
        <f t="shared" si="49"/>
        <v>0</v>
      </c>
      <c r="AP150" s="582"/>
      <c r="AQ150" s="582"/>
      <c r="AR150" s="582"/>
      <c r="AS150" s="588">
        <f t="shared" si="50"/>
        <v>0</v>
      </c>
      <c r="AT150" s="590">
        <f t="shared" si="51"/>
        <v>0</v>
      </c>
      <c r="AU150" s="601">
        <f t="shared" si="45"/>
        <v>0</v>
      </c>
      <c r="AV150" s="601">
        <f t="shared" si="52"/>
        <v>0</v>
      </c>
      <c r="AW150" s="584">
        <f>IFERROR(VLOOKUP(G150,'base dados'!$B$2:$C$47,2,FALSE),0)</f>
        <v>0</v>
      </c>
      <c r="AX150" s="589">
        <f t="shared" ref="AX150:AX213" si="55">IFERROR(IF(J150="Kg",AU150*AW150,IF(J150="M³",AV150*AW150,0))," ")</f>
        <v>0</v>
      </c>
      <c r="AY150" s="601">
        <f t="shared" si="46"/>
        <v>0</v>
      </c>
      <c r="AZ150" s="601">
        <f t="shared" si="47"/>
        <v>0</v>
      </c>
      <c r="BA150" s="585">
        <f>IFERROR(VLOOKUP(H150,'base dados'!$B$2:$C$47,2,FALSE),0)</f>
        <v>0</v>
      </c>
      <c r="BB150" s="589">
        <f t="shared" si="53"/>
        <v>0</v>
      </c>
      <c r="BC150" s="589">
        <f t="shared" si="54"/>
        <v>0</v>
      </c>
    </row>
    <row r="151" spans="1:55" ht="42.6" hidden="1" customHeight="1">
      <c r="A151" s="482">
        <f>IFERROR(VLOOKUP(G151,'base dados'!K152:L155,2,FALSE),0)</f>
        <v>0</v>
      </c>
      <c r="B151" s="482">
        <f>IFERROR(VLOOKUP(H151,'base dados'!$M$11:$N$22,2,FALSE),0)</f>
        <v>0</v>
      </c>
      <c r="C151" s="578">
        <f t="shared" si="48"/>
        <v>141</v>
      </c>
      <c r="D151" s="578"/>
      <c r="E151" s="578"/>
      <c r="F151" s="581"/>
      <c r="G151" s="579"/>
      <c r="H151" s="579"/>
      <c r="I151" s="597">
        <f>IFERROR(VLOOKUP(G151,'base dados'!$B$2:$F$47,5,FALSE),0)</f>
        <v>0</v>
      </c>
      <c r="J151" s="586" t="str">
        <f>IFERROR(VLOOKUP(G151,'base dados'!$B$2:$F$47,3,FALSE)," ")</f>
        <v xml:space="preserve"> </v>
      </c>
      <c r="K151" s="597" t="str">
        <f>IFERROR(VLOOKUP(H151,'base dados'!$B$2:$F$47,5,FALSE)," ")</f>
        <v xml:space="preserve"> </v>
      </c>
      <c r="L151" s="586" t="str">
        <f>IFERROR(VLOOKUP(H151,'base dados'!$B$2:$F$47,3,FALSE)," ")</f>
        <v xml:space="preserve"> </v>
      </c>
      <c r="M151" s="582"/>
      <c r="N151" s="587"/>
      <c r="O151" s="587"/>
      <c r="P151" s="586">
        <f t="shared" si="39"/>
        <v>0</v>
      </c>
      <c r="Q151" s="587"/>
      <c r="R151" s="587"/>
      <c r="S151" s="587"/>
      <c r="T151" s="587"/>
      <c r="U151" s="586">
        <f t="shared" si="40"/>
        <v>0</v>
      </c>
      <c r="V151" s="582"/>
      <c r="W151" s="582"/>
      <c r="X151" s="582"/>
      <c r="Y151" s="582"/>
      <c r="Z151" s="586">
        <f t="shared" si="41"/>
        <v>0</v>
      </c>
      <c r="AA151" s="582"/>
      <c r="AB151" s="582"/>
      <c r="AC151" s="586">
        <f t="shared" si="42"/>
        <v>0</v>
      </c>
      <c r="AD151" s="582"/>
      <c r="AE151" s="582"/>
      <c r="AF151" s="582"/>
      <c r="AG151" s="586">
        <f t="shared" si="43"/>
        <v>0</v>
      </c>
      <c r="AH151" s="582"/>
      <c r="AI151" s="582"/>
      <c r="AJ151" s="582"/>
      <c r="AK151" s="582"/>
      <c r="AL151" s="586">
        <f t="shared" si="44"/>
        <v>0</v>
      </c>
      <c r="AM151" s="582"/>
      <c r="AN151" s="582"/>
      <c r="AO151" s="586">
        <f t="shared" si="49"/>
        <v>0</v>
      </c>
      <c r="AP151" s="582"/>
      <c r="AQ151" s="582"/>
      <c r="AR151" s="582"/>
      <c r="AS151" s="588">
        <f t="shared" si="50"/>
        <v>0</v>
      </c>
      <c r="AT151" s="590">
        <f t="shared" si="51"/>
        <v>0</v>
      </c>
      <c r="AU151" s="601">
        <f t="shared" si="45"/>
        <v>0</v>
      </c>
      <c r="AV151" s="601">
        <f t="shared" si="52"/>
        <v>0</v>
      </c>
      <c r="AW151" s="584">
        <f>IFERROR(VLOOKUP(G151,'base dados'!$B$2:$C$47,2,FALSE),0)</f>
        <v>0</v>
      </c>
      <c r="AX151" s="589">
        <f t="shared" si="55"/>
        <v>0</v>
      </c>
      <c r="AY151" s="601">
        <f t="shared" si="46"/>
        <v>0</v>
      </c>
      <c r="AZ151" s="601">
        <f t="shared" si="47"/>
        <v>0</v>
      </c>
      <c r="BA151" s="585">
        <f>IFERROR(VLOOKUP(H151,'base dados'!$B$2:$C$47,2,FALSE),0)</f>
        <v>0</v>
      </c>
      <c r="BB151" s="589">
        <f t="shared" si="53"/>
        <v>0</v>
      </c>
      <c r="BC151" s="589">
        <f t="shared" si="54"/>
        <v>0</v>
      </c>
    </row>
    <row r="152" spans="1:55" ht="42.6" hidden="1" customHeight="1">
      <c r="A152" s="482">
        <f>IFERROR(VLOOKUP(G152,'base dados'!K153:L156,2,FALSE),0)</f>
        <v>0</v>
      </c>
      <c r="B152" s="482">
        <f>IFERROR(VLOOKUP(H152,'base dados'!$M$11:$N$22,2,FALSE),0)</f>
        <v>0</v>
      </c>
      <c r="C152" s="578">
        <f t="shared" si="48"/>
        <v>142</v>
      </c>
      <c r="D152" s="578"/>
      <c r="E152" s="578"/>
      <c r="F152" s="581"/>
      <c r="G152" s="579"/>
      <c r="H152" s="579"/>
      <c r="I152" s="597">
        <f>IFERROR(VLOOKUP(G152,'base dados'!$B$2:$F$47,5,FALSE),0)</f>
        <v>0</v>
      </c>
      <c r="J152" s="586" t="str">
        <f>IFERROR(VLOOKUP(G152,'base dados'!$B$2:$F$47,3,FALSE)," ")</f>
        <v xml:space="preserve"> </v>
      </c>
      <c r="K152" s="597" t="str">
        <f>IFERROR(VLOOKUP(H152,'base dados'!$B$2:$F$47,5,FALSE)," ")</f>
        <v xml:space="preserve"> </v>
      </c>
      <c r="L152" s="586" t="str">
        <f>IFERROR(VLOOKUP(H152,'base dados'!$B$2:$F$47,3,FALSE)," ")</f>
        <v xml:space="preserve"> </v>
      </c>
      <c r="M152" s="582"/>
      <c r="N152" s="587"/>
      <c r="O152" s="587"/>
      <c r="P152" s="586">
        <f t="shared" si="39"/>
        <v>0</v>
      </c>
      <c r="Q152" s="587"/>
      <c r="R152" s="587"/>
      <c r="S152" s="587"/>
      <c r="T152" s="587"/>
      <c r="U152" s="586">
        <f t="shared" si="40"/>
        <v>0</v>
      </c>
      <c r="V152" s="582"/>
      <c r="W152" s="582"/>
      <c r="X152" s="582"/>
      <c r="Y152" s="582"/>
      <c r="Z152" s="586">
        <f t="shared" si="41"/>
        <v>0</v>
      </c>
      <c r="AA152" s="582"/>
      <c r="AB152" s="582"/>
      <c r="AC152" s="586">
        <f t="shared" si="42"/>
        <v>0</v>
      </c>
      <c r="AD152" s="582"/>
      <c r="AE152" s="582"/>
      <c r="AF152" s="582"/>
      <c r="AG152" s="586">
        <f t="shared" si="43"/>
        <v>0</v>
      </c>
      <c r="AH152" s="582"/>
      <c r="AI152" s="582"/>
      <c r="AJ152" s="582"/>
      <c r="AK152" s="582"/>
      <c r="AL152" s="586">
        <f t="shared" si="44"/>
        <v>0</v>
      </c>
      <c r="AM152" s="582"/>
      <c r="AN152" s="582"/>
      <c r="AO152" s="586">
        <f t="shared" si="49"/>
        <v>0</v>
      </c>
      <c r="AP152" s="582"/>
      <c r="AQ152" s="582"/>
      <c r="AR152" s="582"/>
      <c r="AS152" s="588">
        <f t="shared" si="50"/>
        <v>0</v>
      </c>
      <c r="AT152" s="590">
        <f t="shared" si="51"/>
        <v>0</v>
      </c>
      <c r="AU152" s="601">
        <f t="shared" si="45"/>
        <v>0</v>
      </c>
      <c r="AV152" s="601">
        <f t="shared" si="52"/>
        <v>0</v>
      </c>
      <c r="AW152" s="584">
        <f>IFERROR(VLOOKUP(G152,'base dados'!$B$2:$C$47,2,FALSE),0)</f>
        <v>0</v>
      </c>
      <c r="AX152" s="589">
        <f t="shared" si="55"/>
        <v>0</v>
      </c>
      <c r="AY152" s="601">
        <f t="shared" si="46"/>
        <v>0</v>
      </c>
      <c r="AZ152" s="601">
        <f t="shared" si="47"/>
        <v>0</v>
      </c>
      <c r="BA152" s="585">
        <f>IFERROR(VLOOKUP(H152,'base dados'!$B$2:$C$47,2,FALSE),0)</f>
        <v>0</v>
      </c>
      <c r="BB152" s="589">
        <f t="shared" si="53"/>
        <v>0</v>
      </c>
      <c r="BC152" s="589">
        <f t="shared" si="54"/>
        <v>0</v>
      </c>
    </row>
    <row r="153" spans="1:55" ht="42.6" hidden="1" customHeight="1">
      <c r="A153" s="482">
        <f>IFERROR(VLOOKUP(G153,'base dados'!K154:L157,2,FALSE),0)</f>
        <v>0</v>
      </c>
      <c r="B153" s="482">
        <f>IFERROR(VLOOKUP(H153,'base dados'!$M$11:$N$22,2,FALSE),0)</f>
        <v>0</v>
      </c>
      <c r="C153" s="578">
        <f t="shared" si="48"/>
        <v>143</v>
      </c>
      <c r="D153" s="578"/>
      <c r="E153" s="578"/>
      <c r="F153" s="581"/>
      <c r="G153" s="579"/>
      <c r="H153" s="579"/>
      <c r="I153" s="597">
        <f>IFERROR(VLOOKUP(G153,'base dados'!$B$2:$F$47,5,FALSE),0)</f>
        <v>0</v>
      </c>
      <c r="J153" s="586" t="str">
        <f>IFERROR(VLOOKUP(G153,'base dados'!$B$2:$F$47,3,FALSE)," ")</f>
        <v xml:space="preserve"> </v>
      </c>
      <c r="K153" s="597" t="str">
        <f>IFERROR(VLOOKUP(H153,'base dados'!$B$2:$F$47,5,FALSE)," ")</f>
        <v xml:space="preserve"> </v>
      </c>
      <c r="L153" s="586" t="str">
        <f>IFERROR(VLOOKUP(H153,'base dados'!$B$2:$F$47,3,FALSE)," ")</f>
        <v xml:space="preserve"> </v>
      </c>
      <c r="M153" s="582"/>
      <c r="N153" s="587"/>
      <c r="O153" s="587"/>
      <c r="P153" s="586">
        <f t="shared" si="39"/>
        <v>0</v>
      </c>
      <c r="Q153" s="587"/>
      <c r="R153" s="587"/>
      <c r="S153" s="587"/>
      <c r="T153" s="587"/>
      <c r="U153" s="586">
        <f t="shared" si="40"/>
        <v>0</v>
      </c>
      <c r="V153" s="582"/>
      <c r="W153" s="582"/>
      <c r="X153" s="582"/>
      <c r="Y153" s="582"/>
      <c r="Z153" s="586">
        <f t="shared" si="41"/>
        <v>0</v>
      </c>
      <c r="AA153" s="582"/>
      <c r="AB153" s="582"/>
      <c r="AC153" s="586">
        <f t="shared" si="42"/>
        <v>0</v>
      </c>
      <c r="AD153" s="582"/>
      <c r="AE153" s="582"/>
      <c r="AF153" s="582"/>
      <c r="AG153" s="586">
        <f t="shared" si="43"/>
        <v>0</v>
      </c>
      <c r="AH153" s="582"/>
      <c r="AI153" s="582"/>
      <c r="AJ153" s="582"/>
      <c r="AK153" s="582"/>
      <c r="AL153" s="586">
        <f t="shared" si="44"/>
        <v>0</v>
      </c>
      <c r="AM153" s="582"/>
      <c r="AN153" s="582"/>
      <c r="AO153" s="586">
        <f t="shared" si="49"/>
        <v>0</v>
      </c>
      <c r="AP153" s="582"/>
      <c r="AQ153" s="582"/>
      <c r="AR153" s="582"/>
      <c r="AS153" s="588">
        <f t="shared" si="50"/>
        <v>0</v>
      </c>
      <c r="AT153" s="590">
        <f t="shared" si="51"/>
        <v>0</v>
      </c>
      <c r="AU153" s="601">
        <f t="shared" si="45"/>
        <v>0</v>
      </c>
      <c r="AV153" s="601">
        <f t="shared" si="52"/>
        <v>0</v>
      </c>
      <c r="AW153" s="584">
        <f>IFERROR(VLOOKUP(G153,'base dados'!$B$2:$C$47,2,FALSE),0)</f>
        <v>0</v>
      </c>
      <c r="AX153" s="589">
        <f t="shared" si="55"/>
        <v>0</v>
      </c>
      <c r="AY153" s="601">
        <f t="shared" si="46"/>
        <v>0</v>
      </c>
      <c r="AZ153" s="601">
        <f t="shared" si="47"/>
        <v>0</v>
      </c>
      <c r="BA153" s="585">
        <f>IFERROR(VLOOKUP(H153,'base dados'!$B$2:$C$47,2,FALSE),0)</f>
        <v>0</v>
      </c>
      <c r="BB153" s="589">
        <f t="shared" si="53"/>
        <v>0</v>
      </c>
      <c r="BC153" s="589">
        <f t="shared" si="54"/>
        <v>0</v>
      </c>
    </row>
    <row r="154" spans="1:55" ht="42.6" hidden="1" customHeight="1">
      <c r="A154" s="482">
        <f>IFERROR(VLOOKUP(G154,'base dados'!K155:L158,2,FALSE),0)</f>
        <v>0</v>
      </c>
      <c r="B154" s="482">
        <f>IFERROR(VLOOKUP(H154,'base dados'!$M$11:$N$22,2,FALSE),0)</f>
        <v>0</v>
      </c>
      <c r="C154" s="578">
        <f t="shared" si="48"/>
        <v>144</v>
      </c>
      <c r="D154" s="578"/>
      <c r="E154" s="578"/>
      <c r="F154" s="581"/>
      <c r="G154" s="579"/>
      <c r="H154" s="579"/>
      <c r="I154" s="597">
        <f>IFERROR(VLOOKUP(G154,'base dados'!$B$2:$F$47,5,FALSE),0)</f>
        <v>0</v>
      </c>
      <c r="J154" s="586" t="str">
        <f>IFERROR(VLOOKUP(G154,'base dados'!$B$2:$F$47,3,FALSE)," ")</f>
        <v xml:space="preserve"> </v>
      </c>
      <c r="K154" s="597" t="str">
        <f>IFERROR(VLOOKUP(H154,'base dados'!$B$2:$F$47,5,FALSE)," ")</f>
        <v xml:space="preserve"> </v>
      </c>
      <c r="L154" s="586" t="str">
        <f>IFERROR(VLOOKUP(H154,'base dados'!$B$2:$F$47,3,FALSE)," ")</f>
        <v xml:space="preserve"> </v>
      </c>
      <c r="M154" s="582"/>
      <c r="N154" s="587"/>
      <c r="O154" s="587"/>
      <c r="P154" s="586">
        <f t="shared" si="39"/>
        <v>0</v>
      </c>
      <c r="Q154" s="587"/>
      <c r="R154" s="587"/>
      <c r="S154" s="587"/>
      <c r="T154" s="587"/>
      <c r="U154" s="586">
        <f t="shared" si="40"/>
        <v>0</v>
      </c>
      <c r="V154" s="582"/>
      <c r="W154" s="582"/>
      <c r="X154" s="582"/>
      <c r="Y154" s="582"/>
      <c r="Z154" s="586">
        <f t="shared" si="41"/>
        <v>0</v>
      </c>
      <c r="AA154" s="582"/>
      <c r="AB154" s="582"/>
      <c r="AC154" s="586">
        <f t="shared" si="42"/>
        <v>0</v>
      </c>
      <c r="AD154" s="582"/>
      <c r="AE154" s="582"/>
      <c r="AF154" s="582"/>
      <c r="AG154" s="586">
        <f t="shared" si="43"/>
        <v>0</v>
      </c>
      <c r="AH154" s="582"/>
      <c r="AI154" s="582"/>
      <c r="AJ154" s="582"/>
      <c r="AK154" s="582"/>
      <c r="AL154" s="586">
        <f t="shared" si="44"/>
        <v>0</v>
      </c>
      <c r="AM154" s="582"/>
      <c r="AN154" s="582"/>
      <c r="AO154" s="586">
        <f t="shared" si="49"/>
        <v>0</v>
      </c>
      <c r="AP154" s="582"/>
      <c r="AQ154" s="582"/>
      <c r="AR154" s="582"/>
      <c r="AS154" s="588">
        <f t="shared" si="50"/>
        <v>0</v>
      </c>
      <c r="AT154" s="590">
        <f t="shared" si="51"/>
        <v>0</v>
      </c>
      <c r="AU154" s="601">
        <f t="shared" si="45"/>
        <v>0</v>
      </c>
      <c r="AV154" s="601">
        <f t="shared" si="52"/>
        <v>0</v>
      </c>
      <c r="AW154" s="584">
        <f>IFERROR(VLOOKUP(G154,'base dados'!$B$2:$C$47,2,FALSE),0)</f>
        <v>0</v>
      </c>
      <c r="AX154" s="589">
        <f t="shared" si="55"/>
        <v>0</v>
      </c>
      <c r="AY154" s="601">
        <f t="shared" si="46"/>
        <v>0</v>
      </c>
      <c r="AZ154" s="601">
        <f t="shared" si="47"/>
        <v>0</v>
      </c>
      <c r="BA154" s="585">
        <f>IFERROR(VLOOKUP(H154,'base dados'!$B$2:$C$47,2,FALSE),0)</f>
        <v>0</v>
      </c>
      <c r="BB154" s="589">
        <f t="shared" si="53"/>
        <v>0</v>
      </c>
      <c r="BC154" s="589">
        <f t="shared" si="54"/>
        <v>0</v>
      </c>
    </row>
    <row r="155" spans="1:55" ht="42.6" hidden="1" customHeight="1">
      <c r="A155" s="482">
        <f>IFERROR(VLOOKUP(G155,'base dados'!K156:L159,2,FALSE),0)</f>
        <v>0</v>
      </c>
      <c r="B155" s="482">
        <f>IFERROR(VLOOKUP(H155,'base dados'!$M$11:$N$22,2,FALSE),0)</f>
        <v>0</v>
      </c>
      <c r="C155" s="578">
        <f t="shared" si="48"/>
        <v>145</v>
      </c>
      <c r="D155" s="578"/>
      <c r="E155" s="578"/>
      <c r="F155" s="581"/>
      <c r="G155" s="579"/>
      <c r="H155" s="579"/>
      <c r="I155" s="597">
        <f>IFERROR(VLOOKUP(G155,'base dados'!$B$2:$F$47,5,FALSE),0)</f>
        <v>0</v>
      </c>
      <c r="J155" s="586" t="str">
        <f>IFERROR(VLOOKUP(G155,'base dados'!$B$2:$F$47,3,FALSE)," ")</f>
        <v xml:space="preserve"> </v>
      </c>
      <c r="K155" s="597" t="str">
        <f>IFERROR(VLOOKUP(H155,'base dados'!$B$2:$F$47,5,FALSE)," ")</f>
        <v xml:space="preserve"> </v>
      </c>
      <c r="L155" s="586" t="str">
        <f>IFERROR(VLOOKUP(H155,'base dados'!$B$2:$F$47,3,FALSE)," ")</f>
        <v xml:space="preserve"> </v>
      </c>
      <c r="M155" s="582"/>
      <c r="N155" s="587"/>
      <c r="O155" s="587"/>
      <c r="P155" s="586">
        <f t="shared" si="39"/>
        <v>0</v>
      </c>
      <c r="Q155" s="587"/>
      <c r="R155" s="587"/>
      <c r="S155" s="587"/>
      <c r="T155" s="587"/>
      <c r="U155" s="586">
        <f t="shared" si="40"/>
        <v>0</v>
      </c>
      <c r="V155" s="582"/>
      <c r="W155" s="582"/>
      <c r="X155" s="582"/>
      <c r="Y155" s="582"/>
      <c r="Z155" s="586">
        <f t="shared" si="41"/>
        <v>0</v>
      </c>
      <c r="AA155" s="582"/>
      <c r="AB155" s="582"/>
      <c r="AC155" s="586">
        <f t="shared" si="42"/>
        <v>0</v>
      </c>
      <c r="AD155" s="582"/>
      <c r="AE155" s="582"/>
      <c r="AF155" s="582"/>
      <c r="AG155" s="586">
        <f t="shared" si="43"/>
        <v>0</v>
      </c>
      <c r="AH155" s="582"/>
      <c r="AI155" s="582"/>
      <c r="AJ155" s="582"/>
      <c r="AK155" s="582"/>
      <c r="AL155" s="586">
        <f t="shared" si="44"/>
        <v>0</v>
      </c>
      <c r="AM155" s="582"/>
      <c r="AN155" s="582"/>
      <c r="AO155" s="586">
        <f t="shared" si="49"/>
        <v>0</v>
      </c>
      <c r="AP155" s="582"/>
      <c r="AQ155" s="582"/>
      <c r="AR155" s="582"/>
      <c r="AS155" s="588">
        <f t="shared" si="50"/>
        <v>0</v>
      </c>
      <c r="AT155" s="590">
        <f t="shared" si="51"/>
        <v>0</v>
      </c>
      <c r="AU155" s="601">
        <f t="shared" si="45"/>
        <v>0</v>
      </c>
      <c r="AV155" s="601">
        <f t="shared" si="52"/>
        <v>0</v>
      </c>
      <c r="AW155" s="584">
        <f>IFERROR(VLOOKUP(G155,'base dados'!$B$2:$C$47,2,FALSE),0)</f>
        <v>0</v>
      </c>
      <c r="AX155" s="589">
        <f t="shared" si="55"/>
        <v>0</v>
      </c>
      <c r="AY155" s="601">
        <f t="shared" si="46"/>
        <v>0</v>
      </c>
      <c r="AZ155" s="601">
        <f t="shared" si="47"/>
        <v>0</v>
      </c>
      <c r="BA155" s="585">
        <f>IFERROR(VLOOKUP(H155,'base dados'!$B$2:$C$47,2,FALSE),0)</f>
        <v>0</v>
      </c>
      <c r="BB155" s="589">
        <f t="shared" si="53"/>
        <v>0</v>
      </c>
      <c r="BC155" s="589">
        <f t="shared" si="54"/>
        <v>0</v>
      </c>
    </row>
    <row r="156" spans="1:55" ht="42.6" hidden="1" customHeight="1">
      <c r="A156" s="482">
        <f>IFERROR(VLOOKUP(G156,'base dados'!K157:L160,2,FALSE),0)</f>
        <v>0</v>
      </c>
      <c r="B156" s="482">
        <f>IFERROR(VLOOKUP(H156,'base dados'!$M$11:$N$22,2,FALSE),0)</f>
        <v>0</v>
      </c>
      <c r="C156" s="578">
        <f t="shared" si="48"/>
        <v>146</v>
      </c>
      <c r="D156" s="578"/>
      <c r="E156" s="578"/>
      <c r="F156" s="581"/>
      <c r="G156" s="579"/>
      <c r="H156" s="579"/>
      <c r="I156" s="597">
        <f>IFERROR(VLOOKUP(G156,'base dados'!$B$2:$F$47,5,FALSE),0)</f>
        <v>0</v>
      </c>
      <c r="J156" s="586" t="str">
        <f>IFERROR(VLOOKUP(G156,'base dados'!$B$2:$F$47,3,FALSE)," ")</f>
        <v xml:space="preserve"> </v>
      </c>
      <c r="K156" s="597" t="str">
        <f>IFERROR(VLOOKUP(H156,'base dados'!$B$2:$F$47,5,FALSE)," ")</f>
        <v xml:space="preserve"> </v>
      </c>
      <c r="L156" s="586" t="str">
        <f>IFERROR(VLOOKUP(H156,'base dados'!$B$2:$F$47,3,FALSE)," ")</f>
        <v xml:space="preserve"> </v>
      </c>
      <c r="M156" s="582"/>
      <c r="N156" s="587"/>
      <c r="O156" s="587"/>
      <c r="P156" s="586">
        <f t="shared" si="39"/>
        <v>0</v>
      </c>
      <c r="Q156" s="587"/>
      <c r="R156" s="587"/>
      <c r="S156" s="587"/>
      <c r="T156" s="587"/>
      <c r="U156" s="586">
        <f t="shared" si="40"/>
        <v>0</v>
      </c>
      <c r="V156" s="582"/>
      <c r="W156" s="582"/>
      <c r="X156" s="582"/>
      <c r="Y156" s="582"/>
      <c r="Z156" s="586">
        <f t="shared" si="41"/>
        <v>0</v>
      </c>
      <c r="AA156" s="582"/>
      <c r="AB156" s="582"/>
      <c r="AC156" s="586">
        <f t="shared" si="42"/>
        <v>0</v>
      </c>
      <c r="AD156" s="582"/>
      <c r="AE156" s="582"/>
      <c r="AF156" s="582"/>
      <c r="AG156" s="586">
        <f t="shared" si="43"/>
        <v>0</v>
      </c>
      <c r="AH156" s="582"/>
      <c r="AI156" s="582"/>
      <c r="AJ156" s="582"/>
      <c r="AK156" s="582"/>
      <c r="AL156" s="586">
        <f t="shared" si="44"/>
        <v>0</v>
      </c>
      <c r="AM156" s="582"/>
      <c r="AN156" s="582"/>
      <c r="AO156" s="586">
        <f t="shared" si="49"/>
        <v>0</v>
      </c>
      <c r="AP156" s="582"/>
      <c r="AQ156" s="582"/>
      <c r="AR156" s="582"/>
      <c r="AS156" s="588">
        <f t="shared" si="50"/>
        <v>0</v>
      </c>
      <c r="AT156" s="590">
        <f t="shared" si="51"/>
        <v>0</v>
      </c>
      <c r="AU156" s="601">
        <f t="shared" si="45"/>
        <v>0</v>
      </c>
      <c r="AV156" s="601">
        <f t="shared" si="52"/>
        <v>0</v>
      </c>
      <c r="AW156" s="584">
        <f>IFERROR(VLOOKUP(G156,'base dados'!$B$2:$C$47,2,FALSE),0)</f>
        <v>0</v>
      </c>
      <c r="AX156" s="589">
        <f t="shared" si="55"/>
        <v>0</v>
      </c>
      <c r="AY156" s="601">
        <f t="shared" si="46"/>
        <v>0</v>
      </c>
      <c r="AZ156" s="601">
        <f t="shared" si="47"/>
        <v>0</v>
      </c>
      <c r="BA156" s="585">
        <f>IFERROR(VLOOKUP(H156,'base dados'!$B$2:$C$47,2,FALSE),0)</f>
        <v>0</v>
      </c>
      <c r="BB156" s="589">
        <f t="shared" si="53"/>
        <v>0</v>
      </c>
      <c r="BC156" s="589">
        <f t="shared" si="54"/>
        <v>0</v>
      </c>
    </row>
    <row r="157" spans="1:55" ht="42.6" hidden="1" customHeight="1">
      <c r="A157" s="482">
        <f>IFERROR(VLOOKUP(G157,'base dados'!K158:L161,2,FALSE),0)</f>
        <v>0</v>
      </c>
      <c r="B157" s="482">
        <f>IFERROR(VLOOKUP(H157,'base dados'!$M$11:$N$22,2,FALSE),0)</f>
        <v>0</v>
      </c>
      <c r="C157" s="578">
        <f t="shared" si="48"/>
        <v>147</v>
      </c>
      <c r="D157" s="578"/>
      <c r="E157" s="578"/>
      <c r="F157" s="581"/>
      <c r="G157" s="579"/>
      <c r="H157" s="579"/>
      <c r="I157" s="597">
        <f>IFERROR(VLOOKUP(G157,'base dados'!$B$2:$F$47,5,FALSE),0)</f>
        <v>0</v>
      </c>
      <c r="J157" s="586" t="str">
        <f>IFERROR(VLOOKUP(G157,'base dados'!$B$2:$F$47,3,FALSE)," ")</f>
        <v xml:space="preserve"> </v>
      </c>
      <c r="K157" s="597" t="str">
        <f>IFERROR(VLOOKUP(H157,'base dados'!$B$2:$F$47,5,FALSE)," ")</f>
        <v xml:space="preserve"> </v>
      </c>
      <c r="L157" s="586" t="str">
        <f>IFERROR(VLOOKUP(H157,'base dados'!$B$2:$F$47,3,FALSE)," ")</f>
        <v xml:space="preserve"> </v>
      </c>
      <c r="M157" s="582"/>
      <c r="N157" s="587"/>
      <c r="O157" s="587"/>
      <c r="P157" s="586">
        <f t="shared" si="39"/>
        <v>0</v>
      </c>
      <c r="Q157" s="587"/>
      <c r="R157" s="587"/>
      <c r="S157" s="587"/>
      <c r="T157" s="587"/>
      <c r="U157" s="586">
        <f t="shared" si="40"/>
        <v>0</v>
      </c>
      <c r="V157" s="582"/>
      <c r="W157" s="582"/>
      <c r="X157" s="582"/>
      <c r="Y157" s="582"/>
      <c r="Z157" s="586">
        <f t="shared" si="41"/>
        <v>0</v>
      </c>
      <c r="AA157" s="582"/>
      <c r="AB157" s="582"/>
      <c r="AC157" s="586">
        <f t="shared" si="42"/>
        <v>0</v>
      </c>
      <c r="AD157" s="582"/>
      <c r="AE157" s="582"/>
      <c r="AF157" s="582"/>
      <c r="AG157" s="586">
        <f t="shared" si="43"/>
        <v>0</v>
      </c>
      <c r="AH157" s="582"/>
      <c r="AI157" s="582"/>
      <c r="AJ157" s="582"/>
      <c r="AK157" s="582"/>
      <c r="AL157" s="586">
        <f t="shared" si="44"/>
        <v>0</v>
      </c>
      <c r="AM157" s="582"/>
      <c r="AN157" s="582"/>
      <c r="AO157" s="586">
        <f t="shared" si="49"/>
        <v>0</v>
      </c>
      <c r="AP157" s="582"/>
      <c r="AQ157" s="582"/>
      <c r="AR157" s="582"/>
      <c r="AS157" s="588">
        <f t="shared" si="50"/>
        <v>0</v>
      </c>
      <c r="AT157" s="590">
        <f t="shared" si="51"/>
        <v>0</v>
      </c>
      <c r="AU157" s="601">
        <f t="shared" si="45"/>
        <v>0</v>
      </c>
      <c r="AV157" s="601">
        <f t="shared" si="52"/>
        <v>0</v>
      </c>
      <c r="AW157" s="584">
        <f>IFERROR(VLOOKUP(G157,'base dados'!$B$2:$C$47,2,FALSE),0)</f>
        <v>0</v>
      </c>
      <c r="AX157" s="589">
        <f t="shared" si="55"/>
        <v>0</v>
      </c>
      <c r="AY157" s="601">
        <f t="shared" si="46"/>
        <v>0</v>
      </c>
      <c r="AZ157" s="601">
        <f t="shared" si="47"/>
        <v>0</v>
      </c>
      <c r="BA157" s="585">
        <f>IFERROR(VLOOKUP(H157,'base dados'!$B$2:$C$47,2,FALSE),0)</f>
        <v>0</v>
      </c>
      <c r="BB157" s="589">
        <f t="shared" si="53"/>
        <v>0</v>
      </c>
      <c r="BC157" s="589">
        <f t="shared" si="54"/>
        <v>0</v>
      </c>
    </row>
    <row r="158" spans="1:55" ht="42.6" hidden="1" customHeight="1">
      <c r="A158" s="482">
        <f>IFERROR(VLOOKUP(G158,'base dados'!K159:L162,2,FALSE),0)</f>
        <v>0</v>
      </c>
      <c r="B158" s="482">
        <f>IFERROR(VLOOKUP(H158,'base dados'!$M$11:$N$22,2,FALSE),0)</f>
        <v>0</v>
      </c>
      <c r="C158" s="578">
        <f t="shared" si="48"/>
        <v>148</v>
      </c>
      <c r="D158" s="578"/>
      <c r="E158" s="578"/>
      <c r="F158" s="581"/>
      <c r="G158" s="579"/>
      <c r="H158" s="579"/>
      <c r="I158" s="597">
        <f>IFERROR(VLOOKUP(G158,'base dados'!$B$2:$F$47,5,FALSE),0)</f>
        <v>0</v>
      </c>
      <c r="J158" s="586" t="str">
        <f>IFERROR(VLOOKUP(G158,'base dados'!$B$2:$F$47,3,FALSE)," ")</f>
        <v xml:space="preserve"> </v>
      </c>
      <c r="K158" s="597" t="str">
        <f>IFERROR(VLOOKUP(H158,'base dados'!$B$2:$F$47,5,FALSE)," ")</f>
        <v xml:space="preserve"> </v>
      </c>
      <c r="L158" s="586" t="str">
        <f>IFERROR(VLOOKUP(H158,'base dados'!$B$2:$F$47,3,FALSE)," ")</f>
        <v xml:space="preserve"> </v>
      </c>
      <c r="M158" s="582"/>
      <c r="N158" s="587"/>
      <c r="O158" s="587"/>
      <c r="P158" s="586">
        <f t="shared" si="39"/>
        <v>0</v>
      </c>
      <c r="Q158" s="587"/>
      <c r="R158" s="587"/>
      <c r="S158" s="587"/>
      <c r="T158" s="587"/>
      <c r="U158" s="586">
        <f t="shared" si="40"/>
        <v>0</v>
      </c>
      <c r="V158" s="582"/>
      <c r="W158" s="582"/>
      <c r="X158" s="582"/>
      <c r="Y158" s="582"/>
      <c r="Z158" s="586">
        <f t="shared" si="41"/>
        <v>0</v>
      </c>
      <c r="AA158" s="582"/>
      <c r="AB158" s="582"/>
      <c r="AC158" s="586">
        <f t="shared" si="42"/>
        <v>0</v>
      </c>
      <c r="AD158" s="582"/>
      <c r="AE158" s="582"/>
      <c r="AF158" s="582"/>
      <c r="AG158" s="586">
        <f t="shared" si="43"/>
        <v>0</v>
      </c>
      <c r="AH158" s="582"/>
      <c r="AI158" s="582"/>
      <c r="AJ158" s="582"/>
      <c r="AK158" s="582"/>
      <c r="AL158" s="586">
        <f t="shared" si="44"/>
        <v>0</v>
      </c>
      <c r="AM158" s="582"/>
      <c r="AN158" s="582"/>
      <c r="AO158" s="586">
        <f t="shared" si="49"/>
        <v>0</v>
      </c>
      <c r="AP158" s="582"/>
      <c r="AQ158" s="582"/>
      <c r="AR158" s="582"/>
      <c r="AS158" s="588">
        <f t="shared" si="50"/>
        <v>0</v>
      </c>
      <c r="AT158" s="590">
        <f t="shared" si="51"/>
        <v>0</v>
      </c>
      <c r="AU158" s="601">
        <f t="shared" si="45"/>
        <v>0</v>
      </c>
      <c r="AV158" s="601">
        <f t="shared" si="52"/>
        <v>0</v>
      </c>
      <c r="AW158" s="584">
        <f>IFERROR(VLOOKUP(G158,'base dados'!$B$2:$C$47,2,FALSE),0)</f>
        <v>0</v>
      </c>
      <c r="AX158" s="589">
        <f t="shared" si="55"/>
        <v>0</v>
      </c>
      <c r="AY158" s="601">
        <f t="shared" si="46"/>
        <v>0</v>
      </c>
      <c r="AZ158" s="601">
        <f t="shared" si="47"/>
        <v>0</v>
      </c>
      <c r="BA158" s="585">
        <f>IFERROR(VLOOKUP(H158,'base dados'!$B$2:$C$47,2,FALSE),0)</f>
        <v>0</v>
      </c>
      <c r="BB158" s="589">
        <f t="shared" si="53"/>
        <v>0</v>
      </c>
      <c r="BC158" s="589">
        <f t="shared" si="54"/>
        <v>0</v>
      </c>
    </row>
    <row r="159" spans="1:55" ht="42.6" hidden="1" customHeight="1">
      <c r="A159" s="482">
        <f>IFERROR(VLOOKUP(G159,'base dados'!K160:L163,2,FALSE),0)</f>
        <v>0</v>
      </c>
      <c r="B159" s="482">
        <f>IFERROR(VLOOKUP(H159,'base dados'!$M$11:$N$22,2,FALSE),0)</f>
        <v>0</v>
      </c>
      <c r="C159" s="578">
        <f t="shared" si="48"/>
        <v>149</v>
      </c>
      <c r="D159" s="578"/>
      <c r="E159" s="578"/>
      <c r="F159" s="581"/>
      <c r="G159" s="579"/>
      <c r="H159" s="579"/>
      <c r="I159" s="597">
        <f>IFERROR(VLOOKUP(G159,'base dados'!$B$2:$F$47,5,FALSE),0)</f>
        <v>0</v>
      </c>
      <c r="J159" s="586" t="str">
        <f>IFERROR(VLOOKUP(G159,'base dados'!$B$2:$F$47,3,FALSE)," ")</f>
        <v xml:space="preserve"> </v>
      </c>
      <c r="K159" s="597" t="str">
        <f>IFERROR(VLOOKUP(H159,'base dados'!$B$2:$F$47,5,FALSE)," ")</f>
        <v xml:space="preserve"> </v>
      </c>
      <c r="L159" s="586" t="str">
        <f>IFERROR(VLOOKUP(H159,'base dados'!$B$2:$F$47,3,FALSE)," ")</f>
        <v xml:space="preserve"> </v>
      </c>
      <c r="M159" s="582"/>
      <c r="N159" s="587"/>
      <c r="O159" s="587"/>
      <c r="P159" s="586">
        <f t="shared" si="39"/>
        <v>0</v>
      </c>
      <c r="Q159" s="587"/>
      <c r="R159" s="587"/>
      <c r="S159" s="587"/>
      <c r="T159" s="587"/>
      <c r="U159" s="586">
        <f t="shared" si="40"/>
        <v>0</v>
      </c>
      <c r="V159" s="582"/>
      <c r="W159" s="582"/>
      <c r="X159" s="582"/>
      <c r="Y159" s="582"/>
      <c r="Z159" s="586">
        <f t="shared" si="41"/>
        <v>0</v>
      </c>
      <c r="AA159" s="582"/>
      <c r="AB159" s="582"/>
      <c r="AC159" s="586">
        <f t="shared" si="42"/>
        <v>0</v>
      </c>
      <c r="AD159" s="582"/>
      <c r="AE159" s="582"/>
      <c r="AF159" s="582"/>
      <c r="AG159" s="586">
        <f t="shared" si="43"/>
        <v>0</v>
      </c>
      <c r="AH159" s="582"/>
      <c r="AI159" s="582"/>
      <c r="AJ159" s="582"/>
      <c r="AK159" s="582"/>
      <c r="AL159" s="586">
        <f t="shared" si="44"/>
        <v>0</v>
      </c>
      <c r="AM159" s="582"/>
      <c r="AN159" s="582"/>
      <c r="AO159" s="586">
        <f t="shared" si="49"/>
        <v>0</v>
      </c>
      <c r="AP159" s="582"/>
      <c r="AQ159" s="582"/>
      <c r="AR159" s="582"/>
      <c r="AS159" s="588">
        <f t="shared" si="50"/>
        <v>0</v>
      </c>
      <c r="AT159" s="590">
        <f t="shared" si="51"/>
        <v>0</v>
      </c>
      <c r="AU159" s="601">
        <f t="shared" si="45"/>
        <v>0</v>
      </c>
      <c r="AV159" s="601">
        <f t="shared" si="52"/>
        <v>0</v>
      </c>
      <c r="AW159" s="584">
        <f>IFERROR(VLOOKUP(G159,'base dados'!$B$2:$C$47,2,FALSE),0)</f>
        <v>0</v>
      </c>
      <c r="AX159" s="589">
        <f t="shared" si="55"/>
        <v>0</v>
      </c>
      <c r="AY159" s="601">
        <f t="shared" si="46"/>
        <v>0</v>
      </c>
      <c r="AZ159" s="601">
        <f t="shared" si="47"/>
        <v>0</v>
      </c>
      <c r="BA159" s="585">
        <f>IFERROR(VLOOKUP(H159,'base dados'!$B$2:$C$47,2,FALSE),0)</f>
        <v>0</v>
      </c>
      <c r="BB159" s="589">
        <f t="shared" si="53"/>
        <v>0</v>
      </c>
      <c r="BC159" s="589">
        <f t="shared" si="54"/>
        <v>0</v>
      </c>
    </row>
    <row r="160" spans="1:55" ht="42.6" hidden="1" customHeight="1">
      <c r="A160" s="482">
        <f>IFERROR(VLOOKUP(G160,'base dados'!K161:L164,2,FALSE),0)</f>
        <v>0</v>
      </c>
      <c r="B160" s="482">
        <f>IFERROR(VLOOKUP(H160,'base dados'!$M$11:$N$22,2,FALSE),0)</f>
        <v>0</v>
      </c>
      <c r="C160" s="578">
        <f t="shared" si="48"/>
        <v>150</v>
      </c>
      <c r="D160" s="578"/>
      <c r="E160" s="578"/>
      <c r="F160" s="581"/>
      <c r="G160" s="579"/>
      <c r="H160" s="579"/>
      <c r="I160" s="597">
        <f>IFERROR(VLOOKUP(G160,'base dados'!$B$2:$F$47,5,FALSE),0)</f>
        <v>0</v>
      </c>
      <c r="J160" s="586" t="str">
        <f>IFERROR(VLOOKUP(G160,'base dados'!$B$2:$F$47,3,FALSE)," ")</f>
        <v xml:space="preserve"> </v>
      </c>
      <c r="K160" s="597" t="str">
        <f>IFERROR(VLOOKUP(H160,'base dados'!$B$2:$F$47,5,FALSE)," ")</f>
        <v xml:space="preserve"> </v>
      </c>
      <c r="L160" s="586" t="str">
        <f>IFERROR(VLOOKUP(H160,'base dados'!$B$2:$F$47,3,FALSE)," ")</f>
        <v xml:space="preserve"> </v>
      </c>
      <c r="M160" s="582"/>
      <c r="N160" s="587"/>
      <c r="O160" s="587"/>
      <c r="P160" s="586">
        <f t="shared" si="39"/>
        <v>0</v>
      </c>
      <c r="Q160" s="587"/>
      <c r="R160" s="587"/>
      <c r="S160" s="587"/>
      <c r="T160" s="587"/>
      <c r="U160" s="586">
        <f t="shared" si="40"/>
        <v>0</v>
      </c>
      <c r="V160" s="582"/>
      <c r="W160" s="582"/>
      <c r="X160" s="582"/>
      <c r="Y160" s="582"/>
      <c r="Z160" s="586">
        <f t="shared" si="41"/>
        <v>0</v>
      </c>
      <c r="AA160" s="582"/>
      <c r="AB160" s="582"/>
      <c r="AC160" s="586">
        <f t="shared" si="42"/>
        <v>0</v>
      </c>
      <c r="AD160" s="582"/>
      <c r="AE160" s="582"/>
      <c r="AF160" s="582"/>
      <c r="AG160" s="586">
        <f t="shared" si="43"/>
        <v>0</v>
      </c>
      <c r="AH160" s="582"/>
      <c r="AI160" s="582"/>
      <c r="AJ160" s="582"/>
      <c r="AK160" s="582"/>
      <c r="AL160" s="586">
        <f t="shared" si="44"/>
        <v>0</v>
      </c>
      <c r="AM160" s="582"/>
      <c r="AN160" s="582"/>
      <c r="AO160" s="586">
        <f t="shared" si="49"/>
        <v>0</v>
      </c>
      <c r="AP160" s="582"/>
      <c r="AQ160" s="582"/>
      <c r="AR160" s="582"/>
      <c r="AS160" s="588">
        <f t="shared" si="50"/>
        <v>0</v>
      </c>
      <c r="AT160" s="590">
        <f t="shared" si="51"/>
        <v>0</v>
      </c>
      <c r="AU160" s="601">
        <f t="shared" si="45"/>
        <v>0</v>
      </c>
      <c r="AV160" s="601">
        <f t="shared" si="52"/>
        <v>0</v>
      </c>
      <c r="AW160" s="584">
        <f>IFERROR(VLOOKUP(G160,'base dados'!$B$2:$C$47,2,FALSE),0)</f>
        <v>0</v>
      </c>
      <c r="AX160" s="589">
        <f t="shared" si="55"/>
        <v>0</v>
      </c>
      <c r="AY160" s="601">
        <f t="shared" si="46"/>
        <v>0</v>
      </c>
      <c r="AZ160" s="601">
        <f t="shared" si="47"/>
        <v>0</v>
      </c>
      <c r="BA160" s="585">
        <f>IFERROR(VLOOKUP(H160,'base dados'!$B$2:$C$47,2,FALSE),0)</f>
        <v>0</v>
      </c>
      <c r="BB160" s="589">
        <f t="shared" si="53"/>
        <v>0</v>
      </c>
      <c r="BC160" s="589">
        <f t="shared" si="54"/>
        <v>0</v>
      </c>
    </row>
    <row r="161" spans="1:55" ht="42.6" hidden="1" customHeight="1">
      <c r="A161" s="482">
        <f>IFERROR(VLOOKUP(G161,'base dados'!K162:L165,2,FALSE),0)</f>
        <v>0</v>
      </c>
      <c r="B161" s="482">
        <f>IFERROR(VLOOKUP(H161,'base dados'!$M$11:$N$22,2,FALSE),0)</f>
        <v>0</v>
      </c>
      <c r="C161" s="578">
        <f t="shared" si="48"/>
        <v>151</v>
      </c>
      <c r="D161" s="578"/>
      <c r="E161" s="578"/>
      <c r="F161" s="581"/>
      <c r="G161" s="579"/>
      <c r="H161" s="579"/>
      <c r="I161" s="597">
        <f>IFERROR(VLOOKUP(G161,'base dados'!$B$2:$F$47,5,FALSE),0)</f>
        <v>0</v>
      </c>
      <c r="J161" s="586" t="str">
        <f>IFERROR(VLOOKUP(G161,'base dados'!$B$2:$F$47,3,FALSE)," ")</f>
        <v xml:space="preserve"> </v>
      </c>
      <c r="K161" s="597" t="str">
        <f>IFERROR(VLOOKUP(H161,'base dados'!$B$2:$F$47,5,FALSE)," ")</f>
        <v xml:space="preserve"> </v>
      </c>
      <c r="L161" s="586" t="str">
        <f>IFERROR(VLOOKUP(H161,'base dados'!$B$2:$F$47,3,FALSE)," ")</f>
        <v xml:space="preserve"> </v>
      </c>
      <c r="M161" s="582"/>
      <c r="N161" s="587"/>
      <c r="O161" s="587"/>
      <c r="P161" s="586">
        <f t="shared" si="39"/>
        <v>0</v>
      </c>
      <c r="Q161" s="587"/>
      <c r="R161" s="587"/>
      <c r="S161" s="587"/>
      <c r="T161" s="587"/>
      <c r="U161" s="586">
        <f t="shared" si="40"/>
        <v>0</v>
      </c>
      <c r="V161" s="582"/>
      <c r="W161" s="582"/>
      <c r="X161" s="582"/>
      <c r="Y161" s="582"/>
      <c r="Z161" s="586">
        <f t="shared" si="41"/>
        <v>0</v>
      </c>
      <c r="AA161" s="582"/>
      <c r="AB161" s="582"/>
      <c r="AC161" s="586">
        <f t="shared" si="42"/>
        <v>0</v>
      </c>
      <c r="AD161" s="582"/>
      <c r="AE161" s="582"/>
      <c r="AF161" s="582"/>
      <c r="AG161" s="586">
        <f t="shared" si="43"/>
        <v>0</v>
      </c>
      <c r="AH161" s="582"/>
      <c r="AI161" s="582"/>
      <c r="AJ161" s="582"/>
      <c r="AK161" s="582"/>
      <c r="AL161" s="586">
        <f t="shared" si="44"/>
        <v>0</v>
      </c>
      <c r="AM161" s="582"/>
      <c r="AN161" s="582"/>
      <c r="AO161" s="586">
        <f t="shared" si="49"/>
        <v>0</v>
      </c>
      <c r="AP161" s="582"/>
      <c r="AQ161" s="582"/>
      <c r="AR161" s="582"/>
      <c r="AS161" s="588">
        <f t="shared" si="50"/>
        <v>0</v>
      </c>
      <c r="AT161" s="590">
        <f t="shared" si="51"/>
        <v>0</v>
      </c>
      <c r="AU161" s="601">
        <f t="shared" si="45"/>
        <v>0</v>
      </c>
      <c r="AV161" s="601">
        <f t="shared" si="52"/>
        <v>0</v>
      </c>
      <c r="AW161" s="584">
        <f>IFERROR(VLOOKUP(G161,'base dados'!$B$2:$C$47,2,FALSE),0)</f>
        <v>0</v>
      </c>
      <c r="AX161" s="589">
        <f t="shared" si="55"/>
        <v>0</v>
      </c>
      <c r="AY161" s="601">
        <f t="shared" si="46"/>
        <v>0</v>
      </c>
      <c r="AZ161" s="601">
        <f t="shared" si="47"/>
        <v>0</v>
      </c>
      <c r="BA161" s="585">
        <f>IFERROR(VLOOKUP(H161,'base dados'!$B$2:$C$47,2,FALSE),0)</f>
        <v>0</v>
      </c>
      <c r="BB161" s="589">
        <f t="shared" si="53"/>
        <v>0</v>
      </c>
      <c r="BC161" s="589">
        <f t="shared" si="54"/>
        <v>0</v>
      </c>
    </row>
    <row r="162" spans="1:55" ht="42.6" hidden="1" customHeight="1">
      <c r="A162" s="482">
        <f>IFERROR(VLOOKUP(G162,'base dados'!K163:L166,2,FALSE),0)</f>
        <v>0</v>
      </c>
      <c r="B162" s="482">
        <f>IFERROR(VLOOKUP(H162,'base dados'!$M$11:$N$22,2,FALSE),0)</f>
        <v>0</v>
      </c>
      <c r="C162" s="578">
        <f t="shared" si="48"/>
        <v>152</v>
      </c>
      <c r="D162" s="578"/>
      <c r="E162" s="578"/>
      <c r="F162" s="581"/>
      <c r="G162" s="579"/>
      <c r="H162" s="579"/>
      <c r="I162" s="597">
        <f>IFERROR(VLOOKUP(G162,'base dados'!$B$2:$F$47,5,FALSE),0)</f>
        <v>0</v>
      </c>
      <c r="J162" s="586" t="str">
        <f>IFERROR(VLOOKUP(G162,'base dados'!$B$2:$F$47,3,FALSE)," ")</f>
        <v xml:space="preserve"> </v>
      </c>
      <c r="K162" s="597" t="str">
        <f>IFERROR(VLOOKUP(H162,'base dados'!$B$2:$F$47,5,FALSE)," ")</f>
        <v xml:space="preserve"> </v>
      </c>
      <c r="L162" s="586" t="str">
        <f>IFERROR(VLOOKUP(H162,'base dados'!$B$2:$F$47,3,FALSE)," ")</f>
        <v xml:space="preserve"> </v>
      </c>
      <c r="M162" s="582"/>
      <c r="N162" s="587"/>
      <c r="O162" s="587"/>
      <c r="P162" s="586">
        <f t="shared" si="39"/>
        <v>0</v>
      </c>
      <c r="Q162" s="587"/>
      <c r="R162" s="587"/>
      <c r="S162" s="587"/>
      <c r="T162" s="587"/>
      <c r="U162" s="586">
        <f t="shared" si="40"/>
        <v>0</v>
      </c>
      <c r="V162" s="582"/>
      <c r="W162" s="582"/>
      <c r="X162" s="582"/>
      <c r="Y162" s="582"/>
      <c r="Z162" s="586">
        <f t="shared" si="41"/>
        <v>0</v>
      </c>
      <c r="AA162" s="582"/>
      <c r="AB162" s="582"/>
      <c r="AC162" s="586">
        <f t="shared" si="42"/>
        <v>0</v>
      </c>
      <c r="AD162" s="582"/>
      <c r="AE162" s="582"/>
      <c r="AF162" s="582"/>
      <c r="AG162" s="586">
        <f t="shared" si="43"/>
        <v>0</v>
      </c>
      <c r="AH162" s="582"/>
      <c r="AI162" s="582"/>
      <c r="AJ162" s="582"/>
      <c r="AK162" s="582"/>
      <c r="AL162" s="586">
        <f t="shared" si="44"/>
        <v>0</v>
      </c>
      <c r="AM162" s="582"/>
      <c r="AN162" s="582"/>
      <c r="AO162" s="586">
        <f t="shared" si="49"/>
        <v>0</v>
      </c>
      <c r="AP162" s="582"/>
      <c r="AQ162" s="582"/>
      <c r="AR162" s="582"/>
      <c r="AS162" s="588">
        <f t="shared" si="50"/>
        <v>0</v>
      </c>
      <c r="AT162" s="590">
        <f t="shared" si="51"/>
        <v>0</v>
      </c>
      <c r="AU162" s="601">
        <f t="shared" si="45"/>
        <v>0</v>
      </c>
      <c r="AV162" s="601">
        <f t="shared" si="52"/>
        <v>0</v>
      </c>
      <c r="AW162" s="584">
        <f>IFERROR(VLOOKUP(G162,'base dados'!$B$2:$C$47,2,FALSE),0)</f>
        <v>0</v>
      </c>
      <c r="AX162" s="589">
        <f t="shared" si="55"/>
        <v>0</v>
      </c>
      <c r="AY162" s="601">
        <f t="shared" si="46"/>
        <v>0</v>
      </c>
      <c r="AZ162" s="601">
        <f t="shared" si="47"/>
        <v>0</v>
      </c>
      <c r="BA162" s="585">
        <f>IFERROR(VLOOKUP(H162,'base dados'!$B$2:$C$47,2,FALSE),0)</f>
        <v>0</v>
      </c>
      <c r="BB162" s="589">
        <f t="shared" si="53"/>
        <v>0</v>
      </c>
      <c r="BC162" s="589">
        <f t="shared" si="54"/>
        <v>0</v>
      </c>
    </row>
    <row r="163" spans="1:55" ht="42.6" hidden="1" customHeight="1">
      <c r="A163" s="482">
        <f>IFERROR(VLOOKUP(G163,'base dados'!K164:L167,2,FALSE),0)</f>
        <v>0</v>
      </c>
      <c r="B163" s="482">
        <f>IFERROR(VLOOKUP(H163,'base dados'!$M$11:$N$22,2,FALSE),0)</f>
        <v>0</v>
      </c>
      <c r="C163" s="578">
        <f t="shared" si="48"/>
        <v>153</v>
      </c>
      <c r="D163" s="578"/>
      <c r="E163" s="578"/>
      <c r="F163" s="581"/>
      <c r="G163" s="579"/>
      <c r="H163" s="579"/>
      <c r="I163" s="597">
        <f>IFERROR(VLOOKUP(G163,'base dados'!$B$2:$F$47,5,FALSE),0)</f>
        <v>0</v>
      </c>
      <c r="J163" s="586" t="str">
        <f>IFERROR(VLOOKUP(G163,'base dados'!$B$2:$F$47,3,FALSE)," ")</f>
        <v xml:space="preserve"> </v>
      </c>
      <c r="K163" s="597" t="str">
        <f>IFERROR(VLOOKUP(H163,'base dados'!$B$2:$F$47,5,FALSE)," ")</f>
        <v xml:space="preserve"> </v>
      </c>
      <c r="L163" s="586" t="str">
        <f>IFERROR(VLOOKUP(H163,'base dados'!$B$2:$F$47,3,FALSE)," ")</f>
        <v xml:space="preserve"> </v>
      </c>
      <c r="M163" s="582"/>
      <c r="N163" s="587"/>
      <c r="O163" s="587"/>
      <c r="P163" s="586">
        <f t="shared" si="39"/>
        <v>0</v>
      </c>
      <c r="Q163" s="587"/>
      <c r="R163" s="587"/>
      <c r="S163" s="587"/>
      <c r="T163" s="587"/>
      <c r="U163" s="586">
        <f t="shared" si="40"/>
        <v>0</v>
      </c>
      <c r="V163" s="582"/>
      <c r="W163" s="582"/>
      <c r="X163" s="582"/>
      <c r="Y163" s="582"/>
      <c r="Z163" s="586">
        <f t="shared" si="41"/>
        <v>0</v>
      </c>
      <c r="AA163" s="582"/>
      <c r="AB163" s="582"/>
      <c r="AC163" s="586">
        <f t="shared" si="42"/>
        <v>0</v>
      </c>
      <c r="AD163" s="582"/>
      <c r="AE163" s="582"/>
      <c r="AF163" s="582"/>
      <c r="AG163" s="586">
        <f t="shared" si="43"/>
        <v>0</v>
      </c>
      <c r="AH163" s="582"/>
      <c r="AI163" s="582"/>
      <c r="AJ163" s="582"/>
      <c r="AK163" s="582"/>
      <c r="AL163" s="586">
        <f t="shared" si="44"/>
        <v>0</v>
      </c>
      <c r="AM163" s="582"/>
      <c r="AN163" s="582"/>
      <c r="AO163" s="586">
        <f t="shared" si="49"/>
        <v>0</v>
      </c>
      <c r="AP163" s="582"/>
      <c r="AQ163" s="582"/>
      <c r="AR163" s="582"/>
      <c r="AS163" s="588">
        <f t="shared" si="50"/>
        <v>0</v>
      </c>
      <c r="AT163" s="590">
        <f t="shared" si="51"/>
        <v>0</v>
      </c>
      <c r="AU163" s="601">
        <f t="shared" si="45"/>
        <v>0</v>
      </c>
      <c r="AV163" s="601">
        <f t="shared" si="52"/>
        <v>0</v>
      </c>
      <c r="AW163" s="584">
        <f>IFERROR(VLOOKUP(G163,'base dados'!$B$2:$C$47,2,FALSE),0)</f>
        <v>0</v>
      </c>
      <c r="AX163" s="589">
        <f t="shared" si="55"/>
        <v>0</v>
      </c>
      <c r="AY163" s="601">
        <f t="shared" si="46"/>
        <v>0</v>
      </c>
      <c r="AZ163" s="601">
        <f t="shared" si="47"/>
        <v>0</v>
      </c>
      <c r="BA163" s="585">
        <f>IFERROR(VLOOKUP(H163,'base dados'!$B$2:$C$47,2,FALSE),0)</f>
        <v>0</v>
      </c>
      <c r="BB163" s="589">
        <f t="shared" si="53"/>
        <v>0</v>
      </c>
      <c r="BC163" s="589">
        <f t="shared" si="54"/>
        <v>0</v>
      </c>
    </row>
    <row r="164" spans="1:55" ht="42.6" hidden="1" customHeight="1">
      <c r="A164" s="482">
        <f>IFERROR(VLOOKUP(G164,'base dados'!K165:L168,2,FALSE),0)</f>
        <v>0</v>
      </c>
      <c r="B164" s="482">
        <f>IFERROR(VLOOKUP(H164,'base dados'!$M$11:$N$22,2,FALSE),0)</f>
        <v>0</v>
      </c>
      <c r="C164" s="578">
        <f t="shared" si="48"/>
        <v>154</v>
      </c>
      <c r="D164" s="578"/>
      <c r="E164" s="578"/>
      <c r="F164" s="581"/>
      <c r="G164" s="579"/>
      <c r="H164" s="579"/>
      <c r="I164" s="597">
        <f>IFERROR(VLOOKUP(G164,'base dados'!$B$2:$F$47,5,FALSE),0)</f>
        <v>0</v>
      </c>
      <c r="J164" s="586" t="str">
        <f>IFERROR(VLOOKUP(G164,'base dados'!$B$2:$F$47,3,FALSE)," ")</f>
        <v xml:space="preserve"> </v>
      </c>
      <c r="K164" s="597" t="str">
        <f>IFERROR(VLOOKUP(H164,'base dados'!$B$2:$F$47,5,FALSE)," ")</f>
        <v xml:space="preserve"> </v>
      </c>
      <c r="L164" s="586" t="str">
        <f>IFERROR(VLOOKUP(H164,'base dados'!$B$2:$F$47,3,FALSE)," ")</f>
        <v xml:space="preserve"> </v>
      </c>
      <c r="M164" s="582"/>
      <c r="N164" s="587"/>
      <c r="O164" s="587"/>
      <c r="P164" s="586">
        <f t="shared" si="39"/>
        <v>0</v>
      </c>
      <c r="Q164" s="587"/>
      <c r="R164" s="587"/>
      <c r="S164" s="587"/>
      <c r="T164" s="587"/>
      <c r="U164" s="586">
        <f t="shared" si="40"/>
        <v>0</v>
      </c>
      <c r="V164" s="582"/>
      <c r="W164" s="582"/>
      <c r="X164" s="582"/>
      <c r="Y164" s="582"/>
      <c r="Z164" s="586">
        <f t="shared" si="41"/>
        <v>0</v>
      </c>
      <c r="AA164" s="582"/>
      <c r="AB164" s="582"/>
      <c r="AC164" s="586">
        <f t="shared" si="42"/>
        <v>0</v>
      </c>
      <c r="AD164" s="582"/>
      <c r="AE164" s="582"/>
      <c r="AF164" s="582"/>
      <c r="AG164" s="586">
        <f t="shared" si="43"/>
        <v>0</v>
      </c>
      <c r="AH164" s="582"/>
      <c r="AI164" s="582"/>
      <c r="AJ164" s="582"/>
      <c r="AK164" s="582"/>
      <c r="AL164" s="586">
        <f t="shared" si="44"/>
        <v>0</v>
      </c>
      <c r="AM164" s="582"/>
      <c r="AN164" s="582"/>
      <c r="AO164" s="586">
        <f t="shared" si="49"/>
        <v>0</v>
      </c>
      <c r="AP164" s="582"/>
      <c r="AQ164" s="582"/>
      <c r="AR164" s="582"/>
      <c r="AS164" s="588">
        <f t="shared" si="50"/>
        <v>0</v>
      </c>
      <c r="AT164" s="590">
        <f t="shared" si="51"/>
        <v>0</v>
      </c>
      <c r="AU164" s="601">
        <f t="shared" si="45"/>
        <v>0</v>
      </c>
      <c r="AV164" s="601">
        <f t="shared" si="52"/>
        <v>0</v>
      </c>
      <c r="AW164" s="584">
        <f>IFERROR(VLOOKUP(G164,'base dados'!$B$2:$C$47,2,FALSE),0)</f>
        <v>0</v>
      </c>
      <c r="AX164" s="589">
        <f t="shared" si="55"/>
        <v>0</v>
      </c>
      <c r="AY164" s="601">
        <f t="shared" si="46"/>
        <v>0</v>
      </c>
      <c r="AZ164" s="601">
        <f t="shared" si="47"/>
        <v>0</v>
      </c>
      <c r="BA164" s="585">
        <f>IFERROR(VLOOKUP(H164,'base dados'!$B$2:$C$47,2,FALSE),0)</f>
        <v>0</v>
      </c>
      <c r="BB164" s="589">
        <f t="shared" si="53"/>
        <v>0</v>
      </c>
      <c r="BC164" s="589">
        <f t="shared" si="54"/>
        <v>0</v>
      </c>
    </row>
    <row r="165" spans="1:55" ht="42.6" hidden="1" customHeight="1">
      <c r="A165" s="482">
        <f>IFERROR(VLOOKUP(G165,'base dados'!K166:L169,2,FALSE),0)</f>
        <v>0</v>
      </c>
      <c r="B165" s="482">
        <f>IFERROR(VLOOKUP(H165,'base dados'!$M$11:$N$22,2,FALSE),0)</f>
        <v>0</v>
      </c>
      <c r="C165" s="578">
        <f t="shared" si="48"/>
        <v>155</v>
      </c>
      <c r="D165" s="578"/>
      <c r="E165" s="578"/>
      <c r="F165" s="581"/>
      <c r="G165" s="579"/>
      <c r="H165" s="579"/>
      <c r="I165" s="597">
        <f>IFERROR(VLOOKUP(G165,'base dados'!$B$2:$F$47,5,FALSE),0)</f>
        <v>0</v>
      </c>
      <c r="J165" s="586" t="str">
        <f>IFERROR(VLOOKUP(G165,'base dados'!$B$2:$F$47,3,FALSE)," ")</f>
        <v xml:space="preserve"> </v>
      </c>
      <c r="K165" s="597" t="str">
        <f>IFERROR(VLOOKUP(H165,'base dados'!$B$2:$F$47,5,FALSE)," ")</f>
        <v xml:space="preserve"> </v>
      </c>
      <c r="L165" s="586" t="str">
        <f>IFERROR(VLOOKUP(H165,'base dados'!$B$2:$F$47,3,FALSE)," ")</f>
        <v xml:space="preserve"> </v>
      </c>
      <c r="M165" s="582"/>
      <c r="N165" s="587"/>
      <c r="O165" s="587"/>
      <c r="P165" s="586">
        <f t="shared" si="39"/>
        <v>0</v>
      </c>
      <c r="Q165" s="587"/>
      <c r="R165" s="587"/>
      <c r="S165" s="587"/>
      <c r="T165" s="587"/>
      <c r="U165" s="586">
        <f t="shared" si="40"/>
        <v>0</v>
      </c>
      <c r="V165" s="582"/>
      <c r="W165" s="582"/>
      <c r="X165" s="582"/>
      <c r="Y165" s="582"/>
      <c r="Z165" s="586">
        <f t="shared" si="41"/>
        <v>0</v>
      </c>
      <c r="AA165" s="582"/>
      <c r="AB165" s="582"/>
      <c r="AC165" s="586">
        <f t="shared" si="42"/>
        <v>0</v>
      </c>
      <c r="AD165" s="582"/>
      <c r="AE165" s="582"/>
      <c r="AF165" s="582"/>
      <c r="AG165" s="586">
        <f t="shared" si="43"/>
        <v>0</v>
      </c>
      <c r="AH165" s="582"/>
      <c r="AI165" s="582"/>
      <c r="AJ165" s="582"/>
      <c r="AK165" s="582"/>
      <c r="AL165" s="586">
        <f t="shared" si="44"/>
        <v>0</v>
      </c>
      <c r="AM165" s="582"/>
      <c r="AN165" s="582"/>
      <c r="AO165" s="586">
        <f t="shared" si="49"/>
        <v>0</v>
      </c>
      <c r="AP165" s="582"/>
      <c r="AQ165" s="582"/>
      <c r="AR165" s="582"/>
      <c r="AS165" s="588">
        <f t="shared" si="50"/>
        <v>0</v>
      </c>
      <c r="AT165" s="590">
        <f t="shared" si="51"/>
        <v>0</v>
      </c>
      <c r="AU165" s="601">
        <f t="shared" si="45"/>
        <v>0</v>
      </c>
      <c r="AV165" s="601">
        <f t="shared" si="52"/>
        <v>0</v>
      </c>
      <c r="AW165" s="584">
        <f>IFERROR(VLOOKUP(G165,'base dados'!$B$2:$C$47,2,FALSE),0)</f>
        <v>0</v>
      </c>
      <c r="AX165" s="589">
        <f t="shared" si="55"/>
        <v>0</v>
      </c>
      <c r="AY165" s="601">
        <f t="shared" si="46"/>
        <v>0</v>
      </c>
      <c r="AZ165" s="601">
        <f t="shared" si="47"/>
        <v>0</v>
      </c>
      <c r="BA165" s="585">
        <f>IFERROR(VLOOKUP(H165,'base dados'!$B$2:$C$47,2,FALSE),0)</f>
        <v>0</v>
      </c>
      <c r="BB165" s="589">
        <f t="shared" si="53"/>
        <v>0</v>
      </c>
      <c r="BC165" s="589">
        <f t="shared" si="54"/>
        <v>0</v>
      </c>
    </row>
    <row r="166" spans="1:55" ht="42.6" hidden="1" customHeight="1">
      <c r="A166" s="482">
        <f>IFERROR(VLOOKUP(G166,'base dados'!K167:L170,2,FALSE),0)</f>
        <v>0</v>
      </c>
      <c r="B166" s="482">
        <f>IFERROR(VLOOKUP(H166,'base dados'!$M$11:$N$22,2,FALSE),0)</f>
        <v>0</v>
      </c>
      <c r="C166" s="578">
        <f t="shared" si="48"/>
        <v>156</v>
      </c>
      <c r="D166" s="578"/>
      <c r="E166" s="578"/>
      <c r="F166" s="581"/>
      <c r="G166" s="579"/>
      <c r="H166" s="579"/>
      <c r="I166" s="597">
        <f>IFERROR(VLOOKUP(G166,'base dados'!$B$2:$F$47,5,FALSE),0)</f>
        <v>0</v>
      </c>
      <c r="J166" s="586" t="str">
        <f>IFERROR(VLOOKUP(G166,'base dados'!$B$2:$F$47,3,FALSE)," ")</f>
        <v xml:space="preserve"> </v>
      </c>
      <c r="K166" s="597" t="str">
        <f>IFERROR(VLOOKUP(H166,'base dados'!$B$2:$F$47,5,FALSE)," ")</f>
        <v xml:space="preserve"> </v>
      </c>
      <c r="L166" s="586" t="str">
        <f>IFERROR(VLOOKUP(H166,'base dados'!$B$2:$F$47,3,FALSE)," ")</f>
        <v xml:space="preserve"> </v>
      </c>
      <c r="M166" s="582"/>
      <c r="N166" s="587"/>
      <c r="O166" s="587"/>
      <c r="P166" s="586">
        <f t="shared" si="39"/>
        <v>0</v>
      </c>
      <c r="Q166" s="587"/>
      <c r="R166" s="587"/>
      <c r="S166" s="587"/>
      <c r="T166" s="587"/>
      <c r="U166" s="586">
        <f t="shared" si="40"/>
        <v>0</v>
      </c>
      <c r="V166" s="582"/>
      <c r="W166" s="582"/>
      <c r="X166" s="582"/>
      <c r="Y166" s="582"/>
      <c r="Z166" s="586">
        <f t="shared" si="41"/>
        <v>0</v>
      </c>
      <c r="AA166" s="582"/>
      <c r="AB166" s="582"/>
      <c r="AC166" s="586">
        <f t="shared" si="42"/>
        <v>0</v>
      </c>
      <c r="AD166" s="582"/>
      <c r="AE166" s="582"/>
      <c r="AF166" s="582"/>
      <c r="AG166" s="586">
        <f t="shared" si="43"/>
        <v>0</v>
      </c>
      <c r="AH166" s="582"/>
      <c r="AI166" s="582"/>
      <c r="AJ166" s="582"/>
      <c r="AK166" s="582"/>
      <c r="AL166" s="586">
        <f t="shared" si="44"/>
        <v>0</v>
      </c>
      <c r="AM166" s="582"/>
      <c r="AN166" s="582"/>
      <c r="AO166" s="586">
        <f t="shared" si="49"/>
        <v>0</v>
      </c>
      <c r="AP166" s="582"/>
      <c r="AQ166" s="582"/>
      <c r="AR166" s="582"/>
      <c r="AS166" s="588">
        <f t="shared" si="50"/>
        <v>0</v>
      </c>
      <c r="AT166" s="590">
        <f t="shared" si="51"/>
        <v>0</v>
      </c>
      <c r="AU166" s="601">
        <f t="shared" si="45"/>
        <v>0</v>
      </c>
      <c r="AV166" s="601">
        <f t="shared" si="52"/>
        <v>0</v>
      </c>
      <c r="AW166" s="584">
        <f>IFERROR(VLOOKUP(G166,'base dados'!$B$2:$C$47,2,FALSE),0)</f>
        <v>0</v>
      </c>
      <c r="AX166" s="589">
        <f t="shared" si="55"/>
        <v>0</v>
      </c>
      <c r="AY166" s="601">
        <f t="shared" si="46"/>
        <v>0</v>
      </c>
      <c r="AZ166" s="601">
        <f t="shared" si="47"/>
        <v>0</v>
      </c>
      <c r="BA166" s="585">
        <f>IFERROR(VLOOKUP(H166,'base dados'!$B$2:$C$47,2,FALSE),0)</f>
        <v>0</v>
      </c>
      <c r="BB166" s="589">
        <f t="shared" si="53"/>
        <v>0</v>
      </c>
      <c r="BC166" s="589">
        <f t="shared" si="54"/>
        <v>0</v>
      </c>
    </row>
    <row r="167" spans="1:55" ht="42.6" hidden="1" customHeight="1">
      <c r="A167" s="482">
        <f>IFERROR(VLOOKUP(G167,'base dados'!K168:L171,2,FALSE),0)</f>
        <v>0</v>
      </c>
      <c r="B167" s="482">
        <f>IFERROR(VLOOKUP(H167,'base dados'!$M$11:$N$22,2,FALSE),0)</f>
        <v>0</v>
      </c>
      <c r="C167" s="578">
        <f t="shared" si="48"/>
        <v>157</v>
      </c>
      <c r="D167" s="578"/>
      <c r="E167" s="578"/>
      <c r="F167" s="581"/>
      <c r="G167" s="579"/>
      <c r="H167" s="579"/>
      <c r="I167" s="597">
        <f>IFERROR(VLOOKUP(G167,'base dados'!$B$2:$F$47,5,FALSE),0)</f>
        <v>0</v>
      </c>
      <c r="J167" s="586" t="str">
        <f>IFERROR(VLOOKUP(G167,'base dados'!$B$2:$F$47,3,FALSE)," ")</f>
        <v xml:space="preserve"> </v>
      </c>
      <c r="K167" s="597" t="str">
        <f>IFERROR(VLOOKUP(H167,'base dados'!$B$2:$F$47,5,FALSE)," ")</f>
        <v xml:space="preserve"> </v>
      </c>
      <c r="L167" s="586" t="str">
        <f>IFERROR(VLOOKUP(H167,'base dados'!$B$2:$F$47,3,FALSE)," ")</f>
        <v xml:space="preserve"> </v>
      </c>
      <c r="M167" s="582"/>
      <c r="N167" s="587"/>
      <c r="O167" s="587"/>
      <c r="P167" s="586">
        <f t="shared" si="39"/>
        <v>0</v>
      </c>
      <c r="Q167" s="587"/>
      <c r="R167" s="587"/>
      <c r="S167" s="587"/>
      <c r="T167" s="587"/>
      <c r="U167" s="586">
        <f t="shared" si="40"/>
        <v>0</v>
      </c>
      <c r="V167" s="582"/>
      <c r="W167" s="582"/>
      <c r="X167" s="582"/>
      <c r="Y167" s="582"/>
      <c r="Z167" s="586">
        <f t="shared" si="41"/>
        <v>0</v>
      </c>
      <c r="AA167" s="582"/>
      <c r="AB167" s="582"/>
      <c r="AC167" s="586">
        <f t="shared" si="42"/>
        <v>0</v>
      </c>
      <c r="AD167" s="582"/>
      <c r="AE167" s="582"/>
      <c r="AF167" s="582"/>
      <c r="AG167" s="586">
        <f t="shared" si="43"/>
        <v>0</v>
      </c>
      <c r="AH167" s="582"/>
      <c r="AI167" s="582"/>
      <c r="AJ167" s="582"/>
      <c r="AK167" s="582"/>
      <c r="AL167" s="586">
        <f t="shared" si="44"/>
        <v>0</v>
      </c>
      <c r="AM167" s="582"/>
      <c r="AN167" s="582"/>
      <c r="AO167" s="586">
        <f t="shared" si="49"/>
        <v>0</v>
      </c>
      <c r="AP167" s="582"/>
      <c r="AQ167" s="582"/>
      <c r="AR167" s="582"/>
      <c r="AS167" s="588">
        <f t="shared" si="50"/>
        <v>0</v>
      </c>
      <c r="AT167" s="590">
        <f t="shared" si="51"/>
        <v>0</v>
      </c>
      <c r="AU167" s="601">
        <f t="shared" si="45"/>
        <v>0</v>
      </c>
      <c r="AV167" s="601">
        <f t="shared" si="52"/>
        <v>0</v>
      </c>
      <c r="AW167" s="584">
        <f>IFERROR(VLOOKUP(G167,'base dados'!$B$2:$C$47,2,FALSE),0)</f>
        <v>0</v>
      </c>
      <c r="AX167" s="589">
        <f t="shared" si="55"/>
        <v>0</v>
      </c>
      <c r="AY167" s="601">
        <f t="shared" si="46"/>
        <v>0</v>
      </c>
      <c r="AZ167" s="601">
        <f t="shared" si="47"/>
        <v>0</v>
      </c>
      <c r="BA167" s="585">
        <f>IFERROR(VLOOKUP(H167,'base dados'!$B$2:$C$47,2,FALSE),0)</f>
        <v>0</v>
      </c>
      <c r="BB167" s="589">
        <f t="shared" si="53"/>
        <v>0</v>
      </c>
      <c r="BC167" s="589">
        <f t="shared" si="54"/>
        <v>0</v>
      </c>
    </row>
    <row r="168" spans="1:55" ht="42.6" hidden="1" customHeight="1">
      <c r="A168" s="482">
        <f>IFERROR(VLOOKUP(G168,'base dados'!K169:L172,2,FALSE),0)</f>
        <v>0</v>
      </c>
      <c r="B168" s="482">
        <f>IFERROR(VLOOKUP(H168,'base dados'!$M$11:$N$22,2,FALSE),0)</f>
        <v>0</v>
      </c>
      <c r="C168" s="578">
        <f t="shared" si="48"/>
        <v>158</v>
      </c>
      <c r="D168" s="578"/>
      <c r="E168" s="578"/>
      <c r="F168" s="581"/>
      <c r="G168" s="579"/>
      <c r="H168" s="579"/>
      <c r="I168" s="597">
        <f>IFERROR(VLOOKUP(G168,'base dados'!$B$2:$F$47,5,FALSE),0)</f>
        <v>0</v>
      </c>
      <c r="J168" s="586" t="str">
        <f>IFERROR(VLOOKUP(G168,'base dados'!$B$2:$F$47,3,FALSE)," ")</f>
        <v xml:space="preserve"> </v>
      </c>
      <c r="K168" s="597" t="str">
        <f>IFERROR(VLOOKUP(H168,'base dados'!$B$2:$F$47,5,FALSE)," ")</f>
        <v xml:space="preserve"> </v>
      </c>
      <c r="L168" s="586" t="str">
        <f>IFERROR(VLOOKUP(H168,'base dados'!$B$2:$F$47,3,FALSE)," ")</f>
        <v xml:space="preserve"> </v>
      </c>
      <c r="M168" s="582"/>
      <c r="N168" s="587"/>
      <c r="O168" s="587"/>
      <c r="P168" s="586">
        <f t="shared" si="39"/>
        <v>0</v>
      </c>
      <c r="Q168" s="587"/>
      <c r="R168" s="587"/>
      <c r="S168" s="587"/>
      <c r="T168" s="587"/>
      <c r="U168" s="586">
        <f t="shared" si="40"/>
        <v>0</v>
      </c>
      <c r="V168" s="582"/>
      <c r="W168" s="582"/>
      <c r="X168" s="582"/>
      <c r="Y168" s="582"/>
      <c r="Z168" s="586">
        <f t="shared" si="41"/>
        <v>0</v>
      </c>
      <c r="AA168" s="582"/>
      <c r="AB168" s="582"/>
      <c r="AC168" s="586">
        <f t="shared" si="42"/>
        <v>0</v>
      </c>
      <c r="AD168" s="582"/>
      <c r="AE168" s="582"/>
      <c r="AF168" s="582"/>
      <c r="AG168" s="586">
        <f t="shared" si="43"/>
        <v>0</v>
      </c>
      <c r="AH168" s="582"/>
      <c r="AI168" s="582"/>
      <c r="AJ168" s="582"/>
      <c r="AK168" s="582"/>
      <c r="AL168" s="586">
        <f t="shared" si="44"/>
        <v>0</v>
      </c>
      <c r="AM168" s="582"/>
      <c r="AN168" s="582"/>
      <c r="AO168" s="586">
        <f t="shared" si="49"/>
        <v>0</v>
      </c>
      <c r="AP168" s="582"/>
      <c r="AQ168" s="582"/>
      <c r="AR168" s="582"/>
      <c r="AS168" s="588">
        <f t="shared" si="50"/>
        <v>0</v>
      </c>
      <c r="AT168" s="590">
        <f t="shared" si="51"/>
        <v>0</v>
      </c>
      <c r="AU168" s="601">
        <f t="shared" si="45"/>
        <v>0</v>
      </c>
      <c r="AV168" s="601">
        <f t="shared" si="52"/>
        <v>0</v>
      </c>
      <c r="AW168" s="584">
        <f>IFERROR(VLOOKUP(G168,'base dados'!$B$2:$C$47,2,FALSE),0)</f>
        <v>0</v>
      </c>
      <c r="AX168" s="589">
        <f t="shared" si="55"/>
        <v>0</v>
      </c>
      <c r="AY168" s="601">
        <f t="shared" si="46"/>
        <v>0</v>
      </c>
      <c r="AZ168" s="601">
        <f t="shared" si="47"/>
        <v>0</v>
      </c>
      <c r="BA168" s="585">
        <f>IFERROR(VLOOKUP(H168,'base dados'!$B$2:$C$47,2,FALSE),0)</f>
        <v>0</v>
      </c>
      <c r="BB168" s="589">
        <f t="shared" si="53"/>
        <v>0</v>
      </c>
      <c r="BC168" s="589">
        <f t="shared" si="54"/>
        <v>0</v>
      </c>
    </row>
    <row r="169" spans="1:55" ht="42.6" hidden="1" customHeight="1">
      <c r="A169" s="482">
        <f>IFERROR(VLOOKUP(G169,'base dados'!K170:L173,2,FALSE),0)</f>
        <v>0</v>
      </c>
      <c r="B169" s="482">
        <f>IFERROR(VLOOKUP(H169,'base dados'!$M$11:$N$22,2,FALSE),0)</f>
        <v>0</v>
      </c>
      <c r="C169" s="578">
        <f t="shared" si="48"/>
        <v>159</v>
      </c>
      <c r="D169" s="578"/>
      <c r="E169" s="578"/>
      <c r="F169" s="581"/>
      <c r="G169" s="579"/>
      <c r="H169" s="579"/>
      <c r="I169" s="597">
        <f>IFERROR(VLOOKUP(G169,'base dados'!$B$2:$F$47,5,FALSE),0)</f>
        <v>0</v>
      </c>
      <c r="J169" s="586" t="str">
        <f>IFERROR(VLOOKUP(G169,'base dados'!$B$2:$F$47,3,FALSE)," ")</f>
        <v xml:space="preserve"> </v>
      </c>
      <c r="K169" s="597" t="str">
        <f>IFERROR(VLOOKUP(H169,'base dados'!$B$2:$F$47,5,FALSE)," ")</f>
        <v xml:space="preserve"> </v>
      </c>
      <c r="L169" s="586" t="str">
        <f>IFERROR(VLOOKUP(H169,'base dados'!$B$2:$F$47,3,FALSE)," ")</f>
        <v xml:space="preserve"> </v>
      </c>
      <c r="M169" s="582"/>
      <c r="N169" s="587"/>
      <c r="O169" s="587"/>
      <c r="P169" s="586">
        <f t="shared" si="39"/>
        <v>0</v>
      </c>
      <c r="Q169" s="587"/>
      <c r="R169" s="587"/>
      <c r="S169" s="587"/>
      <c r="T169" s="587"/>
      <c r="U169" s="586">
        <f t="shared" si="40"/>
        <v>0</v>
      </c>
      <c r="V169" s="582"/>
      <c r="W169" s="582"/>
      <c r="X169" s="582"/>
      <c r="Y169" s="582"/>
      <c r="Z169" s="586">
        <f t="shared" si="41"/>
        <v>0</v>
      </c>
      <c r="AA169" s="582"/>
      <c r="AB169" s="582"/>
      <c r="AC169" s="586">
        <f t="shared" si="42"/>
        <v>0</v>
      </c>
      <c r="AD169" s="582"/>
      <c r="AE169" s="582"/>
      <c r="AF169" s="582"/>
      <c r="AG169" s="586">
        <f t="shared" si="43"/>
        <v>0</v>
      </c>
      <c r="AH169" s="582"/>
      <c r="AI169" s="582"/>
      <c r="AJ169" s="582"/>
      <c r="AK169" s="582"/>
      <c r="AL169" s="586">
        <f t="shared" si="44"/>
        <v>0</v>
      </c>
      <c r="AM169" s="582"/>
      <c r="AN169" s="582"/>
      <c r="AO169" s="586">
        <f t="shared" si="49"/>
        <v>0</v>
      </c>
      <c r="AP169" s="582"/>
      <c r="AQ169" s="582"/>
      <c r="AR169" s="582"/>
      <c r="AS169" s="588">
        <f t="shared" si="50"/>
        <v>0</v>
      </c>
      <c r="AT169" s="590">
        <f t="shared" si="51"/>
        <v>0</v>
      </c>
      <c r="AU169" s="601">
        <f t="shared" si="45"/>
        <v>0</v>
      </c>
      <c r="AV169" s="601">
        <f t="shared" si="52"/>
        <v>0</v>
      </c>
      <c r="AW169" s="584">
        <f>IFERROR(VLOOKUP(G169,'base dados'!$B$2:$C$47,2,FALSE),0)</f>
        <v>0</v>
      </c>
      <c r="AX169" s="589">
        <f t="shared" si="55"/>
        <v>0</v>
      </c>
      <c r="AY169" s="601">
        <f t="shared" si="46"/>
        <v>0</v>
      </c>
      <c r="AZ169" s="601">
        <f t="shared" si="47"/>
        <v>0</v>
      </c>
      <c r="BA169" s="585">
        <f>IFERROR(VLOOKUP(H169,'base dados'!$B$2:$C$47,2,FALSE),0)</f>
        <v>0</v>
      </c>
      <c r="BB169" s="589">
        <f t="shared" si="53"/>
        <v>0</v>
      </c>
      <c r="BC169" s="589">
        <f t="shared" si="54"/>
        <v>0</v>
      </c>
    </row>
    <row r="170" spans="1:55" ht="42.6" hidden="1" customHeight="1">
      <c r="A170" s="482">
        <f>IFERROR(VLOOKUP(G170,'base dados'!K171:L174,2,FALSE),0)</f>
        <v>0</v>
      </c>
      <c r="B170" s="482">
        <f>IFERROR(VLOOKUP(H170,'base dados'!$M$11:$N$22,2,FALSE),0)</f>
        <v>0</v>
      </c>
      <c r="C170" s="578">
        <f t="shared" si="48"/>
        <v>160</v>
      </c>
      <c r="D170" s="578"/>
      <c r="E170" s="578"/>
      <c r="F170" s="581"/>
      <c r="G170" s="579"/>
      <c r="H170" s="579"/>
      <c r="I170" s="597">
        <f>IFERROR(VLOOKUP(G170,'base dados'!$B$2:$F$47,5,FALSE),0)</f>
        <v>0</v>
      </c>
      <c r="J170" s="586" t="str">
        <f>IFERROR(VLOOKUP(G170,'base dados'!$B$2:$F$47,3,FALSE)," ")</f>
        <v xml:space="preserve"> </v>
      </c>
      <c r="K170" s="597" t="str">
        <f>IFERROR(VLOOKUP(H170,'base dados'!$B$2:$F$47,5,FALSE)," ")</f>
        <v xml:space="preserve"> </v>
      </c>
      <c r="L170" s="586" t="str">
        <f>IFERROR(VLOOKUP(H170,'base dados'!$B$2:$F$47,3,FALSE)," ")</f>
        <v xml:space="preserve"> </v>
      </c>
      <c r="M170" s="582"/>
      <c r="N170" s="587"/>
      <c r="O170" s="587"/>
      <c r="P170" s="586">
        <f t="shared" si="39"/>
        <v>0</v>
      </c>
      <c r="Q170" s="587"/>
      <c r="R170" s="587"/>
      <c r="S170" s="587"/>
      <c r="T170" s="587"/>
      <c r="U170" s="586">
        <f t="shared" si="40"/>
        <v>0</v>
      </c>
      <c r="V170" s="582"/>
      <c r="W170" s="582"/>
      <c r="X170" s="582"/>
      <c r="Y170" s="582"/>
      <c r="Z170" s="586">
        <f t="shared" si="41"/>
        <v>0</v>
      </c>
      <c r="AA170" s="582"/>
      <c r="AB170" s="582"/>
      <c r="AC170" s="586">
        <f t="shared" si="42"/>
        <v>0</v>
      </c>
      <c r="AD170" s="582"/>
      <c r="AE170" s="582"/>
      <c r="AF170" s="582"/>
      <c r="AG170" s="586">
        <f t="shared" si="43"/>
        <v>0</v>
      </c>
      <c r="AH170" s="582"/>
      <c r="AI170" s="582"/>
      <c r="AJ170" s="582"/>
      <c r="AK170" s="582"/>
      <c r="AL170" s="586">
        <f t="shared" si="44"/>
        <v>0</v>
      </c>
      <c r="AM170" s="582"/>
      <c r="AN170" s="582"/>
      <c r="AO170" s="586">
        <f t="shared" si="49"/>
        <v>0</v>
      </c>
      <c r="AP170" s="582"/>
      <c r="AQ170" s="582"/>
      <c r="AR170" s="582"/>
      <c r="AS170" s="588">
        <f t="shared" si="50"/>
        <v>0</v>
      </c>
      <c r="AT170" s="590">
        <f t="shared" si="51"/>
        <v>0</v>
      </c>
      <c r="AU170" s="601">
        <f t="shared" si="45"/>
        <v>0</v>
      </c>
      <c r="AV170" s="601">
        <f t="shared" si="52"/>
        <v>0</v>
      </c>
      <c r="AW170" s="584">
        <f>IFERROR(VLOOKUP(G170,'base dados'!$B$2:$C$47,2,FALSE),0)</f>
        <v>0</v>
      </c>
      <c r="AX170" s="589">
        <f t="shared" si="55"/>
        <v>0</v>
      </c>
      <c r="AY170" s="601">
        <f t="shared" si="46"/>
        <v>0</v>
      </c>
      <c r="AZ170" s="601">
        <f t="shared" si="47"/>
        <v>0</v>
      </c>
      <c r="BA170" s="585">
        <f>IFERROR(VLOOKUP(H170,'base dados'!$B$2:$C$47,2,FALSE),0)</f>
        <v>0</v>
      </c>
      <c r="BB170" s="589">
        <f t="shared" si="53"/>
        <v>0</v>
      </c>
      <c r="BC170" s="589">
        <f t="shared" si="54"/>
        <v>0</v>
      </c>
    </row>
    <row r="171" spans="1:55" ht="42.6" hidden="1" customHeight="1">
      <c r="A171" s="482">
        <f>IFERROR(VLOOKUP(G171,'base dados'!K172:L175,2,FALSE),0)</f>
        <v>0</v>
      </c>
      <c r="B171" s="482">
        <f>IFERROR(VLOOKUP(H171,'base dados'!$M$11:$N$22,2,FALSE),0)</f>
        <v>0</v>
      </c>
      <c r="C171" s="578">
        <f t="shared" si="48"/>
        <v>161</v>
      </c>
      <c r="D171" s="578"/>
      <c r="E171" s="578"/>
      <c r="F171" s="581"/>
      <c r="G171" s="579"/>
      <c r="H171" s="579"/>
      <c r="I171" s="597">
        <f>IFERROR(VLOOKUP(G171,'base dados'!$B$2:$F$47,5,FALSE),0)</f>
        <v>0</v>
      </c>
      <c r="J171" s="586" t="str">
        <f>IFERROR(VLOOKUP(G171,'base dados'!$B$2:$F$47,3,FALSE)," ")</f>
        <v xml:space="preserve"> </v>
      </c>
      <c r="K171" s="597" t="str">
        <f>IFERROR(VLOOKUP(H171,'base dados'!$B$2:$F$47,5,FALSE)," ")</f>
        <v xml:space="preserve"> </v>
      </c>
      <c r="L171" s="586" t="str">
        <f>IFERROR(VLOOKUP(H171,'base dados'!$B$2:$F$47,3,FALSE)," ")</f>
        <v xml:space="preserve"> </v>
      </c>
      <c r="M171" s="582"/>
      <c r="N171" s="587"/>
      <c r="O171" s="587"/>
      <c r="P171" s="586">
        <f t="shared" si="39"/>
        <v>0</v>
      </c>
      <c r="Q171" s="587"/>
      <c r="R171" s="587"/>
      <c r="S171" s="587"/>
      <c r="T171" s="587"/>
      <c r="U171" s="586">
        <f t="shared" si="40"/>
        <v>0</v>
      </c>
      <c r="V171" s="582"/>
      <c r="W171" s="582"/>
      <c r="X171" s="582"/>
      <c r="Y171" s="582"/>
      <c r="Z171" s="586">
        <f t="shared" si="41"/>
        <v>0</v>
      </c>
      <c r="AA171" s="582"/>
      <c r="AB171" s="582"/>
      <c r="AC171" s="586">
        <f t="shared" si="42"/>
        <v>0</v>
      </c>
      <c r="AD171" s="582"/>
      <c r="AE171" s="582"/>
      <c r="AF171" s="582"/>
      <c r="AG171" s="586">
        <f t="shared" si="43"/>
        <v>0</v>
      </c>
      <c r="AH171" s="582"/>
      <c r="AI171" s="582"/>
      <c r="AJ171" s="582"/>
      <c r="AK171" s="582"/>
      <c r="AL171" s="586">
        <f t="shared" si="44"/>
        <v>0</v>
      </c>
      <c r="AM171" s="582"/>
      <c r="AN171" s="582"/>
      <c r="AO171" s="586">
        <f t="shared" si="49"/>
        <v>0</v>
      </c>
      <c r="AP171" s="582"/>
      <c r="AQ171" s="582"/>
      <c r="AR171" s="582"/>
      <c r="AS171" s="588">
        <f t="shared" si="50"/>
        <v>0</v>
      </c>
      <c r="AT171" s="590">
        <f t="shared" si="51"/>
        <v>0</v>
      </c>
      <c r="AU171" s="601">
        <f t="shared" si="45"/>
        <v>0</v>
      </c>
      <c r="AV171" s="601">
        <f t="shared" si="52"/>
        <v>0</v>
      </c>
      <c r="AW171" s="584">
        <f>IFERROR(VLOOKUP(G171,'base dados'!$B$2:$C$47,2,FALSE),0)</f>
        <v>0</v>
      </c>
      <c r="AX171" s="589">
        <f t="shared" si="55"/>
        <v>0</v>
      </c>
      <c r="AY171" s="601">
        <f t="shared" si="46"/>
        <v>0</v>
      </c>
      <c r="AZ171" s="601">
        <f t="shared" si="47"/>
        <v>0</v>
      </c>
      <c r="BA171" s="585">
        <f>IFERROR(VLOOKUP(H171,'base dados'!$B$2:$C$47,2,FALSE),0)</f>
        <v>0</v>
      </c>
      <c r="BB171" s="589">
        <f t="shared" si="53"/>
        <v>0</v>
      </c>
      <c r="BC171" s="589">
        <f t="shared" si="54"/>
        <v>0</v>
      </c>
    </row>
    <row r="172" spans="1:55" ht="42.6" hidden="1" customHeight="1">
      <c r="A172" s="482">
        <f>IFERROR(VLOOKUP(G172,'base dados'!K173:L176,2,FALSE),0)</f>
        <v>0</v>
      </c>
      <c r="B172" s="482">
        <f>IFERROR(VLOOKUP(H172,'base dados'!$M$11:$N$22,2,FALSE),0)</f>
        <v>0</v>
      </c>
      <c r="C172" s="578">
        <f t="shared" si="48"/>
        <v>162</v>
      </c>
      <c r="D172" s="578"/>
      <c r="E172" s="578"/>
      <c r="F172" s="581"/>
      <c r="G172" s="579"/>
      <c r="H172" s="579"/>
      <c r="I172" s="597">
        <f>IFERROR(VLOOKUP(G172,'base dados'!$B$2:$F$47,5,FALSE),0)</f>
        <v>0</v>
      </c>
      <c r="J172" s="586" t="str">
        <f>IFERROR(VLOOKUP(G172,'base dados'!$B$2:$F$47,3,FALSE)," ")</f>
        <v xml:space="preserve"> </v>
      </c>
      <c r="K172" s="597" t="str">
        <f>IFERROR(VLOOKUP(H172,'base dados'!$B$2:$F$47,5,FALSE)," ")</f>
        <v xml:space="preserve"> </v>
      </c>
      <c r="L172" s="586" t="str">
        <f>IFERROR(VLOOKUP(H172,'base dados'!$B$2:$F$47,3,FALSE)," ")</f>
        <v xml:space="preserve"> </v>
      </c>
      <c r="M172" s="582"/>
      <c r="N172" s="587"/>
      <c r="O172" s="587"/>
      <c r="P172" s="586">
        <f t="shared" si="39"/>
        <v>0</v>
      </c>
      <c r="Q172" s="587"/>
      <c r="R172" s="587"/>
      <c r="S172" s="587"/>
      <c r="T172" s="587"/>
      <c r="U172" s="586">
        <f t="shared" si="40"/>
        <v>0</v>
      </c>
      <c r="V172" s="582"/>
      <c r="W172" s="582"/>
      <c r="X172" s="582"/>
      <c r="Y172" s="582"/>
      <c r="Z172" s="586">
        <f t="shared" si="41"/>
        <v>0</v>
      </c>
      <c r="AA172" s="582"/>
      <c r="AB172" s="582"/>
      <c r="AC172" s="586">
        <f t="shared" si="42"/>
        <v>0</v>
      </c>
      <c r="AD172" s="582"/>
      <c r="AE172" s="582"/>
      <c r="AF172" s="582"/>
      <c r="AG172" s="586">
        <f t="shared" si="43"/>
        <v>0</v>
      </c>
      <c r="AH172" s="582"/>
      <c r="AI172" s="582"/>
      <c r="AJ172" s="582"/>
      <c r="AK172" s="582"/>
      <c r="AL172" s="586">
        <f t="shared" si="44"/>
        <v>0</v>
      </c>
      <c r="AM172" s="582"/>
      <c r="AN172" s="582"/>
      <c r="AO172" s="586">
        <f t="shared" si="49"/>
        <v>0</v>
      </c>
      <c r="AP172" s="582"/>
      <c r="AQ172" s="582"/>
      <c r="AR172" s="582"/>
      <c r="AS172" s="588">
        <f t="shared" si="50"/>
        <v>0</v>
      </c>
      <c r="AT172" s="590">
        <f t="shared" si="51"/>
        <v>0</v>
      </c>
      <c r="AU172" s="601">
        <f t="shared" si="45"/>
        <v>0</v>
      </c>
      <c r="AV172" s="601">
        <f t="shared" si="52"/>
        <v>0</v>
      </c>
      <c r="AW172" s="584">
        <f>IFERROR(VLOOKUP(G172,'base dados'!$B$2:$C$47,2,FALSE),0)</f>
        <v>0</v>
      </c>
      <c r="AX172" s="589">
        <f t="shared" si="55"/>
        <v>0</v>
      </c>
      <c r="AY172" s="601">
        <f t="shared" si="46"/>
        <v>0</v>
      </c>
      <c r="AZ172" s="601">
        <f t="shared" si="47"/>
        <v>0</v>
      </c>
      <c r="BA172" s="585">
        <f>IFERROR(VLOOKUP(H172,'base dados'!$B$2:$C$47,2,FALSE),0)</f>
        <v>0</v>
      </c>
      <c r="BB172" s="589">
        <f t="shared" si="53"/>
        <v>0</v>
      </c>
      <c r="BC172" s="589">
        <f t="shared" si="54"/>
        <v>0</v>
      </c>
    </row>
    <row r="173" spans="1:55" ht="42.6" hidden="1" customHeight="1">
      <c r="A173" s="482">
        <f>IFERROR(VLOOKUP(G173,'base dados'!K174:L177,2,FALSE),0)</f>
        <v>0</v>
      </c>
      <c r="B173" s="482">
        <f>IFERROR(VLOOKUP(H173,'base dados'!$M$11:$N$22,2,FALSE),0)</f>
        <v>0</v>
      </c>
      <c r="C173" s="578">
        <f t="shared" si="48"/>
        <v>163</v>
      </c>
      <c r="D173" s="578"/>
      <c r="E173" s="578"/>
      <c r="F173" s="581"/>
      <c r="G173" s="579"/>
      <c r="H173" s="579"/>
      <c r="I173" s="597">
        <f>IFERROR(VLOOKUP(G173,'base dados'!$B$2:$F$47,5,FALSE),0)</f>
        <v>0</v>
      </c>
      <c r="J173" s="586" t="str">
        <f>IFERROR(VLOOKUP(G173,'base dados'!$B$2:$F$47,3,FALSE)," ")</f>
        <v xml:space="preserve"> </v>
      </c>
      <c r="K173" s="597" t="str">
        <f>IFERROR(VLOOKUP(H173,'base dados'!$B$2:$F$47,5,FALSE)," ")</f>
        <v xml:space="preserve"> </v>
      </c>
      <c r="L173" s="586" t="str">
        <f>IFERROR(VLOOKUP(H173,'base dados'!$B$2:$F$47,3,FALSE)," ")</f>
        <v xml:space="preserve"> </v>
      </c>
      <c r="M173" s="582"/>
      <c r="N173" s="587"/>
      <c r="O173" s="587"/>
      <c r="P173" s="586">
        <f t="shared" si="39"/>
        <v>0</v>
      </c>
      <c r="Q173" s="587"/>
      <c r="R173" s="587"/>
      <c r="S173" s="587"/>
      <c r="T173" s="587"/>
      <c r="U173" s="586">
        <f t="shared" si="40"/>
        <v>0</v>
      </c>
      <c r="V173" s="582"/>
      <c r="W173" s="582"/>
      <c r="X173" s="582"/>
      <c r="Y173" s="582"/>
      <c r="Z173" s="586">
        <f t="shared" si="41"/>
        <v>0</v>
      </c>
      <c r="AA173" s="582"/>
      <c r="AB173" s="582"/>
      <c r="AC173" s="586">
        <f t="shared" si="42"/>
        <v>0</v>
      </c>
      <c r="AD173" s="582"/>
      <c r="AE173" s="582"/>
      <c r="AF173" s="582"/>
      <c r="AG173" s="586">
        <f t="shared" si="43"/>
        <v>0</v>
      </c>
      <c r="AH173" s="582"/>
      <c r="AI173" s="582"/>
      <c r="AJ173" s="582"/>
      <c r="AK173" s="582"/>
      <c r="AL173" s="586">
        <f t="shared" si="44"/>
        <v>0</v>
      </c>
      <c r="AM173" s="582"/>
      <c r="AN173" s="582"/>
      <c r="AO173" s="586">
        <f t="shared" si="49"/>
        <v>0</v>
      </c>
      <c r="AP173" s="582"/>
      <c r="AQ173" s="582"/>
      <c r="AR173" s="582"/>
      <c r="AS173" s="588">
        <f t="shared" si="50"/>
        <v>0</v>
      </c>
      <c r="AT173" s="590">
        <f t="shared" si="51"/>
        <v>0</v>
      </c>
      <c r="AU173" s="601">
        <f t="shared" si="45"/>
        <v>0</v>
      </c>
      <c r="AV173" s="601">
        <f t="shared" si="52"/>
        <v>0</v>
      </c>
      <c r="AW173" s="584">
        <f>IFERROR(VLOOKUP(G173,'base dados'!$B$2:$C$47,2,FALSE),0)</f>
        <v>0</v>
      </c>
      <c r="AX173" s="589">
        <f t="shared" si="55"/>
        <v>0</v>
      </c>
      <c r="AY173" s="601">
        <f t="shared" si="46"/>
        <v>0</v>
      </c>
      <c r="AZ173" s="601">
        <f t="shared" si="47"/>
        <v>0</v>
      </c>
      <c r="BA173" s="585">
        <f>IFERROR(VLOOKUP(H173,'base dados'!$B$2:$C$47,2,FALSE),0)</f>
        <v>0</v>
      </c>
      <c r="BB173" s="589">
        <f t="shared" si="53"/>
        <v>0</v>
      </c>
      <c r="BC173" s="589">
        <f t="shared" si="54"/>
        <v>0</v>
      </c>
    </row>
    <row r="174" spans="1:55" ht="42.6" hidden="1" customHeight="1">
      <c r="A174" s="482">
        <f>IFERROR(VLOOKUP(G174,'base dados'!K175:L178,2,FALSE),0)</f>
        <v>0</v>
      </c>
      <c r="B174" s="482">
        <f>IFERROR(VLOOKUP(H174,'base dados'!$M$11:$N$22,2,FALSE),0)</f>
        <v>0</v>
      </c>
      <c r="C174" s="578">
        <f t="shared" si="48"/>
        <v>164</v>
      </c>
      <c r="D174" s="578"/>
      <c r="E174" s="578"/>
      <c r="F174" s="581"/>
      <c r="G174" s="579"/>
      <c r="H174" s="579"/>
      <c r="I174" s="597">
        <f>IFERROR(VLOOKUP(G174,'base dados'!$B$2:$F$47,5,FALSE),0)</f>
        <v>0</v>
      </c>
      <c r="J174" s="586" t="str">
        <f>IFERROR(VLOOKUP(G174,'base dados'!$B$2:$F$47,3,FALSE)," ")</f>
        <v xml:space="preserve"> </v>
      </c>
      <c r="K174" s="597" t="str">
        <f>IFERROR(VLOOKUP(H174,'base dados'!$B$2:$F$47,5,FALSE)," ")</f>
        <v xml:space="preserve"> </v>
      </c>
      <c r="L174" s="586" t="str">
        <f>IFERROR(VLOOKUP(H174,'base dados'!$B$2:$F$47,3,FALSE)," ")</f>
        <v xml:space="preserve"> </v>
      </c>
      <c r="M174" s="582"/>
      <c r="N174" s="587"/>
      <c r="O174" s="587"/>
      <c r="P174" s="586">
        <f t="shared" si="39"/>
        <v>0</v>
      </c>
      <c r="Q174" s="587"/>
      <c r="R174" s="587"/>
      <c r="S174" s="587"/>
      <c r="T174" s="587"/>
      <c r="U174" s="586">
        <f t="shared" si="40"/>
        <v>0</v>
      </c>
      <c r="V174" s="582"/>
      <c r="W174" s="582"/>
      <c r="X174" s="582"/>
      <c r="Y174" s="582"/>
      <c r="Z174" s="586">
        <f t="shared" si="41"/>
        <v>0</v>
      </c>
      <c r="AA174" s="582"/>
      <c r="AB174" s="582"/>
      <c r="AC174" s="586">
        <f t="shared" si="42"/>
        <v>0</v>
      </c>
      <c r="AD174" s="582"/>
      <c r="AE174" s="582"/>
      <c r="AF174" s="582"/>
      <c r="AG174" s="586">
        <f t="shared" si="43"/>
        <v>0</v>
      </c>
      <c r="AH174" s="582"/>
      <c r="AI174" s="582"/>
      <c r="AJ174" s="582"/>
      <c r="AK174" s="582"/>
      <c r="AL174" s="586">
        <f t="shared" si="44"/>
        <v>0</v>
      </c>
      <c r="AM174" s="582"/>
      <c r="AN174" s="582"/>
      <c r="AO174" s="586">
        <f t="shared" si="49"/>
        <v>0</v>
      </c>
      <c r="AP174" s="582"/>
      <c r="AQ174" s="582"/>
      <c r="AR174" s="582"/>
      <c r="AS174" s="588">
        <f t="shared" si="50"/>
        <v>0</v>
      </c>
      <c r="AT174" s="590">
        <f t="shared" si="51"/>
        <v>0</v>
      </c>
      <c r="AU174" s="601">
        <f t="shared" si="45"/>
        <v>0</v>
      </c>
      <c r="AV174" s="601">
        <f t="shared" si="52"/>
        <v>0</v>
      </c>
      <c r="AW174" s="584">
        <f>IFERROR(VLOOKUP(G174,'base dados'!$B$2:$C$47,2,FALSE),0)</f>
        <v>0</v>
      </c>
      <c r="AX174" s="589">
        <f t="shared" si="55"/>
        <v>0</v>
      </c>
      <c r="AY174" s="601">
        <f t="shared" si="46"/>
        <v>0</v>
      </c>
      <c r="AZ174" s="601">
        <f t="shared" si="47"/>
        <v>0</v>
      </c>
      <c r="BA174" s="585">
        <f>IFERROR(VLOOKUP(H174,'base dados'!$B$2:$C$47,2,FALSE),0)</f>
        <v>0</v>
      </c>
      <c r="BB174" s="589">
        <f t="shared" si="53"/>
        <v>0</v>
      </c>
      <c r="BC174" s="589">
        <f t="shared" si="54"/>
        <v>0</v>
      </c>
    </row>
    <row r="175" spans="1:55" ht="42.6" hidden="1" customHeight="1">
      <c r="A175" s="482">
        <f>IFERROR(VLOOKUP(G175,'base dados'!K176:L179,2,FALSE),0)</f>
        <v>0</v>
      </c>
      <c r="B175" s="482">
        <f>IFERROR(VLOOKUP(H175,'base dados'!$M$11:$N$22,2,FALSE),0)</f>
        <v>0</v>
      </c>
      <c r="C175" s="578">
        <f t="shared" si="48"/>
        <v>165</v>
      </c>
      <c r="D175" s="578"/>
      <c r="E175" s="578"/>
      <c r="F175" s="581"/>
      <c r="G175" s="579"/>
      <c r="H175" s="579"/>
      <c r="I175" s="597">
        <f>IFERROR(VLOOKUP(G175,'base dados'!$B$2:$F$47,5,FALSE),0)</f>
        <v>0</v>
      </c>
      <c r="J175" s="586" t="str">
        <f>IFERROR(VLOOKUP(G175,'base dados'!$B$2:$F$47,3,FALSE)," ")</f>
        <v xml:space="preserve"> </v>
      </c>
      <c r="K175" s="597" t="str">
        <f>IFERROR(VLOOKUP(H175,'base dados'!$B$2:$F$47,5,FALSE)," ")</f>
        <v xml:space="preserve"> </v>
      </c>
      <c r="L175" s="586" t="str">
        <f>IFERROR(VLOOKUP(H175,'base dados'!$B$2:$F$47,3,FALSE)," ")</f>
        <v xml:space="preserve"> </v>
      </c>
      <c r="M175" s="582"/>
      <c r="N175" s="587"/>
      <c r="O175" s="587"/>
      <c r="P175" s="586">
        <f t="shared" si="39"/>
        <v>0</v>
      </c>
      <c r="Q175" s="587"/>
      <c r="R175" s="587"/>
      <c r="S175" s="587"/>
      <c r="T175" s="587"/>
      <c r="U175" s="586">
        <f t="shared" si="40"/>
        <v>0</v>
      </c>
      <c r="V175" s="582"/>
      <c r="W175" s="582"/>
      <c r="X175" s="582"/>
      <c r="Y175" s="582"/>
      <c r="Z175" s="586">
        <f t="shared" si="41"/>
        <v>0</v>
      </c>
      <c r="AA175" s="582"/>
      <c r="AB175" s="582"/>
      <c r="AC175" s="586">
        <f t="shared" si="42"/>
        <v>0</v>
      </c>
      <c r="AD175" s="582"/>
      <c r="AE175" s="582"/>
      <c r="AF175" s="582"/>
      <c r="AG175" s="586">
        <f t="shared" si="43"/>
        <v>0</v>
      </c>
      <c r="AH175" s="582"/>
      <c r="AI175" s="582"/>
      <c r="AJ175" s="582"/>
      <c r="AK175" s="582"/>
      <c r="AL175" s="586">
        <f t="shared" si="44"/>
        <v>0</v>
      </c>
      <c r="AM175" s="582"/>
      <c r="AN175" s="582"/>
      <c r="AO175" s="586">
        <f t="shared" si="49"/>
        <v>0</v>
      </c>
      <c r="AP175" s="582"/>
      <c r="AQ175" s="582"/>
      <c r="AR175" s="582"/>
      <c r="AS175" s="588">
        <f t="shared" si="50"/>
        <v>0</v>
      </c>
      <c r="AT175" s="590">
        <f t="shared" si="51"/>
        <v>0</v>
      </c>
      <c r="AU175" s="601">
        <f t="shared" si="45"/>
        <v>0</v>
      </c>
      <c r="AV175" s="601">
        <f t="shared" si="52"/>
        <v>0</v>
      </c>
      <c r="AW175" s="584">
        <f>IFERROR(VLOOKUP(G175,'base dados'!$B$2:$C$47,2,FALSE),0)</f>
        <v>0</v>
      </c>
      <c r="AX175" s="589">
        <f t="shared" si="55"/>
        <v>0</v>
      </c>
      <c r="AY175" s="601">
        <f t="shared" si="46"/>
        <v>0</v>
      </c>
      <c r="AZ175" s="601">
        <f t="shared" si="47"/>
        <v>0</v>
      </c>
      <c r="BA175" s="585">
        <f>IFERROR(VLOOKUP(H175,'base dados'!$B$2:$C$47,2,FALSE),0)</f>
        <v>0</v>
      </c>
      <c r="BB175" s="589">
        <f t="shared" si="53"/>
        <v>0</v>
      </c>
      <c r="BC175" s="589">
        <f t="shared" si="54"/>
        <v>0</v>
      </c>
    </row>
    <row r="176" spans="1:55" ht="42.6" hidden="1" customHeight="1">
      <c r="A176" s="482">
        <f>IFERROR(VLOOKUP(G176,'base dados'!K177:L180,2,FALSE),0)</f>
        <v>0</v>
      </c>
      <c r="B176" s="482">
        <f>IFERROR(VLOOKUP(H176,'base dados'!$M$11:$N$22,2,FALSE),0)</f>
        <v>0</v>
      </c>
      <c r="C176" s="578">
        <f t="shared" si="48"/>
        <v>166</v>
      </c>
      <c r="D176" s="578"/>
      <c r="E176" s="578"/>
      <c r="F176" s="581"/>
      <c r="G176" s="579"/>
      <c r="H176" s="579"/>
      <c r="I176" s="597">
        <f>IFERROR(VLOOKUP(G176,'base dados'!$B$2:$F$47,5,FALSE),0)</f>
        <v>0</v>
      </c>
      <c r="J176" s="586" t="str">
        <f>IFERROR(VLOOKUP(G176,'base dados'!$B$2:$F$47,3,FALSE)," ")</f>
        <v xml:space="preserve"> </v>
      </c>
      <c r="K176" s="597" t="str">
        <f>IFERROR(VLOOKUP(H176,'base dados'!$B$2:$F$47,5,FALSE)," ")</f>
        <v xml:space="preserve"> </v>
      </c>
      <c r="L176" s="586" t="str">
        <f>IFERROR(VLOOKUP(H176,'base dados'!$B$2:$F$47,3,FALSE)," ")</f>
        <v xml:space="preserve"> </v>
      </c>
      <c r="M176" s="582"/>
      <c r="N176" s="587"/>
      <c r="O176" s="587"/>
      <c r="P176" s="586">
        <f t="shared" si="39"/>
        <v>0</v>
      </c>
      <c r="Q176" s="587"/>
      <c r="R176" s="587"/>
      <c r="S176" s="587"/>
      <c r="T176" s="587"/>
      <c r="U176" s="586">
        <f t="shared" si="40"/>
        <v>0</v>
      </c>
      <c r="V176" s="582"/>
      <c r="W176" s="582"/>
      <c r="X176" s="582"/>
      <c r="Y176" s="582"/>
      <c r="Z176" s="586">
        <f t="shared" si="41"/>
        <v>0</v>
      </c>
      <c r="AA176" s="582"/>
      <c r="AB176" s="582"/>
      <c r="AC176" s="586">
        <f t="shared" si="42"/>
        <v>0</v>
      </c>
      <c r="AD176" s="582"/>
      <c r="AE176" s="582"/>
      <c r="AF176" s="582"/>
      <c r="AG176" s="586">
        <f t="shared" si="43"/>
        <v>0</v>
      </c>
      <c r="AH176" s="582"/>
      <c r="AI176" s="582"/>
      <c r="AJ176" s="582"/>
      <c r="AK176" s="582"/>
      <c r="AL176" s="586">
        <f t="shared" si="44"/>
        <v>0</v>
      </c>
      <c r="AM176" s="582"/>
      <c r="AN176" s="582"/>
      <c r="AO176" s="586">
        <f t="shared" si="49"/>
        <v>0</v>
      </c>
      <c r="AP176" s="582"/>
      <c r="AQ176" s="582"/>
      <c r="AR176" s="582"/>
      <c r="AS176" s="588">
        <f t="shared" si="50"/>
        <v>0</v>
      </c>
      <c r="AT176" s="590">
        <f t="shared" si="51"/>
        <v>0</v>
      </c>
      <c r="AU176" s="601">
        <f t="shared" si="45"/>
        <v>0</v>
      </c>
      <c r="AV176" s="601">
        <f t="shared" si="52"/>
        <v>0</v>
      </c>
      <c r="AW176" s="584">
        <f>IFERROR(VLOOKUP(G176,'base dados'!$B$2:$C$47,2,FALSE),0)</f>
        <v>0</v>
      </c>
      <c r="AX176" s="589">
        <f t="shared" si="55"/>
        <v>0</v>
      </c>
      <c r="AY176" s="601">
        <f t="shared" si="46"/>
        <v>0</v>
      </c>
      <c r="AZ176" s="601">
        <f t="shared" si="47"/>
        <v>0</v>
      </c>
      <c r="BA176" s="585">
        <f>IFERROR(VLOOKUP(H176,'base dados'!$B$2:$C$47,2,FALSE),0)</f>
        <v>0</v>
      </c>
      <c r="BB176" s="589">
        <f t="shared" si="53"/>
        <v>0</v>
      </c>
      <c r="BC176" s="589">
        <f t="shared" si="54"/>
        <v>0</v>
      </c>
    </row>
    <row r="177" spans="1:55" ht="42.6" hidden="1" customHeight="1">
      <c r="A177" s="482">
        <f>IFERROR(VLOOKUP(G177,'base dados'!K178:L181,2,FALSE),0)</f>
        <v>0</v>
      </c>
      <c r="B177" s="482">
        <f>IFERROR(VLOOKUP(H177,'base dados'!$M$11:$N$22,2,FALSE),0)</f>
        <v>0</v>
      </c>
      <c r="C177" s="578">
        <f t="shared" si="48"/>
        <v>167</v>
      </c>
      <c r="D177" s="578"/>
      <c r="E177" s="578"/>
      <c r="F177" s="581"/>
      <c r="G177" s="579"/>
      <c r="H177" s="579"/>
      <c r="I177" s="597">
        <f>IFERROR(VLOOKUP(G177,'base dados'!$B$2:$F$47,5,FALSE),0)</f>
        <v>0</v>
      </c>
      <c r="J177" s="586" t="str">
        <f>IFERROR(VLOOKUP(G177,'base dados'!$B$2:$F$47,3,FALSE)," ")</f>
        <v xml:space="preserve"> </v>
      </c>
      <c r="K177" s="597" t="str">
        <f>IFERROR(VLOOKUP(H177,'base dados'!$B$2:$F$47,5,FALSE)," ")</f>
        <v xml:space="preserve"> </v>
      </c>
      <c r="L177" s="586" t="str">
        <f>IFERROR(VLOOKUP(H177,'base dados'!$B$2:$F$47,3,FALSE)," ")</f>
        <v xml:space="preserve"> </v>
      </c>
      <c r="M177" s="582"/>
      <c r="N177" s="587"/>
      <c r="O177" s="587"/>
      <c r="P177" s="586">
        <f t="shared" si="39"/>
        <v>0</v>
      </c>
      <c r="Q177" s="587"/>
      <c r="R177" s="587"/>
      <c r="S177" s="587"/>
      <c r="T177" s="587"/>
      <c r="U177" s="586">
        <f t="shared" si="40"/>
        <v>0</v>
      </c>
      <c r="V177" s="582"/>
      <c r="W177" s="582"/>
      <c r="X177" s="582"/>
      <c r="Y177" s="582"/>
      <c r="Z177" s="586">
        <f t="shared" si="41"/>
        <v>0</v>
      </c>
      <c r="AA177" s="582"/>
      <c r="AB177" s="582"/>
      <c r="AC177" s="586">
        <f t="shared" si="42"/>
        <v>0</v>
      </c>
      <c r="AD177" s="582"/>
      <c r="AE177" s="582"/>
      <c r="AF177" s="582"/>
      <c r="AG177" s="586">
        <f t="shared" si="43"/>
        <v>0</v>
      </c>
      <c r="AH177" s="582"/>
      <c r="AI177" s="582"/>
      <c r="AJ177" s="582"/>
      <c r="AK177" s="582"/>
      <c r="AL177" s="586">
        <f t="shared" si="44"/>
        <v>0</v>
      </c>
      <c r="AM177" s="582"/>
      <c r="AN177" s="582"/>
      <c r="AO177" s="586">
        <f t="shared" si="49"/>
        <v>0</v>
      </c>
      <c r="AP177" s="582"/>
      <c r="AQ177" s="582"/>
      <c r="AR177" s="582"/>
      <c r="AS177" s="588">
        <f t="shared" si="50"/>
        <v>0</v>
      </c>
      <c r="AT177" s="590">
        <f t="shared" si="51"/>
        <v>0</v>
      </c>
      <c r="AU177" s="601">
        <f t="shared" si="45"/>
        <v>0</v>
      </c>
      <c r="AV177" s="601">
        <f t="shared" si="52"/>
        <v>0</v>
      </c>
      <c r="AW177" s="584">
        <f>IFERROR(VLOOKUP(G177,'base dados'!$B$2:$C$47,2,FALSE),0)</f>
        <v>0</v>
      </c>
      <c r="AX177" s="589">
        <f t="shared" si="55"/>
        <v>0</v>
      </c>
      <c r="AY177" s="601">
        <f t="shared" si="46"/>
        <v>0</v>
      </c>
      <c r="AZ177" s="601">
        <f t="shared" si="47"/>
        <v>0</v>
      </c>
      <c r="BA177" s="585">
        <f>IFERROR(VLOOKUP(H177,'base dados'!$B$2:$C$47,2,FALSE),0)</f>
        <v>0</v>
      </c>
      <c r="BB177" s="589">
        <f t="shared" si="53"/>
        <v>0</v>
      </c>
      <c r="BC177" s="589">
        <f t="shared" si="54"/>
        <v>0</v>
      </c>
    </row>
    <row r="178" spans="1:55" ht="42.6" hidden="1" customHeight="1">
      <c r="A178" s="482">
        <f>IFERROR(VLOOKUP(G178,'base dados'!K179:L182,2,FALSE),0)</f>
        <v>0</v>
      </c>
      <c r="B178" s="482">
        <f>IFERROR(VLOOKUP(H178,'base dados'!$M$11:$N$22,2,FALSE),0)</f>
        <v>0</v>
      </c>
      <c r="C178" s="578">
        <f t="shared" si="48"/>
        <v>168</v>
      </c>
      <c r="D178" s="578"/>
      <c r="E178" s="578"/>
      <c r="F178" s="581"/>
      <c r="G178" s="579"/>
      <c r="H178" s="579"/>
      <c r="I178" s="597">
        <f>IFERROR(VLOOKUP(G178,'base dados'!$B$2:$F$47,5,FALSE),0)</f>
        <v>0</v>
      </c>
      <c r="J178" s="586" t="str">
        <f>IFERROR(VLOOKUP(G178,'base dados'!$B$2:$F$47,3,FALSE)," ")</f>
        <v xml:space="preserve"> </v>
      </c>
      <c r="K178" s="597" t="str">
        <f>IFERROR(VLOOKUP(H178,'base dados'!$B$2:$F$47,5,FALSE)," ")</f>
        <v xml:space="preserve"> </v>
      </c>
      <c r="L178" s="586" t="str">
        <f>IFERROR(VLOOKUP(H178,'base dados'!$B$2:$F$47,3,FALSE)," ")</f>
        <v xml:space="preserve"> </v>
      </c>
      <c r="M178" s="582"/>
      <c r="N178" s="587"/>
      <c r="O178" s="587"/>
      <c r="P178" s="586">
        <f t="shared" si="39"/>
        <v>0</v>
      </c>
      <c r="Q178" s="587"/>
      <c r="R178" s="587"/>
      <c r="S178" s="587"/>
      <c r="T178" s="587"/>
      <c r="U178" s="586">
        <f t="shared" si="40"/>
        <v>0</v>
      </c>
      <c r="V178" s="582"/>
      <c r="W178" s="582"/>
      <c r="X178" s="582"/>
      <c r="Y178" s="582"/>
      <c r="Z178" s="586">
        <f t="shared" si="41"/>
        <v>0</v>
      </c>
      <c r="AA178" s="582"/>
      <c r="AB178" s="582"/>
      <c r="AC178" s="586">
        <f t="shared" si="42"/>
        <v>0</v>
      </c>
      <c r="AD178" s="582"/>
      <c r="AE178" s="582"/>
      <c r="AF178" s="582"/>
      <c r="AG178" s="586">
        <f t="shared" si="43"/>
        <v>0</v>
      </c>
      <c r="AH178" s="582"/>
      <c r="AI178" s="582"/>
      <c r="AJ178" s="582"/>
      <c r="AK178" s="582"/>
      <c r="AL178" s="586">
        <f t="shared" si="44"/>
        <v>0</v>
      </c>
      <c r="AM178" s="582"/>
      <c r="AN178" s="582"/>
      <c r="AO178" s="586">
        <f t="shared" si="49"/>
        <v>0</v>
      </c>
      <c r="AP178" s="582"/>
      <c r="AQ178" s="582"/>
      <c r="AR178" s="582"/>
      <c r="AS178" s="588">
        <f t="shared" si="50"/>
        <v>0</v>
      </c>
      <c r="AT178" s="590">
        <f t="shared" si="51"/>
        <v>0</v>
      </c>
      <c r="AU178" s="601">
        <f t="shared" si="45"/>
        <v>0</v>
      </c>
      <c r="AV178" s="601">
        <f t="shared" si="52"/>
        <v>0</v>
      </c>
      <c r="AW178" s="584">
        <f>IFERROR(VLOOKUP(G178,'base dados'!$B$2:$C$47,2,FALSE),0)</f>
        <v>0</v>
      </c>
      <c r="AX178" s="589">
        <f t="shared" si="55"/>
        <v>0</v>
      </c>
      <c r="AY178" s="601">
        <f t="shared" si="46"/>
        <v>0</v>
      </c>
      <c r="AZ178" s="601">
        <f t="shared" si="47"/>
        <v>0</v>
      </c>
      <c r="BA178" s="585">
        <f>IFERROR(VLOOKUP(H178,'base dados'!$B$2:$C$47,2,FALSE),0)</f>
        <v>0</v>
      </c>
      <c r="BB178" s="589">
        <f t="shared" si="53"/>
        <v>0</v>
      </c>
      <c r="BC178" s="589">
        <f t="shared" si="54"/>
        <v>0</v>
      </c>
    </row>
    <row r="179" spans="1:55" ht="42.6" hidden="1" customHeight="1">
      <c r="A179" s="482">
        <f>IFERROR(VLOOKUP(G179,'base dados'!K180:L183,2,FALSE),0)</f>
        <v>0</v>
      </c>
      <c r="B179" s="482">
        <f>IFERROR(VLOOKUP(H179,'base dados'!$M$11:$N$22,2,FALSE),0)</f>
        <v>0</v>
      </c>
      <c r="C179" s="578">
        <f t="shared" si="48"/>
        <v>169</v>
      </c>
      <c r="D179" s="578"/>
      <c r="E179" s="578"/>
      <c r="F179" s="581"/>
      <c r="G179" s="579"/>
      <c r="H179" s="579"/>
      <c r="I179" s="597">
        <f>IFERROR(VLOOKUP(G179,'base dados'!$B$2:$F$47,5,FALSE),0)</f>
        <v>0</v>
      </c>
      <c r="J179" s="586" t="str">
        <f>IFERROR(VLOOKUP(G179,'base dados'!$B$2:$F$47,3,FALSE)," ")</f>
        <v xml:space="preserve"> </v>
      </c>
      <c r="K179" s="597" t="str">
        <f>IFERROR(VLOOKUP(H179,'base dados'!$B$2:$F$47,5,FALSE)," ")</f>
        <v xml:space="preserve"> </v>
      </c>
      <c r="L179" s="586" t="str">
        <f>IFERROR(VLOOKUP(H179,'base dados'!$B$2:$F$47,3,FALSE)," ")</f>
        <v xml:space="preserve"> </v>
      </c>
      <c r="M179" s="582"/>
      <c r="N179" s="587"/>
      <c r="O179" s="587"/>
      <c r="P179" s="586">
        <f t="shared" si="39"/>
        <v>0</v>
      </c>
      <c r="Q179" s="587"/>
      <c r="R179" s="587"/>
      <c r="S179" s="587"/>
      <c r="T179" s="587"/>
      <c r="U179" s="586">
        <f t="shared" si="40"/>
        <v>0</v>
      </c>
      <c r="V179" s="582"/>
      <c r="W179" s="582"/>
      <c r="X179" s="582"/>
      <c r="Y179" s="582"/>
      <c r="Z179" s="586">
        <f t="shared" si="41"/>
        <v>0</v>
      </c>
      <c r="AA179" s="582"/>
      <c r="AB179" s="582"/>
      <c r="AC179" s="586">
        <f t="shared" si="42"/>
        <v>0</v>
      </c>
      <c r="AD179" s="582"/>
      <c r="AE179" s="582"/>
      <c r="AF179" s="582"/>
      <c r="AG179" s="586">
        <f t="shared" si="43"/>
        <v>0</v>
      </c>
      <c r="AH179" s="582"/>
      <c r="AI179" s="582"/>
      <c r="AJ179" s="582"/>
      <c r="AK179" s="582"/>
      <c r="AL179" s="586">
        <f t="shared" si="44"/>
        <v>0</v>
      </c>
      <c r="AM179" s="582"/>
      <c r="AN179" s="582"/>
      <c r="AO179" s="586">
        <f t="shared" si="49"/>
        <v>0</v>
      </c>
      <c r="AP179" s="582"/>
      <c r="AQ179" s="582"/>
      <c r="AR179" s="582"/>
      <c r="AS179" s="588">
        <f t="shared" si="50"/>
        <v>0</v>
      </c>
      <c r="AT179" s="590">
        <f t="shared" si="51"/>
        <v>0</v>
      </c>
      <c r="AU179" s="601">
        <f t="shared" si="45"/>
        <v>0</v>
      </c>
      <c r="AV179" s="601">
        <f t="shared" si="52"/>
        <v>0</v>
      </c>
      <c r="AW179" s="584">
        <f>IFERROR(VLOOKUP(G179,'base dados'!$B$2:$C$47,2,FALSE),0)</f>
        <v>0</v>
      </c>
      <c r="AX179" s="589">
        <f t="shared" si="55"/>
        <v>0</v>
      </c>
      <c r="AY179" s="601">
        <f t="shared" si="46"/>
        <v>0</v>
      </c>
      <c r="AZ179" s="601">
        <f t="shared" si="47"/>
        <v>0</v>
      </c>
      <c r="BA179" s="585">
        <f>IFERROR(VLOOKUP(H179,'base dados'!$B$2:$C$47,2,FALSE),0)</f>
        <v>0</v>
      </c>
      <c r="BB179" s="589">
        <f t="shared" si="53"/>
        <v>0</v>
      </c>
      <c r="BC179" s="589">
        <f t="shared" si="54"/>
        <v>0</v>
      </c>
    </row>
    <row r="180" spans="1:55" ht="42.6" hidden="1" customHeight="1">
      <c r="A180" s="482">
        <f>IFERROR(VLOOKUP(G180,'base dados'!K181:L184,2,FALSE),0)</f>
        <v>0</v>
      </c>
      <c r="B180" s="482">
        <f>IFERROR(VLOOKUP(H180,'base dados'!$M$11:$N$22,2,FALSE),0)</f>
        <v>0</v>
      </c>
      <c r="C180" s="578">
        <f t="shared" si="48"/>
        <v>170</v>
      </c>
      <c r="D180" s="578"/>
      <c r="E180" s="578"/>
      <c r="F180" s="581"/>
      <c r="G180" s="579"/>
      <c r="H180" s="579"/>
      <c r="I180" s="597">
        <f>IFERROR(VLOOKUP(G180,'base dados'!$B$2:$F$47,5,FALSE),0)</f>
        <v>0</v>
      </c>
      <c r="J180" s="586" t="str">
        <f>IFERROR(VLOOKUP(G180,'base dados'!$B$2:$F$47,3,FALSE)," ")</f>
        <v xml:space="preserve"> </v>
      </c>
      <c r="K180" s="597" t="str">
        <f>IFERROR(VLOOKUP(H180,'base dados'!$B$2:$F$47,5,FALSE)," ")</f>
        <v xml:space="preserve"> </v>
      </c>
      <c r="L180" s="586" t="str">
        <f>IFERROR(VLOOKUP(H180,'base dados'!$B$2:$F$47,3,FALSE)," ")</f>
        <v xml:space="preserve"> </v>
      </c>
      <c r="M180" s="582"/>
      <c r="N180" s="587"/>
      <c r="O180" s="587"/>
      <c r="P180" s="586">
        <f t="shared" si="39"/>
        <v>0</v>
      </c>
      <c r="Q180" s="587"/>
      <c r="R180" s="587"/>
      <c r="S180" s="587"/>
      <c r="T180" s="587"/>
      <c r="U180" s="586">
        <f t="shared" si="40"/>
        <v>0</v>
      </c>
      <c r="V180" s="582"/>
      <c r="W180" s="582"/>
      <c r="X180" s="582"/>
      <c r="Y180" s="582"/>
      <c r="Z180" s="586">
        <f t="shared" si="41"/>
        <v>0</v>
      </c>
      <c r="AA180" s="582"/>
      <c r="AB180" s="582"/>
      <c r="AC180" s="586">
        <f t="shared" si="42"/>
        <v>0</v>
      </c>
      <c r="AD180" s="582"/>
      <c r="AE180" s="582"/>
      <c r="AF180" s="582"/>
      <c r="AG180" s="586">
        <f t="shared" si="43"/>
        <v>0</v>
      </c>
      <c r="AH180" s="582"/>
      <c r="AI180" s="582"/>
      <c r="AJ180" s="582"/>
      <c r="AK180" s="582"/>
      <c r="AL180" s="586">
        <f t="shared" si="44"/>
        <v>0</v>
      </c>
      <c r="AM180" s="582"/>
      <c r="AN180" s="582"/>
      <c r="AO180" s="586">
        <f t="shared" si="49"/>
        <v>0</v>
      </c>
      <c r="AP180" s="582"/>
      <c r="AQ180" s="582"/>
      <c r="AR180" s="582"/>
      <c r="AS180" s="588">
        <f t="shared" si="50"/>
        <v>0</v>
      </c>
      <c r="AT180" s="590">
        <f t="shared" si="51"/>
        <v>0</v>
      </c>
      <c r="AU180" s="601">
        <f t="shared" si="45"/>
        <v>0</v>
      </c>
      <c r="AV180" s="601">
        <f t="shared" si="52"/>
        <v>0</v>
      </c>
      <c r="AW180" s="584">
        <f>IFERROR(VLOOKUP(G180,'base dados'!$B$2:$C$47,2,FALSE),0)</f>
        <v>0</v>
      </c>
      <c r="AX180" s="589">
        <f t="shared" si="55"/>
        <v>0</v>
      </c>
      <c r="AY180" s="601">
        <f t="shared" si="46"/>
        <v>0</v>
      </c>
      <c r="AZ180" s="601">
        <f t="shared" si="47"/>
        <v>0</v>
      </c>
      <c r="BA180" s="585">
        <f>IFERROR(VLOOKUP(H180,'base dados'!$B$2:$C$47,2,FALSE),0)</f>
        <v>0</v>
      </c>
      <c r="BB180" s="589">
        <f t="shared" si="53"/>
        <v>0</v>
      </c>
      <c r="BC180" s="589">
        <f t="shared" si="54"/>
        <v>0</v>
      </c>
    </row>
    <row r="181" spans="1:55" ht="42.6" hidden="1" customHeight="1">
      <c r="A181" s="482">
        <f>IFERROR(VLOOKUP(G181,'base dados'!K182:L185,2,FALSE),0)</f>
        <v>0</v>
      </c>
      <c r="B181" s="482">
        <f>IFERROR(VLOOKUP(H181,'base dados'!$M$11:$N$22,2,FALSE),0)</f>
        <v>0</v>
      </c>
      <c r="C181" s="578">
        <f t="shared" si="48"/>
        <v>171</v>
      </c>
      <c r="D181" s="578"/>
      <c r="E181" s="578"/>
      <c r="F181" s="581"/>
      <c r="G181" s="579"/>
      <c r="H181" s="579"/>
      <c r="I181" s="597">
        <f>IFERROR(VLOOKUP(G181,'base dados'!$B$2:$F$47,5,FALSE),0)</f>
        <v>0</v>
      </c>
      <c r="J181" s="586" t="str">
        <f>IFERROR(VLOOKUP(G181,'base dados'!$B$2:$F$47,3,FALSE)," ")</f>
        <v xml:space="preserve"> </v>
      </c>
      <c r="K181" s="597" t="str">
        <f>IFERROR(VLOOKUP(H181,'base dados'!$B$2:$F$47,5,FALSE)," ")</f>
        <v xml:space="preserve"> </v>
      </c>
      <c r="L181" s="586" t="str">
        <f>IFERROR(VLOOKUP(H181,'base dados'!$B$2:$F$47,3,FALSE)," ")</f>
        <v xml:space="preserve"> </v>
      </c>
      <c r="M181" s="582"/>
      <c r="N181" s="587"/>
      <c r="O181" s="587"/>
      <c r="P181" s="586">
        <f t="shared" si="39"/>
        <v>0</v>
      </c>
      <c r="Q181" s="587"/>
      <c r="R181" s="587"/>
      <c r="S181" s="587"/>
      <c r="T181" s="587"/>
      <c r="U181" s="586">
        <f t="shared" si="40"/>
        <v>0</v>
      </c>
      <c r="V181" s="582"/>
      <c r="W181" s="582"/>
      <c r="X181" s="582"/>
      <c r="Y181" s="582"/>
      <c r="Z181" s="586">
        <f t="shared" si="41"/>
        <v>0</v>
      </c>
      <c r="AA181" s="582"/>
      <c r="AB181" s="582"/>
      <c r="AC181" s="586">
        <f t="shared" si="42"/>
        <v>0</v>
      </c>
      <c r="AD181" s="582"/>
      <c r="AE181" s="582"/>
      <c r="AF181" s="582"/>
      <c r="AG181" s="586">
        <f t="shared" si="43"/>
        <v>0</v>
      </c>
      <c r="AH181" s="582"/>
      <c r="AI181" s="582"/>
      <c r="AJ181" s="582"/>
      <c r="AK181" s="582"/>
      <c r="AL181" s="586">
        <f t="shared" si="44"/>
        <v>0</v>
      </c>
      <c r="AM181" s="582"/>
      <c r="AN181" s="582"/>
      <c r="AO181" s="586">
        <f t="shared" si="49"/>
        <v>0</v>
      </c>
      <c r="AP181" s="582"/>
      <c r="AQ181" s="582"/>
      <c r="AR181" s="582"/>
      <c r="AS181" s="588">
        <f t="shared" si="50"/>
        <v>0</v>
      </c>
      <c r="AT181" s="590">
        <f t="shared" si="51"/>
        <v>0</v>
      </c>
      <c r="AU181" s="601">
        <f t="shared" si="45"/>
        <v>0</v>
      </c>
      <c r="AV181" s="601">
        <f t="shared" si="52"/>
        <v>0</v>
      </c>
      <c r="AW181" s="584">
        <f>IFERROR(VLOOKUP(G181,'base dados'!$B$2:$C$47,2,FALSE),0)</f>
        <v>0</v>
      </c>
      <c r="AX181" s="589">
        <f t="shared" si="55"/>
        <v>0</v>
      </c>
      <c r="AY181" s="601">
        <f t="shared" si="46"/>
        <v>0</v>
      </c>
      <c r="AZ181" s="601">
        <f t="shared" si="47"/>
        <v>0</v>
      </c>
      <c r="BA181" s="585">
        <f>IFERROR(VLOOKUP(H181,'base dados'!$B$2:$C$47,2,FALSE),0)</f>
        <v>0</v>
      </c>
      <c r="BB181" s="589">
        <f t="shared" si="53"/>
        <v>0</v>
      </c>
      <c r="BC181" s="589">
        <f t="shared" si="54"/>
        <v>0</v>
      </c>
    </row>
    <row r="182" spans="1:55" ht="42.6" hidden="1" customHeight="1">
      <c r="A182" s="482">
        <f>IFERROR(VLOOKUP(G182,'base dados'!K183:L186,2,FALSE),0)</f>
        <v>0</v>
      </c>
      <c r="B182" s="482">
        <f>IFERROR(VLOOKUP(H182,'base dados'!$M$11:$N$22,2,FALSE),0)</f>
        <v>0</v>
      </c>
      <c r="C182" s="578">
        <f t="shared" si="48"/>
        <v>172</v>
      </c>
      <c r="D182" s="578"/>
      <c r="E182" s="578"/>
      <c r="F182" s="581"/>
      <c r="G182" s="579"/>
      <c r="H182" s="579"/>
      <c r="I182" s="597">
        <f>IFERROR(VLOOKUP(G182,'base dados'!$B$2:$F$47,5,FALSE),0)</f>
        <v>0</v>
      </c>
      <c r="J182" s="586" t="str">
        <f>IFERROR(VLOOKUP(G182,'base dados'!$B$2:$F$47,3,FALSE)," ")</f>
        <v xml:space="preserve"> </v>
      </c>
      <c r="K182" s="597" t="str">
        <f>IFERROR(VLOOKUP(H182,'base dados'!$B$2:$F$47,5,FALSE)," ")</f>
        <v xml:space="preserve"> </v>
      </c>
      <c r="L182" s="586" t="str">
        <f>IFERROR(VLOOKUP(H182,'base dados'!$B$2:$F$47,3,FALSE)," ")</f>
        <v xml:space="preserve"> </v>
      </c>
      <c r="M182" s="582"/>
      <c r="N182" s="587"/>
      <c r="O182" s="587"/>
      <c r="P182" s="586">
        <f t="shared" si="39"/>
        <v>0</v>
      </c>
      <c r="Q182" s="587"/>
      <c r="R182" s="587"/>
      <c r="S182" s="587"/>
      <c r="T182" s="587"/>
      <c r="U182" s="586">
        <f t="shared" si="40"/>
        <v>0</v>
      </c>
      <c r="V182" s="582"/>
      <c r="W182" s="582"/>
      <c r="X182" s="582"/>
      <c r="Y182" s="582"/>
      <c r="Z182" s="586">
        <f t="shared" si="41"/>
        <v>0</v>
      </c>
      <c r="AA182" s="582"/>
      <c r="AB182" s="582"/>
      <c r="AC182" s="586">
        <f t="shared" si="42"/>
        <v>0</v>
      </c>
      <c r="AD182" s="582"/>
      <c r="AE182" s="582"/>
      <c r="AF182" s="582"/>
      <c r="AG182" s="586">
        <f t="shared" si="43"/>
        <v>0</v>
      </c>
      <c r="AH182" s="582"/>
      <c r="AI182" s="582"/>
      <c r="AJ182" s="582"/>
      <c r="AK182" s="582"/>
      <c r="AL182" s="586">
        <f t="shared" si="44"/>
        <v>0</v>
      </c>
      <c r="AM182" s="582"/>
      <c r="AN182" s="582"/>
      <c r="AO182" s="586">
        <f t="shared" si="49"/>
        <v>0</v>
      </c>
      <c r="AP182" s="582"/>
      <c r="AQ182" s="582"/>
      <c r="AR182" s="582"/>
      <c r="AS182" s="588">
        <f t="shared" si="50"/>
        <v>0</v>
      </c>
      <c r="AT182" s="590">
        <f t="shared" si="51"/>
        <v>0</v>
      </c>
      <c r="AU182" s="601">
        <f t="shared" si="45"/>
        <v>0</v>
      </c>
      <c r="AV182" s="601">
        <f t="shared" si="52"/>
        <v>0</v>
      </c>
      <c r="AW182" s="584">
        <f>IFERROR(VLOOKUP(G182,'base dados'!$B$2:$C$47,2,FALSE),0)</f>
        <v>0</v>
      </c>
      <c r="AX182" s="589">
        <f t="shared" si="55"/>
        <v>0</v>
      </c>
      <c r="AY182" s="601">
        <f t="shared" si="46"/>
        <v>0</v>
      </c>
      <c r="AZ182" s="601">
        <f t="shared" si="47"/>
        <v>0</v>
      </c>
      <c r="BA182" s="585">
        <f>IFERROR(VLOOKUP(H182,'base dados'!$B$2:$C$47,2,FALSE),0)</f>
        <v>0</v>
      </c>
      <c r="BB182" s="589">
        <f t="shared" si="53"/>
        <v>0</v>
      </c>
      <c r="BC182" s="589">
        <f t="shared" si="54"/>
        <v>0</v>
      </c>
    </row>
    <row r="183" spans="1:55" ht="42.6" hidden="1" customHeight="1">
      <c r="A183" s="482">
        <f>IFERROR(VLOOKUP(G183,'base dados'!K184:L187,2,FALSE),0)</f>
        <v>0</v>
      </c>
      <c r="B183" s="482">
        <f>IFERROR(VLOOKUP(H183,'base dados'!$M$11:$N$22,2,FALSE),0)</f>
        <v>0</v>
      </c>
      <c r="C183" s="578">
        <f t="shared" si="48"/>
        <v>173</v>
      </c>
      <c r="D183" s="578"/>
      <c r="E183" s="578"/>
      <c r="F183" s="581"/>
      <c r="G183" s="579"/>
      <c r="H183" s="579"/>
      <c r="I183" s="597">
        <f>IFERROR(VLOOKUP(G183,'base dados'!$B$2:$F$47,5,FALSE),0)</f>
        <v>0</v>
      </c>
      <c r="J183" s="586" t="str">
        <f>IFERROR(VLOOKUP(G183,'base dados'!$B$2:$F$47,3,FALSE)," ")</f>
        <v xml:space="preserve"> </v>
      </c>
      <c r="K183" s="597" t="str">
        <f>IFERROR(VLOOKUP(H183,'base dados'!$B$2:$F$47,5,FALSE)," ")</f>
        <v xml:space="preserve"> </v>
      </c>
      <c r="L183" s="586" t="str">
        <f>IFERROR(VLOOKUP(H183,'base dados'!$B$2:$F$47,3,FALSE)," ")</f>
        <v xml:space="preserve"> </v>
      </c>
      <c r="M183" s="582"/>
      <c r="N183" s="587"/>
      <c r="O183" s="587"/>
      <c r="P183" s="586">
        <f t="shared" si="39"/>
        <v>0</v>
      </c>
      <c r="Q183" s="587"/>
      <c r="R183" s="587"/>
      <c r="S183" s="587"/>
      <c r="T183" s="587"/>
      <c r="U183" s="586">
        <f t="shared" si="40"/>
        <v>0</v>
      </c>
      <c r="V183" s="582"/>
      <c r="W183" s="582"/>
      <c r="X183" s="582"/>
      <c r="Y183" s="582"/>
      <c r="Z183" s="586">
        <f t="shared" si="41"/>
        <v>0</v>
      </c>
      <c r="AA183" s="582"/>
      <c r="AB183" s="582"/>
      <c r="AC183" s="586">
        <f t="shared" si="42"/>
        <v>0</v>
      </c>
      <c r="AD183" s="582"/>
      <c r="AE183" s="582"/>
      <c r="AF183" s="582"/>
      <c r="AG183" s="586">
        <f t="shared" si="43"/>
        <v>0</v>
      </c>
      <c r="AH183" s="582"/>
      <c r="AI183" s="582"/>
      <c r="AJ183" s="582"/>
      <c r="AK183" s="582"/>
      <c r="AL183" s="586">
        <f t="shared" si="44"/>
        <v>0</v>
      </c>
      <c r="AM183" s="582"/>
      <c r="AN183" s="582"/>
      <c r="AO183" s="586">
        <f t="shared" si="49"/>
        <v>0</v>
      </c>
      <c r="AP183" s="582"/>
      <c r="AQ183" s="582"/>
      <c r="AR183" s="582"/>
      <c r="AS183" s="588">
        <f t="shared" si="50"/>
        <v>0</v>
      </c>
      <c r="AT183" s="590">
        <f t="shared" si="51"/>
        <v>0</v>
      </c>
      <c r="AU183" s="601">
        <f t="shared" si="45"/>
        <v>0</v>
      </c>
      <c r="AV183" s="601">
        <f t="shared" si="52"/>
        <v>0</v>
      </c>
      <c r="AW183" s="584">
        <f>IFERROR(VLOOKUP(G183,'base dados'!$B$2:$C$47,2,FALSE),0)</f>
        <v>0</v>
      </c>
      <c r="AX183" s="589">
        <f t="shared" si="55"/>
        <v>0</v>
      </c>
      <c r="AY183" s="601">
        <f t="shared" si="46"/>
        <v>0</v>
      </c>
      <c r="AZ183" s="601">
        <f t="shared" si="47"/>
        <v>0</v>
      </c>
      <c r="BA183" s="585">
        <f>IFERROR(VLOOKUP(H183,'base dados'!$B$2:$C$47,2,FALSE),0)</f>
        <v>0</v>
      </c>
      <c r="BB183" s="589">
        <f t="shared" si="53"/>
        <v>0</v>
      </c>
      <c r="BC183" s="589">
        <f t="shared" si="54"/>
        <v>0</v>
      </c>
    </row>
    <row r="184" spans="1:55" ht="42.6" hidden="1" customHeight="1">
      <c r="A184" s="482">
        <f>IFERROR(VLOOKUP(G184,'base dados'!K185:L188,2,FALSE),0)</f>
        <v>0</v>
      </c>
      <c r="B184" s="482">
        <f>IFERROR(VLOOKUP(H184,'base dados'!$M$11:$N$22,2,FALSE),0)</f>
        <v>0</v>
      </c>
      <c r="C184" s="578">
        <f t="shared" si="48"/>
        <v>174</v>
      </c>
      <c r="D184" s="578"/>
      <c r="E184" s="578"/>
      <c r="F184" s="581"/>
      <c r="G184" s="579"/>
      <c r="H184" s="579"/>
      <c r="I184" s="597">
        <f>IFERROR(VLOOKUP(G184,'base dados'!$B$2:$F$47,5,FALSE),0)</f>
        <v>0</v>
      </c>
      <c r="J184" s="586" t="str">
        <f>IFERROR(VLOOKUP(G184,'base dados'!$B$2:$F$47,3,FALSE)," ")</f>
        <v xml:space="preserve"> </v>
      </c>
      <c r="K184" s="597" t="str">
        <f>IFERROR(VLOOKUP(H184,'base dados'!$B$2:$F$47,5,FALSE)," ")</f>
        <v xml:space="preserve"> </v>
      </c>
      <c r="L184" s="586" t="str">
        <f>IFERROR(VLOOKUP(H184,'base dados'!$B$2:$F$47,3,FALSE)," ")</f>
        <v xml:space="preserve"> </v>
      </c>
      <c r="M184" s="582"/>
      <c r="N184" s="587"/>
      <c r="O184" s="587"/>
      <c r="P184" s="586">
        <f t="shared" si="39"/>
        <v>0</v>
      </c>
      <c r="Q184" s="587"/>
      <c r="R184" s="587"/>
      <c r="S184" s="587"/>
      <c r="T184" s="587"/>
      <c r="U184" s="586">
        <f t="shared" si="40"/>
        <v>0</v>
      </c>
      <c r="V184" s="582"/>
      <c r="W184" s="582"/>
      <c r="X184" s="582"/>
      <c r="Y184" s="582"/>
      <c r="Z184" s="586">
        <f t="shared" si="41"/>
        <v>0</v>
      </c>
      <c r="AA184" s="582"/>
      <c r="AB184" s="582"/>
      <c r="AC184" s="586">
        <f t="shared" si="42"/>
        <v>0</v>
      </c>
      <c r="AD184" s="582"/>
      <c r="AE184" s="582"/>
      <c r="AF184" s="582"/>
      <c r="AG184" s="586">
        <f t="shared" si="43"/>
        <v>0</v>
      </c>
      <c r="AH184" s="582"/>
      <c r="AI184" s="582"/>
      <c r="AJ184" s="582"/>
      <c r="AK184" s="582"/>
      <c r="AL184" s="586">
        <f t="shared" si="44"/>
        <v>0</v>
      </c>
      <c r="AM184" s="582"/>
      <c r="AN184" s="582"/>
      <c r="AO184" s="586">
        <f t="shared" si="49"/>
        <v>0</v>
      </c>
      <c r="AP184" s="582"/>
      <c r="AQ184" s="582"/>
      <c r="AR184" s="582"/>
      <c r="AS184" s="588">
        <f t="shared" si="50"/>
        <v>0</v>
      </c>
      <c r="AT184" s="590">
        <f t="shared" si="51"/>
        <v>0</v>
      </c>
      <c r="AU184" s="601">
        <f t="shared" si="45"/>
        <v>0</v>
      </c>
      <c r="AV184" s="601">
        <f t="shared" si="52"/>
        <v>0</v>
      </c>
      <c r="AW184" s="584">
        <f>IFERROR(VLOOKUP(G184,'base dados'!$B$2:$C$47,2,FALSE),0)</f>
        <v>0</v>
      </c>
      <c r="AX184" s="589">
        <f t="shared" si="55"/>
        <v>0</v>
      </c>
      <c r="AY184" s="601">
        <f t="shared" si="46"/>
        <v>0</v>
      </c>
      <c r="AZ184" s="601">
        <f t="shared" si="47"/>
        <v>0</v>
      </c>
      <c r="BA184" s="585">
        <f>IFERROR(VLOOKUP(H184,'base dados'!$B$2:$C$47,2,FALSE),0)</f>
        <v>0</v>
      </c>
      <c r="BB184" s="589">
        <f t="shared" si="53"/>
        <v>0</v>
      </c>
      <c r="BC184" s="589">
        <f t="shared" si="54"/>
        <v>0</v>
      </c>
    </row>
    <row r="185" spans="1:55" ht="42.6" hidden="1" customHeight="1">
      <c r="A185" s="482">
        <f>IFERROR(VLOOKUP(G185,'base dados'!K186:L189,2,FALSE),0)</f>
        <v>0</v>
      </c>
      <c r="B185" s="482">
        <f>IFERROR(VLOOKUP(H185,'base dados'!$M$11:$N$22,2,FALSE),0)</f>
        <v>0</v>
      </c>
      <c r="C185" s="578">
        <f t="shared" si="48"/>
        <v>175</v>
      </c>
      <c r="D185" s="578"/>
      <c r="E185" s="578"/>
      <c r="F185" s="581"/>
      <c r="G185" s="579"/>
      <c r="H185" s="579"/>
      <c r="I185" s="597">
        <f>IFERROR(VLOOKUP(G185,'base dados'!$B$2:$F$47,5,FALSE),0)</f>
        <v>0</v>
      </c>
      <c r="J185" s="586" t="str">
        <f>IFERROR(VLOOKUP(G185,'base dados'!$B$2:$F$47,3,FALSE)," ")</f>
        <v xml:space="preserve"> </v>
      </c>
      <c r="K185" s="597" t="str">
        <f>IFERROR(VLOOKUP(H185,'base dados'!$B$2:$F$47,5,FALSE)," ")</f>
        <v xml:space="preserve"> </v>
      </c>
      <c r="L185" s="586" t="str">
        <f>IFERROR(VLOOKUP(H185,'base dados'!$B$2:$F$47,3,FALSE)," ")</f>
        <v xml:space="preserve"> </v>
      </c>
      <c r="M185" s="582"/>
      <c r="N185" s="587"/>
      <c r="O185" s="587"/>
      <c r="P185" s="586">
        <f t="shared" si="39"/>
        <v>0</v>
      </c>
      <c r="Q185" s="587"/>
      <c r="R185" s="587"/>
      <c r="S185" s="587"/>
      <c r="T185" s="587"/>
      <c r="U185" s="586">
        <f t="shared" si="40"/>
        <v>0</v>
      </c>
      <c r="V185" s="582"/>
      <c r="W185" s="582"/>
      <c r="X185" s="582"/>
      <c r="Y185" s="582"/>
      <c r="Z185" s="586">
        <f t="shared" si="41"/>
        <v>0</v>
      </c>
      <c r="AA185" s="582"/>
      <c r="AB185" s="582"/>
      <c r="AC185" s="586">
        <f t="shared" si="42"/>
        <v>0</v>
      </c>
      <c r="AD185" s="582"/>
      <c r="AE185" s="582"/>
      <c r="AF185" s="582"/>
      <c r="AG185" s="586">
        <f t="shared" si="43"/>
        <v>0</v>
      </c>
      <c r="AH185" s="582"/>
      <c r="AI185" s="582"/>
      <c r="AJ185" s="582"/>
      <c r="AK185" s="582"/>
      <c r="AL185" s="586">
        <f t="shared" si="44"/>
        <v>0</v>
      </c>
      <c r="AM185" s="582"/>
      <c r="AN185" s="582"/>
      <c r="AO185" s="586">
        <f t="shared" si="49"/>
        <v>0</v>
      </c>
      <c r="AP185" s="582"/>
      <c r="AQ185" s="582"/>
      <c r="AR185" s="582"/>
      <c r="AS185" s="588">
        <f t="shared" si="50"/>
        <v>0</v>
      </c>
      <c r="AT185" s="590">
        <f t="shared" si="51"/>
        <v>0</v>
      </c>
      <c r="AU185" s="601">
        <f t="shared" si="45"/>
        <v>0</v>
      </c>
      <c r="AV185" s="601">
        <f t="shared" si="52"/>
        <v>0</v>
      </c>
      <c r="AW185" s="584">
        <f>IFERROR(VLOOKUP(G185,'base dados'!$B$2:$C$47,2,FALSE),0)</f>
        <v>0</v>
      </c>
      <c r="AX185" s="589">
        <f t="shared" si="55"/>
        <v>0</v>
      </c>
      <c r="AY185" s="601">
        <f t="shared" si="46"/>
        <v>0</v>
      </c>
      <c r="AZ185" s="601">
        <f t="shared" si="47"/>
        <v>0</v>
      </c>
      <c r="BA185" s="585">
        <f>IFERROR(VLOOKUP(H185,'base dados'!$B$2:$C$47,2,FALSE),0)</f>
        <v>0</v>
      </c>
      <c r="BB185" s="589">
        <f t="shared" si="53"/>
        <v>0</v>
      </c>
      <c r="BC185" s="589">
        <f t="shared" si="54"/>
        <v>0</v>
      </c>
    </row>
    <row r="186" spans="1:55" ht="42.6" hidden="1" customHeight="1">
      <c r="A186" s="482">
        <f>IFERROR(VLOOKUP(G186,'base dados'!K187:L190,2,FALSE),0)</f>
        <v>0</v>
      </c>
      <c r="B186" s="482">
        <f>IFERROR(VLOOKUP(H186,'base dados'!$M$11:$N$22,2,FALSE),0)</f>
        <v>0</v>
      </c>
      <c r="C186" s="578">
        <f t="shared" si="48"/>
        <v>176</v>
      </c>
      <c r="D186" s="578"/>
      <c r="E186" s="578"/>
      <c r="F186" s="581"/>
      <c r="G186" s="579"/>
      <c r="H186" s="579"/>
      <c r="I186" s="597">
        <f>IFERROR(VLOOKUP(G186,'base dados'!$B$2:$F$47,5,FALSE),0)</f>
        <v>0</v>
      </c>
      <c r="J186" s="586" t="str">
        <f>IFERROR(VLOOKUP(G186,'base dados'!$B$2:$F$47,3,FALSE)," ")</f>
        <v xml:space="preserve"> </v>
      </c>
      <c r="K186" s="597" t="str">
        <f>IFERROR(VLOOKUP(H186,'base dados'!$B$2:$F$47,5,FALSE)," ")</f>
        <v xml:space="preserve"> </v>
      </c>
      <c r="L186" s="586" t="str">
        <f>IFERROR(VLOOKUP(H186,'base dados'!$B$2:$F$47,3,FALSE)," ")</f>
        <v xml:space="preserve"> </v>
      </c>
      <c r="M186" s="582"/>
      <c r="N186" s="587"/>
      <c r="O186" s="587"/>
      <c r="P186" s="586">
        <f t="shared" si="39"/>
        <v>0</v>
      </c>
      <c r="Q186" s="587"/>
      <c r="R186" s="587"/>
      <c r="S186" s="587"/>
      <c r="T186" s="587"/>
      <c r="U186" s="586">
        <f t="shared" si="40"/>
        <v>0</v>
      </c>
      <c r="V186" s="582"/>
      <c r="W186" s="582"/>
      <c r="X186" s="582"/>
      <c r="Y186" s="582"/>
      <c r="Z186" s="586">
        <f t="shared" si="41"/>
        <v>0</v>
      </c>
      <c r="AA186" s="582"/>
      <c r="AB186" s="582"/>
      <c r="AC186" s="586">
        <f t="shared" si="42"/>
        <v>0</v>
      </c>
      <c r="AD186" s="582"/>
      <c r="AE186" s="582"/>
      <c r="AF186" s="582"/>
      <c r="AG186" s="586">
        <f t="shared" si="43"/>
        <v>0</v>
      </c>
      <c r="AH186" s="582"/>
      <c r="AI186" s="582"/>
      <c r="AJ186" s="582"/>
      <c r="AK186" s="582"/>
      <c r="AL186" s="586">
        <f t="shared" si="44"/>
        <v>0</v>
      </c>
      <c r="AM186" s="582"/>
      <c r="AN186" s="582"/>
      <c r="AO186" s="586">
        <f t="shared" si="49"/>
        <v>0</v>
      </c>
      <c r="AP186" s="582"/>
      <c r="AQ186" s="582"/>
      <c r="AR186" s="582"/>
      <c r="AS186" s="588">
        <f t="shared" si="50"/>
        <v>0</v>
      </c>
      <c r="AT186" s="590">
        <f t="shared" si="51"/>
        <v>0</v>
      </c>
      <c r="AU186" s="601">
        <f t="shared" si="45"/>
        <v>0</v>
      </c>
      <c r="AV186" s="601">
        <f t="shared" si="52"/>
        <v>0</v>
      </c>
      <c r="AW186" s="584">
        <f>IFERROR(VLOOKUP(G186,'base dados'!$B$2:$C$47,2,FALSE),0)</f>
        <v>0</v>
      </c>
      <c r="AX186" s="589">
        <f t="shared" si="55"/>
        <v>0</v>
      </c>
      <c r="AY186" s="601">
        <f t="shared" si="46"/>
        <v>0</v>
      </c>
      <c r="AZ186" s="601">
        <f t="shared" si="47"/>
        <v>0</v>
      </c>
      <c r="BA186" s="585">
        <f>IFERROR(VLOOKUP(H186,'base dados'!$B$2:$C$47,2,FALSE),0)</f>
        <v>0</v>
      </c>
      <c r="BB186" s="589">
        <f t="shared" si="53"/>
        <v>0</v>
      </c>
      <c r="BC186" s="589">
        <f t="shared" si="54"/>
        <v>0</v>
      </c>
    </row>
    <row r="187" spans="1:55" ht="42.6" hidden="1" customHeight="1">
      <c r="A187" s="482">
        <f>IFERROR(VLOOKUP(G187,'base dados'!K188:L191,2,FALSE),0)</f>
        <v>0</v>
      </c>
      <c r="B187" s="482">
        <f>IFERROR(VLOOKUP(H187,'base dados'!$M$11:$N$22,2,FALSE),0)</f>
        <v>0</v>
      </c>
      <c r="C187" s="578">
        <f t="shared" si="48"/>
        <v>177</v>
      </c>
      <c r="D187" s="578"/>
      <c r="E187" s="578"/>
      <c r="F187" s="581"/>
      <c r="G187" s="579"/>
      <c r="H187" s="579"/>
      <c r="I187" s="597">
        <f>IFERROR(VLOOKUP(G187,'base dados'!$B$2:$F$47,5,FALSE),0)</f>
        <v>0</v>
      </c>
      <c r="J187" s="586" t="str">
        <f>IFERROR(VLOOKUP(G187,'base dados'!$B$2:$F$47,3,FALSE)," ")</f>
        <v xml:space="preserve"> </v>
      </c>
      <c r="K187" s="597" t="str">
        <f>IFERROR(VLOOKUP(H187,'base dados'!$B$2:$F$47,5,FALSE)," ")</f>
        <v xml:space="preserve"> </v>
      </c>
      <c r="L187" s="586" t="str">
        <f>IFERROR(VLOOKUP(H187,'base dados'!$B$2:$F$47,3,FALSE)," ")</f>
        <v xml:space="preserve"> </v>
      </c>
      <c r="M187" s="582"/>
      <c r="N187" s="587"/>
      <c r="O187" s="587"/>
      <c r="P187" s="586">
        <f t="shared" si="39"/>
        <v>0</v>
      </c>
      <c r="Q187" s="587"/>
      <c r="R187" s="587"/>
      <c r="S187" s="587"/>
      <c r="T187" s="587"/>
      <c r="U187" s="586">
        <f t="shared" si="40"/>
        <v>0</v>
      </c>
      <c r="V187" s="582"/>
      <c r="W187" s="582"/>
      <c r="X187" s="582"/>
      <c r="Y187" s="582"/>
      <c r="Z187" s="586">
        <f t="shared" si="41"/>
        <v>0</v>
      </c>
      <c r="AA187" s="582"/>
      <c r="AB187" s="582"/>
      <c r="AC187" s="586">
        <f t="shared" si="42"/>
        <v>0</v>
      </c>
      <c r="AD187" s="582"/>
      <c r="AE187" s="582"/>
      <c r="AF187" s="582"/>
      <c r="AG187" s="586">
        <f t="shared" si="43"/>
        <v>0</v>
      </c>
      <c r="AH187" s="582"/>
      <c r="AI187" s="582"/>
      <c r="AJ187" s="582"/>
      <c r="AK187" s="582"/>
      <c r="AL187" s="586">
        <f t="shared" si="44"/>
        <v>0</v>
      </c>
      <c r="AM187" s="582"/>
      <c r="AN187" s="582"/>
      <c r="AO187" s="586">
        <f t="shared" si="49"/>
        <v>0</v>
      </c>
      <c r="AP187" s="582"/>
      <c r="AQ187" s="582"/>
      <c r="AR187" s="582"/>
      <c r="AS187" s="588">
        <f t="shared" si="50"/>
        <v>0</v>
      </c>
      <c r="AT187" s="590">
        <f t="shared" si="51"/>
        <v>0</v>
      </c>
      <c r="AU187" s="601">
        <f t="shared" si="45"/>
        <v>0</v>
      </c>
      <c r="AV187" s="601">
        <f t="shared" si="52"/>
        <v>0</v>
      </c>
      <c r="AW187" s="584">
        <f>IFERROR(VLOOKUP(G187,'base dados'!$B$2:$C$47,2,FALSE),0)</f>
        <v>0</v>
      </c>
      <c r="AX187" s="589">
        <f t="shared" si="55"/>
        <v>0</v>
      </c>
      <c r="AY187" s="601">
        <f t="shared" si="46"/>
        <v>0</v>
      </c>
      <c r="AZ187" s="601">
        <f t="shared" si="47"/>
        <v>0</v>
      </c>
      <c r="BA187" s="585">
        <f>IFERROR(VLOOKUP(H187,'base dados'!$B$2:$C$47,2,FALSE),0)</f>
        <v>0</v>
      </c>
      <c r="BB187" s="589">
        <f t="shared" si="53"/>
        <v>0</v>
      </c>
      <c r="BC187" s="589">
        <f t="shared" si="54"/>
        <v>0</v>
      </c>
    </row>
    <row r="188" spans="1:55" ht="42.6" hidden="1" customHeight="1">
      <c r="A188" s="482">
        <f>IFERROR(VLOOKUP(G188,'base dados'!K189:L192,2,FALSE),0)</f>
        <v>0</v>
      </c>
      <c r="B188" s="482">
        <f>IFERROR(VLOOKUP(H188,'base dados'!$M$11:$N$22,2,FALSE),0)</f>
        <v>0</v>
      </c>
      <c r="C188" s="578">
        <f t="shared" si="48"/>
        <v>178</v>
      </c>
      <c r="D188" s="578"/>
      <c r="E188" s="578"/>
      <c r="F188" s="581"/>
      <c r="G188" s="579"/>
      <c r="H188" s="579"/>
      <c r="I188" s="597">
        <f>IFERROR(VLOOKUP(G188,'base dados'!$B$2:$F$47,5,FALSE),0)</f>
        <v>0</v>
      </c>
      <c r="J188" s="586" t="str">
        <f>IFERROR(VLOOKUP(G188,'base dados'!$B$2:$F$47,3,FALSE)," ")</f>
        <v xml:space="preserve"> </v>
      </c>
      <c r="K188" s="597" t="str">
        <f>IFERROR(VLOOKUP(H188,'base dados'!$B$2:$F$47,5,FALSE)," ")</f>
        <v xml:space="preserve"> </v>
      </c>
      <c r="L188" s="586" t="str">
        <f>IFERROR(VLOOKUP(H188,'base dados'!$B$2:$F$47,3,FALSE)," ")</f>
        <v xml:space="preserve"> </v>
      </c>
      <c r="M188" s="582"/>
      <c r="N188" s="587"/>
      <c r="O188" s="587"/>
      <c r="P188" s="586">
        <f t="shared" si="39"/>
        <v>0</v>
      </c>
      <c r="Q188" s="587"/>
      <c r="R188" s="587"/>
      <c r="S188" s="587"/>
      <c r="T188" s="587"/>
      <c r="U188" s="586">
        <f t="shared" si="40"/>
        <v>0</v>
      </c>
      <c r="V188" s="582"/>
      <c r="W188" s="582"/>
      <c r="X188" s="582"/>
      <c r="Y188" s="582"/>
      <c r="Z188" s="586">
        <f t="shared" si="41"/>
        <v>0</v>
      </c>
      <c r="AA188" s="582"/>
      <c r="AB188" s="582"/>
      <c r="AC188" s="586">
        <f t="shared" si="42"/>
        <v>0</v>
      </c>
      <c r="AD188" s="582"/>
      <c r="AE188" s="582"/>
      <c r="AF188" s="582"/>
      <c r="AG188" s="586">
        <f t="shared" si="43"/>
        <v>0</v>
      </c>
      <c r="AH188" s="582"/>
      <c r="AI188" s="582"/>
      <c r="AJ188" s="582"/>
      <c r="AK188" s="582"/>
      <c r="AL188" s="586">
        <f t="shared" si="44"/>
        <v>0</v>
      </c>
      <c r="AM188" s="582"/>
      <c r="AN188" s="582"/>
      <c r="AO188" s="586">
        <f t="shared" si="49"/>
        <v>0</v>
      </c>
      <c r="AP188" s="582"/>
      <c r="AQ188" s="582"/>
      <c r="AR188" s="582"/>
      <c r="AS188" s="588">
        <f t="shared" si="50"/>
        <v>0</v>
      </c>
      <c r="AT188" s="590">
        <f t="shared" si="51"/>
        <v>0</v>
      </c>
      <c r="AU188" s="601">
        <f t="shared" si="45"/>
        <v>0</v>
      </c>
      <c r="AV188" s="601">
        <f t="shared" si="52"/>
        <v>0</v>
      </c>
      <c r="AW188" s="584">
        <f>IFERROR(VLOOKUP(G188,'base dados'!$B$2:$C$47,2,FALSE),0)</f>
        <v>0</v>
      </c>
      <c r="AX188" s="589">
        <f t="shared" si="55"/>
        <v>0</v>
      </c>
      <c r="AY188" s="601">
        <f t="shared" si="46"/>
        <v>0</v>
      </c>
      <c r="AZ188" s="601">
        <f t="shared" si="47"/>
        <v>0</v>
      </c>
      <c r="BA188" s="585">
        <f>IFERROR(VLOOKUP(H188,'base dados'!$B$2:$C$47,2,FALSE),0)</f>
        <v>0</v>
      </c>
      <c r="BB188" s="589">
        <f t="shared" si="53"/>
        <v>0</v>
      </c>
      <c r="BC188" s="589">
        <f t="shared" si="54"/>
        <v>0</v>
      </c>
    </row>
    <row r="189" spans="1:55" ht="42.6" hidden="1" customHeight="1">
      <c r="A189" s="482">
        <f>IFERROR(VLOOKUP(G189,'base dados'!K190:L193,2,FALSE),0)</f>
        <v>0</v>
      </c>
      <c r="B189" s="482">
        <f>IFERROR(VLOOKUP(H189,'base dados'!$M$11:$N$22,2,FALSE),0)</f>
        <v>0</v>
      </c>
      <c r="C189" s="578">
        <f t="shared" si="48"/>
        <v>179</v>
      </c>
      <c r="D189" s="578"/>
      <c r="E189" s="578"/>
      <c r="F189" s="581"/>
      <c r="G189" s="579"/>
      <c r="H189" s="579"/>
      <c r="I189" s="597">
        <f>IFERROR(VLOOKUP(G189,'base dados'!$B$2:$F$47,5,FALSE),0)</f>
        <v>0</v>
      </c>
      <c r="J189" s="586" t="str">
        <f>IFERROR(VLOOKUP(G189,'base dados'!$B$2:$F$47,3,FALSE)," ")</f>
        <v xml:space="preserve"> </v>
      </c>
      <c r="K189" s="597" t="str">
        <f>IFERROR(VLOOKUP(H189,'base dados'!$B$2:$F$47,5,FALSE)," ")</f>
        <v xml:space="preserve"> </v>
      </c>
      <c r="L189" s="586" t="str">
        <f>IFERROR(VLOOKUP(H189,'base dados'!$B$2:$F$47,3,FALSE)," ")</f>
        <v xml:space="preserve"> </v>
      </c>
      <c r="M189" s="582"/>
      <c r="N189" s="587"/>
      <c r="O189" s="587"/>
      <c r="P189" s="586">
        <f t="shared" si="39"/>
        <v>0</v>
      </c>
      <c r="Q189" s="587"/>
      <c r="R189" s="587"/>
      <c r="S189" s="587"/>
      <c r="T189" s="587"/>
      <c r="U189" s="586">
        <f t="shared" si="40"/>
        <v>0</v>
      </c>
      <c r="V189" s="582"/>
      <c r="W189" s="582"/>
      <c r="X189" s="582"/>
      <c r="Y189" s="582"/>
      <c r="Z189" s="586">
        <f t="shared" si="41"/>
        <v>0</v>
      </c>
      <c r="AA189" s="582"/>
      <c r="AB189" s="582"/>
      <c r="AC189" s="586">
        <f t="shared" si="42"/>
        <v>0</v>
      </c>
      <c r="AD189" s="582"/>
      <c r="AE189" s="582"/>
      <c r="AF189" s="582"/>
      <c r="AG189" s="586">
        <f t="shared" si="43"/>
        <v>0</v>
      </c>
      <c r="AH189" s="582"/>
      <c r="AI189" s="582"/>
      <c r="AJ189" s="582"/>
      <c r="AK189" s="582"/>
      <c r="AL189" s="586">
        <f t="shared" si="44"/>
        <v>0</v>
      </c>
      <c r="AM189" s="582"/>
      <c r="AN189" s="582"/>
      <c r="AO189" s="586">
        <f t="shared" si="49"/>
        <v>0</v>
      </c>
      <c r="AP189" s="582"/>
      <c r="AQ189" s="582"/>
      <c r="AR189" s="582"/>
      <c r="AS189" s="588">
        <f t="shared" si="50"/>
        <v>0</v>
      </c>
      <c r="AT189" s="590">
        <f t="shared" si="51"/>
        <v>0</v>
      </c>
      <c r="AU189" s="601">
        <f t="shared" si="45"/>
        <v>0</v>
      </c>
      <c r="AV189" s="601">
        <f t="shared" si="52"/>
        <v>0</v>
      </c>
      <c r="AW189" s="584">
        <f>IFERROR(VLOOKUP(G189,'base dados'!$B$2:$C$47,2,FALSE),0)</f>
        <v>0</v>
      </c>
      <c r="AX189" s="589">
        <f t="shared" si="55"/>
        <v>0</v>
      </c>
      <c r="AY189" s="601">
        <f t="shared" si="46"/>
        <v>0</v>
      </c>
      <c r="AZ189" s="601">
        <f t="shared" si="47"/>
        <v>0</v>
      </c>
      <c r="BA189" s="585">
        <f>IFERROR(VLOOKUP(H189,'base dados'!$B$2:$C$47,2,FALSE),0)</f>
        <v>0</v>
      </c>
      <c r="BB189" s="589">
        <f t="shared" si="53"/>
        <v>0</v>
      </c>
      <c r="BC189" s="589">
        <f t="shared" si="54"/>
        <v>0</v>
      </c>
    </row>
    <row r="190" spans="1:55" ht="42.6" hidden="1" customHeight="1">
      <c r="A190" s="482">
        <f>IFERROR(VLOOKUP(G190,'base dados'!K191:L194,2,FALSE),0)</f>
        <v>0</v>
      </c>
      <c r="B190" s="482">
        <f>IFERROR(VLOOKUP(H190,'base dados'!$M$11:$N$22,2,FALSE),0)</f>
        <v>0</v>
      </c>
      <c r="C190" s="578">
        <f t="shared" si="48"/>
        <v>180</v>
      </c>
      <c r="D190" s="578"/>
      <c r="E190" s="578"/>
      <c r="F190" s="581"/>
      <c r="G190" s="579"/>
      <c r="H190" s="579"/>
      <c r="I190" s="597">
        <f>IFERROR(VLOOKUP(G190,'base dados'!$B$2:$F$47,5,FALSE),0)</f>
        <v>0</v>
      </c>
      <c r="J190" s="586" t="str">
        <f>IFERROR(VLOOKUP(G190,'base dados'!$B$2:$F$47,3,FALSE)," ")</f>
        <v xml:space="preserve"> </v>
      </c>
      <c r="K190" s="597" t="str">
        <f>IFERROR(VLOOKUP(H190,'base dados'!$B$2:$F$47,5,FALSE)," ")</f>
        <v xml:space="preserve"> </v>
      </c>
      <c r="L190" s="586" t="str">
        <f>IFERROR(VLOOKUP(H190,'base dados'!$B$2:$F$47,3,FALSE)," ")</f>
        <v xml:space="preserve"> </v>
      </c>
      <c r="M190" s="582"/>
      <c r="N190" s="587"/>
      <c r="O190" s="587"/>
      <c r="P190" s="586">
        <f t="shared" si="39"/>
        <v>0</v>
      </c>
      <c r="Q190" s="587"/>
      <c r="R190" s="587"/>
      <c r="S190" s="587"/>
      <c r="T190" s="587"/>
      <c r="U190" s="586">
        <f t="shared" si="40"/>
        <v>0</v>
      </c>
      <c r="V190" s="582"/>
      <c r="W190" s="582"/>
      <c r="X190" s="582"/>
      <c r="Y190" s="582"/>
      <c r="Z190" s="586">
        <f t="shared" si="41"/>
        <v>0</v>
      </c>
      <c r="AA190" s="582"/>
      <c r="AB190" s="582"/>
      <c r="AC190" s="586">
        <f t="shared" si="42"/>
        <v>0</v>
      </c>
      <c r="AD190" s="582"/>
      <c r="AE190" s="582"/>
      <c r="AF190" s="582"/>
      <c r="AG190" s="586">
        <f t="shared" si="43"/>
        <v>0</v>
      </c>
      <c r="AH190" s="582"/>
      <c r="AI190" s="582"/>
      <c r="AJ190" s="582"/>
      <c r="AK190" s="582"/>
      <c r="AL190" s="586">
        <f t="shared" si="44"/>
        <v>0</v>
      </c>
      <c r="AM190" s="582"/>
      <c r="AN190" s="582"/>
      <c r="AO190" s="586">
        <f t="shared" si="49"/>
        <v>0</v>
      </c>
      <c r="AP190" s="582"/>
      <c r="AQ190" s="582"/>
      <c r="AR190" s="582"/>
      <c r="AS190" s="588">
        <f t="shared" si="50"/>
        <v>0</v>
      </c>
      <c r="AT190" s="590">
        <f t="shared" si="51"/>
        <v>0</v>
      </c>
      <c r="AU190" s="601">
        <f t="shared" si="45"/>
        <v>0</v>
      </c>
      <c r="AV190" s="601">
        <f t="shared" si="52"/>
        <v>0</v>
      </c>
      <c r="AW190" s="584">
        <f>IFERROR(VLOOKUP(G190,'base dados'!$B$2:$C$47,2,FALSE),0)</f>
        <v>0</v>
      </c>
      <c r="AX190" s="589">
        <f t="shared" si="55"/>
        <v>0</v>
      </c>
      <c r="AY190" s="601">
        <f t="shared" si="46"/>
        <v>0</v>
      </c>
      <c r="AZ190" s="601">
        <f t="shared" si="47"/>
        <v>0</v>
      </c>
      <c r="BA190" s="585">
        <f>IFERROR(VLOOKUP(H190,'base dados'!$B$2:$C$47,2,FALSE),0)</f>
        <v>0</v>
      </c>
      <c r="BB190" s="589">
        <f t="shared" si="53"/>
        <v>0</v>
      </c>
      <c r="BC190" s="589">
        <f t="shared" si="54"/>
        <v>0</v>
      </c>
    </row>
    <row r="191" spans="1:55" ht="42.6" hidden="1" customHeight="1">
      <c r="A191" s="482">
        <f>IFERROR(VLOOKUP(G191,'base dados'!K192:L195,2,FALSE),0)</f>
        <v>0</v>
      </c>
      <c r="B191" s="482">
        <f>IFERROR(VLOOKUP(H191,'base dados'!$M$11:$N$22,2,FALSE),0)</f>
        <v>0</v>
      </c>
      <c r="C191" s="578">
        <f t="shared" si="48"/>
        <v>181</v>
      </c>
      <c r="D191" s="578"/>
      <c r="E191" s="578"/>
      <c r="F191" s="581"/>
      <c r="G191" s="579"/>
      <c r="H191" s="579"/>
      <c r="I191" s="597">
        <f>IFERROR(VLOOKUP(G191,'base dados'!$B$2:$F$47,5,FALSE),0)</f>
        <v>0</v>
      </c>
      <c r="J191" s="586" t="str">
        <f>IFERROR(VLOOKUP(G191,'base dados'!$B$2:$F$47,3,FALSE)," ")</f>
        <v xml:space="preserve"> </v>
      </c>
      <c r="K191" s="597" t="str">
        <f>IFERROR(VLOOKUP(H191,'base dados'!$B$2:$F$47,5,FALSE)," ")</f>
        <v xml:space="preserve"> </v>
      </c>
      <c r="L191" s="586" t="str">
        <f>IFERROR(VLOOKUP(H191,'base dados'!$B$2:$F$47,3,FALSE)," ")</f>
        <v xml:space="preserve"> </v>
      </c>
      <c r="M191" s="582"/>
      <c r="N191" s="587"/>
      <c r="O191" s="587"/>
      <c r="P191" s="586">
        <f t="shared" si="39"/>
        <v>0</v>
      </c>
      <c r="Q191" s="587"/>
      <c r="R191" s="587"/>
      <c r="S191" s="587"/>
      <c r="T191" s="587"/>
      <c r="U191" s="586">
        <f t="shared" si="40"/>
        <v>0</v>
      </c>
      <c r="V191" s="582"/>
      <c r="W191" s="582"/>
      <c r="X191" s="582"/>
      <c r="Y191" s="582"/>
      <c r="Z191" s="586">
        <f t="shared" si="41"/>
        <v>0</v>
      </c>
      <c r="AA191" s="582"/>
      <c r="AB191" s="582"/>
      <c r="AC191" s="586">
        <f t="shared" si="42"/>
        <v>0</v>
      </c>
      <c r="AD191" s="582"/>
      <c r="AE191" s="582"/>
      <c r="AF191" s="582"/>
      <c r="AG191" s="586">
        <f t="shared" si="43"/>
        <v>0</v>
      </c>
      <c r="AH191" s="582"/>
      <c r="AI191" s="582"/>
      <c r="AJ191" s="582"/>
      <c r="AK191" s="582"/>
      <c r="AL191" s="586">
        <f t="shared" si="44"/>
        <v>0</v>
      </c>
      <c r="AM191" s="582"/>
      <c r="AN191" s="582"/>
      <c r="AO191" s="586">
        <f t="shared" si="49"/>
        <v>0</v>
      </c>
      <c r="AP191" s="582"/>
      <c r="AQ191" s="582"/>
      <c r="AR191" s="582"/>
      <c r="AS191" s="588">
        <f t="shared" si="50"/>
        <v>0</v>
      </c>
      <c r="AT191" s="590">
        <f t="shared" si="51"/>
        <v>0</v>
      </c>
      <c r="AU191" s="601">
        <f t="shared" si="45"/>
        <v>0</v>
      </c>
      <c r="AV191" s="601">
        <f t="shared" si="52"/>
        <v>0</v>
      </c>
      <c r="AW191" s="584">
        <f>IFERROR(VLOOKUP(G191,'base dados'!$B$2:$C$47,2,FALSE),0)</f>
        <v>0</v>
      </c>
      <c r="AX191" s="589">
        <f t="shared" si="55"/>
        <v>0</v>
      </c>
      <c r="AY191" s="601">
        <f t="shared" si="46"/>
        <v>0</v>
      </c>
      <c r="AZ191" s="601">
        <f t="shared" si="47"/>
        <v>0</v>
      </c>
      <c r="BA191" s="585">
        <f>IFERROR(VLOOKUP(H191,'base dados'!$B$2:$C$47,2,FALSE),0)</f>
        <v>0</v>
      </c>
      <c r="BB191" s="589">
        <f t="shared" si="53"/>
        <v>0</v>
      </c>
      <c r="BC191" s="589">
        <f t="shared" si="54"/>
        <v>0</v>
      </c>
    </row>
    <row r="192" spans="1:55" ht="42.6" hidden="1" customHeight="1">
      <c r="A192" s="482">
        <f>IFERROR(VLOOKUP(G192,'base dados'!K193:L196,2,FALSE),0)</f>
        <v>0</v>
      </c>
      <c r="B192" s="482">
        <f>IFERROR(VLOOKUP(H192,'base dados'!$M$11:$N$22,2,FALSE),0)</f>
        <v>0</v>
      </c>
      <c r="C192" s="578">
        <f t="shared" si="48"/>
        <v>182</v>
      </c>
      <c r="D192" s="578"/>
      <c r="E192" s="578"/>
      <c r="F192" s="581"/>
      <c r="G192" s="579"/>
      <c r="H192" s="579"/>
      <c r="I192" s="597">
        <f>IFERROR(VLOOKUP(G192,'base dados'!$B$2:$F$47,5,FALSE),0)</f>
        <v>0</v>
      </c>
      <c r="J192" s="586" t="str">
        <f>IFERROR(VLOOKUP(G192,'base dados'!$B$2:$F$47,3,FALSE)," ")</f>
        <v xml:space="preserve"> </v>
      </c>
      <c r="K192" s="597" t="str">
        <f>IFERROR(VLOOKUP(H192,'base dados'!$B$2:$F$47,5,FALSE)," ")</f>
        <v xml:space="preserve"> </v>
      </c>
      <c r="L192" s="586" t="str">
        <f>IFERROR(VLOOKUP(H192,'base dados'!$B$2:$F$47,3,FALSE)," ")</f>
        <v xml:space="preserve"> </v>
      </c>
      <c r="M192" s="582"/>
      <c r="N192" s="587"/>
      <c r="O192" s="587"/>
      <c r="P192" s="586">
        <f t="shared" si="39"/>
        <v>0</v>
      </c>
      <c r="Q192" s="587"/>
      <c r="R192" s="587"/>
      <c r="S192" s="587"/>
      <c r="T192" s="587"/>
      <c r="U192" s="586">
        <f t="shared" si="40"/>
        <v>0</v>
      </c>
      <c r="V192" s="582"/>
      <c r="W192" s="582"/>
      <c r="X192" s="582"/>
      <c r="Y192" s="582"/>
      <c r="Z192" s="586">
        <f t="shared" si="41"/>
        <v>0</v>
      </c>
      <c r="AA192" s="582"/>
      <c r="AB192" s="582"/>
      <c r="AC192" s="586">
        <f t="shared" si="42"/>
        <v>0</v>
      </c>
      <c r="AD192" s="582"/>
      <c r="AE192" s="582"/>
      <c r="AF192" s="582"/>
      <c r="AG192" s="586">
        <f t="shared" si="43"/>
        <v>0</v>
      </c>
      <c r="AH192" s="582"/>
      <c r="AI192" s="582"/>
      <c r="AJ192" s="582"/>
      <c r="AK192" s="582"/>
      <c r="AL192" s="586">
        <f t="shared" si="44"/>
        <v>0</v>
      </c>
      <c r="AM192" s="582"/>
      <c r="AN192" s="582"/>
      <c r="AO192" s="586">
        <f t="shared" si="49"/>
        <v>0</v>
      </c>
      <c r="AP192" s="582"/>
      <c r="AQ192" s="582"/>
      <c r="AR192" s="582"/>
      <c r="AS192" s="588">
        <f t="shared" si="50"/>
        <v>0</v>
      </c>
      <c r="AT192" s="590">
        <f t="shared" si="51"/>
        <v>0</v>
      </c>
      <c r="AU192" s="601">
        <f t="shared" si="45"/>
        <v>0</v>
      </c>
      <c r="AV192" s="601">
        <f t="shared" si="52"/>
        <v>0</v>
      </c>
      <c r="AW192" s="584">
        <f>IFERROR(VLOOKUP(G192,'base dados'!$B$2:$C$47,2,FALSE),0)</f>
        <v>0</v>
      </c>
      <c r="AX192" s="589">
        <f t="shared" si="55"/>
        <v>0</v>
      </c>
      <c r="AY192" s="601">
        <f t="shared" si="46"/>
        <v>0</v>
      </c>
      <c r="AZ192" s="601">
        <f t="shared" si="47"/>
        <v>0</v>
      </c>
      <c r="BA192" s="585">
        <f>IFERROR(VLOOKUP(H192,'base dados'!$B$2:$C$47,2,FALSE),0)</f>
        <v>0</v>
      </c>
      <c r="BB192" s="589">
        <f t="shared" si="53"/>
        <v>0</v>
      </c>
      <c r="BC192" s="589">
        <f t="shared" si="54"/>
        <v>0</v>
      </c>
    </row>
    <row r="193" spans="1:55" ht="42.6" hidden="1" customHeight="1">
      <c r="A193" s="482">
        <f>IFERROR(VLOOKUP(G193,'base dados'!K194:L197,2,FALSE),0)</f>
        <v>0</v>
      </c>
      <c r="B193" s="482">
        <f>IFERROR(VLOOKUP(H193,'base dados'!$M$11:$N$22,2,FALSE),0)</f>
        <v>0</v>
      </c>
      <c r="C193" s="578">
        <f t="shared" si="48"/>
        <v>183</v>
      </c>
      <c r="D193" s="578"/>
      <c r="E193" s="578"/>
      <c r="F193" s="581"/>
      <c r="G193" s="579"/>
      <c r="H193" s="579"/>
      <c r="I193" s="597">
        <f>IFERROR(VLOOKUP(G193,'base dados'!$B$2:$F$47,5,FALSE),0)</f>
        <v>0</v>
      </c>
      <c r="J193" s="586" t="str">
        <f>IFERROR(VLOOKUP(G193,'base dados'!$B$2:$F$47,3,FALSE)," ")</f>
        <v xml:space="preserve"> </v>
      </c>
      <c r="K193" s="597" t="str">
        <f>IFERROR(VLOOKUP(H193,'base dados'!$B$2:$F$47,5,FALSE)," ")</f>
        <v xml:space="preserve"> </v>
      </c>
      <c r="L193" s="586" t="str">
        <f>IFERROR(VLOOKUP(H193,'base dados'!$B$2:$F$47,3,FALSE)," ")</f>
        <v xml:space="preserve"> </v>
      </c>
      <c r="M193" s="582"/>
      <c r="N193" s="587"/>
      <c r="O193" s="587"/>
      <c r="P193" s="586">
        <f t="shared" si="39"/>
        <v>0</v>
      </c>
      <c r="Q193" s="587"/>
      <c r="R193" s="587"/>
      <c r="S193" s="587"/>
      <c r="T193" s="587"/>
      <c r="U193" s="586">
        <f t="shared" si="40"/>
        <v>0</v>
      </c>
      <c r="V193" s="582"/>
      <c r="W193" s="582"/>
      <c r="X193" s="582"/>
      <c r="Y193" s="582"/>
      <c r="Z193" s="586">
        <f t="shared" si="41"/>
        <v>0</v>
      </c>
      <c r="AA193" s="582"/>
      <c r="AB193" s="582"/>
      <c r="AC193" s="586">
        <f t="shared" si="42"/>
        <v>0</v>
      </c>
      <c r="AD193" s="582"/>
      <c r="AE193" s="582"/>
      <c r="AF193" s="582"/>
      <c r="AG193" s="586">
        <f t="shared" si="43"/>
        <v>0</v>
      </c>
      <c r="AH193" s="582"/>
      <c r="AI193" s="582"/>
      <c r="AJ193" s="582"/>
      <c r="AK193" s="582"/>
      <c r="AL193" s="586">
        <f t="shared" si="44"/>
        <v>0</v>
      </c>
      <c r="AM193" s="582"/>
      <c r="AN193" s="582"/>
      <c r="AO193" s="586">
        <f t="shared" si="49"/>
        <v>0</v>
      </c>
      <c r="AP193" s="582"/>
      <c r="AQ193" s="582"/>
      <c r="AR193" s="582"/>
      <c r="AS193" s="588">
        <f t="shared" si="50"/>
        <v>0</v>
      </c>
      <c r="AT193" s="590">
        <f t="shared" si="51"/>
        <v>0</v>
      </c>
      <c r="AU193" s="601">
        <f t="shared" si="45"/>
        <v>0</v>
      </c>
      <c r="AV193" s="601">
        <f t="shared" si="52"/>
        <v>0</v>
      </c>
      <c r="AW193" s="584">
        <f>IFERROR(VLOOKUP(G193,'base dados'!$B$2:$C$47,2,FALSE),0)</f>
        <v>0</v>
      </c>
      <c r="AX193" s="589">
        <f t="shared" si="55"/>
        <v>0</v>
      </c>
      <c r="AY193" s="601">
        <f t="shared" si="46"/>
        <v>0</v>
      </c>
      <c r="AZ193" s="601">
        <f t="shared" si="47"/>
        <v>0</v>
      </c>
      <c r="BA193" s="585">
        <f>IFERROR(VLOOKUP(H193,'base dados'!$B$2:$C$47,2,FALSE),0)</f>
        <v>0</v>
      </c>
      <c r="BB193" s="589">
        <f t="shared" si="53"/>
        <v>0</v>
      </c>
      <c r="BC193" s="589">
        <f t="shared" si="54"/>
        <v>0</v>
      </c>
    </row>
    <row r="194" spans="1:55" ht="42.6" hidden="1" customHeight="1">
      <c r="A194" s="482">
        <f>IFERROR(VLOOKUP(G194,'base dados'!K195:L198,2,FALSE),0)</f>
        <v>0</v>
      </c>
      <c r="B194" s="482">
        <f>IFERROR(VLOOKUP(H194,'base dados'!$M$11:$N$22,2,FALSE),0)</f>
        <v>0</v>
      </c>
      <c r="C194" s="578">
        <f t="shared" si="48"/>
        <v>184</v>
      </c>
      <c r="D194" s="578"/>
      <c r="E194" s="578"/>
      <c r="F194" s="581"/>
      <c r="G194" s="579"/>
      <c r="H194" s="579"/>
      <c r="I194" s="597">
        <f>IFERROR(VLOOKUP(G194,'base dados'!$B$2:$F$47,5,FALSE),0)</f>
        <v>0</v>
      </c>
      <c r="J194" s="586" t="str">
        <f>IFERROR(VLOOKUP(G194,'base dados'!$B$2:$F$47,3,FALSE)," ")</f>
        <v xml:space="preserve"> </v>
      </c>
      <c r="K194" s="597" t="str">
        <f>IFERROR(VLOOKUP(H194,'base dados'!$B$2:$F$47,5,FALSE)," ")</f>
        <v xml:space="preserve"> </v>
      </c>
      <c r="L194" s="586" t="str">
        <f>IFERROR(VLOOKUP(H194,'base dados'!$B$2:$F$47,3,FALSE)," ")</f>
        <v xml:space="preserve"> </v>
      </c>
      <c r="M194" s="582"/>
      <c r="N194" s="587"/>
      <c r="O194" s="587"/>
      <c r="P194" s="586">
        <f t="shared" si="39"/>
        <v>0</v>
      </c>
      <c r="Q194" s="587"/>
      <c r="R194" s="587"/>
      <c r="S194" s="587"/>
      <c r="T194" s="587"/>
      <c r="U194" s="586">
        <f t="shared" si="40"/>
        <v>0</v>
      </c>
      <c r="V194" s="582"/>
      <c r="W194" s="582"/>
      <c r="X194" s="582"/>
      <c r="Y194" s="582"/>
      <c r="Z194" s="586">
        <f t="shared" si="41"/>
        <v>0</v>
      </c>
      <c r="AA194" s="582"/>
      <c r="AB194" s="582"/>
      <c r="AC194" s="586">
        <f t="shared" si="42"/>
        <v>0</v>
      </c>
      <c r="AD194" s="582"/>
      <c r="AE194" s="582"/>
      <c r="AF194" s="582"/>
      <c r="AG194" s="586">
        <f t="shared" si="43"/>
        <v>0</v>
      </c>
      <c r="AH194" s="582"/>
      <c r="AI194" s="582"/>
      <c r="AJ194" s="582"/>
      <c r="AK194" s="582"/>
      <c r="AL194" s="586">
        <f t="shared" si="44"/>
        <v>0</v>
      </c>
      <c r="AM194" s="582"/>
      <c r="AN194" s="582"/>
      <c r="AO194" s="586">
        <f t="shared" si="49"/>
        <v>0</v>
      </c>
      <c r="AP194" s="582"/>
      <c r="AQ194" s="582"/>
      <c r="AR194" s="582"/>
      <c r="AS194" s="588">
        <f t="shared" si="50"/>
        <v>0</v>
      </c>
      <c r="AT194" s="590">
        <f t="shared" si="51"/>
        <v>0</v>
      </c>
      <c r="AU194" s="601">
        <f t="shared" si="45"/>
        <v>0</v>
      </c>
      <c r="AV194" s="601">
        <f t="shared" si="52"/>
        <v>0</v>
      </c>
      <c r="AW194" s="584">
        <f>IFERROR(VLOOKUP(G194,'base dados'!$B$2:$C$47,2,FALSE),0)</f>
        <v>0</v>
      </c>
      <c r="AX194" s="589">
        <f t="shared" si="55"/>
        <v>0</v>
      </c>
      <c r="AY194" s="601">
        <f t="shared" si="46"/>
        <v>0</v>
      </c>
      <c r="AZ194" s="601">
        <f t="shared" si="47"/>
        <v>0</v>
      </c>
      <c r="BA194" s="585">
        <f>IFERROR(VLOOKUP(H194,'base dados'!$B$2:$C$47,2,FALSE),0)</f>
        <v>0</v>
      </c>
      <c r="BB194" s="589">
        <f t="shared" si="53"/>
        <v>0</v>
      </c>
      <c r="BC194" s="589">
        <f t="shared" si="54"/>
        <v>0</v>
      </c>
    </row>
    <row r="195" spans="1:55" ht="42.6" hidden="1" customHeight="1">
      <c r="A195" s="482">
        <f>IFERROR(VLOOKUP(G195,'base dados'!K196:L199,2,FALSE),0)</f>
        <v>0</v>
      </c>
      <c r="B195" s="482">
        <f>IFERROR(VLOOKUP(H195,'base dados'!$M$11:$N$22,2,FALSE),0)</f>
        <v>0</v>
      </c>
      <c r="C195" s="578">
        <f t="shared" si="48"/>
        <v>185</v>
      </c>
      <c r="D195" s="578"/>
      <c r="E195" s="578"/>
      <c r="F195" s="581"/>
      <c r="G195" s="579"/>
      <c r="H195" s="579"/>
      <c r="I195" s="597">
        <f>IFERROR(VLOOKUP(G195,'base dados'!$B$2:$F$47,5,FALSE),0)</f>
        <v>0</v>
      </c>
      <c r="J195" s="586" t="str">
        <f>IFERROR(VLOOKUP(G195,'base dados'!$B$2:$F$47,3,FALSE)," ")</f>
        <v xml:space="preserve"> </v>
      </c>
      <c r="K195" s="597" t="str">
        <f>IFERROR(VLOOKUP(H195,'base dados'!$B$2:$F$47,5,FALSE)," ")</f>
        <v xml:space="preserve"> </v>
      </c>
      <c r="L195" s="586" t="str">
        <f>IFERROR(VLOOKUP(H195,'base dados'!$B$2:$F$47,3,FALSE)," ")</f>
        <v xml:space="preserve"> </v>
      </c>
      <c r="M195" s="582"/>
      <c r="N195" s="587"/>
      <c r="O195" s="587"/>
      <c r="P195" s="586">
        <f t="shared" si="39"/>
        <v>0</v>
      </c>
      <c r="Q195" s="587"/>
      <c r="R195" s="587"/>
      <c r="S195" s="587"/>
      <c r="T195" s="587"/>
      <c r="U195" s="586">
        <f t="shared" si="40"/>
        <v>0</v>
      </c>
      <c r="V195" s="582"/>
      <c r="W195" s="582"/>
      <c r="X195" s="582"/>
      <c r="Y195" s="582"/>
      <c r="Z195" s="586">
        <f t="shared" si="41"/>
        <v>0</v>
      </c>
      <c r="AA195" s="582"/>
      <c r="AB195" s="582"/>
      <c r="AC195" s="586">
        <f t="shared" si="42"/>
        <v>0</v>
      </c>
      <c r="AD195" s="582"/>
      <c r="AE195" s="582"/>
      <c r="AF195" s="582"/>
      <c r="AG195" s="586">
        <f t="shared" si="43"/>
        <v>0</v>
      </c>
      <c r="AH195" s="582"/>
      <c r="AI195" s="582"/>
      <c r="AJ195" s="582"/>
      <c r="AK195" s="582"/>
      <c r="AL195" s="586">
        <f t="shared" si="44"/>
        <v>0</v>
      </c>
      <c r="AM195" s="582"/>
      <c r="AN195" s="582"/>
      <c r="AO195" s="586">
        <f t="shared" si="49"/>
        <v>0</v>
      </c>
      <c r="AP195" s="582"/>
      <c r="AQ195" s="582"/>
      <c r="AR195" s="582"/>
      <c r="AS195" s="588">
        <f t="shared" si="50"/>
        <v>0</v>
      </c>
      <c r="AT195" s="590">
        <f t="shared" si="51"/>
        <v>0</v>
      </c>
      <c r="AU195" s="601">
        <f t="shared" si="45"/>
        <v>0</v>
      </c>
      <c r="AV195" s="601">
        <f t="shared" si="52"/>
        <v>0</v>
      </c>
      <c r="AW195" s="584">
        <f>IFERROR(VLOOKUP(G195,'base dados'!$B$2:$C$47,2,FALSE),0)</f>
        <v>0</v>
      </c>
      <c r="AX195" s="589">
        <f t="shared" si="55"/>
        <v>0</v>
      </c>
      <c r="AY195" s="601">
        <f t="shared" si="46"/>
        <v>0</v>
      </c>
      <c r="AZ195" s="601">
        <f t="shared" si="47"/>
        <v>0</v>
      </c>
      <c r="BA195" s="585">
        <f>IFERROR(VLOOKUP(H195,'base dados'!$B$2:$C$47,2,FALSE),0)</f>
        <v>0</v>
      </c>
      <c r="BB195" s="589">
        <f t="shared" si="53"/>
        <v>0</v>
      </c>
      <c r="BC195" s="589">
        <f t="shared" si="54"/>
        <v>0</v>
      </c>
    </row>
    <row r="196" spans="1:55" ht="42.6" hidden="1" customHeight="1">
      <c r="A196" s="482">
        <f>IFERROR(VLOOKUP(G196,'base dados'!K197:L200,2,FALSE),0)</f>
        <v>0</v>
      </c>
      <c r="B196" s="482">
        <f>IFERROR(VLOOKUP(H196,'base dados'!$M$11:$N$22,2,FALSE),0)</f>
        <v>0</v>
      </c>
      <c r="C196" s="578">
        <f t="shared" si="48"/>
        <v>186</v>
      </c>
      <c r="D196" s="578"/>
      <c r="E196" s="578"/>
      <c r="F196" s="581"/>
      <c r="G196" s="579"/>
      <c r="H196" s="579"/>
      <c r="I196" s="597">
        <f>IFERROR(VLOOKUP(G196,'base dados'!$B$2:$F$47,5,FALSE),0)</f>
        <v>0</v>
      </c>
      <c r="J196" s="586" t="str">
        <f>IFERROR(VLOOKUP(G196,'base dados'!$B$2:$F$47,3,FALSE)," ")</f>
        <v xml:space="preserve"> </v>
      </c>
      <c r="K196" s="597" t="str">
        <f>IFERROR(VLOOKUP(H196,'base dados'!$B$2:$F$47,5,FALSE)," ")</f>
        <v xml:space="preserve"> </v>
      </c>
      <c r="L196" s="586" t="str">
        <f>IFERROR(VLOOKUP(H196,'base dados'!$B$2:$F$47,3,FALSE)," ")</f>
        <v xml:space="preserve"> </v>
      </c>
      <c r="M196" s="582"/>
      <c r="N196" s="587"/>
      <c r="O196" s="587"/>
      <c r="P196" s="586">
        <f t="shared" si="39"/>
        <v>0</v>
      </c>
      <c r="Q196" s="587"/>
      <c r="R196" s="587"/>
      <c r="S196" s="587"/>
      <c r="T196" s="587"/>
      <c r="U196" s="586">
        <f t="shared" si="40"/>
        <v>0</v>
      </c>
      <c r="V196" s="582"/>
      <c r="W196" s="582"/>
      <c r="X196" s="582"/>
      <c r="Y196" s="582"/>
      <c r="Z196" s="586">
        <f t="shared" si="41"/>
        <v>0</v>
      </c>
      <c r="AA196" s="582"/>
      <c r="AB196" s="582"/>
      <c r="AC196" s="586">
        <f t="shared" si="42"/>
        <v>0</v>
      </c>
      <c r="AD196" s="582"/>
      <c r="AE196" s="582"/>
      <c r="AF196" s="582"/>
      <c r="AG196" s="586">
        <f t="shared" si="43"/>
        <v>0</v>
      </c>
      <c r="AH196" s="582"/>
      <c r="AI196" s="582"/>
      <c r="AJ196" s="582"/>
      <c r="AK196" s="582"/>
      <c r="AL196" s="586">
        <f t="shared" si="44"/>
        <v>0</v>
      </c>
      <c r="AM196" s="582"/>
      <c r="AN196" s="582"/>
      <c r="AO196" s="586">
        <f t="shared" si="49"/>
        <v>0</v>
      </c>
      <c r="AP196" s="582"/>
      <c r="AQ196" s="582"/>
      <c r="AR196" s="582"/>
      <c r="AS196" s="588">
        <f t="shared" si="50"/>
        <v>0</v>
      </c>
      <c r="AT196" s="590">
        <f t="shared" si="51"/>
        <v>0</v>
      </c>
      <c r="AU196" s="601">
        <f t="shared" si="45"/>
        <v>0</v>
      </c>
      <c r="AV196" s="601">
        <f t="shared" si="52"/>
        <v>0</v>
      </c>
      <c r="AW196" s="584">
        <f>IFERROR(VLOOKUP(G196,'base dados'!$B$2:$C$47,2,FALSE),0)</f>
        <v>0</v>
      </c>
      <c r="AX196" s="589">
        <f t="shared" si="55"/>
        <v>0</v>
      </c>
      <c r="AY196" s="601">
        <f t="shared" si="46"/>
        <v>0</v>
      </c>
      <c r="AZ196" s="601">
        <f t="shared" si="47"/>
        <v>0</v>
      </c>
      <c r="BA196" s="585">
        <f>IFERROR(VLOOKUP(H196,'base dados'!$B$2:$C$47,2,FALSE),0)</f>
        <v>0</v>
      </c>
      <c r="BB196" s="589">
        <f t="shared" si="53"/>
        <v>0</v>
      </c>
      <c r="BC196" s="589">
        <f t="shared" si="54"/>
        <v>0</v>
      </c>
    </row>
    <row r="197" spans="1:55" ht="42.6" hidden="1" customHeight="1">
      <c r="A197" s="482">
        <f>IFERROR(VLOOKUP(G197,'base dados'!K198:L201,2,FALSE),0)</f>
        <v>0</v>
      </c>
      <c r="B197" s="482">
        <f>IFERROR(VLOOKUP(H197,'base dados'!$M$11:$N$22,2,FALSE),0)</f>
        <v>0</v>
      </c>
      <c r="C197" s="578">
        <f t="shared" si="48"/>
        <v>187</v>
      </c>
      <c r="D197" s="578"/>
      <c r="E197" s="578"/>
      <c r="F197" s="581"/>
      <c r="G197" s="579"/>
      <c r="H197" s="579"/>
      <c r="I197" s="597">
        <f>IFERROR(VLOOKUP(G197,'base dados'!$B$2:$F$47,5,FALSE),0)</f>
        <v>0</v>
      </c>
      <c r="J197" s="586" t="str">
        <f>IFERROR(VLOOKUP(G197,'base dados'!$B$2:$F$47,3,FALSE)," ")</f>
        <v xml:space="preserve"> </v>
      </c>
      <c r="K197" s="597" t="str">
        <f>IFERROR(VLOOKUP(H197,'base dados'!$B$2:$F$47,5,FALSE)," ")</f>
        <v xml:space="preserve"> </v>
      </c>
      <c r="L197" s="586" t="str">
        <f>IFERROR(VLOOKUP(H197,'base dados'!$B$2:$F$47,3,FALSE)," ")</f>
        <v xml:space="preserve"> </v>
      </c>
      <c r="M197" s="582"/>
      <c r="N197" s="587"/>
      <c r="O197" s="587"/>
      <c r="P197" s="586">
        <f t="shared" si="39"/>
        <v>0</v>
      </c>
      <c r="Q197" s="587"/>
      <c r="R197" s="587"/>
      <c r="S197" s="587"/>
      <c r="T197" s="587"/>
      <c r="U197" s="586">
        <f t="shared" si="40"/>
        <v>0</v>
      </c>
      <c r="V197" s="582"/>
      <c r="W197" s="582"/>
      <c r="X197" s="582"/>
      <c r="Y197" s="582"/>
      <c r="Z197" s="586">
        <f t="shared" si="41"/>
        <v>0</v>
      </c>
      <c r="AA197" s="582"/>
      <c r="AB197" s="582"/>
      <c r="AC197" s="586">
        <f t="shared" si="42"/>
        <v>0</v>
      </c>
      <c r="AD197" s="582"/>
      <c r="AE197" s="582"/>
      <c r="AF197" s="582"/>
      <c r="AG197" s="586">
        <f t="shared" si="43"/>
        <v>0</v>
      </c>
      <c r="AH197" s="582"/>
      <c r="AI197" s="582"/>
      <c r="AJ197" s="582"/>
      <c r="AK197" s="582"/>
      <c r="AL197" s="586">
        <f t="shared" si="44"/>
        <v>0</v>
      </c>
      <c r="AM197" s="582"/>
      <c r="AN197" s="582"/>
      <c r="AO197" s="586">
        <f t="shared" si="49"/>
        <v>0</v>
      </c>
      <c r="AP197" s="582"/>
      <c r="AQ197" s="582"/>
      <c r="AR197" s="582"/>
      <c r="AS197" s="588">
        <f t="shared" si="50"/>
        <v>0</v>
      </c>
      <c r="AT197" s="590">
        <f t="shared" si="51"/>
        <v>0</v>
      </c>
      <c r="AU197" s="601">
        <f t="shared" si="45"/>
        <v>0</v>
      </c>
      <c r="AV197" s="601">
        <f t="shared" si="52"/>
        <v>0</v>
      </c>
      <c r="AW197" s="584">
        <f>IFERROR(VLOOKUP(G197,'base dados'!$B$2:$C$47,2,FALSE),0)</f>
        <v>0</v>
      </c>
      <c r="AX197" s="589">
        <f t="shared" si="55"/>
        <v>0</v>
      </c>
      <c r="AY197" s="601">
        <f t="shared" si="46"/>
        <v>0</v>
      </c>
      <c r="AZ197" s="601">
        <f t="shared" si="47"/>
        <v>0</v>
      </c>
      <c r="BA197" s="585">
        <f>IFERROR(VLOOKUP(H197,'base dados'!$B$2:$C$47,2,FALSE),0)</f>
        <v>0</v>
      </c>
      <c r="BB197" s="589">
        <f t="shared" si="53"/>
        <v>0</v>
      </c>
      <c r="BC197" s="589">
        <f t="shared" si="54"/>
        <v>0</v>
      </c>
    </row>
    <row r="198" spans="1:55" ht="42.6" hidden="1" customHeight="1">
      <c r="A198" s="482">
        <f>IFERROR(VLOOKUP(G198,'base dados'!K199:L202,2,FALSE),0)</f>
        <v>0</v>
      </c>
      <c r="B198" s="482">
        <f>IFERROR(VLOOKUP(H198,'base dados'!$M$11:$N$22,2,FALSE),0)</f>
        <v>0</v>
      </c>
      <c r="C198" s="578">
        <f t="shared" si="48"/>
        <v>188</v>
      </c>
      <c r="D198" s="578"/>
      <c r="E198" s="578"/>
      <c r="F198" s="581"/>
      <c r="G198" s="579"/>
      <c r="H198" s="579"/>
      <c r="I198" s="597">
        <f>IFERROR(VLOOKUP(G198,'base dados'!$B$2:$F$47,5,FALSE),0)</f>
        <v>0</v>
      </c>
      <c r="J198" s="586" t="str">
        <f>IFERROR(VLOOKUP(G198,'base dados'!$B$2:$F$47,3,FALSE)," ")</f>
        <v xml:space="preserve"> </v>
      </c>
      <c r="K198" s="597" t="str">
        <f>IFERROR(VLOOKUP(H198,'base dados'!$B$2:$F$47,5,FALSE)," ")</f>
        <v xml:space="preserve"> </v>
      </c>
      <c r="L198" s="586" t="str">
        <f>IFERROR(VLOOKUP(H198,'base dados'!$B$2:$F$47,3,FALSE)," ")</f>
        <v xml:space="preserve"> </v>
      </c>
      <c r="M198" s="582"/>
      <c r="N198" s="587"/>
      <c r="O198" s="587"/>
      <c r="P198" s="586">
        <f t="shared" si="39"/>
        <v>0</v>
      </c>
      <c r="Q198" s="587"/>
      <c r="R198" s="587"/>
      <c r="S198" s="587"/>
      <c r="T198" s="587"/>
      <c r="U198" s="586">
        <f t="shared" si="40"/>
        <v>0</v>
      </c>
      <c r="V198" s="582"/>
      <c r="W198" s="582"/>
      <c r="X198" s="582"/>
      <c r="Y198" s="582"/>
      <c r="Z198" s="586">
        <f t="shared" si="41"/>
        <v>0</v>
      </c>
      <c r="AA198" s="582"/>
      <c r="AB198" s="582"/>
      <c r="AC198" s="586">
        <f t="shared" si="42"/>
        <v>0</v>
      </c>
      <c r="AD198" s="582"/>
      <c r="AE198" s="582"/>
      <c r="AF198" s="582"/>
      <c r="AG198" s="586">
        <f t="shared" si="43"/>
        <v>0</v>
      </c>
      <c r="AH198" s="582"/>
      <c r="AI198" s="582"/>
      <c r="AJ198" s="582"/>
      <c r="AK198" s="582"/>
      <c r="AL198" s="586">
        <f t="shared" si="44"/>
        <v>0</v>
      </c>
      <c r="AM198" s="582"/>
      <c r="AN198" s="582"/>
      <c r="AO198" s="586">
        <f t="shared" si="49"/>
        <v>0</v>
      </c>
      <c r="AP198" s="582"/>
      <c r="AQ198" s="582"/>
      <c r="AR198" s="582"/>
      <c r="AS198" s="588">
        <f t="shared" si="50"/>
        <v>0</v>
      </c>
      <c r="AT198" s="590">
        <f t="shared" si="51"/>
        <v>0</v>
      </c>
      <c r="AU198" s="601">
        <f t="shared" si="45"/>
        <v>0</v>
      </c>
      <c r="AV198" s="601">
        <f t="shared" si="52"/>
        <v>0</v>
      </c>
      <c r="AW198" s="584">
        <f>IFERROR(VLOOKUP(G198,'base dados'!$B$2:$C$47,2,FALSE),0)</f>
        <v>0</v>
      </c>
      <c r="AX198" s="589">
        <f t="shared" si="55"/>
        <v>0</v>
      </c>
      <c r="AY198" s="601">
        <f t="shared" si="46"/>
        <v>0</v>
      </c>
      <c r="AZ198" s="601">
        <f t="shared" si="47"/>
        <v>0</v>
      </c>
      <c r="BA198" s="585">
        <f>IFERROR(VLOOKUP(H198,'base dados'!$B$2:$C$47,2,FALSE),0)</f>
        <v>0</v>
      </c>
      <c r="BB198" s="589">
        <f t="shared" si="53"/>
        <v>0</v>
      </c>
      <c r="BC198" s="589">
        <f t="shared" si="54"/>
        <v>0</v>
      </c>
    </row>
    <row r="199" spans="1:55" ht="42.6" hidden="1" customHeight="1">
      <c r="A199" s="482">
        <f>IFERROR(VLOOKUP(G199,'base dados'!K200:L203,2,FALSE),0)</f>
        <v>0</v>
      </c>
      <c r="B199" s="482">
        <f>IFERROR(VLOOKUP(H199,'base dados'!$M$11:$N$22,2,FALSE),0)</f>
        <v>0</v>
      </c>
      <c r="C199" s="578">
        <f t="shared" si="48"/>
        <v>189</v>
      </c>
      <c r="D199" s="578"/>
      <c r="E199" s="578"/>
      <c r="F199" s="581"/>
      <c r="G199" s="579"/>
      <c r="H199" s="579"/>
      <c r="I199" s="597">
        <f>IFERROR(VLOOKUP(G199,'base dados'!$B$2:$F$47,5,FALSE),0)</f>
        <v>0</v>
      </c>
      <c r="J199" s="586" t="str">
        <f>IFERROR(VLOOKUP(G199,'base dados'!$B$2:$F$47,3,FALSE)," ")</f>
        <v xml:space="preserve"> </v>
      </c>
      <c r="K199" s="597" t="str">
        <f>IFERROR(VLOOKUP(H199,'base dados'!$B$2:$F$47,5,FALSE)," ")</f>
        <v xml:space="preserve"> </v>
      </c>
      <c r="L199" s="586" t="str">
        <f>IFERROR(VLOOKUP(H199,'base dados'!$B$2:$F$47,3,FALSE)," ")</f>
        <v xml:space="preserve"> </v>
      </c>
      <c r="M199" s="582"/>
      <c r="N199" s="587"/>
      <c r="O199" s="587"/>
      <c r="P199" s="586">
        <f t="shared" si="39"/>
        <v>0</v>
      </c>
      <c r="Q199" s="587"/>
      <c r="R199" s="587"/>
      <c r="S199" s="587"/>
      <c r="T199" s="587"/>
      <c r="U199" s="586">
        <f t="shared" si="40"/>
        <v>0</v>
      </c>
      <c r="V199" s="582"/>
      <c r="W199" s="582"/>
      <c r="X199" s="582"/>
      <c r="Y199" s="582"/>
      <c r="Z199" s="586">
        <f t="shared" si="41"/>
        <v>0</v>
      </c>
      <c r="AA199" s="582"/>
      <c r="AB199" s="582"/>
      <c r="AC199" s="586">
        <f t="shared" si="42"/>
        <v>0</v>
      </c>
      <c r="AD199" s="582"/>
      <c r="AE199" s="582"/>
      <c r="AF199" s="582"/>
      <c r="AG199" s="586">
        <f t="shared" si="43"/>
        <v>0</v>
      </c>
      <c r="AH199" s="582"/>
      <c r="AI199" s="582"/>
      <c r="AJ199" s="582"/>
      <c r="AK199" s="582"/>
      <c r="AL199" s="586">
        <f t="shared" si="44"/>
        <v>0</v>
      </c>
      <c r="AM199" s="582"/>
      <c r="AN199" s="582"/>
      <c r="AO199" s="586">
        <f t="shared" si="49"/>
        <v>0</v>
      </c>
      <c r="AP199" s="582"/>
      <c r="AQ199" s="582"/>
      <c r="AR199" s="582"/>
      <c r="AS199" s="588">
        <f t="shared" si="50"/>
        <v>0</v>
      </c>
      <c r="AT199" s="590">
        <f t="shared" si="51"/>
        <v>0</v>
      </c>
      <c r="AU199" s="601">
        <f t="shared" si="45"/>
        <v>0</v>
      </c>
      <c r="AV199" s="601">
        <f t="shared" si="52"/>
        <v>0</v>
      </c>
      <c r="AW199" s="584">
        <f>IFERROR(VLOOKUP(G199,'base dados'!$B$2:$C$47,2,FALSE),0)</f>
        <v>0</v>
      </c>
      <c r="AX199" s="589">
        <f t="shared" si="55"/>
        <v>0</v>
      </c>
      <c r="AY199" s="601">
        <f t="shared" si="46"/>
        <v>0</v>
      </c>
      <c r="AZ199" s="601">
        <f t="shared" si="47"/>
        <v>0</v>
      </c>
      <c r="BA199" s="585">
        <f>IFERROR(VLOOKUP(H199,'base dados'!$B$2:$C$47,2,FALSE),0)</f>
        <v>0</v>
      </c>
      <c r="BB199" s="589">
        <f t="shared" si="53"/>
        <v>0</v>
      </c>
      <c r="BC199" s="589">
        <f t="shared" si="54"/>
        <v>0</v>
      </c>
    </row>
    <row r="200" spans="1:55" ht="42.6" hidden="1" customHeight="1">
      <c r="A200" s="482">
        <f>IFERROR(VLOOKUP(G200,'base dados'!K201:L204,2,FALSE),0)</f>
        <v>0</v>
      </c>
      <c r="B200" s="482">
        <f>IFERROR(VLOOKUP(H200,'base dados'!$M$11:$N$22,2,FALSE),0)</f>
        <v>0</v>
      </c>
      <c r="C200" s="578">
        <f t="shared" si="48"/>
        <v>190</v>
      </c>
      <c r="D200" s="578"/>
      <c r="E200" s="578"/>
      <c r="F200" s="581"/>
      <c r="G200" s="579"/>
      <c r="H200" s="579"/>
      <c r="I200" s="597">
        <f>IFERROR(VLOOKUP(G200,'base dados'!$B$2:$F$47,5,FALSE),0)</f>
        <v>0</v>
      </c>
      <c r="J200" s="586" t="str">
        <f>IFERROR(VLOOKUP(G200,'base dados'!$B$2:$F$47,3,FALSE)," ")</f>
        <v xml:space="preserve"> </v>
      </c>
      <c r="K200" s="597" t="str">
        <f>IFERROR(VLOOKUP(H200,'base dados'!$B$2:$F$47,5,FALSE)," ")</f>
        <v xml:space="preserve"> </v>
      </c>
      <c r="L200" s="586" t="str">
        <f>IFERROR(VLOOKUP(H200,'base dados'!$B$2:$F$47,3,FALSE)," ")</f>
        <v xml:space="preserve"> </v>
      </c>
      <c r="M200" s="582"/>
      <c r="N200" s="587"/>
      <c r="O200" s="587"/>
      <c r="P200" s="586">
        <f t="shared" si="39"/>
        <v>0</v>
      </c>
      <c r="Q200" s="587"/>
      <c r="R200" s="587"/>
      <c r="S200" s="587"/>
      <c r="T200" s="587"/>
      <c r="U200" s="586">
        <f t="shared" si="40"/>
        <v>0</v>
      </c>
      <c r="V200" s="582"/>
      <c r="W200" s="582"/>
      <c r="X200" s="582"/>
      <c r="Y200" s="582"/>
      <c r="Z200" s="586">
        <f t="shared" si="41"/>
        <v>0</v>
      </c>
      <c r="AA200" s="582"/>
      <c r="AB200" s="582"/>
      <c r="AC200" s="586">
        <f t="shared" si="42"/>
        <v>0</v>
      </c>
      <c r="AD200" s="582"/>
      <c r="AE200" s="582"/>
      <c r="AF200" s="582"/>
      <c r="AG200" s="586">
        <f t="shared" si="43"/>
        <v>0</v>
      </c>
      <c r="AH200" s="582"/>
      <c r="AI200" s="582"/>
      <c r="AJ200" s="582"/>
      <c r="AK200" s="582"/>
      <c r="AL200" s="586">
        <f t="shared" si="44"/>
        <v>0</v>
      </c>
      <c r="AM200" s="582"/>
      <c r="AN200" s="582"/>
      <c r="AO200" s="586">
        <f t="shared" si="49"/>
        <v>0</v>
      </c>
      <c r="AP200" s="582"/>
      <c r="AQ200" s="582"/>
      <c r="AR200" s="582"/>
      <c r="AS200" s="588">
        <f t="shared" si="50"/>
        <v>0</v>
      </c>
      <c r="AT200" s="590">
        <f t="shared" si="51"/>
        <v>0</v>
      </c>
      <c r="AU200" s="601">
        <f t="shared" si="45"/>
        <v>0</v>
      </c>
      <c r="AV200" s="601">
        <f t="shared" si="52"/>
        <v>0</v>
      </c>
      <c r="AW200" s="584">
        <f>IFERROR(VLOOKUP(G200,'base dados'!$B$2:$C$47,2,FALSE),0)</f>
        <v>0</v>
      </c>
      <c r="AX200" s="589">
        <f t="shared" si="55"/>
        <v>0</v>
      </c>
      <c r="AY200" s="601">
        <f t="shared" si="46"/>
        <v>0</v>
      </c>
      <c r="AZ200" s="601">
        <f t="shared" si="47"/>
        <v>0</v>
      </c>
      <c r="BA200" s="585">
        <f>IFERROR(VLOOKUP(H200,'base dados'!$B$2:$C$47,2,FALSE),0)</f>
        <v>0</v>
      </c>
      <c r="BB200" s="589">
        <f t="shared" si="53"/>
        <v>0</v>
      </c>
      <c r="BC200" s="589">
        <f t="shared" si="54"/>
        <v>0</v>
      </c>
    </row>
    <row r="201" spans="1:55" ht="42.6" hidden="1" customHeight="1">
      <c r="A201" s="482">
        <f>IFERROR(VLOOKUP(G201,'base dados'!K202:L205,2,FALSE),0)</f>
        <v>0</v>
      </c>
      <c r="B201" s="482">
        <f>IFERROR(VLOOKUP(H201,'base dados'!$M$11:$N$22,2,FALSE),0)</f>
        <v>0</v>
      </c>
      <c r="C201" s="578">
        <f t="shared" si="48"/>
        <v>191</v>
      </c>
      <c r="D201" s="578"/>
      <c r="E201" s="578"/>
      <c r="F201" s="581"/>
      <c r="G201" s="579"/>
      <c r="H201" s="579"/>
      <c r="I201" s="597">
        <f>IFERROR(VLOOKUP(G201,'base dados'!$B$2:$F$47,5,FALSE),0)</f>
        <v>0</v>
      </c>
      <c r="J201" s="586" t="str">
        <f>IFERROR(VLOOKUP(G201,'base dados'!$B$2:$F$47,3,FALSE)," ")</f>
        <v xml:space="preserve"> </v>
      </c>
      <c r="K201" s="597" t="str">
        <f>IFERROR(VLOOKUP(H201,'base dados'!$B$2:$F$47,5,FALSE)," ")</f>
        <v xml:space="preserve"> </v>
      </c>
      <c r="L201" s="586" t="str">
        <f>IFERROR(VLOOKUP(H201,'base dados'!$B$2:$F$47,3,FALSE)," ")</f>
        <v xml:space="preserve"> </v>
      </c>
      <c r="M201" s="582"/>
      <c r="N201" s="587"/>
      <c r="O201" s="587"/>
      <c r="P201" s="586">
        <f t="shared" si="39"/>
        <v>0</v>
      </c>
      <c r="Q201" s="587"/>
      <c r="R201" s="587"/>
      <c r="S201" s="587"/>
      <c r="T201" s="587"/>
      <c r="U201" s="586">
        <f t="shared" si="40"/>
        <v>0</v>
      </c>
      <c r="V201" s="582"/>
      <c r="W201" s="582"/>
      <c r="X201" s="582"/>
      <c r="Y201" s="582"/>
      <c r="Z201" s="586">
        <f t="shared" si="41"/>
        <v>0</v>
      </c>
      <c r="AA201" s="582"/>
      <c r="AB201" s="582"/>
      <c r="AC201" s="586">
        <f t="shared" si="42"/>
        <v>0</v>
      </c>
      <c r="AD201" s="582"/>
      <c r="AE201" s="582"/>
      <c r="AF201" s="582"/>
      <c r="AG201" s="586">
        <f t="shared" si="43"/>
        <v>0</v>
      </c>
      <c r="AH201" s="582"/>
      <c r="AI201" s="582"/>
      <c r="AJ201" s="582"/>
      <c r="AK201" s="582"/>
      <c r="AL201" s="586">
        <f t="shared" si="44"/>
        <v>0</v>
      </c>
      <c r="AM201" s="582"/>
      <c r="AN201" s="582"/>
      <c r="AO201" s="586">
        <f t="shared" si="49"/>
        <v>0</v>
      </c>
      <c r="AP201" s="582"/>
      <c r="AQ201" s="582"/>
      <c r="AR201" s="582"/>
      <c r="AS201" s="588">
        <f t="shared" si="50"/>
        <v>0</v>
      </c>
      <c r="AT201" s="590">
        <f t="shared" si="51"/>
        <v>0</v>
      </c>
      <c r="AU201" s="601">
        <f t="shared" si="45"/>
        <v>0</v>
      </c>
      <c r="AV201" s="601">
        <f t="shared" si="52"/>
        <v>0</v>
      </c>
      <c r="AW201" s="584">
        <f>IFERROR(VLOOKUP(G201,'base dados'!$B$2:$C$47,2,FALSE),0)</f>
        <v>0</v>
      </c>
      <c r="AX201" s="589">
        <f t="shared" si="55"/>
        <v>0</v>
      </c>
      <c r="AY201" s="601">
        <f t="shared" si="46"/>
        <v>0</v>
      </c>
      <c r="AZ201" s="601">
        <f t="shared" si="47"/>
        <v>0</v>
      </c>
      <c r="BA201" s="585">
        <f>IFERROR(VLOOKUP(H201,'base dados'!$B$2:$C$47,2,FALSE),0)</f>
        <v>0</v>
      </c>
      <c r="BB201" s="589">
        <f t="shared" si="53"/>
        <v>0</v>
      </c>
      <c r="BC201" s="589">
        <f t="shared" si="54"/>
        <v>0</v>
      </c>
    </row>
    <row r="202" spans="1:55" ht="42.6" hidden="1" customHeight="1">
      <c r="A202" s="482">
        <f>IFERROR(VLOOKUP(G202,'base dados'!K203:L206,2,FALSE),0)</f>
        <v>0</v>
      </c>
      <c r="B202" s="482">
        <f>IFERROR(VLOOKUP(H202,'base dados'!$M$11:$N$22,2,FALSE),0)</f>
        <v>0</v>
      </c>
      <c r="C202" s="578">
        <f t="shared" si="48"/>
        <v>192</v>
      </c>
      <c r="D202" s="578"/>
      <c r="E202" s="578"/>
      <c r="F202" s="581"/>
      <c r="G202" s="579"/>
      <c r="H202" s="579"/>
      <c r="I202" s="597">
        <f>IFERROR(VLOOKUP(G202,'base dados'!$B$2:$F$47,5,FALSE),0)</f>
        <v>0</v>
      </c>
      <c r="J202" s="586" t="str">
        <f>IFERROR(VLOOKUP(G202,'base dados'!$B$2:$F$47,3,FALSE)," ")</f>
        <v xml:space="preserve"> </v>
      </c>
      <c r="K202" s="597" t="str">
        <f>IFERROR(VLOOKUP(H202,'base dados'!$B$2:$F$47,5,FALSE)," ")</f>
        <v xml:space="preserve"> </v>
      </c>
      <c r="L202" s="586" t="str">
        <f>IFERROR(VLOOKUP(H202,'base dados'!$B$2:$F$47,3,FALSE)," ")</f>
        <v xml:space="preserve"> </v>
      </c>
      <c r="M202" s="582"/>
      <c r="N202" s="587"/>
      <c r="O202" s="587"/>
      <c r="P202" s="586">
        <f t="shared" ref="P202:P265" si="56">IF(N202="",0,((N202/1000*2)+(M202/1000*2))*3.1416*O202)</f>
        <v>0</v>
      </c>
      <c r="Q202" s="587"/>
      <c r="R202" s="587"/>
      <c r="S202" s="587"/>
      <c r="T202" s="587"/>
      <c r="U202" s="586">
        <f t="shared" ref="U202:U265" si="57">IF(Q202="",0,(((R202+S202/1000*2)+(M202/1000*2))*4*T202*Q202)+((R202+S202/1000)+(M202/1000*2))*((R202+S202/1000)+(M202/1000*2))*3.1416/4*Q202)</f>
        <v>0</v>
      </c>
      <c r="V202" s="582"/>
      <c r="W202" s="582"/>
      <c r="X202" s="582"/>
      <c r="Y202" s="582"/>
      <c r="Z202" s="586">
        <f t="shared" ref="Z202:Z265" si="58">(((V202+W202+M202*0.001)/2)*PI())*X202*Y202</f>
        <v>0</v>
      </c>
      <c r="AA202" s="582"/>
      <c r="AB202" s="582"/>
      <c r="AC202" s="586">
        <f t="shared" ref="AC202:AC265" si="59">4*PI()*(((AA202+M202*0.001)/2)^2)*AB202</f>
        <v>0</v>
      </c>
      <c r="AD202" s="582"/>
      <c r="AE202" s="582"/>
      <c r="AF202" s="582"/>
      <c r="AG202" s="586">
        <f t="shared" ref="AG202:AG265" si="60">IF(AF202&gt;0,((AD202+M202*0.001)*PI()*AE202*AF202)+(((AD202+M202*0.001)/2)^2*PI())*2,0)</f>
        <v>0</v>
      </c>
      <c r="AH202" s="582"/>
      <c r="AI202" s="582"/>
      <c r="AJ202" s="582"/>
      <c r="AK202" s="582"/>
      <c r="AL202" s="586">
        <f t="shared" ref="AL202:AL265" si="61">(((AH202+M202*0.002)*(AI202+M202*0.002))*2+((AH202+M202*0.002)*(AJ202+M202*0.002))*2+((AI202+M202*0.002)*(AJ202+M202*0.002))*2)*AK202</f>
        <v>0</v>
      </c>
      <c r="AM202" s="582"/>
      <c r="AN202" s="582"/>
      <c r="AO202" s="586">
        <f t="shared" si="49"/>
        <v>0</v>
      </c>
      <c r="AP202" s="582"/>
      <c r="AQ202" s="582"/>
      <c r="AR202" s="582"/>
      <c r="AS202" s="588">
        <f t="shared" si="50"/>
        <v>0</v>
      </c>
      <c r="AT202" s="590">
        <f t="shared" si="51"/>
        <v>0</v>
      </c>
      <c r="AU202" s="601">
        <f t="shared" ref="AU202:AU265" si="62">ROUNDUP(IF(G202="DEMOLIÇÃO, REM E BOTA-FORA DE TIJ_ISOL",AV202*I202,IF(G202="DEM. CONCR. REFR.(DENSO REG_CLASSE A/B)",AV202*I202,IF(G202="DEM. REV_PROT_CONTRA_FOGO FIREPROOFING",AV202*I202,IF(G202="DEMOLIÇÃO DE MÓDULOS DE FIBRA CERÂMICA",AV202*I202,0)))),3)</f>
        <v>0</v>
      </c>
      <c r="AV202" s="601">
        <f t="shared" si="52"/>
        <v>0</v>
      </c>
      <c r="AW202" s="584">
        <f>IFERROR(VLOOKUP(G202,'base dados'!$B$2:$C$47,2,FALSE),0)</f>
        <v>0</v>
      </c>
      <c r="AX202" s="589">
        <f t="shared" si="55"/>
        <v>0</v>
      </c>
      <c r="AY202" s="601">
        <f t="shared" ref="AY202:AY265" si="63">ROUNDUP(IF(H202="APLIC. MASSA ANTICORR_MAT_FORN_CONTRAT",AT202*5,IF(H202="APLIC. TIJ REFR. ISOLANTE FORN. CONTRAT.",AZ202*K202,IF(H202="APLIC. TIJ ISOL (COM MATERIAIS) CONTRAT.",AZ202*K202,IF(H202="APLIC. TIJ REFR. FORNEC. CONTRATADA",AZ202*K202,IF(H202="APLIC. TIJ REFR. (C/MAT) FORN. CONTRAT.",AZ202*K202,IF(H202="APLIC. CONCR. REFR. DENSO REG CL A_C/MAT",AZ202*K202,IF(H202="APLIC. CONCR. REFR. DENSO REG CL B_C/MAT",AT202*K202,IF(H202="APLIC. CONCR. REFR. SEMI-ISOL. FORN. MAT",AZ202*K202,IF(H202="AP. CONCR. REF. ISOL. A/B FORN. MAT_DERR",AZ202*K202,IF(H202="APL. CONCR_REF_ISOL_SEMI_PROJ. PNEUMAT",AZ202*K202,IF(H202="APL. REV_PROT_CONTRA_FOGO_FORN_MAT_CONTR",AZ202*K202,IF(H202="INST. MÓDULOS_FIBRA_CERÂM_FORN. MAT_CONT",AZ202*K202,0)))))))))))),3)</f>
        <v>0</v>
      </c>
      <c r="AZ202" s="601">
        <f t="shared" ref="AZ202:AZ265" si="64">ROUNDUP(IF(H202="APLIC. MASSA ANTICORR_MAT_FORN_CONTRAT",AT202*(M202/1000),IF(H202="APLIC. TIJ REFR. ISOLANTE FORN. CONTRAT.",AT202*(M202/1000),IF(H202="APLIC. TIJ ISOL (COM MATERIAIS) CONTRAT.",AT202*(M202/1000),IF(H202="APLIC. TIJ REFR. FORNEC. CONTRATADA",AT202*(M202/1000),IF(H202="APLIC. TIJ REFR. (C/MAT) FORN. CONTRAT.",AT202*(M202/1000),IF(H202="APLIC. CONCR. REFR. DENSO REG CL A_C/MAT",AT202*(M202/1000),IF(H202="APLIC. CONCR. REFR. DENSO REG CL B_C/MAT",AT202*(M202/1000),IF(H202="APLIC. CONCR. REFR. SEMI-ISOL. FORN. MAT",AT202*(M202/1000),IF(H202="AP. CONCR. REF. ISOL. A/B FORN. MAT_DERR",AT202*(M202/1000),IF(H202="APL. CONCR_REF_ISOL_SEMI_PROJ. PNEUMAT",AT202*(M202/1000),IF(H202="APL. REV_PROT_CONTRA_FOGO_FORN_MAT_CONTR",AT202*(M202/1000),IF(H202="INST. MÓDULOS_FIBRA_CERÂM_FORN. MAT_CONT",AT202*(M202/1000),0)))))))))))),3)</f>
        <v>0</v>
      </c>
      <c r="BA202" s="585">
        <f>IFERROR(VLOOKUP(H202,'base dados'!$B$2:$C$47,2,FALSE),0)</f>
        <v>0</v>
      </c>
      <c r="BB202" s="589">
        <f t="shared" si="53"/>
        <v>0</v>
      </c>
      <c r="BC202" s="589">
        <f t="shared" si="54"/>
        <v>0</v>
      </c>
    </row>
    <row r="203" spans="1:55" ht="42.6" hidden="1" customHeight="1">
      <c r="A203" s="482">
        <f>IFERROR(VLOOKUP(G203,'base dados'!K204:L207,2,FALSE),0)</f>
        <v>0</v>
      </c>
      <c r="B203" s="482">
        <f>IFERROR(VLOOKUP(H203,'base dados'!$M$11:$N$22,2,FALSE),0)</f>
        <v>0</v>
      </c>
      <c r="C203" s="578">
        <f t="shared" ref="C203:C266" si="65">ROW()-10</f>
        <v>193</v>
      </c>
      <c r="D203" s="578"/>
      <c r="E203" s="578"/>
      <c r="F203" s="581"/>
      <c r="G203" s="579"/>
      <c r="H203" s="579"/>
      <c r="I203" s="597">
        <f>IFERROR(VLOOKUP(G203,'base dados'!$B$2:$F$47,5,FALSE),0)</f>
        <v>0</v>
      </c>
      <c r="J203" s="586" t="str">
        <f>IFERROR(VLOOKUP(G203,'base dados'!$B$2:$F$47,3,FALSE)," ")</f>
        <v xml:space="preserve"> </v>
      </c>
      <c r="K203" s="597" t="str">
        <f>IFERROR(VLOOKUP(H203,'base dados'!$B$2:$F$47,5,FALSE)," ")</f>
        <v xml:space="preserve"> </v>
      </c>
      <c r="L203" s="586" t="str">
        <f>IFERROR(VLOOKUP(H203,'base dados'!$B$2:$F$47,3,FALSE)," ")</f>
        <v xml:space="preserve"> </v>
      </c>
      <c r="M203" s="582"/>
      <c r="N203" s="587"/>
      <c r="O203" s="587"/>
      <c r="P203" s="586">
        <f t="shared" si="56"/>
        <v>0</v>
      </c>
      <c r="Q203" s="587"/>
      <c r="R203" s="587"/>
      <c r="S203" s="587"/>
      <c r="T203" s="587"/>
      <c r="U203" s="586">
        <f t="shared" si="57"/>
        <v>0</v>
      </c>
      <c r="V203" s="582"/>
      <c r="W203" s="582"/>
      <c r="X203" s="582"/>
      <c r="Y203" s="582"/>
      <c r="Z203" s="586">
        <f t="shared" si="58"/>
        <v>0</v>
      </c>
      <c r="AA203" s="582"/>
      <c r="AB203" s="582"/>
      <c r="AC203" s="586">
        <f t="shared" si="59"/>
        <v>0</v>
      </c>
      <c r="AD203" s="582"/>
      <c r="AE203" s="582"/>
      <c r="AF203" s="582"/>
      <c r="AG203" s="586">
        <f t="shared" si="60"/>
        <v>0</v>
      </c>
      <c r="AH203" s="582"/>
      <c r="AI203" s="582"/>
      <c r="AJ203" s="582"/>
      <c r="AK203" s="582"/>
      <c r="AL203" s="586">
        <f t="shared" si="61"/>
        <v>0</v>
      </c>
      <c r="AM203" s="582"/>
      <c r="AN203" s="582"/>
      <c r="AO203" s="586">
        <f t="shared" ref="AO203:AO266" si="66">PI()*(AM203/2)^2*AN203</f>
        <v>0</v>
      </c>
      <c r="AP203" s="582"/>
      <c r="AQ203" s="582"/>
      <c r="AR203" s="582"/>
      <c r="AS203" s="588">
        <f t="shared" ref="AS203:AS266" si="67">IF(AP203="",0,(AR203*AQ203*AP203))</f>
        <v>0</v>
      </c>
      <c r="AT203" s="590">
        <f t="shared" ref="AT203:AT266" si="68">(AC203+AG203+AL203+AO203+AS203+U203+P203+Z203)</f>
        <v>0</v>
      </c>
      <c r="AU203" s="601">
        <f t="shared" si="62"/>
        <v>0</v>
      </c>
      <c r="AV203" s="601">
        <f t="shared" ref="AV203:AV266" si="69">IFERROR(ROUNDUP(IF(G203="DEMOLIÇÃO, REM E BOTA-FORA DE TIJ_ISOL",AT203*(M203/1000),IF(G203="DEM. CONCR. REFR.(DENSO REG_CLASSE A/B)",AT203*(M203/1000),IF(G203="DEM. REV_PROT_CONTRA_FOGO FIREPROOFING",AT203*(M203/1000),IF(G203="DEMOLIÇÃO DE MÓDULOS DE FIBRA CERÂMICA",AT203*(M203/1000),"")))),3),)</f>
        <v>0</v>
      </c>
      <c r="AW203" s="584">
        <f>IFERROR(VLOOKUP(G203,'base dados'!$B$2:$C$47,2,FALSE),0)</f>
        <v>0</v>
      </c>
      <c r="AX203" s="589">
        <f t="shared" si="55"/>
        <v>0</v>
      </c>
      <c r="AY203" s="601">
        <f t="shared" si="63"/>
        <v>0</v>
      </c>
      <c r="AZ203" s="601">
        <f t="shared" si="64"/>
        <v>0</v>
      </c>
      <c r="BA203" s="585">
        <f>IFERROR(VLOOKUP(H203,'base dados'!$B$2:$C$47,2,FALSE),0)</f>
        <v>0</v>
      </c>
      <c r="BB203" s="589">
        <f t="shared" ref="BB203:BB266" si="70">IFERROR(IF(L203="Kg",AY203*BA203,IF(L203="M³",AZ203*BA203,0)),"")</f>
        <v>0</v>
      </c>
      <c r="BC203" s="589">
        <f t="shared" ref="BC203:BC266" si="71">IFERROR(BB203+AX203," ")</f>
        <v>0</v>
      </c>
    </row>
    <row r="204" spans="1:55" ht="42.6" hidden="1" customHeight="1">
      <c r="A204" s="482">
        <f>IFERROR(VLOOKUP(G204,'base dados'!K205:L208,2,FALSE),0)</f>
        <v>0</v>
      </c>
      <c r="B204" s="482">
        <f>IFERROR(VLOOKUP(H204,'base dados'!$M$11:$N$22,2,FALSE),0)</f>
        <v>0</v>
      </c>
      <c r="C204" s="578">
        <f t="shared" si="65"/>
        <v>194</v>
      </c>
      <c r="D204" s="578"/>
      <c r="E204" s="578"/>
      <c r="F204" s="581"/>
      <c r="G204" s="579"/>
      <c r="H204" s="579"/>
      <c r="I204" s="597">
        <f>IFERROR(VLOOKUP(G204,'base dados'!$B$2:$F$47,5,FALSE),0)</f>
        <v>0</v>
      </c>
      <c r="J204" s="586" t="str">
        <f>IFERROR(VLOOKUP(G204,'base dados'!$B$2:$F$47,3,FALSE)," ")</f>
        <v xml:space="preserve"> </v>
      </c>
      <c r="K204" s="597" t="str">
        <f>IFERROR(VLOOKUP(H204,'base dados'!$B$2:$F$47,5,FALSE)," ")</f>
        <v xml:space="preserve"> </v>
      </c>
      <c r="L204" s="586" t="str">
        <f>IFERROR(VLOOKUP(H204,'base dados'!$B$2:$F$47,3,FALSE)," ")</f>
        <v xml:space="preserve"> </v>
      </c>
      <c r="M204" s="582"/>
      <c r="N204" s="587"/>
      <c r="O204" s="587"/>
      <c r="P204" s="586">
        <f t="shared" si="56"/>
        <v>0</v>
      </c>
      <c r="Q204" s="587"/>
      <c r="R204" s="587"/>
      <c r="S204" s="587"/>
      <c r="T204" s="587"/>
      <c r="U204" s="586">
        <f t="shared" si="57"/>
        <v>0</v>
      </c>
      <c r="V204" s="582"/>
      <c r="W204" s="582"/>
      <c r="X204" s="582"/>
      <c r="Y204" s="582"/>
      <c r="Z204" s="586">
        <f t="shared" si="58"/>
        <v>0</v>
      </c>
      <c r="AA204" s="582"/>
      <c r="AB204" s="582"/>
      <c r="AC204" s="586">
        <f t="shared" si="59"/>
        <v>0</v>
      </c>
      <c r="AD204" s="582"/>
      <c r="AE204" s="582"/>
      <c r="AF204" s="582"/>
      <c r="AG204" s="586">
        <f t="shared" si="60"/>
        <v>0</v>
      </c>
      <c r="AH204" s="582"/>
      <c r="AI204" s="582"/>
      <c r="AJ204" s="582"/>
      <c r="AK204" s="582"/>
      <c r="AL204" s="586">
        <f t="shared" si="61"/>
        <v>0</v>
      </c>
      <c r="AM204" s="582"/>
      <c r="AN204" s="582"/>
      <c r="AO204" s="586">
        <f t="shared" si="66"/>
        <v>0</v>
      </c>
      <c r="AP204" s="582"/>
      <c r="AQ204" s="582"/>
      <c r="AR204" s="582"/>
      <c r="AS204" s="588">
        <f t="shared" si="67"/>
        <v>0</v>
      </c>
      <c r="AT204" s="590">
        <f t="shared" si="68"/>
        <v>0</v>
      </c>
      <c r="AU204" s="601">
        <f t="shared" si="62"/>
        <v>0</v>
      </c>
      <c r="AV204" s="601">
        <f t="shared" si="69"/>
        <v>0</v>
      </c>
      <c r="AW204" s="584">
        <f>IFERROR(VLOOKUP(G204,'base dados'!$B$2:$C$47,2,FALSE),0)</f>
        <v>0</v>
      </c>
      <c r="AX204" s="589">
        <f t="shared" si="55"/>
        <v>0</v>
      </c>
      <c r="AY204" s="601">
        <f t="shared" si="63"/>
        <v>0</v>
      </c>
      <c r="AZ204" s="601">
        <f t="shared" si="64"/>
        <v>0</v>
      </c>
      <c r="BA204" s="585">
        <f>IFERROR(VLOOKUP(H204,'base dados'!$B$2:$C$47,2,FALSE),0)</f>
        <v>0</v>
      </c>
      <c r="BB204" s="589">
        <f t="shared" si="70"/>
        <v>0</v>
      </c>
      <c r="BC204" s="589">
        <f t="shared" si="71"/>
        <v>0</v>
      </c>
    </row>
    <row r="205" spans="1:55" ht="42.6" hidden="1" customHeight="1">
      <c r="A205" s="482">
        <f>IFERROR(VLOOKUP(G205,'base dados'!K206:L209,2,FALSE),0)</f>
        <v>0</v>
      </c>
      <c r="B205" s="482">
        <f>IFERROR(VLOOKUP(H205,'base dados'!$M$11:$N$22,2,FALSE),0)</f>
        <v>0</v>
      </c>
      <c r="C205" s="578">
        <f t="shared" si="65"/>
        <v>195</v>
      </c>
      <c r="D205" s="578"/>
      <c r="E205" s="578"/>
      <c r="F205" s="581"/>
      <c r="G205" s="579"/>
      <c r="H205" s="579"/>
      <c r="I205" s="597">
        <f>IFERROR(VLOOKUP(G205,'base dados'!$B$2:$F$47,5,FALSE),0)</f>
        <v>0</v>
      </c>
      <c r="J205" s="586" t="str">
        <f>IFERROR(VLOOKUP(G205,'base dados'!$B$2:$F$47,3,FALSE)," ")</f>
        <v xml:space="preserve"> </v>
      </c>
      <c r="K205" s="597" t="str">
        <f>IFERROR(VLOOKUP(H205,'base dados'!$B$2:$F$47,5,FALSE)," ")</f>
        <v xml:space="preserve"> </v>
      </c>
      <c r="L205" s="586" t="str">
        <f>IFERROR(VLOOKUP(H205,'base dados'!$B$2:$F$47,3,FALSE)," ")</f>
        <v xml:space="preserve"> </v>
      </c>
      <c r="M205" s="582"/>
      <c r="N205" s="587"/>
      <c r="O205" s="587"/>
      <c r="P205" s="586">
        <f t="shared" si="56"/>
        <v>0</v>
      </c>
      <c r="Q205" s="587"/>
      <c r="R205" s="587"/>
      <c r="S205" s="587"/>
      <c r="T205" s="587"/>
      <c r="U205" s="586">
        <f t="shared" si="57"/>
        <v>0</v>
      </c>
      <c r="V205" s="582"/>
      <c r="W205" s="582"/>
      <c r="X205" s="582"/>
      <c r="Y205" s="582"/>
      <c r="Z205" s="586">
        <f t="shared" si="58"/>
        <v>0</v>
      </c>
      <c r="AA205" s="582"/>
      <c r="AB205" s="582"/>
      <c r="AC205" s="586">
        <f t="shared" si="59"/>
        <v>0</v>
      </c>
      <c r="AD205" s="582"/>
      <c r="AE205" s="582"/>
      <c r="AF205" s="582"/>
      <c r="AG205" s="586">
        <f t="shared" si="60"/>
        <v>0</v>
      </c>
      <c r="AH205" s="582"/>
      <c r="AI205" s="582"/>
      <c r="AJ205" s="582"/>
      <c r="AK205" s="582"/>
      <c r="AL205" s="586">
        <f t="shared" si="61"/>
        <v>0</v>
      </c>
      <c r="AM205" s="582"/>
      <c r="AN205" s="582"/>
      <c r="AO205" s="586">
        <f t="shared" si="66"/>
        <v>0</v>
      </c>
      <c r="AP205" s="582"/>
      <c r="AQ205" s="582"/>
      <c r="AR205" s="582"/>
      <c r="AS205" s="588">
        <f t="shared" si="67"/>
        <v>0</v>
      </c>
      <c r="AT205" s="590">
        <f t="shared" si="68"/>
        <v>0</v>
      </c>
      <c r="AU205" s="601">
        <f t="shared" si="62"/>
        <v>0</v>
      </c>
      <c r="AV205" s="601">
        <f t="shared" si="69"/>
        <v>0</v>
      </c>
      <c r="AW205" s="584">
        <f>IFERROR(VLOOKUP(G205,'base dados'!$B$2:$C$47,2,FALSE),0)</f>
        <v>0</v>
      </c>
      <c r="AX205" s="589">
        <f t="shared" si="55"/>
        <v>0</v>
      </c>
      <c r="AY205" s="601">
        <f t="shared" si="63"/>
        <v>0</v>
      </c>
      <c r="AZ205" s="601">
        <f t="shared" si="64"/>
        <v>0</v>
      </c>
      <c r="BA205" s="585">
        <f>IFERROR(VLOOKUP(H205,'base dados'!$B$2:$C$47,2,FALSE),0)</f>
        <v>0</v>
      </c>
      <c r="BB205" s="589">
        <f t="shared" si="70"/>
        <v>0</v>
      </c>
      <c r="BC205" s="589">
        <f t="shared" si="71"/>
        <v>0</v>
      </c>
    </row>
    <row r="206" spans="1:55" ht="42.6" hidden="1" customHeight="1">
      <c r="A206" s="482">
        <f>IFERROR(VLOOKUP(G206,'base dados'!K207:L210,2,FALSE),0)</f>
        <v>0</v>
      </c>
      <c r="B206" s="482">
        <f>IFERROR(VLOOKUP(H206,'base dados'!$M$11:$N$22,2,FALSE),0)</f>
        <v>0</v>
      </c>
      <c r="C206" s="578">
        <f t="shared" si="65"/>
        <v>196</v>
      </c>
      <c r="D206" s="578"/>
      <c r="E206" s="578"/>
      <c r="F206" s="581"/>
      <c r="G206" s="579"/>
      <c r="H206" s="579"/>
      <c r="I206" s="597">
        <f>IFERROR(VLOOKUP(G206,'base dados'!$B$2:$F$47,5,FALSE),0)</f>
        <v>0</v>
      </c>
      <c r="J206" s="586" t="str">
        <f>IFERROR(VLOOKUP(G206,'base dados'!$B$2:$F$47,3,FALSE)," ")</f>
        <v xml:space="preserve"> </v>
      </c>
      <c r="K206" s="597" t="str">
        <f>IFERROR(VLOOKUP(H206,'base dados'!$B$2:$F$47,5,FALSE)," ")</f>
        <v xml:space="preserve"> </v>
      </c>
      <c r="L206" s="586" t="str">
        <f>IFERROR(VLOOKUP(H206,'base dados'!$B$2:$F$47,3,FALSE)," ")</f>
        <v xml:space="preserve"> </v>
      </c>
      <c r="M206" s="582"/>
      <c r="N206" s="587"/>
      <c r="O206" s="587"/>
      <c r="P206" s="586">
        <f t="shared" si="56"/>
        <v>0</v>
      </c>
      <c r="Q206" s="587"/>
      <c r="R206" s="587"/>
      <c r="S206" s="587"/>
      <c r="T206" s="587"/>
      <c r="U206" s="586">
        <f t="shared" si="57"/>
        <v>0</v>
      </c>
      <c r="V206" s="582"/>
      <c r="W206" s="582"/>
      <c r="X206" s="582"/>
      <c r="Y206" s="582"/>
      <c r="Z206" s="586">
        <f t="shared" si="58"/>
        <v>0</v>
      </c>
      <c r="AA206" s="582"/>
      <c r="AB206" s="582"/>
      <c r="AC206" s="586">
        <f t="shared" si="59"/>
        <v>0</v>
      </c>
      <c r="AD206" s="582"/>
      <c r="AE206" s="582"/>
      <c r="AF206" s="582"/>
      <c r="AG206" s="586">
        <f t="shared" si="60"/>
        <v>0</v>
      </c>
      <c r="AH206" s="582"/>
      <c r="AI206" s="582"/>
      <c r="AJ206" s="582"/>
      <c r="AK206" s="582"/>
      <c r="AL206" s="586">
        <f t="shared" si="61"/>
        <v>0</v>
      </c>
      <c r="AM206" s="582"/>
      <c r="AN206" s="582"/>
      <c r="AO206" s="586">
        <f t="shared" si="66"/>
        <v>0</v>
      </c>
      <c r="AP206" s="582"/>
      <c r="AQ206" s="582"/>
      <c r="AR206" s="582"/>
      <c r="AS206" s="588">
        <f t="shared" si="67"/>
        <v>0</v>
      </c>
      <c r="AT206" s="590">
        <f t="shared" si="68"/>
        <v>0</v>
      </c>
      <c r="AU206" s="601">
        <f t="shared" si="62"/>
        <v>0</v>
      </c>
      <c r="AV206" s="601">
        <f t="shared" si="69"/>
        <v>0</v>
      </c>
      <c r="AW206" s="584">
        <f>IFERROR(VLOOKUP(G206,'base dados'!$B$2:$C$47,2,FALSE),0)</f>
        <v>0</v>
      </c>
      <c r="AX206" s="589">
        <f t="shared" si="55"/>
        <v>0</v>
      </c>
      <c r="AY206" s="601">
        <f t="shared" si="63"/>
        <v>0</v>
      </c>
      <c r="AZ206" s="601">
        <f t="shared" si="64"/>
        <v>0</v>
      </c>
      <c r="BA206" s="585">
        <f>IFERROR(VLOOKUP(H206,'base dados'!$B$2:$C$47,2,FALSE),0)</f>
        <v>0</v>
      </c>
      <c r="BB206" s="589">
        <f t="shared" si="70"/>
        <v>0</v>
      </c>
      <c r="BC206" s="589">
        <f t="shared" si="71"/>
        <v>0</v>
      </c>
    </row>
    <row r="207" spans="1:55" ht="42.6" hidden="1" customHeight="1">
      <c r="A207" s="482">
        <f>IFERROR(VLOOKUP(G207,'base dados'!K208:L211,2,FALSE),0)</f>
        <v>0</v>
      </c>
      <c r="B207" s="482">
        <f>IFERROR(VLOOKUP(H207,'base dados'!$M$11:$N$22,2,FALSE),0)</f>
        <v>0</v>
      </c>
      <c r="C207" s="578">
        <f t="shared" si="65"/>
        <v>197</v>
      </c>
      <c r="D207" s="578"/>
      <c r="E207" s="578"/>
      <c r="F207" s="581"/>
      <c r="G207" s="579"/>
      <c r="H207" s="579"/>
      <c r="I207" s="597">
        <f>IFERROR(VLOOKUP(G207,'base dados'!$B$2:$F$47,5,FALSE),0)</f>
        <v>0</v>
      </c>
      <c r="J207" s="586" t="str">
        <f>IFERROR(VLOOKUP(G207,'base dados'!$B$2:$F$47,3,FALSE)," ")</f>
        <v xml:space="preserve"> </v>
      </c>
      <c r="K207" s="597" t="str">
        <f>IFERROR(VLOOKUP(H207,'base dados'!$B$2:$F$47,5,FALSE)," ")</f>
        <v xml:space="preserve"> </v>
      </c>
      <c r="L207" s="586" t="str">
        <f>IFERROR(VLOOKUP(H207,'base dados'!$B$2:$F$47,3,FALSE)," ")</f>
        <v xml:space="preserve"> </v>
      </c>
      <c r="M207" s="582"/>
      <c r="N207" s="587"/>
      <c r="O207" s="587"/>
      <c r="P207" s="586">
        <f t="shared" si="56"/>
        <v>0</v>
      </c>
      <c r="Q207" s="587"/>
      <c r="R207" s="587"/>
      <c r="S207" s="587"/>
      <c r="T207" s="587"/>
      <c r="U207" s="586">
        <f t="shared" si="57"/>
        <v>0</v>
      </c>
      <c r="V207" s="582"/>
      <c r="W207" s="582"/>
      <c r="X207" s="582"/>
      <c r="Y207" s="582"/>
      <c r="Z207" s="586">
        <f t="shared" si="58"/>
        <v>0</v>
      </c>
      <c r="AA207" s="582"/>
      <c r="AB207" s="582"/>
      <c r="AC207" s="586">
        <f t="shared" si="59"/>
        <v>0</v>
      </c>
      <c r="AD207" s="582"/>
      <c r="AE207" s="582"/>
      <c r="AF207" s="582"/>
      <c r="AG207" s="586">
        <f t="shared" si="60"/>
        <v>0</v>
      </c>
      <c r="AH207" s="582"/>
      <c r="AI207" s="582"/>
      <c r="AJ207" s="582"/>
      <c r="AK207" s="582"/>
      <c r="AL207" s="586">
        <f t="shared" si="61"/>
        <v>0</v>
      </c>
      <c r="AM207" s="582"/>
      <c r="AN207" s="582"/>
      <c r="AO207" s="586">
        <f t="shared" si="66"/>
        <v>0</v>
      </c>
      <c r="AP207" s="582"/>
      <c r="AQ207" s="582"/>
      <c r="AR207" s="582"/>
      <c r="AS207" s="588">
        <f t="shared" si="67"/>
        <v>0</v>
      </c>
      <c r="AT207" s="590">
        <f t="shared" si="68"/>
        <v>0</v>
      </c>
      <c r="AU207" s="601">
        <f t="shared" si="62"/>
        <v>0</v>
      </c>
      <c r="AV207" s="601">
        <f t="shared" si="69"/>
        <v>0</v>
      </c>
      <c r="AW207" s="584">
        <f>IFERROR(VLOOKUP(G207,'base dados'!$B$2:$C$47,2,FALSE),0)</f>
        <v>0</v>
      </c>
      <c r="AX207" s="589">
        <f t="shared" si="55"/>
        <v>0</v>
      </c>
      <c r="AY207" s="601">
        <f t="shared" si="63"/>
        <v>0</v>
      </c>
      <c r="AZ207" s="601">
        <f t="shared" si="64"/>
        <v>0</v>
      </c>
      <c r="BA207" s="585">
        <f>IFERROR(VLOOKUP(H207,'base dados'!$B$2:$C$47,2,FALSE),0)</f>
        <v>0</v>
      </c>
      <c r="BB207" s="589">
        <f t="shared" si="70"/>
        <v>0</v>
      </c>
      <c r="BC207" s="589">
        <f t="shared" si="71"/>
        <v>0</v>
      </c>
    </row>
    <row r="208" spans="1:55" ht="42.6" hidden="1" customHeight="1">
      <c r="A208" s="482">
        <f>IFERROR(VLOOKUP(G208,'base dados'!K209:L212,2,FALSE),0)</f>
        <v>0</v>
      </c>
      <c r="B208" s="482">
        <f>IFERROR(VLOOKUP(H208,'base dados'!$M$11:$N$22,2,FALSE),0)</f>
        <v>0</v>
      </c>
      <c r="C208" s="578">
        <f t="shared" si="65"/>
        <v>198</v>
      </c>
      <c r="D208" s="578"/>
      <c r="E208" s="578"/>
      <c r="F208" s="581"/>
      <c r="G208" s="579"/>
      <c r="H208" s="579"/>
      <c r="I208" s="597">
        <f>IFERROR(VLOOKUP(G208,'base dados'!$B$2:$F$47,5,FALSE),0)</f>
        <v>0</v>
      </c>
      <c r="J208" s="586" t="str">
        <f>IFERROR(VLOOKUP(G208,'base dados'!$B$2:$F$47,3,FALSE)," ")</f>
        <v xml:space="preserve"> </v>
      </c>
      <c r="K208" s="597" t="str">
        <f>IFERROR(VLOOKUP(H208,'base dados'!$B$2:$F$47,5,FALSE)," ")</f>
        <v xml:space="preserve"> </v>
      </c>
      <c r="L208" s="586" t="str">
        <f>IFERROR(VLOOKUP(H208,'base dados'!$B$2:$F$47,3,FALSE)," ")</f>
        <v xml:space="preserve"> </v>
      </c>
      <c r="M208" s="582"/>
      <c r="N208" s="587"/>
      <c r="O208" s="587"/>
      <c r="P208" s="586">
        <f t="shared" si="56"/>
        <v>0</v>
      </c>
      <c r="Q208" s="587"/>
      <c r="R208" s="587"/>
      <c r="S208" s="587"/>
      <c r="T208" s="587"/>
      <c r="U208" s="586">
        <f t="shared" si="57"/>
        <v>0</v>
      </c>
      <c r="V208" s="582"/>
      <c r="W208" s="582"/>
      <c r="X208" s="582"/>
      <c r="Y208" s="582"/>
      <c r="Z208" s="586">
        <f t="shared" si="58"/>
        <v>0</v>
      </c>
      <c r="AA208" s="582"/>
      <c r="AB208" s="582"/>
      <c r="AC208" s="586">
        <f t="shared" si="59"/>
        <v>0</v>
      </c>
      <c r="AD208" s="582"/>
      <c r="AE208" s="582"/>
      <c r="AF208" s="582"/>
      <c r="AG208" s="586">
        <f t="shared" si="60"/>
        <v>0</v>
      </c>
      <c r="AH208" s="582"/>
      <c r="AI208" s="582"/>
      <c r="AJ208" s="582"/>
      <c r="AK208" s="582"/>
      <c r="AL208" s="586">
        <f t="shared" si="61"/>
        <v>0</v>
      </c>
      <c r="AM208" s="582"/>
      <c r="AN208" s="582"/>
      <c r="AO208" s="586">
        <f t="shared" si="66"/>
        <v>0</v>
      </c>
      <c r="AP208" s="582"/>
      <c r="AQ208" s="582"/>
      <c r="AR208" s="582"/>
      <c r="AS208" s="588">
        <f t="shared" si="67"/>
        <v>0</v>
      </c>
      <c r="AT208" s="590">
        <f t="shared" si="68"/>
        <v>0</v>
      </c>
      <c r="AU208" s="601">
        <f t="shared" si="62"/>
        <v>0</v>
      </c>
      <c r="AV208" s="601">
        <f t="shared" si="69"/>
        <v>0</v>
      </c>
      <c r="AW208" s="584">
        <f>IFERROR(VLOOKUP(G208,'base dados'!$B$2:$C$47,2,FALSE),0)</f>
        <v>0</v>
      </c>
      <c r="AX208" s="589">
        <f t="shared" si="55"/>
        <v>0</v>
      </c>
      <c r="AY208" s="601">
        <f t="shared" si="63"/>
        <v>0</v>
      </c>
      <c r="AZ208" s="601">
        <f t="shared" si="64"/>
        <v>0</v>
      </c>
      <c r="BA208" s="585">
        <f>IFERROR(VLOOKUP(H208,'base dados'!$B$2:$C$47,2,FALSE),0)</f>
        <v>0</v>
      </c>
      <c r="BB208" s="589">
        <f t="shared" si="70"/>
        <v>0</v>
      </c>
      <c r="BC208" s="589">
        <f t="shared" si="71"/>
        <v>0</v>
      </c>
    </row>
    <row r="209" spans="1:55" ht="42.6" hidden="1" customHeight="1">
      <c r="A209" s="482">
        <f>IFERROR(VLOOKUP(G209,'base dados'!K210:L213,2,FALSE),0)</f>
        <v>0</v>
      </c>
      <c r="B209" s="482">
        <f>IFERROR(VLOOKUP(H209,'base dados'!$M$11:$N$22,2,FALSE),0)</f>
        <v>0</v>
      </c>
      <c r="C209" s="578">
        <f t="shared" si="65"/>
        <v>199</v>
      </c>
      <c r="D209" s="578"/>
      <c r="E209" s="578"/>
      <c r="F209" s="581"/>
      <c r="G209" s="579"/>
      <c r="H209" s="579"/>
      <c r="I209" s="597">
        <f>IFERROR(VLOOKUP(G209,'base dados'!$B$2:$F$47,5,FALSE),0)</f>
        <v>0</v>
      </c>
      <c r="J209" s="586" t="str">
        <f>IFERROR(VLOOKUP(G209,'base dados'!$B$2:$F$47,3,FALSE)," ")</f>
        <v xml:space="preserve"> </v>
      </c>
      <c r="K209" s="597" t="str">
        <f>IFERROR(VLOOKUP(H209,'base dados'!$B$2:$F$47,5,FALSE)," ")</f>
        <v xml:space="preserve"> </v>
      </c>
      <c r="L209" s="586" t="str">
        <f>IFERROR(VLOOKUP(H209,'base dados'!$B$2:$F$47,3,FALSE)," ")</f>
        <v xml:space="preserve"> </v>
      </c>
      <c r="M209" s="582"/>
      <c r="N209" s="587"/>
      <c r="O209" s="587"/>
      <c r="P209" s="586">
        <f t="shared" si="56"/>
        <v>0</v>
      </c>
      <c r="Q209" s="587"/>
      <c r="R209" s="587"/>
      <c r="S209" s="587"/>
      <c r="T209" s="587"/>
      <c r="U209" s="586">
        <f t="shared" si="57"/>
        <v>0</v>
      </c>
      <c r="V209" s="582"/>
      <c r="W209" s="582"/>
      <c r="X209" s="582"/>
      <c r="Y209" s="582"/>
      <c r="Z209" s="586">
        <f t="shared" si="58"/>
        <v>0</v>
      </c>
      <c r="AA209" s="582"/>
      <c r="AB209" s="582"/>
      <c r="AC209" s="586">
        <f t="shared" si="59"/>
        <v>0</v>
      </c>
      <c r="AD209" s="582"/>
      <c r="AE209" s="582"/>
      <c r="AF209" s="582"/>
      <c r="AG209" s="586">
        <f t="shared" si="60"/>
        <v>0</v>
      </c>
      <c r="AH209" s="582"/>
      <c r="AI209" s="582"/>
      <c r="AJ209" s="582"/>
      <c r="AK209" s="582"/>
      <c r="AL209" s="586">
        <f t="shared" si="61"/>
        <v>0</v>
      </c>
      <c r="AM209" s="582"/>
      <c r="AN209" s="582"/>
      <c r="AO209" s="586">
        <f t="shared" si="66"/>
        <v>0</v>
      </c>
      <c r="AP209" s="582"/>
      <c r="AQ209" s="582"/>
      <c r="AR209" s="582"/>
      <c r="AS209" s="588">
        <f t="shared" si="67"/>
        <v>0</v>
      </c>
      <c r="AT209" s="590">
        <f t="shared" si="68"/>
        <v>0</v>
      </c>
      <c r="AU209" s="601">
        <f t="shared" si="62"/>
        <v>0</v>
      </c>
      <c r="AV209" s="601">
        <f t="shared" si="69"/>
        <v>0</v>
      </c>
      <c r="AW209" s="584">
        <f>IFERROR(VLOOKUP(G209,'base dados'!$B$2:$C$47,2,FALSE),0)</f>
        <v>0</v>
      </c>
      <c r="AX209" s="589">
        <f t="shared" si="55"/>
        <v>0</v>
      </c>
      <c r="AY209" s="601">
        <f t="shared" si="63"/>
        <v>0</v>
      </c>
      <c r="AZ209" s="601">
        <f t="shared" si="64"/>
        <v>0</v>
      </c>
      <c r="BA209" s="585">
        <f>IFERROR(VLOOKUP(H209,'base dados'!$B$2:$C$47,2,FALSE),0)</f>
        <v>0</v>
      </c>
      <c r="BB209" s="589">
        <f t="shared" si="70"/>
        <v>0</v>
      </c>
      <c r="BC209" s="589">
        <f t="shared" si="71"/>
        <v>0</v>
      </c>
    </row>
    <row r="210" spans="1:55" ht="42.6" hidden="1" customHeight="1">
      <c r="A210" s="482">
        <f>IFERROR(VLOOKUP(G210,'base dados'!K211:L214,2,FALSE),0)</f>
        <v>0</v>
      </c>
      <c r="B210" s="482">
        <f>IFERROR(VLOOKUP(H210,'base dados'!$M$11:$N$22,2,FALSE),0)</f>
        <v>0</v>
      </c>
      <c r="C210" s="578">
        <f t="shared" si="65"/>
        <v>200</v>
      </c>
      <c r="D210" s="578"/>
      <c r="E210" s="578"/>
      <c r="F210" s="581"/>
      <c r="G210" s="579"/>
      <c r="H210" s="579"/>
      <c r="I210" s="597">
        <f>IFERROR(VLOOKUP(G210,'base dados'!$B$2:$F$47,5,FALSE),0)</f>
        <v>0</v>
      </c>
      <c r="J210" s="586" t="str">
        <f>IFERROR(VLOOKUP(G210,'base dados'!$B$2:$F$47,3,FALSE)," ")</f>
        <v xml:space="preserve"> </v>
      </c>
      <c r="K210" s="597" t="str">
        <f>IFERROR(VLOOKUP(H210,'base dados'!$B$2:$F$47,5,FALSE)," ")</f>
        <v xml:space="preserve"> </v>
      </c>
      <c r="L210" s="586" t="str">
        <f>IFERROR(VLOOKUP(H210,'base dados'!$B$2:$F$47,3,FALSE)," ")</f>
        <v xml:space="preserve"> </v>
      </c>
      <c r="M210" s="582"/>
      <c r="N210" s="587"/>
      <c r="O210" s="587"/>
      <c r="P210" s="586">
        <f t="shared" si="56"/>
        <v>0</v>
      </c>
      <c r="Q210" s="587"/>
      <c r="R210" s="587"/>
      <c r="S210" s="587"/>
      <c r="T210" s="587"/>
      <c r="U210" s="586">
        <f t="shared" si="57"/>
        <v>0</v>
      </c>
      <c r="V210" s="582"/>
      <c r="W210" s="582"/>
      <c r="X210" s="582"/>
      <c r="Y210" s="582"/>
      <c r="Z210" s="586">
        <f t="shared" si="58"/>
        <v>0</v>
      </c>
      <c r="AA210" s="582"/>
      <c r="AB210" s="582"/>
      <c r="AC210" s="586">
        <f t="shared" si="59"/>
        <v>0</v>
      </c>
      <c r="AD210" s="582"/>
      <c r="AE210" s="582"/>
      <c r="AF210" s="582"/>
      <c r="AG210" s="586">
        <f t="shared" si="60"/>
        <v>0</v>
      </c>
      <c r="AH210" s="582"/>
      <c r="AI210" s="582"/>
      <c r="AJ210" s="582"/>
      <c r="AK210" s="582"/>
      <c r="AL210" s="586">
        <f t="shared" si="61"/>
        <v>0</v>
      </c>
      <c r="AM210" s="582"/>
      <c r="AN210" s="582"/>
      <c r="AO210" s="586">
        <f t="shared" si="66"/>
        <v>0</v>
      </c>
      <c r="AP210" s="582"/>
      <c r="AQ210" s="582"/>
      <c r="AR210" s="582"/>
      <c r="AS210" s="588">
        <f t="shared" si="67"/>
        <v>0</v>
      </c>
      <c r="AT210" s="590">
        <f t="shared" si="68"/>
        <v>0</v>
      </c>
      <c r="AU210" s="601">
        <f t="shared" si="62"/>
        <v>0</v>
      </c>
      <c r="AV210" s="601">
        <f t="shared" si="69"/>
        <v>0</v>
      </c>
      <c r="AW210" s="584">
        <f>IFERROR(VLOOKUP(G210,'base dados'!$B$2:$C$47,2,FALSE),0)</f>
        <v>0</v>
      </c>
      <c r="AX210" s="589">
        <f t="shared" si="55"/>
        <v>0</v>
      </c>
      <c r="AY210" s="601">
        <f t="shared" si="63"/>
        <v>0</v>
      </c>
      <c r="AZ210" s="601">
        <f t="shared" si="64"/>
        <v>0</v>
      </c>
      <c r="BA210" s="585">
        <f>IFERROR(VLOOKUP(H210,'base dados'!$B$2:$C$47,2,FALSE),0)</f>
        <v>0</v>
      </c>
      <c r="BB210" s="589">
        <f t="shared" si="70"/>
        <v>0</v>
      </c>
      <c r="BC210" s="589">
        <f t="shared" si="71"/>
        <v>0</v>
      </c>
    </row>
    <row r="211" spans="1:55" ht="42.6" hidden="1" customHeight="1">
      <c r="A211" s="482">
        <f>IFERROR(VLOOKUP(G211,'base dados'!K212:L215,2,FALSE),0)</f>
        <v>0</v>
      </c>
      <c r="B211" s="482">
        <f>IFERROR(VLOOKUP(H211,'base dados'!$M$11:$N$22,2,FALSE),0)</f>
        <v>0</v>
      </c>
      <c r="C211" s="578">
        <f t="shared" si="65"/>
        <v>201</v>
      </c>
      <c r="D211" s="578"/>
      <c r="E211" s="578"/>
      <c r="F211" s="581"/>
      <c r="G211" s="579"/>
      <c r="H211" s="579"/>
      <c r="I211" s="597">
        <f>IFERROR(VLOOKUP(G211,'base dados'!$B$2:$F$47,5,FALSE),0)</f>
        <v>0</v>
      </c>
      <c r="J211" s="586" t="str">
        <f>IFERROR(VLOOKUP(G211,'base dados'!$B$2:$F$47,3,FALSE)," ")</f>
        <v xml:space="preserve"> </v>
      </c>
      <c r="K211" s="597" t="str">
        <f>IFERROR(VLOOKUP(H211,'base dados'!$B$2:$F$47,5,FALSE)," ")</f>
        <v xml:space="preserve"> </v>
      </c>
      <c r="L211" s="586" t="str">
        <f>IFERROR(VLOOKUP(H211,'base dados'!$B$2:$F$47,3,FALSE)," ")</f>
        <v xml:space="preserve"> </v>
      </c>
      <c r="M211" s="582"/>
      <c r="N211" s="587"/>
      <c r="O211" s="587"/>
      <c r="P211" s="586">
        <f t="shared" si="56"/>
        <v>0</v>
      </c>
      <c r="Q211" s="587"/>
      <c r="R211" s="587"/>
      <c r="S211" s="587"/>
      <c r="T211" s="587"/>
      <c r="U211" s="586">
        <f t="shared" si="57"/>
        <v>0</v>
      </c>
      <c r="V211" s="582"/>
      <c r="W211" s="582"/>
      <c r="X211" s="582"/>
      <c r="Y211" s="582"/>
      <c r="Z211" s="586">
        <f t="shared" si="58"/>
        <v>0</v>
      </c>
      <c r="AA211" s="582"/>
      <c r="AB211" s="582"/>
      <c r="AC211" s="586">
        <f t="shared" si="59"/>
        <v>0</v>
      </c>
      <c r="AD211" s="582"/>
      <c r="AE211" s="582"/>
      <c r="AF211" s="582"/>
      <c r="AG211" s="586">
        <f t="shared" si="60"/>
        <v>0</v>
      </c>
      <c r="AH211" s="582"/>
      <c r="AI211" s="582"/>
      <c r="AJ211" s="582"/>
      <c r="AK211" s="582"/>
      <c r="AL211" s="586">
        <f t="shared" si="61"/>
        <v>0</v>
      </c>
      <c r="AM211" s="582"/>
      <c r="AN211" s="582"/>
      <c r="AO211" s="586">
        <f t="shared" si="66"/>
        <v>0</v>
      </c>
      <c r="AP211" s="582"/>
      <c r="AQ211" s="582"/>
      <c r="AR211" s="582"/>
      <c r="AS211" s="588">
        <f t="shared" si="67"/>
        <v>0</v>
      </c>
      <c r="AT211" s="590">
        <f t="shared" si="68"/>
        <v>0</v>
      </c>
      <c r="AU211" s="601">
        <f t="shared" si="62"/>
        <v>0</v>
      </c>
      <c r="AV211" s="601">
        <f t="shared" si="69"/>
        <v>0</v>
      </c>
      <c r="AW211" s="584">
        <f>IFERROR(VLOOKUP(G211,'base dados'!$B$2:$C$47,2,FALSE),0)</f>
        <v>0</v>
      </c>
      <c r="AX211" s="589">
        <f t="shared" si="55"/>
        <v>0</v>
      </c>
      <c r="AY211" s="601">
        <f t="shared" si="63"/>
        <v>0</v>
      </c>
      <c r="AZ211" s="601">
        <f t="shared" si="64"/>
        <v>0</v>
      </c>
      <c r="BA211" s="585">
        <f>IFERROR(VLOOKUP(H211,'base dados'!$B$2:$C$47,2,FALSE),0)</f>
        <v>0</v>
      </c>
      <c r="BB211" s="589">
        <f t="shared" si="70"/>
        <v>0</v>
      </c>
      <c r="BC211" s="589">
        <f t="shared" si="71"/>
        <v>0</v>
      </c>
    </row>
    <row r="212" spans="1:55" ht="42.6" hidden="1" customHeight="1">
      <c r="A212" s="482">
        <f>IFERROR(VLOOKUP(G212,'base dados'!K213:L216,2,FALSE),0)</f>
        <v>0</v>
      </c>
      <c r="B212" s="482">
        <f>IFERROR(VLOOKUP(H212,'base dados'!$M$11:$N$22,2,FALSE),0)</f>
        <v>0</v>
      </c>
      <c r="C212" s="578">
        <f t="shared" si="65"/>
        <v>202</v>
      </c>
      <c r="D212" s="578"/>
      <c r="E212" s="578"/>
      <c r="F212" s="581"/>
      <c r="G212" s="579"/>
      <c r="H212" s="579"/>
      <c r="I212" s="597">
        <f>IFERROR(VLOOKUP(G212,'base dados'!$B$2:$F$47,5,FALSE),0)</f>
        <v>0</v>
      </c>
      <c r="J212" s="586" t="str">
        <f>IFERROR(VLOOKUP(G212,'base dados'!$B$2:$F$47,3,FALSE)," ")</f>
        <v xml:space="preserve"> </v>
      </c>
      <c r="K212" s="597" t="str">
        <f>IFERROR(VLOOKUP(H212,'base dados'!$B$2:$F$47,5,FALSE)," ")</f>
        <v xml:space="preserve"> </v>
      </c>
      <c r="L212" s="586" t="str">
        <f>IFERROR(VLOOKUP(H212,'base dados'!$B$2:$F$47,3,FALSE)," ")</f>
        <v xml:space="preserve"> </v>
      </c>
      <c r="M212" s="582"/>
      <c r="N212" s="587"/>
      <c r="O212" s="587"/>
      <c r="P212" s="586">
        <f t="shared" si="56"/>
        <v>0</v>
      </c>
      <c r="Q212" s="587"/>
      <c r="R212" s="587"/>
      <c r="S212" s="587"/>
      <c r="T212" s="587"/>
      <c r="U212" s="586">
        <f t="shared" si="57"/>
        <v>0</v>
      </c>
      <c r="V212" s="582"/>
      <c r="W212" s="582"/>
      <c r="X212" s="582"/>
      <c r="Y212" s="582"/>
      <c r="Z212" s="586">
        <f t="shared" si="58"/>
        <v>0</v>
      </c>
      <c r="AA212" s="582"/>
      <c r="AB212" s="582"/>
      <c r="AC212" s="586">
        <f t="shared" si="59"/>
        <v>0</v>
      </c>
      <c r="AD212" s="582"/>
      <c r="AE212" s="582"/>
      <c r="AF212" s="582"/>
      <c r="AG212" s="586">
        <f t="shared" si="60"/>
        <v>0</v>
      </c>
      <c r="AH212" s="582"/>
      <c r="AI212" s="582"/>
      <c r="AJ212" s="582"/>
      <c r="AK212" s="582"/>
      <c r="AL212" s="586">
        <f t="shared" si="61"/>
        <v>0</v>
      </c>
      <c r="AM212" s="582"/>
      <c r="AN212" s="582"/>
      <c r="AO212" s="586">
        <f t="shared" si="66"/>
        <v>0</v>
      </c>
      <c r="AP212" s="582"/>
      <c r="AQ212" s="582"/>
      <c r="AR212" s="582"/>
      <c r="AS212" s="588">
        <f t="shared" si="67"/>
        <v>0</v>
      </c>
      <c r="AT212" s="590">
        <f t="shared" si="68"/>
        <v>0</v>
      </c>
      <c r="AU212" s="601">
        <f t="shared" si="62"/>
        <v>0</v>
      </c>
      <c r="AV212" s="601">
        <f t="shared" si="69"/>
        <v>0</v>
      </c>
      <c r="AW212" s="584">
        <f>IFERROR(VLOOKUP(G212,'base dados'!$B$2:$C$47,2,FALSE),0)</f>
        <v>0</v>
      </c>
      <c r="AX212" s="589">
        <f t="shared" si="55"/>
        <v>0</v>
      </c>
      <c r="AY212" s="601">
        <f t="shared" si="63"/>
        <v>0</v>
      </c>
      <c r="AZ212" s="601">
        <f t="shared" si="64"/>
        <v>0</v>
      </c>
      <c r="BA212" s="585">
        <f>IFERROR(VLOOKUP(H212,'base dados'!$B$2:$C$47,2,FALSE),0)</f>
        <v>0</v>
      </c>
      <c r="BB212" s="589">
        <f t="shared" si="70"/>
        <v>0</v>
      </c>
      <c r="BC212" s="589">
        <f t="shared" si="71"/>
        <v>0</v>
      </c>
    </row>
    <row r="213" spans="1:55" ht="42.6" hidden="1" customHeight="1">
      <c r="A213" s="482">
        <f>IFERROR(VLOOKUP(G213,'base dados'!K214:L217,2,FALSE),0)</f>
        <v>0</v>
      </c>
      <c r="B213" s="482">
        <f>IFERROR(VLOOKUP(H213,'base dados'!$M$11:$N$22,2,FALSE),0)</f>
        <v>0</v>
      </c>
      <c r="C213" s="578">
        <f t="shared" si="65"/>
        <v>203</v>
      </c>
      <c r="D213" s="578"/>
      <c r="E213" s="578"/>
      <c r="F213" s="581"/>
      <c r="G213" s="579"/>
      <c r="H213" s="579"/>
      <c r="I213" s="597">
        <f>IFERROR(VLOOKUP(G213,'base dados'!$B$2:$F$47,5,FALSE),0)</f>
        <v>0</v>
      </c>
      <c r="J213" s="586" t="str">
        <f>IFERROR(VLOOKUP(G213,'base dados'!$B$2:$F$47,3,FALSE)," ")</f>
        <v xml:space="preserve"> </v>
      </c>
      <c r="K213" s="597" t="str">
        <f>IFERROR(VLOOKUP(H213,'base dados'!$B$2:$F$47,5,FALSE)," ")</f>
        <v xml:space="preserve"> </v>
      </c>
      <c r="L213" s="586" t="str">
        <f>IFERROR(VLOOKUP(H213,'base dados'!$B$2:$F$47,3,FALSE)," ")</f>
        <v xml:space="preserve"> </v>
      </c>
      <c r="M213" s="582"/>
      <c r="N213" s="587"/>
      <c r="O213" s="587"/>
      <c r="P213" s="586">
        <f t="shared" si="56"/>
        <v>0</v>
      </c>
      <c r="Q213" s="587"/>
      <c r="R213" s="587"/>
      <c r="S213" s="587"/>
      <c r="T213" s="587"/>
      <c r="U213" s="586">
        <f t="shared" si="57"/>
        <v>0</v>
      </c>
      <c r="V213" s="582"/>
      <c r="W213" s="582"/>
      <c r="X213" s="582"/>
      <c r="Y213" s="582"/>
      <c r="Z213" s="586">
        <f t="shared" si="58"/>
        <v>0</v>
      </c>
      <c r="AA213" s="582"/>
      <c r="AB213" s="582"/>
      <c r="AC213" s="586">
        <f t="shared" si="59"/>
        <v>0</v>
      </c>
      <c r="AD213" s="582"/>
      <c r="AE213" s="582"/>
      <c r="AF213" s="582"/>
      <c r="AG213" s="586">
        <f t="shared" si="60"/>
        <v>0</v>
      </c>
      <c r="AH213" s="582"/>
      <c r="AI213" s="582"/>
      <c r="AJ213" s="582"/>
      <c r="AK213" s="582"/>
      <c r="AL213" s="586">
        <f t="shared" si="61"/>
        <v>0</v>
      </c>
      <c r="AM213" s="582"/>
      <c r="AN213" s="582"/>
      <c r="AO213" s="586">
        <f t="shared" si="66"/>
        <v>0</v>
      </c>
      <c r="AP213" s="582"/>
      <c r="AQ213" s="582"/>
      <c r="AR213" s="582"/>
      <c r="AS213" s="588">
        <f t="shared" si="67"/>
        <v>0</v>
      </c>
      <c r="AT213" s="590">
        <f t="shared" si="68"/>
        <v>0</v>
      </c>
      <c r="AU213" s="601">
        <f t="shared" si="62"/>
        <v>0</v>
      </c>
      <c r="AV213" s="601">
        <f t="shared" si="69"/>
        <v>0</v>
      </c>
      <c r="AW213" s="584">
        <f>IFERROR(VLOOKUP(G213,'base dados'!$B$2:$C$47,2,FALSE),0)</f>
        <v>0</v>
      </c>
      <c r="AX213" s="589">
        <f t="shared" si="55"/>
        <v>0</v>
      </c>
      <c r="AY213" s="601">
        <f t="shared" si="63"/>
        <v>0</v>
      </c>
      <c r="AZ213" s="601">
        <f t="shared" si="64"/>
        <v>0</v>
      </c>
      <c r="BA213" s="585">
        <f>IFERROR(VLOOKUP(H213,'base dados'!$B$2:$C$47,2,FALSE),0)</f>
        <v>0</v>
      </c>
      <c r="BB213" s="589">
        <f t="shared" si="70"/>
        <v>0</v>
      </c>
      <c r="BC213" s="589">
        <f t="shared" si="71"/>
        <v>0</v>
      </c>
    </row>
    <row r="214" spans="1:55" ht="42.6" hidden="1" customHeight="1">
      <c r="A214" s="482">
        <f>IFERROR(VLOOKUP(G214,'base dados'!K215:L218,2,FALSE),0)</f>
        <v>0</v>
      </c>
      <c r="B214" s="482">
        <f>IFERROR(VLOOKUP(H214,'base dados'!$M$11:$N$22,2,FALSE),0)</f>
        <v>0</v>
      </c>
      <c r="C214" s="578">
        <f t="shared" si="65"/>
        <v>204</v>
      </c>
      <c r="D214" s="578"/>
      <c r="E214" s="578"/>
      <c r="F214" s="581"/>
      <c r="G214" s="579"/>
      <c r="H214" s="579"/>
      <c r="I214" s="597">
        <f>IFERROR(VLOOKUP(G214,'base dados'!$B$2:$F$47,5,FALSE),0)</f>
        <v>0</v>
      </c>
      <c r="J214" s="586" t="str">
        <f>IFERROR(VLOOKUP(G214,'base dados'!$B$2:$F$47,3,FALSE)," ")</f>
        <v xml:space="preserve"> </v>
      </c>
      <c r="K214" s="597" t="str">
        <f>IFERROR(VLOOKUP(H214,'base dados'!$B$2:$F$47,5,FALSE)," ")</f>
        <v xml:space="preserve"> </v>
      </c>
      <c r="L214" s="586" t="str">
        <f>IFERROR(VLOOKUP(H214,'base dados'!$B$2:$F$47,3,FALSE)," ")</f>
        <v xml:space="preserve"> </v>
      </c>
      <c r="M214" s="582"/>
      <c r="N214" s="587"/>
      <c r="O214" s="587"/>
      <c r="P214" s="586">
        <f t="shared" si="56"/>
        <v>0</v>
      </c>
      <c r="Q214" s="587"/>
      <c r="R214" s="587"/>
      <c r="S214" s="587"/>
      <c r="T214" s="587"/>
      <c r="U214" s="586">
        <f t="shared" si="57"/>
        <v>0</v>
      </c>
      <c r="V214" s="582"/>
      <c r="W214" s="582"/>
      <c r="X214" s="582"/>
      <c r="Y214" s="582"/>
      <c r="Z214" s="586">
        <f t="shared" si="58"/>
        <v>0</v>
      </c>
      <c r="AA214" s="582"/>
      <c r="AB214" s="582"/>
      <c r="AC214" s="586">
        <f t="shared" si="59"/>
        <v>0</v>
      </c>
      <c r="AD214" s="582"/>
      <c r="AE214" s="582"/>
      <c r="AF214" s="582"/>
      <c r="AG214" s="586">
        <f t="shared" si="60"/>
        <v>0</v>
      </c>
      <c r="AH214" s="582"/>
      <c r="AI214" s="582"/>
      <c r="AJ214" s="582"/>
      <c r="AK214" s="582"/>
      <c r="AL214" s="586">
        <f t="shared" si="61"/>
        <v>0</v>
      </c>
      <c r="AM214" s="582"/>
      <c r="AN214" s="582"/>
      <c r="AO214" s="586">
        <f t="shared" si="66"/>
        <v>0</v>
      </c>
      <c r="AP214" s="582"/>
      <c r="AQ214" s="582"/>
      <c r="AR214" s="582"/>
      <c r="AS214" s="588">
        <f t="shared" si="67"/>
        <v>0</v>
      </c>
      <c r="AT214" s="590">
        <f t="shared" si="68"/>
        <v>0</v>
      </c>
      <c r="AU214" s="601">
        <f t="shared" si="62"/>
        <v>0</v>
      </c>
      <c r="AV214" s="601">
        <f t="shared" si="69"/>
        <v>0</v>
      </c>
      <c r="AW214" s="584">
        <f>IFERROR(VLOOKUP(G214,'base dados'!$B$2:$C$47,2,FALSE),0)</f>
        <v>0</v>
      </c>
      <c r="AX214" s="589">
        <f t="shared" ref="AX214:AX277" si="72">IFERROR(IF(J214="Kg",AU214*AW214,IF(J214="M³",AV214*AW214,0))," ")</f>
        <v>0</v>
      </c>
      <c r="AY214" s="601">
        <f t="shared" si="63"/>
        <v>0</v>
      </c>
      <c r="AZ214" s="601">
        <f t="shared" si="64"/>
        <v>0</v>
      </c>
      <c r="BA214" s="585">
        <f>IFERROR(VLOOKUP(H214,'base dados'!$B$2:$C$47,2,FALSE),0)</f>
        <v>0</v>
      </c>
      <c r="BB214" s="589">
        <f t="shared" si="70"/>
        <v>0</v>
      </c>
      <c r="BC214" s="589">
        <f t="shared" si="71"/>
        <v>0</v>
      </c>
    </row>
    <row r="215" spans="1:55" ht="42.6" hidden="1" customHeight="1">
      <c r="A215" s="482">
        <f>IFERROR(VLOOKUP(G215,'base dados'!K216:L219,2,FALSE),0)</f>
        <v>0</v>
      </c>
      <c r="B215" s="482">
        <f>IFERROR(VLOOKUP(H215,'base dados'!$M$11:$N$22,2,FALSE),0)</f>
        <v>0</v>
      </c>
      <c r="C215" s="578">
        <f t="shared" si="65"/>
        <v>205</v>
      </c>
      <c r="D215" s="578"/>
      <c r="E215" s="578"/>
      <c r="F215" s="581"/>
      <c r="G215" s="579"/>
      <c r="H215" s="579"/>
      <c r="I215" s="597">
        <f>IFERROR(VLOOKUP(G215,'base dados'!$B$2:$F$47,5,FALSE),0)</f>
        <v>0</v>
      </c>
      <c r="J215" s="586" t="str">
        <f>IFERROR(VLOOKUP(G215,'base dados'!$B$2:$F$47,3,FALSE)," ")</f>
        <v xml:space="preserve"> </v>
      </c>
      <c r="K215" s="597" t="str">
        <f>IFERROR(VLOOKUP(H215,'base dados'!$B$2:$F$47,5,FALSE)," ")</f>
        <v xml:space="preserve"> </v>
      </c>
      <c r="L215" s="586" t="str">
        <f>IFERROR(VLOOKUP(H215,'base dados'!$B$2:$F$47,3,FALSE)," ")</f>
        <v xml:space="preserve"> </v>
      </c>
      <c r="M215" s="582"/>
      <c r="N215" s="587"/>
      <c r="O215" s="587"/>
      <c r="P215" s="586">
        <f t="shared" si="56"/>
        <v>0</v>
      </c>
      <c r="Q215" s="587"/>
      <c r="R215" s="587"/>
      <c r="S215" s="587"/>
      <c r="T215" s="587"/>
      <c r="U215" s="586">
        <f t="shared" si="57"/>
        <v>0</v>
      </c>
      <c r="V215" s="582"/>
      <c r="W215" s="582"/>
      <c r="X215" s="582"/>
      <c r="Y215" s="582"/>
      <c r="Z215" s="586">
        <f t="shared" si="58"/>
        <v>0</v>
      </c>
      <c r="AA215" s="582"/>
      <c r="AB215" s="582"/>
      <c r="AC215" s="586">
        <f t="shared" si="59"/>
        <v>0</v>
      </c>
      <c r="AD215" s="582"/>
      <c r="AE215" s="582"/>
      <c r="AF215" s="582"/>
      <c r="AG215" s="586">
        <f t="shared" si="60"/>
        <v>0</v>
      </c>
      <c r="AH215" s="582"/>
      <c r="AI215" s="582"/>
      <c r="AJ215" s="582"/>
      <c r="AK215" s="582"/>
      <c r="AL215" s="586">
        <f t="shared" si="61"/>
        <v>0</v>
      </c>
      <c r="AM215" s="582"/>
      <c r="AN215" s="582"/>
      <c r="AO215" s="586">
        <f t="shared" si="66"/>
        <v>0</v>
      </c>
      <c r="AP215" s="582"/>
      <c r="AQ215" s="582"/>
      <c r="AR215" s="582"/>
      <c r="AS215" s="588">
        <f t="shared" si="67"/>
        <v>0</v>
      </c>
      <c r="AT215" s="590">
        <f t="shared" si="68"/>
        <v>0</v>
      </c>
      <c r="AU215" s="601">
        <f t="shared" si="62"/>
        <v>0</v>
      </c>
      <c r="AV215" s="601">
        <f t="shared" si="69"/>
        <v>0</v>
      </c>
      <c r="AW215" s="584">
        <f>IFERROR(VLOOKUP(G215,'base dados'!$B$2:$C$47,2,FALSE),0)</f>
        <v>0</v>
      </c>
      <c r="AX215" s="589">
        <f t="shared" si="72"/>
        <v>0</v>
      </c>
      <c r="AY215" s="601">
        <f t="shared" si="63"/>
        <v>0</v>
      </c>
      <c r="AZ215" s="601">
        <f t="shared" si="64"/>
        <v>0</v>
      </c>
      <c r="BA215" s="585">
        <f>IFERROR(VLOOKUP(H215,'base dados'!$B$2:$C$47,2,FALSE),0)</f>
        <v>0</v>
      </c>
      <c r="BB215" s="589">
        <f t="shared" si="70"/>
        <v>0</v>
      </c>
      <c r="BC215" s="589">
        <f t="shared" si="71"/>
        <v>0</v>
      </c>
    </row>
    <row r="216" spans="1:55" ht="42.6" hidden="1" customHeight="1">
      <c r="A216" s="482">
        <f>IFERROR(VLOOKUP(G216,'base dados'!K217:L220,2,FALSE),0)</f>
        <v>0</v>
      </c>
      <c r="B216" s="482">
        <f>IFERROR(VLOOKUP(H216,'base dados'!$M$11:$N$22,2,FALSE),0)</f>
        <v>0</v>
      </c>
      <c r="C216" s="578">
        <f t="shared" si="65"/>
        <v>206</v>
      </c>
      <c r="D216" s="578"/>
      <c r="E216" s="578"/>
      <c r="F216" s="581"/>
      <c r="G216" s="579"/>
      <c r="H216" s="579"/>
      <c r="I216" s="597">
        <f>IFERROR(VLOOKUP(G216,'base dados'!$B$2:$F$47,5,FALSE),0)</f>
        <v>0</v>
      </c>
      <c r="J216" s="586" t="str">
        <f>IFERROR(VLOOKUP(G216,'base dados'!$B$2:$F$47,3,FALSE)," ")</f>
        <v xml:space="preserve"> </v>
      </c>
      <c r="K216" s="597" t="str">
        <f>IFERROR(VLOOKUP(H216,'base dados'!$B$2:$F$47,5,FALSE)," ")</f>
        <v xml:space="preserve"> </v>
      </c>
      <c r="L216" s="586" t="str">
        <f>IFERROR(VLOOKUP(H216,'base dados'!$B$2:$F$47,3,FALSE)," ")</f>
        <v xml:space="preserve"> </v>
      </c>
      <c r="M216" s="582"/>
      <c r="N216" s="587"/>
      <c r="O216" s="587"/>
      <c r="P216" s="586">
        <f t="shared" si="56"/>
        <v>0</v>
      </c>
      <c r="Q216" s="587"/>
      <c r="R216" s="587"/>
      <c r="S216" s="587"/>
      <c r="T216" s="587"/>
      <c r="U216" s="586">
        <f t="shared" si="57"/>
        <v>0</v>
      </c>
      <c r="V216" s="582"/>
      <c r="W216" s="582"/>
      <c r="X216" s="582"/>
      <c r="Y216" s="582"/>
      <c r="Z216" s="586">
        <f t="shared" si="58"/>
        <v>0</v>
      </c>
      <c r="AA216" s="582"/>
      <c r="AB216" s="582"/>
      <c r="AC216" s="586">
        <f t="shared" si="59"/>
        <v>0</v>
      </c>
      <c r="AD216" s="582"/>
      <c r="AE216" s="582"/>
      <c r="AF216" s="582"/>
      <c r="AG216" s="586">
        <f t="shared" si="60"/>
        <v>0</v>
      </c>
      <c r="AH216" s="582"/>
      <c r="AI216" s="582"/>
      <c r="AJ216" s="582"/>
      <c r="AK216" s="582"/>
      <c r="AL216" s="586">
        <f t="shared" si="61"/>
        <v>0</v>
      </c>
      <c r="AM216" s="582"/>
      <c r="AN216" s="582"/>
      <c r="AO216" s="586">
        <f t="shared" si="66"/>
        <v>0</v>
      </c>
      <c r="AP216" s="582"/>
      <c r="AQ216" s="582"/>
      <c r="AR216" s="582"/>
      <c r="AS216" s="588">
        <f t="shared" si="67"/>
        <v>0</v>
      </c>
      <c r="AT216" s="590">
        <f t="shared" si="68"/>
        <v>0</v>
      </c>
      <c r="AU216" s="601">
        <f t="shared" si="62"/>
        <v>0</v>
      </c>
      <c r="AV216" s="601">
        <f t="shared" si="69"/>
        <v>0</v>
      </c>
      <c r="AW216" s="584">
        <f>IFERROR(VLOOKUP(G216,'base dados'!$B$2:$C$47,2,FALSE),0)</f>
        <v>0</v>
      </c>
      <c r="AX216" s="589">
        <f t="shared" si="72"/>
        <v>0</v>
      </c>
      <c r="AY216" s="601">
        <f t="shared" si="63"/>
        <v>0</v>
      </c>
      <c r="AZ216" s="601">
        <f t="shared" si="64"/>
        <v>0</v>
      </c>
      <c r="BA216" s="585">
        <f>IFERROR(VLOOKUP(H216,'base dados'!$B$2:$C$47,2,FALSE),0)</f>
        <v>0</v>
      </c>
      <c r="BB216" s="589">
        <f t="shared" si="70"/>
        <v>0</v>
      </c>
      <c r="BC216" s="589">
        <f t="shared" si="71"/>
        <v>0</v>
      </c>
    </row>
    <row r="217" spans="1:55" ht="42.6" hidden="1" customHeight="1">
      <c r="A217" s="482">
        <f>IFERROR(VLOOKUP(G217,'base dados'!K218:L221,2,FALSE),0)</f>
        <v>0</v>
      </c>
      <c r="B217" s="482">
        <f>IFERROR(VLOOKUP(H217,'base dados'!$M$11:$N$22,2,FALSE),0)</f>
        <v>0</v>
      </c>
      <c r="C217" s="578">
        <f t="shared" si="65"/>
        <v>207</v>
      </c>
      <c r="D217" s="578"/>
      <c r="E217" s="578"/>
      <c r="F217" s="581"/>
      <c r="G217" s="579"/>
      <c r="H217" s="579"/>
      <c r="I217" s="597">
        <f>IFERROR(VLOOKUP(G217,'base dados'!$B$2:$F$47,5,FALSE),0)</f>
        <v>0</v>
      </c>
      <c r="J217" s="586" t="str">
        <f>IFERROR(VLOOKUP(G217,'base dados'!$B$2:$F$47,3,FALSE)," ")</f>
        <v xml:space="preserve"> </v>
      </c>
      <c r="K217" s="597" t="str">
        <f>IFERROR(VLOOKUP(H217,'base dados'!$B$2:$F$47,5,FALSE)," ")</f>
        <v xml:space="preserve"> </v>
      </c>
      <c r="L217" s="586" t="str">
        <f>IFERROR(VLOOKUP(H217,'base dados'!$B$2:$F$47,3,FALSE)," ")</f>
        <v xml:space="preserve"> </v>
      </c>
      <c r="M217" s="582"/>
      <c r="N217" s="587"/>
      <c r="O217" s="587"/>
      <c r="P217" s="586">
        <f t="shared" si="56"/>
        <v>0</v>
      </c>
      <c r="Q217" s="587"/>
      <c r="R217" s="587"/>
      <c r="S217" s="587"/>
      <c r="T217" s="587"/>
      <c r="U217" s="586">
        <f t="shared" si="57"/>
        <v>0</v>
      </c>
      <c r="V217" s="582"/>
      <c r="W217" s="582"/>
      <c r="X217" s="582"/>
      <c r="Y217" s="582"/>
      <c r="Z217" s="586">
        <f t="shared" si="58"/>
        <v>0</v>
      </c>
      <c r="AA217" s="582"/>
      <c r="AB217" s="582"/>
      <c r="AC217" s="586">
        <f t="shared" si="59"/>
        <v>0</v>
      </c>
      <c r="AD217" s="582"/>
      <c r="AE217" s="582"/>
      <c r="AF217" s="582"/>
      <c r="AG217" s="586">
        <f t="shared" si="60"/>
        <v>0</v>
      </c>
      <c r="AH217" s="582"/>
      <c r="AI217" s="582"/>
      <c r="AJ217" s="582"/>
      <c r="AK217" s="582"/>
      <c r="AL217" s="586">
        <f t="shared" si="61"/>
        <v>0</v>
      </c>
      <c r="AM217" s="582"/>
      <c r="AN217" s="582"/>
      <c r="AO217" s="586">
        <f t="shared" si="66"/>
        <v>0</v>
      </c>
      <c r="AP217" s="582"/>
      <c r="AQ217" s="582"/>
      <c r="AR217" s="582"/>
      <c r="AS217" s="588">
        <f t="shared" si="67"/>
        <v>0</v>
      </c>
      <c r="AT217" s="590">
        <f t="shared" si="68"/>
        <v>0</v>
      </c>
      <c r="AU217" s="601">
        <f t="shared" si="62"/>
        <v>0</v>
      </c>
      <c r="AV217" s="601">
        <f t="shared" si="69"/>
        <v>0</v>
      </c>
      <c r="AW217" s="584">
        <f>IFERROR(VLOOKUP(G217,'base dados'!$B$2:$C$47,2,FALSE),0)</f>
        <v>0</v>
      </c>
      <c r="AX217" s="589">
        <f t="shared" si="72"/>
        <v>0</v>
      </c>
      <c r="AY217" s="601">
        <f t="shared" si="63"/>
        <v>0</v>
      </c>
      <c r="AZ217" s="601">
        <f t="shared" si="64"/>
        <v>0</v>
      </c>
      <c r="BA217" s="585">
        <f>IFERROR(VLOOKUP(H217,'base dados'!$B$2:$C$47,2,FALSE),0)</f>
        <v>0</v>
      </c>
      <c r="BB217" s="589">
        <f t="shared" si="70"/>
        <v>0</v>
      </c>
      <c r="BC217" s="589">
        <f t="shared" si="71"/>
        <v>0</v>
      </c>
    </row>
    <row r="218" spans="1:55" ht="42.6" hidden="1" customHeight="1">
      <c r="A218" s="482">
        <f>IFERROR(VLOOKUP(G218,'base dados'!K219:L222,2,FALSE),0)</f>
        <v>0</v>
      </c>
      <c r="B218" s="482">
        <f>IFERROR(VLOOKUP(H218,'base dados'!$M$11:$N$22,2,FALSE),0)</f>
        <v>0</v>
      </c>
      <c r="C218" s="578">
        <f t="shared" si="65"/>
        <v>208</v>
      </c>
      <c r="D218" s="578"/>
      <c r="E218" s="578"/>
      <c r="F218" s="581"/>
      <c r="G218" s="579"/>
      <c r="H218" s="579"/>
      <c r="I218" s="597">
        <f>IFERROR(VLOOKUP(G218,'base dados'!$B$2:$F$47,5,FALSE),0)</f>
        <v>0</v>
      </c>
      <c r="J218" s="586" t="str">
        <f>IFERROR(VLOOKUP(G218,'base dados'!$B$2:$F$47,3,FALSE)," ")</f>
        <v xml:space="preserve"> </v>
      </c>
      <c r="K218" s="597" t="str">
        <f>IFERROR(VLOOKUP(H218,'base dados'!$B$2:$F$47,5,FALSE)," ")</f>
        <v xml:space="preserve"> </v>
      </c>
      <c r="L218" s="586" t="str">
        <f>IFERROR(VLOOKUP(H218,'base dados'!$B$2:$F$47,3,FALSE)," ")</f>
        <v xml:space="preserve"> </v>
      </c>
      <c r="M218" s="582"/>
      <c r="N218" s="587"/>
      <c r="O218" s="587"/>
      <c r="P218" s="586">
        <f t="shared" si="56"/>
        <v>0</v>
      </c>
      <c r="Q218" s="587"/>
      <c r="R218" s="587"/>
      <c r="S218" s="587"/>
      <c r="T218" s="587"/>
      <c r="U218" s="586">
        <f t="shared" si="57"/>
        <v>0</v>
      </c>
      <c r="V218" s="582"/>
      <c r="W218" s="582"/>
      <c r="X218" s="582"/>
      <c r="Y218" s="582"/>
      <c r="Z218" s="586">
        <f t="shared" si="58"/>
        <v>0</v>
      </c>
      <c r="AA218" s="582"/>
      <c r="AB218" s="582"/>
      <c r="AC218" s="586">
        <f t="shared" si="59"/>
        <v>0</v>
      </c>
      <c r="AD218" s="582"/>
      <c r="AE218" s="582"/>
      <c r="AF218" s="582"/>
      <c r="AG218" s="586">
        <f t="shared" si="60"/>
        <v>0</v>
      </c>
      <c r="AH218" s="582"/>
      <c r="AI218" s="582"/>
      <c r="AJ218" s="582"/>
      <c r="AK218" s="582"/>
      <c r="AL218" s="586">
        <f t="shared" si="61"/>
        <v>0</v>
      </c>
      <c r="AM218" s="582"/>
      <c r="AN218" s="582"/>
      <c r="AO218" s="586">
        <f t="shared" si="66"/>
        <v>0</v>
      </c>
      <c r="AP218" s="582"/>
      <c r="AQ218" s="582"/>
      <c r="AR218" s="582"/>
      <c r="AS218" s="588">
        <f t="shared" si="67"/>
        <v>0</v>
      </c>
      <c r="AT218" s="590">
        <f t="shared" si="68"/>
        <v>0</v>
      </c>
      <c r="AU218" s="601">
        <f t="shared" si="62"/>
        <v>0</v>
      </c>
      <c r="AV218" s="601">
        <f t="shared" si="69"/>
        <v>0</v>
      </c>
      <c r="AW218" s="584">
        <f>IFERROR(VLOOKUP(G218,'base dados'!$B$2:$C$47,2,FALSE),0)</f>
        <v>0</v>
      </c>
      <c r="AX218" s="589">
        <f t="shared" si="72"/>
        <v>0</v>
      </c>
      <c r="AY218" s="601">
        <f t="shared" si="63"/>
        <v>0</v>
      </c>
      <c r="AZ218" s="601">
        <f t="shared" si="64"/>
        <v>0</v>
      </c>
      <c r="BA218" s="585">
        <f>IFERROR(VLOOKUP(H218,'base dados'!$B$2:$C$47,2,FALSE),0)</f>
        <v>0</v>
      </c>
      <c r="BB218" s="589">
        <f t="shared" si="70"/>
        <v>0</v>
      </c>
      <c r="BC218" s="589">
        <f t="shared" si="71"/>
        <v>0</v>
      </c>
    </row>
    <row r="219" spans="1:55" ht="42.6" hidden="1" customHeight="1">
      <c r="A219" s="482">
        <f>IFERROR(VLOOKUP(G219,'base dados'!K220:L223,2,FALSE),0)</f>
        <v>0</v>
      </c>
      <c r="B219" s="482">
        <f>IFERROR(VLOOKUP(H219,'base dados'!$M$11:$N$22,2,FALSE),0)</f>
        <v>0</v>
      </c>
      <c r="C219" s="578">
        <f t="shared" si="65"/>
        <v>209</v>
      </c>
      <c r="D219" s="578"/>
      <c r="E219" s="578"/>
      <c r="F219" s="581"/>
      <c r="G219" s="579"/>
      <c r="H219" s="579"/>
      <c r="I219" s="597">
        <f>IFERROR(VLOOKUP(G219,'base dados'!$B$2:$F$47,5,FALSE),0)</f>
        <v>0</v>
      </c>
      <c r="J219" s="586" t="str">
        <f>IFERROR(VLOOKUP(G219,'base dados'!$B$2:$F$47,3,FALSE)," ")</f>
        <v xml:space="preserve"> </v>
      </c>
      <c r="K219" s="597" t="str">
        <f>IFERROR(VLOOKUP(H219,'base dados'!$B$2:$F$47,5,FALSE)," ")</f>
        <v xml:space="preserve"> </v>
      </c>
      <c r="L219" s="586" t="str">
        <f>IFERROR(VLOOKUP(H219,'base dados'!$B$2:$F$47,3,FALSE)," ")</f>
        <v xml:space="preserve"> </v>
      </c>
      <c r="M219" s="582"/>
      <c r="N219" s="587"/>
      <c r="O219" s="587"/>
      <c r="P219" s="586">
        <f t="shared" si="56"/>
        <v>0</v>
      </c>
      <c r="Q219" s="587"/>
      <c r="R219" s="587"/>
      <c r="S219" s="587"/>
      <c r="T219" s="587"/>
      <c r="U219" s="586">
        <f t="shared" si="57"/>
        <v>0</v>
      </c>
      <c r="V219" s="582"/>
      <c r="W219" s="582"/>
      <c r="X219" s="582"/>
      <c r="Y219" s="582"/>
      <c r="Z219" s="586">
        <f t="shared" si="58"/>
        <v>0</v>
      </c>
      <c r="AA219" s="582"/>
      <c r="AB219" s="582"/>
      <c r="AC219" s="586">
        <f t="shared" si="59"/>
        <v>0</v>
      </c>
      <c r="AD219" s="582"/>
      <c r="AE219" s="582"/>
      <c r="AF219" s="582"/>
      <c r="AG219" s="586">
        <f t="shared" si="60"/>
        <v>0</v>
      </c>
      <c r="AH219" s="582"/>
      <c r="AI219" s="582"/>
      <c r="AJ219" s="582"/>
      <c r="AK219" s="582"/>
      <c r="AL219" s="586">
        <f t="shared" si="61"/>
        <v>0</v>
      </c>
      <c r="AM219" s="582"/>
      <c r="AN219" s="582"/>
      <c r="AO219" s="586">
        <f t="shared" si="66"/>
        <v>0</v>
      </c>
      <c r="AP219" s="582"/>
      <c r="AQ219" s="582"/>
      <c r="AR219" s="582"/>
      <c r="AS219" s="588">
        <f t="shared" si="67"/>
        <v>0</v>
      </c>
      <c r="AT219" s="590">
        <f t="shared" si="68"/>
        <v>0</v>
      </c>
      <c r="AU219" s="601">
        <f t="shared" si="62"/>
        <v>0</v>
      </c>
      <c r="AV219" s="601">
        <f t="shared" si="69"/>
        <v>0</v>
      </c>
      <c r="AW219" s="584">
        <f>IFERROR(VLOOKUP(G219,'base dados'!$B$2:$C$47,2,FALSE),0)</f>
        <v>0</v>
      </c>
      <c r="AX219" s="589">
        <f t="shared" si="72"/>
        <v>0</v>
      </c>
      <c r="AY219" s="601">
        <f t="shared" si="63"/>
        <v>0</v>
      </c>
      <c r="AZ219" s="601">
        <f t="shared" si="64"/>
        <v>0</v>
      </c>
      <c r="BA219" s="585">
        <f>IFERROR(VLOOKUP(H219,'base dados'!$B$2:$C$47,2,FALSE),0)</f>
        <v>0</v>
      </c>
      <c r="BB219" s="589">
        <f t="shared" si="70"/>
        <v>0</v>
      </c>
      <c r="BC219" s="589">
        <f t="shared" si="71"/>
        <v>0</v>
      </c>
    </row>
    <row r="220" spans="1:55" ht="42.6" hidden="1" customHeight="1">
      <c r="A220" s="482">
        <f>IFERROR(VLOOKUP(G220,'base dados'!K221:L224,2,FALSE),0)</f>
        <v>0</v>
      </c>
      <c r="B220" s="482">
        <f>IFERROR(VLOOKUP(H220,'base dados'!$M$11:$N$22,2,FALSE),0)</f>
        <v>0</v>
      </c>
      <c r="C220" s="578">
        <f t="shared" si="65"/>
        <v>210</v>
      </c>
      <c r="D220" s="578"/>
      <c r="E220" s="578"/>
      <c r="F220" s="581"/>
      <c r="G220" s="579"/>
      <c r="H220" s="579"/>
      <c r="I220" s="597">
        <f>IFERROR(VLOOKUP(G220,'base dados'!$B$2:$F$47,5,FALSE),0)</f>
        <v>0</v>
      </c>
      <c r="J220" s="586" t="str">
        <f>IFERROR(VLOOKUP(G220,'base dados'!$B$2:$F$47,3,FALSE)," ")</f>
        <v xml:space="preserve"> </v>
      </c>
      <c r="K220" s="597" t="str">
        <f>IFERROR(VLOOKUP(H220,'base dados'!$B$2:$F$47,5,FALSE)," ")</f>
        <v xml:space="preserve"> </v>
      </c>
      <c r="L220" s="586" t="str">
        <f>IFERROR(VLOOKUP(H220,'base dados'!$B$2:$F$47,3,FALSE)," ")</f>
        <v xml:space="preserve"> </v>
      </c>
      <c r="M220" s="582"/>
      <c r="N220" s="587"/>
      <c r="O220" s="587"/>
      <c r="P220" s="586">
        <f t="shared" si="56"/>
        <v>0</v>
      </c>
      <c r="Q220" s="587"/>
      <c r="R220" s="587"/>
      <c r="S220" s="587"/>
      <c r="T220" s="587"/>
      <c r="U220" s="586">
        <f t="shared" si="57"/>
        <v>0</v>
      </c>
      <c r="V220" s="582"/>
      <c r="W220" s="582"/>
      <c r="X220" s="582"/>
      <c r="Y220" s="582"/>
      <c r="Z220" s="586">
        <f t="shared" si="58"/>
        <v>0</v>
      </c>
      <c r="AA220" s="582"/>
      <c r="AB220" s="582"/>
      <c r="AC220" s="586">
        <f t="shared" si="59"/>
        <v>0</v>
      </c>
      <c r="AD220" s="582"/>
      <c r="AE220" s="582"/>
      <c r="AF220" s="582"/>
      <c r="AG220" s="586">
        <f t="shared" si="60"/>
        <v>0</v>
      </c>
      <c r="AH220" s="582"/>
      <c r="AI220" s="582"/>
      <c r="AJ220" s="582"/>
      <c r="AK220" s="582"/>
      <c r="AL220" s="586">
        <f t="shared" si="61"/>
        <v>0</v>
      </c>
      <c r="AM220" s="582"/>
      <c r="AN220" s="582"/>
      <c r="AO220" s="586">
        <f t="shared" si="66"/>
        <v>0</v>
      </c>
      <c r="AP220" s="582"/>
      <c r="AQ220" s="582"/>
      <c r="AR220" s="582"/>
      <c r="AS220" s="588">
        <f t="shared" si="67"/>
        <v>0</v>
      </c>
      <c r="AT220" s="590">
        <f t="shared" si="68"/>
        <v>0</v>
      </c>
      <c r="AU220" s="601">
        <f t="shared" si="62"/>
        <v>0</v>
      </c>
      <c r="AV220" s="601">
        <f t="shared" si="69"/>
        <v>0</v>
      </c>
      <c r="AW220" s="584">
        <f>IFERROR(VLOOKUP(G220,'base dados'!$B$2:$C$47,2,FALSE),0)</f>
        <v>0</v>
      </c>
      <c r="AX220" s="589">
        <f t="shared" si="72"/>
        <v>0</v>
      </c>
      <c r="AY220" s="601">
        <f t="shared" si="63"/>
        <v>0</v>
      </c>
      <c r="AZ220" s="601">
        <f t="shared" si="64"/>
        <v>0</v>
      </c>
      <c r="BA220" s="585">
        <f>IFERROR(VLOOKUP(H220,'base dados'!$B$2:$C$47,2,FALSE),0)</f>
        <v>0</v>
      </c>
      <c r="BB220" s="589">
        <f t="shared" si="70"/>
        <v>0</v>
      </c>
      <c r="BC220" s="589">
        <f t="shared" si="71"/>
        <v>0</v>
      </c>
    </row>
    <row r="221" spans="1:55" ht="42.6" hidden="1" customHeight="1">
      <c r="A221" s="482">
        <f>IFERROR(VLOOKUP(G221,'base dados'!K222:L225,2,FALSE),0)</f>
        <v>0</v>
      </c>
      <c r="B221" s="482">
        <f>IFERROR(VLOOKUP(H221,'base dados'!$M$11:$N$22,2,FALSE),0)</f>
        <v>0</v>
      </c>
      <c r="C221" s="578">
        <f t="shared" si="65"/>
        <v>211</v>
      </c>
      <c r="D221" s="578"/>
      <c r="E221" s="578"/>
      <c r="F221" s="581"/>
      <c r="G221" s="579"/>
      <c r="H221" s="579"/>
      <c r="I221" s="597">
        <f>IFERROR(VLOOKUP(G221,'base dados'!$B$2:$F$47,5,FALSE),0)</f>
        <v>0</v>
      </c>
      <c r="J221" s="586" t="str">
        <f>IFERROR(VLOOKUP(G221,'base dados'!$B$2:$F$47,3,FALSE)," ")</f>
        <v xml:space="preserve"> </v>
      </c>
      <c r="K221" s="597" t="str">
        <f>IFERROR(VLOOKUP(H221,'base dados'!$B$2:$F$47,5,FALSE)," ")</f>
        <v xml:space="preserve"> </v>
      </c>
      <c r="L221" s="586" t="str">
        <f>IFERROR(VLOOKUP(H221,'base dados'!$B$2:$F$47,3,FALSE)," ")</f>
        <v xml:space="preserve"> </v>
      </c>
      <c r="M221" s="582"/>
      <c r="N221" s="587"/>
      <c r="O221" s="587"/>
      <c r="P221" s="586">
        <f t="shared" si="56"/>
        <v>0</v>
      </c>
      <c r="Q221" s="587"/>
      <c r="R221" s="587"/>
      <c r="S221" s="587"/>
      <c r="T221" s="587"/>
      <c r="U221" s="586">
        <f t="shared" si="57"/>
        <v>0</v>
      </c>
      <c r="V221" s="582"/>
      <c r="W221" s="582"/>
      <c r="X221" s="582"/>
      <c r="Y221" s="582"/>
      <c r="Z221" s="586">
        <f t="shared" si="58"/>
        <v>0</v>
      </c>
      <c r="AA221" s="582"/>
      <c r="AB221" s="582"/>
      <c r="AC221" s="586">
        <f t="shared" si="59"/>
        <v>0</v>
      </c>
      <c r="AD221" s="582"/>
      <c r="AE221" s="582"/>
      <c r="AF221" s="582"/>
      <c r="AG221" s="586">
        <f t="shared" si="60"/>
        <v>0</v>
      </c>
      <c r="AH221" s="582"/>
      <c r="AI221" s="582"/>
      <c r="AJ221" s="582"/>
      <c r="AK221" s="582"/>
      <c r="AL221" s="586">
        <f t="shared" si="61"/>
        <v>0</v>
      </c>
      <c r="AM221" s="582"/>
      <c r="AN221" s="582"/>
      <c r="AO221" s="586">
        <f t="shared" si="66"/>
        <v>0</v>
      </c>
      <c r="AP221" s="582"/>
      <c r="AQ221" s="582"/>
      <c r="AR221" s="582"/>
      <c r="AS221" s="588">
        <f t="shared" si="67"/>
        <v>0</v>
      </c>
      <c r="AT221" s="590">
        <f t="shared" si="68"/>
        <v>0</v>
      </c>
      <c r="AU221" s="601">
        <f t="shared" si="62"/>
        <v>0</v>
      </c>
      <c r="AV221" s="601">
        <f t="shared" si="69"/>
        <v>0</v>
      </c>
      <c r="AW221" s="584">
        <f>IFERROR(VLOOKUP(G221,'base dados'!$B$2:$C$47,2,FALSE),0)</f>
        <v>0</v>
      </c>
      <c r="AX221" s="589">
        <f t="shared" si="72"/>
        <v>0</v>
      </c>
      <c r="AY221" s="601">
        <f t="shared" si="63"/>
        <v>0</v>
      </c>
      <c r="AZ221" s="601">
        <f t="shared" si="64"/>
        <v>0</v>
      </c>
      <c r="BA221" s="585">
        <f>IFERROR(VLOOKUP(H221,'base dados'!$B$2:$C$47,2,FALSE),0)</f>
        <v>0</v>
      </c>
      <c r="BB221" s="589">
        <f t="shared" si="70"/>
        <v>0</v>
      </c>
      <c r="BC221" s="589">
        <f t="shared" si="71"/>
        <v>0</v>
      </c>
    </row>
    <row r="222" spans="1:55" ht="42.6" hidden="1" customHeight="1">
      <c r="A222" s="482">
        <f>IFERROR(VLOOKUP(G222,'base dados'!K223:L226,2,FALSE),0)</f>
        <v>0</v>
      </c>
      <c r="B222" s="482">
        <f>IFERROR(VLOOKUP(H222,'base dados'!$M$11:$N$22,2,FALSE),0)</f>
        <v>0</v>
      </c>
      <c r="C222" s="578">
        <f t="shared" si="65"/>
        <v>212</v>
      </c>
      <c r="D222" s="578"/>
      <c r="E222" s="578"/>
      <c r="F222" s="581"/>
      <c r="G222" s="579"/>
      <c r="H222" s="579"/>
      <c r="I222" s="597">
        <f>IFERROR(VLOOKUP(G222,'base dados'!$B$2:$F$47,5,FALSE),0)</f>
        <v>0</v>
      </c>
      <c r="J222" s="586" t="str">
        <f>IFERROR(VLOOKUP(G222,'base dados'!$B$2:$F$47,3,FALSE)," ")</f>
        <v xml:space="preserve"> </v>
      </c>
      <c r="K222" s="597" t="str">
        <f>IFERROR(VLOOKUP(H222,'base dados'!$B$2:$F$47,5,FALSE)," ")</f>
        <v xml:space="preserve"> </v>
      </c>
      <c r="L222" s="586" t="str">
        <f>IFERROR(VLOOKUP(H222,'base dados'!$B$2:$F$47,3,FALSE)," ")</f>
        <v xml:space="preserve"> </v>
      </c>
      <c r="M222" s="582"/>
      <c r="N222" s="587"/>
      <c r="O222" s="587"/>
      <c r="P222" s="586">
        <f t="shared" si="56"/>
        <v>0</v>
      </c>
      <c r="Q222" s="587"/>
      <c r="R222" s="587"/>
      <c r="S222" s="587"/>
      <c r="T222" s="587"/>
      <c r="U222" s="586">
        <f t="shared" si="57"/>
        <v>0</v>
      </c>
      <c r="V222" s="582"/>
      <c r="W222" s="582"/>
      <c r="X222" s="582"/>
      <c r="Y222" s="582"/>
      <c r="Z222" s="586">
        <f t="shared" si="58"/>
        <v>0</v>
      </c>
      <c r="AA222" s="582"/>
      <c r="AB222" s="582"/>
      <c r="AC222" s="586">
        <f t="shared" si="59"/>
        <v>0</v>
      </c>
      <c r="AD222" s="582"/>
      <c r="AE222" s="582"/>
      <c r="AF222" s="582"/>
      <c r="AG222" s="586">
        <f t="shared" si="60"/>
        <v>0</v>
      </c>
      <c r="AH222" s="582"/>
      <c r="AI222" s="582"/>
      <c r="AJ222" s="582"/>
      <c r="AK222" s="582"/>
      <c r="AL222" s="586">
        <f t="shared" si="61"/>
        <v>0</v>
      </c>
      <c r="AM222" s="582"/>
      <c r="AN222" s="582"/>
      <c r="AO222" s="586">
        <f t="shared" si="66"/>
        <v>0</v>
      </c>
      <c r="AP222" s="582"/>
      <c r="AQ222" s="582"/>
      <c r="AR222" s="582"/>
      <c r="AS222" s="588">
        <f t="shared" si="67"/>
        <v>0</v>
      </c>
      <c r="AT222" s="590">
        <f t="shared" si="68"/>
        <v>0</v>
      </c>
      <c r="AU222" s="601">
        <f t="shared" si="62"/>
        <v>0</v>
      </c>
      <c r="AV222" s="601">
        <f t="shared" si="69"/>
        <v>0</v>
      </c>
      <c r="AW222" s="584">
        <f>IFERROR(VLOOKUP(G222,'base dados'!$B$2:$C$47,2,FALSE),0)</f>
        <v>0</v>
      </c>
      <c r="AX222" s="589">
        <f t="shared" si="72"/>
        <v>0</v>
      </c>
      <c r="AY222" s="601">
        <f t="shared" si="63"/>
        <v>0</v>
      </c>
      <c r="AZ222" s="601">
        <f t="shared" si="64"/>
        <v>0</v>
      </c>
      <c r="BA222" s="585">
        <f>IFERROR(VLOOKUP(H222,'base dados'!$B$2:$C$47,2,FALSE),0)</f>
        <v>0</v>
      </c>
      <c r="BB222" s="589">
        <f t="shared" si="70"/>
        <v>0</v>
      </c>
      <c r="BC222" s="589">
        <f t="shared" si="71"/>
        <v>0</v>
      </c>
    </row>
    <row r="223" spans="1:55" ht="42.6" hidden="1" customHeight="1">
      <c r="A223" s="482">
        <f>IFERROR(VLOOKUP(G223,'base dados'!K224:L227,2,FALSE),0)</f>
        <v>0</v>
      </c>
      <c r="B223" s="482">
        <f>IFERROR(VLOOKUP(H223,'base dados'!$M$11:$N$22,2,FALSE),0)</f>
        <v>0</v>
      </c>
      <c r="C223" s="578">
        <f t="shared" si="65"/>
        <v>213</v>
      </c>
      <c r="D223" s="578"/>
      <c r="E223" s="578"/>
      <c r="F223" s="581"/>
      <c r="G223" s="579"/>
      <c r="H223" s="579"/>
      <c r="I223" s="597">
        <f>IFERROR(VLOOKUP(G223,'base dados'!$B$2:$F$47,5,FALSE),0)</f>
        <v>0</v>
      </c>
      <c r="J223" s="586" t="str">
        <f>IFERROR(VLOOKUP(G223,'base dados'!$B$2:$F$47,3,FALSE)," ")</f>
        <v xml:space="preserve"> </v>
      </c>
      <c r="K223" s="597" t="str">
        <f>IFERROR(VLOOKUP(H223,'base dados'!$B$2:$F$47,5,FALSE)," ")</f>
        <v xml:space="preserve"> </v>
      </c>
      <c r="L223" s="586" t="str">
        <f>IFERROR(VLOOKUP(H223,'base dados'!$B$2:$F$47,3,FALSE)," ")</f>
        <v xml:space="preserve"> </v>
      </c>
      <c r="M223" s="582"/>
      <c r="N223" s="587"/>
      <c r="O223" s="587"/>
      <c r="P223" s="586">
        <f t="shared" si="56"/>
        <v>0</v>
      </c>
      <c r="Q223" s="587"/>
      <c r="R223" s="587"/>
      <c r="S223" s="587"/>
      <c r="T223" s="587"/>
      <c r="U223" s="586">
        <f t="shared" si="57"/>
        <v>0</v>
      </c>
      <c r="V223" s="582"/>
      <c r="W223" s="582"/>
      <c r="X223" s="582"/>
      <c r="Y223" s="582"/>
      <c r="Z223" s="586">
        <f t="shared" si="58"/>
        <v>0</v>
      </c>
      <c r="AA223" s="582"/>
      <c r="AB223" s="582"/>
      <c r="AC223" s="586">
        <f t="shared" si="59"/>
        <v>0</v>
      </c>
      <c r="AD223" s="582"/>
      <c r="AE223" s="582"/>
      <c r="AF223" s="582"/>
      <c r="AG223" s="586">
        <f t="shared" si="60"/>
        <v>0</v>
      </c>
      <c r="AH223" s="582"/>
      <c r="AI223" s="582"/>
      <c r="AJ223" s="582"/>
      <c r="AK223" s="582"/>
      <c r="AL223" s="586">
        <f t="shared" si="61"/>
        <v>0</v>
      </c>
      <c r="AM223" s="582"/>
      <c r="AN223" s="582"/>
      <c r="AO223" s="586">
        <f t="shared" si="66"/>
        <v>0</v>
      </c>
      <c r="AP223" s="582"/>
      <c r="AQ223" s="582"/>
      <c r="AR223" s="582"/>
      <c r="AS223" s="588">
        <f t="shared" si="67"/>
        <v>0</v>
      </c>
      <c r="AT223" s="590">
        <f t="shared" si="68"/>
        <v>0</v>
      </c>
      <c r="AU223" s="601">
        <f t="shared" si="62"/>
        <v>0</v>
      </c>
      <c r="AV223" s="601">
        <f t="shared" si="69"/>
        <v>0</v>
      </c>
      <c r="AW223" s="584">
        <f>IFERROR(VLOOKUP(G223,'base dados'!$B$2:$C$47,2,FALSE),0)</f>
        <v>0</v>
      </c>
      <c r="AX223" s="589">
        <f t="shared" si="72"/>
        <v>0</v>
      </c>
      <c r="AY223" s="601">
        <f t="shared" si="63"/>
        <v>0</v>
      </c>
      <c r="AZ223" s="601">
        <f t="shared" si="64"/>
        <v>0</v>
      </c>
      <c r="BA223" s="585">
        <f>IFERROR(VLOOKUP(H223,'base dados'!$B$2:$C$47,2,FALSE),0)</f>
        <v>0</v>
      </c>
      <c r="BB223" s="589">
        <f t="shared" si="70"/>
        <v>0</v>
      </c>
      <c r="BC223" s="589">
        <f t="shared" si="71"/>
        <v>0</v>
      </c>
    </row>
    <row r="224" spans="1:55" ht="42.6" hidden="1" customHeight="1">
      <c r="A224" s="482">
        <f>IFERROR(VLOOKUP(G224,'base dados'!K225:L228,2,FALSE),0)</f>
        <v>0</v>
      </c>
      <c r="B224" s="482">
        <f>IFERROR(VLOOKUP(H224,'base dados'!$M$11:$N$22,2,FALSE),0)</f>
        <v>0</v>
      </c>
      <c r="C224" s="578">
        <f t="shared" si="65"/>
        <v>214</v>
      </c>
      <c r="D224" s="578"/>
      <c r="E224" s="578"/>
      <c r="F224" s="581"/>
      <c r="G224" s="579"/>
      <c r="H224" s="579"/>
      <c r="I224" s="597">
        <f>IFERROR(VLOOKUP(G224,'base dados'!$B$2:$F$47,5,FALSE),0)</f>
        <v>0</v>
      </c>
      <c r="J224" s="586" t="str">
        <f>IFERROR(VLOOKUP(G224,'base dados'!$B$2:$F$47,3,FALSE)," ")</f>
        <v xml:space="preserve"> </v>
      </c>
      <c r="K224" s="597" t="str">
        <f>IFERROR(VLOOKUP(H224,'base dados'!$B$2:$F$47,5,FALSE)," ")</f>
        <v xml:space="preserve"> </v>
      </c>
      <c r="L224" s="586" t="str">
        <f>IFERROR(VLOOKUP(H224,'base dados'!$B$2:$F$47,3,FALSE)," ")</f>
        <v xml:space="preserve"> </v>
      </c>
      <c r="M224" s="582"/>
      <c r="N224" s="587"/>
      <c r="O224" s="587"/>
      <c r="P224" s="586">
        <f t="shared" si="56"/>
        <v>0</v>
      </c>
      <c r="Q224" s="587"/>
      <c r="R224" s="587"/>
      <c r="S224" s="587"/>
      <c r="T224" s="587"/>
      <c r="U224" s="586">
        <f t="shared" si="57"/>
        <v>0</v>
      </c>
      <c r="V224" s="582"/>
      <c r="W224" s="582"/>
      <c r="X224" s="582"/>
      <c r="Y224" s="582"/>
      <c r="Z224" s="586">
        <f t="shared" si="58"/>
        <v>0</v>
      </c>
      <c r="AA224" s="582"/>
      <c r="AB224" s="582"/>
      <c r="AC224" s="586">
        <f t="shared" si="59"/>
        <v>0</v>
      </c>
      <c r="AD224" s="582"/>
      <c r="AE224" s="582"/>
      <c r="AF224" s="582"/>
      <c r="AG224" s="586">
        <f t="shared" si="60"/>
        <v>0</v>
      </c>
      <c r="AH224" s="582"/>
      <c r="AI224" s="582"/>
      <c r="AJ224" s="582"/>
      <c r="AK224" s="582"/>
      <c r="AL224" s="586">
        <f t="shared" si="61"/>
        <v>0</v>
      </c>
      <c r="AM224" s="582"/>
      <c r="AN224" s="582"/>
      <c r="AO224" s="586">
        <f t="shared" si="66"/>
        <v>0</v>
      </c>
      <c r="AP224" s="582"/>
      <c r="AQ224" s="582"/>
      <c r="AR224" s="582"/>
      <c r="AS224" s="588">
        <f t="shared" si="67"/>
        <v>0</v>
      </c>
      <c r="AT224" s="590">
        <f t="shared" si="68"/>
        <v>0</v>
      </c>
      <c r="AU224" s="601">
        <f t="shared" si="62"/>
        <v>0</v>
      </c>
      <c r="AV224" s="601">
        <f t="shared" si="69"/>
        <v>0</v>
      </c>
      <c r="AW224" s="584">
        <f>IFERROR(VLOOKUP(G224,'base dados'!$B$2:$C$47,2,FALSE),0)</f>
        <v>0</v>
      </c>
      <c r="AX224" s="589">
        <f t="shared" si="72"/>
        <v>0</v>
      </c>
      <c r="AY224" s="601">
        <f t="shared" si="63"/>
        <v>0</v>
      </c>
      <c r="AZ224" s="601">
        <f t="shared" si="64"/>
        <v>0</v>
      </c>
      <c r="BA224" s="585">
        <f>IFERROR(VLOOKUP(H224,'base dados'!$B$2:$C$47,2,FALSE),0)</f>
        <v>0</v>
      </c>
      <c r="BB224" s="589">
        <f t="shared" si="70"/>
        <v>0</v>
      </c>
      <c r="BC224" s="589">
        <f t="shared" si="71"/>
        <v>0</v>
      </c>
    </row>
    <row r="225" spans="1:55" ht="42.6" hidden="1" customHeight="1">
      <c r="A225" s="482">
        <f>IFERROR(VLOOKUP(G225,'base dados'!K226:L229,2,FALSE),0)</f>
        <v>0</v>
      </c>
      <c r="B225" s="482">
        <f>IFERROR(VLOOKUP(H225,'base dados'!$M$11:$N$22,2,FALSE),0)</f>
        <v>0</v>
      </c>
      <c r="C225" s="578">
        <f t="shared" si="65"/>
        <v>215</v>
      </c>
      <c r="D225" s="578"/>
      <c r="E225" s="578"/>
      <c r="F225" s="581"/>
      <c r="G225" s="579"/>
      <c r="H225" s="579"/>
      <c r="I225" s="597">
        <f>IFERROR(VLOOKUP(G225,'base dados'!$B$2:$F$47,5,FALSE),0)</f>
        <v>0</v>
      </c>
      <c r="J225" s="586" t="str">
        <f>IFERROR(VLOOKUP(G225,'base dados'!$B$2:$F$47,3,FALSE)," ")</f>
        <v xml:space="preserve"> </v>
      </c>
      <c r="K225" s="597" t="str">
        <f>IFERROR(VLOOKUP(H225,'base dados'!$B$2:$F$47,5,FALSE)," ")</f>
        <v xml:space="preserve"> </v>
      </c>
      <c r="L225" s="586" t="str">
        <f>IFERROR(VLOOKUP(H225,'base dados'!$B$2:$F$47,3,FALSE)," ")</f>
        <v xml:space="preserve"> </v>
      </c>
      <c r="M225" s="582"/>
      <c r="N225" s="587"/>
      <c r="O225" s="587"/>
      <c r="P225" s="586">
        <f t="shared" si="56"/>
        <v>0</v>
      </c>
      <c r="Q225" s="587"/>
      <c r="R225" s="587"/>
      <c r="S225" s="587"/>
      <c r="T225" s="587"/>
      <c r="U225" s="586">
        <f t="shared" si="57"/>
        <v>0</v>
      </c>
      <c r="V225" s="582"/>
      <c r="W225" s="582"/>
      <c r="X225" s="582"/>
      <c r="Y225" s="582"/>
      <c r="Z225" s="586">
        <f t="shared" si="58"/>
        <v>0</v>
      </c>
      <c r="AA225" s="582"/>
      <c r="AB225" s="582"/>
      <c r="AC225" s="586">
        <f t="shared" si="59"/>
        <v>0</v>
      </c>
      <c r="AD225" s="582"/>
      <c r="AE225" s="582"/>
      <c r="AF225" s="582"/>
      <c r="AG225" s="586">
        <f t="shared" si="60"/>
        <v>0</v>
      </c>
      <c r="AH225" s="582"/>
      <c r="AI225" s="582"/>
      <c r="AJ225" s="582"/>
      <c r="AK225" s="582"/>
      <c r="AL225" s="586">
        <f t="shared" si="61"/>
        <v>0</v>
      </c>
      <c r="AM225" s="582"/>
      <c r="AN225" s="582"/>
      <c r="AO225" s="586">
        <f t="shared" si="66"/>
        <v>0</v>
      </c>
      <c r="AP225" s="582"/>
      <c r="AQ225" s="582"/>
      <c r="AR225" s="582"/>
      <c r="AS225" s="588">
        <f t="shared" si="67"/>
        <v>0</v>
      </c>
      <c r="AT225" s="590">
        <f t="shared" si="68"/>
        <v>0</v>
      </c>
      <c r="AU225" s="601">
        <f t="shared" si="62"/>
        <v>0</v>
      </c>
      <c r="AV225" s="601">
        <f t="shared" si="69"/>
        <v>0</v>
      </c>
      <c r="AW225" s="584">
        <f>IFERROR(VLOOKUP(G225,'base dados'!$B$2:$C$47,2,FALSE),0)</f>
        <v>0</v>
      </c>
      <c r="AX225" s="589">
        <f t="shared" si="72"/>
        <v>0</v>
      </c>
      <c r="AY225" s="601">
        <f t="shared" si="63"/>
        <v>0</v>
      </c>
      <c r="AZ225" s="601">
        <f t="shared" si="64"/>
        <v>0</v>
      </c>
      <c r="BA225" s="585">
        <f>IFERROR(VLOOKUP(H225,'base dados'!$B$2:$C$47,2,FALSE),0)</f>
        <v>0</v>
      </c>
      <c r="BB225" s="589">
        <f t="shared" si="70"/>
        <v>0</v>
      </c>
      <c r="BC225" s="589">
        <f t="shared" si="71"/>
        <v>0</v>
      </c>
    </row>
    <row r="226" spans="1:55" ht="42.6" hidden="1" customHeight="1">
      <c r="A226" s="482">
        <f>IFERROR(VLOOKUP(G226,'base dados'!K227:L230,2,FALSE),0)</f>
        <v>0</v>
      </c>
      <c r="B226" s="482">
        <f>IFERROR(VLOOKUP(H226,'base dados'!$M$11:$N$22,2,FALSE),0)</f>
        <v>0</v>
      </c>
      <c r="C226" s="578">
        <f t="shared" si="65"/>
        <v>216</v>
      </c>
      <c r="D226" s="578"/>
      <c r="E226" s="578"/>
      <c r="F226" s="581"/>
      <c r="G226" s="579"/>
      <c r="H226" s="579"/>
      <c r="I226" s="597">
        <f>IFERROR(VLOOKUP(G226,'base dados'!$B$2:$F$47,5,FALSE),0)</f>
        <v>0</v>
      </c>
      <c r="J226" s="586" t="str">
        <f>IFERROR(VLOOKUP(G226,'base dados'!$B$2:$F$47,3,FALSE)," ")</f>
        <v xml:space="preserve"> </v>
      </c>
      <c r="K226" s="597" t="str">
        <f>IFERROR(VLOOKUP(H226,'base dados'!$B$2:$F$47,5,FALSE)," ")</f>
        <v xml:space="preserve"> </v>
      </c>
      <c r="L226" s="586" t="str">
        <f>IFERROR(VLOOKUP(H226,'base dados'!$B$2:$F$47,3,FALSE)," ")</f>
        <v xml:space="preserve"> </v>
      </c>
      <c r="M226" s="582"/>
      <c r="N226" s="587"/>
      <c r="O226" s="587"/>
      <c r="P226" s="586">
        <f t="shared" si="56"/>
        <v>0</v>
      </c>
      <c r="Q226" s="587"/>
      <c r="R226" s="587"/>
      <c r="S226" s="587"/>
      <c r="T226" s="587"/>
      <c r="U226" s="586">
        <f t="shared" si="57"/>
        <v>0</v>
      </c>
      <c r="V226" s="582"/>
      <c r="W226" s="582"/>
      <c r="X226" s="582"/>
      <c r="Y226" s="582"/>
      <c r="Z226" s="586">
        <f t="shared" si="58"/>
        <v>0</v>
      </c>
      <c r="AA226" s="582"/>
      <c r="AB226" s="582"/>
      <c r="AC226" s="586">
        <f t="shared" si="59"/>
        <v>0</v>
      </c>
      <c r="AD226" s="582"/>
      <c r="AE226" s="582"/>
      <c r="AF226" s="582"/>
      <c r="AG226" s="586">
        <f t="shared" si="60"/>
        <v>0</v>
      </c>
      <c r="AH226" s="582"/>
      <c r="AI226" s="582"/>
      <c r="AJ226" s="582"/>
      <c r="AK226" s="582"/>
      <c r="AL226" s="586">
        <f t="shared" si="61"/>
        <v>0</v>
      </c>
      <c r="AM226" s="582"/>
      <c r="AN226" s="582"/>
      <c r="AO226" s="586">
        <f t="shared" si="66"/>
        <v>0</v>
      </c>
      <c r="AP226" s="582"/>
      <c r="AQ226" s="582"/>
      <c r="AR226" s="582"/>
      <c r="AS226" s="588">
        <f t="shared" si="67"/>
        <v>0</v>
      </c>
      <c r="AT226" s="590">
        <f t="shared" si="68"/>
        <v>0</v>
      </c>
      <c r="AU226" s="601">
        <f t="shared" si="62"/>
        <v>0</v>
      </c>
      <c r="AV226" s="601">
        <f t="shared" si="69"/>
        <v>0</v>
      </c>
      <c r="AW226" s="584">
        <f>IFERROR(VLOOKUP(G226,'base dados'!$B$2:$C$47,2,FALSE),0)</f>
        <v>0</v>
      </c>
      <c r="AX226" s="589">
        <f t="shared" si="72"/>
        <v>0</v>
      </c>
      <c r="AY226" s="601">
        <f t="shared" si="63"/>
        <v>0</v>
      </c>
      <c r="AZ226" s="601">
        <f t="shared" si="64"/>
        <v>0</v>
      </c>
      <c r="BA226" s="585">
        <f>IFERROR(VLOOKUP(H226,'base dados'!$B$2:$C$47,2,FALSE),0)</f>
        <v>0</v>
      </c>
      <c r="BB226" s="589">
        <f t="shared" si="70"/>
        <v>0</v>
      </c>
      <c r="BC226" s="589">
        <f t="shared" si="71"/>
        <v>0</v>
      </c>
    </row>
    <row r="227" spans="1:55" ht="42.6" hidden="1" customHeight="1">
      <c r="A227" s="482">
        <f>IFERROR(VLOOKUP(G227,'base dados'!K228:L231,2,FALSE),0)</f>
        <v>0</v>
      </c>
      <c r="B227" s="482">
        <f>IFERROR(VLOOKUP(H227,'base dados'!$M$11:$N$22,2,FALSE),0)</f>
        <v>0</v>
      </c>
      <c r="C227" s="578">
        <f t="shared" si="65"/>
        <v>217</v>
      </c>
      <c r="D227" s="578"/>
      <c r="E227" s="578"/>
      <c r="F227" s="581"/>
      <c r="G227" s="579"/>
      <c r="H227" s="579"/>
      <c r="I227" s="597">
        <f>IFERROR(VLOOKUP(G227,'base dados'!$B$2:$F$47,5,FALSE),0)</f>
        <v>0</v>
      </c>
      <c r="J227" s="586" t="str">
        <f>IFERROR(VLOOKUP(G227,'base dados'!$B$2:$F$47,3,FALSE)," ")</f>
        <v xml:space="preserve"> </v>
      </c>
      <c r="K227" s="597" t="str">
        <f>IFERROR(VLOOKUP(H227,'base dados'!$B$2:$F$47,5,FALSE)," ")</f>
        <v xml:space="preserve"> </v>
      </c>
      <c r="L227" s="586" t="str">
        <f>IFERROR(VLOOKUP(H227,'base dados'!$B$2:$F$47,3,FALSE)," ")</f>
        <v xml:space="preserve"> </v>
      </c>
      <c r="M227" s="582"/>
      <c r="N227" s="587"/>
      <c r="O227" s="587"/>
      <c r="P227" s="586">
        <f t="shared" si="56"/>
        <v>0</v>
      </c>
      <c r="Q227" s="587"/>
      <c r="R227" s="587"/>
      <c r="S227" s="587"/>
      <c r="T227" s="587"/>
      <c r="U227" s="586">
        <f t="shared" si="57"/>
        <v>0</v>
      </c>
      <c r="V227" s="582"/>
      <c r="W227" s="582"/>
      <c r="X227" s="582"/>
      <c r="Y227" s="582"/>
      <c r="Z227" s="586">
        <f t="shared" si="58"/>
        <v>0</v>
      </c>
      <c r="AA227" s="582"/>
      <c r="AB227" s="582"/>
      <c r="AC227" s="586">
        <f t="shared" si="59"/>
        <v>0</v>
      </c>
      <c r="AD227" s="582"/>
      <c r="AE227" s="582"/>
      <c r="AF227" s="582"/>
      <c r="AG227" s="586">
        <f t="shared" si="60"/>
        <v>0</v>
      </c>
      <c r="AH227" s="582"/>
      <c r="AI227" s="582"/>
      <c r="AJ227" s="582"/>
      <c r="AK227" s="582"/>
      <c r="AL227" s="586">
        <f t="shared" si="61"/>
        <v>0</v>
      </c>
      <c r="AM227" s="582"/>
      <c r="AN227" s="582"/>
      <c r="AO227" s="586">
        <f t="shared" si="66"/>
        <v>0</v>
      </c>
      <c r="AP227" s="582"/>
      <c r="AQ227" s="582"/>
      <c r="AR227" s="582"/>
      <c r="AS227" s="588">
        <f t="shared" si="67"/>
        <v>0</v>
      </c>
      <c r="AT227" s="590">
        <f t="shared" si="68"/>
        <v>0</v>
      </c>
      <c r="AU227" s="601">
        <f t="shared" si="62"/>
        <v>0</v>
      </c>
      <c r="AV227" s="601">
        <f t="shared" si="69"/>
        <v>0</v>
      </c>
      <c r="AW227" s="584">
        <f>IFERROR(VLOOKUP(G227,'base dados'!$B$2:$C$47,2,FALSE),0)</f>
        <v>0</v>
      </c>
      <c r="AX227" s="589">
        <f t="shared" si="72"/>
        <v>0</v>
      </c>
      <c r="AY227" s="601">
        <f t="shared" si="63"/>
        <v>0</v>
      </c>
      <c r="AZ227" s="601">
        <f t="shared" si="64"/>
        <v>0</v>
      </c>
      <c r="BA227" s="585">
        <f>IFERROR(VLOOKUP(H227,'base dados'!$B$2:$C$47,2,FALSE),0)</f>
        <v>0</v>
      </c>
      <c r="BB227" s="589">
        <f t="shared" si="70"/>
        <v>0</v>
      </c>
      <c r="BC227" s="589">
        <f t="shared" si="71"/>
        <v>0</v>
      </c>
    </row>
    <row r="228" spans="1:55" ht="42.6" hidden="1" customHeight="1">
      <c r="A228" s="482">
        <f>IFERROR(VLOOKUP(G228,'base dados'!K229:L232,2,FALSE),0)</f>
        <v>0</v>
      </c>
      <c r="B228" s="482">
        <f>IFERROR(VLOOKUP(H228,'base dados'!$M$11:$N$22,2,FALSE),0)</f>
        <v>0</v>
      </c>
      <c r="C228" s="578">
        <f t="shared" si="65"/>
        <v>218</v>
      </c>
      <c r="D228" s="578"/>
      <c r="E228" s="578"/>
      <c r="F228" s="581"/>
      <c r="G228" s="579"/>
      <c r="H228" s="579"/>
      <c r="I228" s="597">
        <f>IFERROR(VLOOKUP(G228,'base dados'!$B$2:$F$47,5,FALSE),0)</f>
        <v>0</v>
      </c>
      <c r="J228" s="586" t="str">
        <f>IFERROR(VLOOKUP(G228,'base dados'!$B$2:$F$47,3,FALSE)," ")</f>
        <v xml:space="preserve"> </v>
      </c>
      <c r="K228" s="597" t="str">
        <f>IFERROR(VLOOKUP(H228,'base dados'!$B$2:$F$47,5,FALSE)," ")</f>
        <v xml:space="preserve"> </v>
      </c>
      <c r="L228" s="586" t="str">
        <f>IFERROR(VLOOKUP(H228,'base dados'!$B$2:$F$47,3,FALSE)," ")</f>
        <v xml:space="preserve"> </v>
      </c>
      <c r="M228" s="582"/>
      <c r="N228" s="587"/>
      <c r="O228" s="587"/>
      <c r="P228" s="586">
        <f t="shared" si="56"/>
        <v>0</v>
      </c>
      <c r="Q228" s="587"/>
      <c r="R228" s="587"/>
      <c r="S228" s="587"/>
      <c r="T228" s="587"/>
      <c r="U228" s="586">
        <f t="shared" si="57"/>
        <v>0</v>
      </c>
      <c r="V228" s="582"/>
      <c r="W228" s="582"/>
      <c r="X228" s="582"/>
      <c r="Y228" s="582"/>
      <c r="Z228" s="586">
        <f t="shared" si="58"/>
        <v>0</v>
      </c>
      <c r="AA228" s="582"/>
      <c r="AB228" s="582"/>
      <c r="AC228" s="586">
        <f t="shared" si="59"/>
        <v>0</v>
      </c>
      <c r="AD228" s="582"/>
      <c r="AE228" s="582"/>
      <c r="AF228" s="582"/>
      <c r="AG228" s="586">
        <f t="shared" si="60"/>
        <v>0</v>
      </c>
      <c r="AH228" s="582"/>
      <c r="AI228" s="582"/>
      <c r="AJ228" s="582"/>
      <c r="AK228" s="582"/>
      <c r="AL228" s="586">
        <f t="shared" si="61"/>
        <v>0</v>
      </c>
      <c r="AM228" s="582"/>
      <c r="AN228" s="582"/>
      <c r="AO228" s="586">
        <f t="shared" si="66"/>
        <v>0</v>
      </c>
      <c r="AP228" s="582"/>
      <c r="AQ228" s="582"/>
      <c r="AR228" s="582"/>
      <c r="AS228" s="588">
        <f t="shared" si="67"/>
        <v>0</v>
      </c>
      <c r="AT228" s="590">
        <f t="shared" si="68"/>
        <v>0</v>
      </c>
      <c r="AU228" s="601">
        <f t="shared" si="62"/>
        <v>0</v>
      </c>
      <c r="AV228" s="601">
        <f t="shared" si="69"/>
        <v>0</v>
      </c>
      <c r="AW228" s="584">
        <f>IFERROR(VLOOKUP(G228,'base dados'!$B$2:$C$47,2,FALSE),0)</f>
        <v>0</v>
      </c>
      <c r="AX228" s="589">
        <f t="shared" si="72"/>
        <v>0</v>
      </c>
      <c r="AY228" s="601">
        <f t="shared" si="63"/>
        <v>0</v>
      </c>
      <c r="AZ228" s="601">
        <f t="shared" si="64"/>
        <v>0</v>
      </c>
      <c r="BA228" s="585">
        <f>IFERROR(VLOOKUP(H228,'base dados'!$B$2:$C$47,2,FALSE),0)</f>
        <v>0</v>
      </c>
      <c r="BB228" s="589">
        <f t="shared" si="70"/>
        <v>0</v>
      </c>
      <c r="BC228" s="589">
        <f t="shared" si="71"/>
        <v>0</v>
      </c>
    </row>
    <row r="229" spans="1:55" ht="42.6" hidden="1" customHeight="1">
      <c r="A229" s="482">
        <f>IFERROR(VLOOKUP(G229,'base dados'!K230:L233,2,FALSE),0)</f>
        <v>0</v>
      </c>
      <c r="B229" s="482">
        <f>IFERROR(VLOOKUP(H229,'base dados'!$M$11:$N$22,2,FALSE),0)</f>
        <v>0</v>
      </c>
      <c r="C229" s="578">
        <f t="shared" si="65"/>
        <v>219</v>
      </c>
      <c r="D229" s="578"/>
      <c r="E229" s="578"/>
      <c r="F229" s="581"/>
      <c r="G229" s="579"/>
      <c r="H229" s="579"/>
      <c r="I229" s="597">
        <f>IFERROR(VLOOKUP(G229,'base dados'!$B$2:$F$47,5,FALSE),0)</f>
        <v>0</v>
      </c>
      <c r="J229" s="586" t="str">
        <f>IFERROR(VLOOKUP(G229,'base dados'!$B$2:$F$47,3,FALSE)," ")</f>
        <v xml:space="preserve"> </v>
      </c>
      <c r="K229" s="597" t="str">
        <f>IFERROR(VLOOKUP(H229,'base dados'!$B$2:$F$47,5,FALSE)," ")</f>
        <v xml:space="preserve"> </v>
      </c>
      <c r="L229" s="586" t="str">
        <f>IFERROR(VLOOKUP(H229,'base dados'!$B$2:$F$47,3,FALSE)," ")</f>
        <v xml:space="preserve"> </v>
      </c>
      <c r="M229" s="582"/>
      <c r="N229" s="587"/>
      <c r="O229" s="587"/>
      <c r="P229" s="586">
        <f t="shared" si="56"/>
        <v>0</v>
      </c>
      <c r="Q229" s="587"/>
      <c r="R229" s="587"/>
      <c r="S229" s="587"/>
      <c r="T229" s="587"/>
      <c r="U229" s="586">
        <f t="shared" si="57"/>
        <v>0</v>
      </c>
      <c r="V229" s="582"/>
      <c r="W229" s="582"/>
      <c r="X229" s="582"/>
      <c r="Y229" s="582"/>
      <c r="Z229" s="586">
        <f t="shared" si="58"/>
        <v>0</v>
      </c>
      <c r="AA229" s="582"/>
      <c r="AB229" s="582"/>
      <c r="AC229" s="586">
        <f t="shared" si="59"/>
        <v>0</v>
      </c>
      <c r="AD229" s="582"/>
      <c r="AE229" s="582"/>
      <c r="AF229" s="582"/>
      <c r="AG229" s="586">
        <f t="shared" si="60"/>
        <v>0</v>
      </c>
      <c r="AH229" s="582"/>
      <c r="AI229" s="582"/>
      <c r="AJ229" s="582"/>
      <c r="AK229" s="582"/>
      <c r="AL229" s="586">
        <f t="shared" si="61"/>
        <v>0</v>
      </c>
      <c r="AM229" s="582"/>
      <c r="AN229" s="582"/>
      <c r="AO229" s="586">
        <f t="shared" si="66"/>
        <v>0</v>
      </c>
      <c r="AP229" s="582"/>
      <c r="AQ229" s="582"/>
      <c r="AR229" s="582"/>
      <c r="AS229" s="588">
        <f t="shared" si="67"/>
        <v>0</v>
      </c>
      <c r="AT229" s="590">
        <f t="shared" si="68"/>
        <v>0</v>
      </c>
      <c r="AU229" s="601">
        <f t="shared" si="62"/>
        <v>0</v>
      </c>
      <c r="AV229" s="601">
        <f t="shared" si="69"/>
        <v>0</v>
      </c>
      <c r="AW229" s="584">
        <f>IFERROR(VLOOKUP(G229,'base dados'!$B$2:$C$47,2,FALSE),0)</f>
        <v>0</v>
      </c>
      <c r="AX229" s="589">
        <f t="shared" si="72"/>
        <v>0</v>
      </c>
      <c r="AY229" s="601">
        <f t="shared" si="63"/>
        <v>0</v>
      </c>
      <c r="AZ229" s="601">
        <f t="shared" si="64"/>
        <v>0</v>
      </c>
      <c r="BA229" s="585">
        <f>IFERROR(VLOOKUP(H229,'base dados'!$B$2:$C$47,2,FALSE),0)</f>
        <v>0</v>
      </c>
      <c r="BB229" s="589">
        <f t="shared" si="70"/>
        <v>0</v>
      </c>
      <c r="BC229" s="589">
        <f t="shared" si="71"/>
        <v>0</v>
      </c>
    </row>
    <row r="230" spans="1:55" ht="42.6" hidden="1" customHeight="1">
      <c r="A230" s="482">
        <f>IFERROR(VLOOKUP(G230,'base dados'!K231:L234,2,FALSE),0)</f>
        <v>0</v>
      </c>
      <c r="B230" s="482">
        <f>IFERROR(VLOOKUP(H230,'base dados'!$M$11:$N$22,2,FALSE),0)</f>
        <v>0</v>
      </c>
      <c r="C230" s="578">
        <f t="shared" si="65"/>
        <v>220</v>
      </c>
      <c r="D230" s="578"/>
      <c r="E230" s="578"/>
      <c r="F230" s="581"/>
      <c r="G230" s="579"/>
      <c r="H230" s="579"/>
      <c r="I230" s="597">
        <f>IFERROR(VLOOKUP(G230,'base dados'!$B$2:$F$47,5,FALSE),0)</f>
        <v>0</v>
      </c>
      <c r="J230" s="586" t="str">
        <f>IFERROR(VLOOKUP(G230,'base dados'!$B$2:$F$47,3,FALSE)," ")</f>
        <v xml:space="preserve"> </v>
      </c>
      <c r="K230" s="597" t="str">
        <f>IFERROR(VLOOKUP(H230,'base dados'!$B$2:$F$47,5,FALSE)," ")</f>
        <v xml:space="preserve"> </v>
      </c>
      <c r="L230" s="586" t="str">
        <f>IFERROR(VLOOKUP(H230,'base dados'!$B$2:$F$47,3,FALSE)," ")</f>
        <v xml:space="preserve"> </v>
      </c>
      <c r="M230" s="582"/>
      <c r="N230" s="587"/>
      <c r="O230" s="587"/>
      <c r="P230" s="586">
        <f t="shared" si="56"/>
        <v>0</v>
      </c>
      <c r="Q230" s="587"/>
      <c r="R230" s="587"/>
      <c r="S230" s="587"/>
      <c r="T230" s="587"/>
      <c r="U230" s="586">
        <f t="shared" si="57"/>
        <v>0</v>
      </c>
      <c r="V230" s="582"/>
      <c r="W230" s="582"/>
      <c r="X230" s="582"/>
      <c r="Y230" s="582"/>
      <c r="Z230" s="586">
        <f t="shared" si="58"/>
        <v>0</v>
      </c>
      <c r="AA230" s="582"/>
      <c r="AB230" s="582"/>
      <c r="AC230" s="586">
        <f t="shared" si="59"/>
        <v>0</v>
      </c>
      <c r="AD230" s="582"/>
      <c r="AE230" s="582"/>
      <c r="AF230" s="582"/>
      <c r="AG230" s="586">
        <f t="shared" si="60"/>
        <v>0</v>
      </c>
      <c r="AH230" s="582"/>
      <c r="AI230" s="582"/>
      <c r="AJ230" s="582"/>
      <c r="AK230" s="582"/>
      <c r="AL230" s="586">
        <f t="shared" si="61"/>
        <v>0</v>
      </c>
      <c r="AM230" s="582"/>
      <c r="AN230" s="582"/>
      <c r="AO230" s="586">
        <f t="shared" si="66"/>
        <v>0</v>
      </c>
      <c r="AP230" s="582"/>
      <c r="AQ230" s="582"/>
      <c r="AR230" s="582"/>
      <c r="AS230" s="588">
        <f t="shared" si="67"/>
        <v>0</v>
      </c>
      <c r="AT230" s="590">
        <f t="shared" si="68"/>
        <v>0</v>
      </c>
      <c r="AU230" s="601">
        <f t="shared" si="62"/>
        <v>0</v>
      </c>
      <c r="AV230" s="601">
        <f t="shared" si="69"/>
        <v>0</v>
      </c>
      <c r="AW230" s="584">
        <f>IFERROR(VLOOKUP(G230,'base dados'!$B$2:$C$47,2,FALSE),0)</f>
        <v>0</v>
      </c>
      <c r="AX230" s="589">
        <f t="shared" si="72"/>
        <v>0</v>
      </c>
      <c r="AY230" s="601">
        <f t="shared" si="63"/>
        <v>0</v>
      </c>
      <c r="AZ230" s="601">
        <f t="shared" si="64"/>
        <v>0</v>
      </c>
      <c r="BA230" s="585">
        <f>IFERROR(VLOOKUP(H230,'base dados'!$B$2:$C$47,2,FALSE),0)</f>
        <v>0</v>
      </c>
      <c r="BB230" s="589">
        <f t="shared" si="70"/>
        <v>0</v>
      </c>
      <c r="BC230" s="589">
        <f t="shared" si="71"/>
        <v>0</v>
      </c>
    </row>
    <row r="231" spans="1:55" ht="42.6" hidden="1" customHeight="1">
      <c r="A231" s="482">
        <f>IFERROR(VLOOKUP(G231,'base dados'!K232:L235,2,FALSE),0)</f>
        <v>0</v>
      </c>
      <c r="B231" s="482">
        <f>IFERROR(VLOOKUP(H231,'base dados'!$M$11:$N$22,2,FALSE),0)</f>
        <v>0</v>
      </c>
      <c r="C231" s="578">
        <f t="shared" si="65"/>
        <v>221</v>
      </c>
      <c r="D231" s="578"/>
      <c r="E231" s="578"/>
      <c r="F231" s="581"/>
      <c r="G231" s="579"/>
      <c r="H231" s="579"/>
      <c r="I231" s="597">
        <f>IFERROR(VLOOKUP(G231,'base dados'!$B$2:$F$47,5,FALSE),0)</f>
        <v>0</v>
      </c>
      <c r="J231" s="586" t="str">
        <f>IFERROR(VLOOKUP(G231,'base dados'!$B$2:$F$47,3,FALSE)," ")</f>
        <v xml:space="preserve"> </v>
      </c>
      <c r="K231" s="597" t="str">
        <f>IFERROR(VLOOKUP(H231,'base dados'!$B$2:$F$47,5,FALSE)," ")</f>
        <v xml:space="preserve"> </v>
      </c>
      <c r="L231" s="586" t="str">
        <f>IFERROR(VLOOKUP(H231,'base dados'!$B$2:$F$47,3,FALSE)," ")</f>
        <v xml:space="preserve"> </v>
      </c>
      <c r="M231" s="582"/>
      <c r="N231" s="587"/>
      <c r="O231" s="587"/>
      <c r="P231" s="586">
        <f t="shared" si="56"/>
        <v>0</v>
      </c>
      <c r="Q231" s="587"/>
      <c r="R231" s="587"/>
      <c r="S231" s="587"/>
      <c r="T231" s="587"/>
      <c r="U231" s="586">
        <f t="shared" si="57"/>
        <v>0</v>
      </c>
      <c r="V231" s="582"/>
      <c r="W231" s="582"/>
      <c r="X231" s="582"/>
      <c r="Y231" s="582"/>
      <c r="Z231" s="586">
        <f t="shared" si="58"/>
        <v>0</v>
      </c>
      <c r="AA231" s="582"/>
      <c r="AB231" s="582"/>
      <c r="AC231" s="586">
        <f t="shared" si="59"/>
        <v>0</v>
      </c>
      <c r="AD231" s="582"/>
      <c r="AE231" s="582"/>
      <c r="AF231" s="582"/>
      <c r="AG231" s="586">
        <f t="shared" si="60"/>
        <v>0</v>
      </c>
      <c r="AH231" s="582"/>
      <c r="AI231" s="582"/>
      <c r="AJ231" s="582"/>
      <c r="AK231" s="582"/>
      <c r="AL231" s="586">
        <f t="shared" si="61"/>
        <v>0</v>
      </c>
      <c r="AM231" s="582"/>
      <c r="AN231" s="582"/>
      <c r="AO231" s="586">
        <f t="shared" si="66"/>
        <v>0</v>
      </c>
      <c r="AP231" s="582"/>
      <c r="AQ231" s="582"/>
      <c r="AR231" s="582"/>
      <c r="AS231" s="588">
        <f t="shared" si="67"/>
        <v>0</v>
      </c>
      <c r="AT231" s="590">
        <f t="shared" si="68"/>
        <v>0</v>
      </c>
      <c r="AU231" s="601">
        <f t="shared" si="62"/>
        <v>0</v>
      </c>
      <c r="AV231" s="601">
        <f t="shared" si="69"/>
        <v>0</v>
      </c>
      <c r="AW231" s="584">
        <f>IFERROR(VLOOKUP(G231,'base dados'!$B$2:$C$47,2,FALSE),0)</f>
        <v>0</v>
      </c>
      <c r="AX231" s="589">
        <f t="shared" si="72"/>
        <v>0</v>
      </c>
      <c r="AY231" s="601">
        <f t="shared" si="63"/>
        <v>0</v>
      </c>
      <c r="AZ231" s="601">
        <f t="shared" si="64"/>
        <v>0</v>
      </c>
      <c r="BA231" s="585">
        <f>IFERROR(VLOOKUP(H231,'base dados'!$B$2:$C$47,2,FALSE),0)</f>
        <v>0</v>
      </c>
      <c r="BB231" s="589">
        <f t="shared" si="70"/>
        <v>0</v>
      </c>
      <c r="BC231" s="589">
        <f t="shared" si="71"/>
        <v>0</v>
      </c>
    </row>
    <row r="232" spans="1:55" ht="42.6" hidden="1" customHeight="1">
      <c r="A232" s="482">
        <f>IFERROR(VLOOKUP(G232,'base dados'!K233:L236,2,FALSE),0)</f>
        <v>0</v>
      </c>
      <c r="B232" s="482">
        <f>IFERROR(VLOOKUP(H232,'base dados'!$M$11:$N$22,2,FALSE),0)</f>
        <v>0</v>
      </c>
      <c r="C232" s="578">
        <f t="shared" si="65"/>
        <v>222</v>
      </c>
      <c r="D232" s="578"/>
      <c r="E232" s="578"/>
      <c r="F232" s="581"/>
      <c r="G232" s="579"/>
      <c r="H232" s="579"/>
      <c r="I232" s="597">
        <f>IFERROR(VLOOKUP(G232,'base dados'!$B$2:$F$47,5,FALSE),0)</f>
        <v>0</v>
      </c>
      <c r="J232" s="586" t="str">
        <f>IFERROR(VLOOKUP(G232,'base dados'!$B$2:$F$47,3,FALSE)," ")</f>
        <v xml:space="preserve"> </v>
      </c>
      <c r="K232" s="597" t="str">
        <f>IFERROR(VLOOKUP(H232,'base dados'!$B$2:$F$47,5,FALSE)," ")</f>
        <v xml:space="preserve"> </v>
      </c>
      <c r="L232" s="586" t="str">
        <f>IFERROR(VLOOKUP(H232,'base dados'!$B$2:$F$47,3,FALSE)," ")</f>
        <v xml:space="preserve"> </v>
      </c>
      <c r="M232" s="582"/>
      <c r="N232" s="587"/>
      <c r="O232" s="587"/>
      <c r="P232" s="586">
        <f t="shared" si="56"/>
        <v>0</v>
      </c>
      <c r="Q232" s="587"/>
      <c r="R232" s="587"/>
      <c r="S232" s="587"/>
      <c r="T232" s="587"/>
      <c r="U232" s="586">
        <f t="shared" si="57"/>
        <v>0</v>
      </c>
      <c r="V232" s="582"/>
      <c r="W232" s="582"/>
      <c r="X232" s="582"/>
      <c r="Y232" s="582"/>
      <c r="Z232" s="586">
        <f t="shared" si="58"/>
        <v>0</v>
      </c>
      <c r="AA232" s="582"/>
      <c r="AB232" s="582"/>
      <c r="AC232" s="586">
        <f t="shared" si="59"/>
        <v>0</v>
      </c>
      <c r="AD232" s="582"/>
      <c r="AE232" s="582"/>
      <c r="AF232" s="582"/>
      <c r="AG232" s="586">
        <f t="shared" si="60"/>
        <v>0</v>
      </c>
      <c r="AH232" s="582"/>
      <c r="AI232" s="582"/>
      <c r="AJ232" s="582"/>
      <c r="AK232" s="582"/>
      <c r="AL232" s="586">
        <f t="shared" si="61"/>
        <v>0</v>
      </c>
      <c r="AM232" s="582"/>
      <c r="AN232" s="582"/>
      <c r="AO232" s="586">
        <f t="shared" si="66"/>
        <v>0</v>
      </c>
      <c r="AP232" s="582"/>
      <c r="AQ232" s="582"/>
      <c r="AR232" s="582"/>
      <c r="AS232" s="588">
        <f t="shared" si="67"/>
        <v>0</v>
      </c>
      <c r="AT232" s="590">
        <f t="shared" si="68"/>
        <v>0</v>
      </c>
      <c r="AU232" s="601">
        <f t="shared" si="62"/>
        <v>0</v>
      </c>
      <c r="AV232" s="601">
        <f t="shared" si="69"/>
        <v>0</v>
      </c>
      <c r="AW232" s="584">
        <f>IFERROR(VLOOKUP(G232,'base dados'!$B$2:$C$47,2,FALSE),0)</f>
        <v>0</v>
      </c>
      <c r="AX232" s="589">
        <f t="shared" si="72"/>
        <v>0</v>
      </c>
      <c r="AY232" s="601">
        <f t="shared" si="63"/>
        <v>0</v>
      </c>
      <c r="AZ232" s="601">
        <f t="shared" si="64"/>
        <v>0</v>
      </c>
      <c r="BA232" s="585">
        <f>IFERROR(VLOOKUP(H232,'base dados'!$B$2:$C$47,2,FALSE),0)</f>
        <v>0</v>
      </c>
      <c r="BB232" s="589">
        <f t="shared" si="70"/>
        <v>0</v>
      </c>
      <c r="BC232" s="589">
        <f t="shared" si="71"/>
        <v>0</v>
      </c>
    </row>
    <row r="233" spans="1:55" ht="42.6" hidden="1" customHeight="1">
      <c r="A233" s="482">
        <f>IFERROR(VLOOKUP(G233,'base dados'!K234:L237,2,FALSE),0)</f>
        <v>0</v>
      </c>
      <c r="B233" s="482">
        <f>IFERROR(VLOOKUP(H233,'base dados'!$M$11:$N$22,2,FALSE),0)</f>
        <v>0</v>
      </c>
      <c r="C233" s="578">
        <f t="shared" si="65"/>
        <v>223</v>
      </c>
      <c r="D233" s="578"/>
      <c r="E233" s="578"/>
      <c r="F233" s="581"/>
      <c r="G233" s="579"/>
      <c r="H233" s="579"/>
      <c r="I233" s="597">
        <f>IFERROR(VLOOKUP(G233,'base dados'!$B$2:$F$47,5,FALSE),0)</f>
        <v>0</v>
      </c>
      <c r="J233" s="586" t="str">
        <f>IFERROR(VLOOKUP(G233,'base dados'!$B$2:$F$47,3,FALSE)," ")</f>
        <v xml:space="preserve"> </v>
      </c>
      <c r="K233" s="597" t="str">
        <f>IFERROR(VLOOKUP(H233,'base dados'!$B$2:$F$47,5,FALSE)," ")</f>
        <v xml:space="preserve"> </v>
      </c>
      <c r="L233" s="586" t="str">
        <f>IFERROR(VLOOKUP(H233,'base dados'!$B$2:$F$47,3,FALSE)," ")</f>
        <v xml:space="preserve"> </v>
      </c>
      <c r="M233" s="582"/>
      <c r="N233" s="587"/>
      <c r="O233" s="587"/>
      <c r="P233" s="586">
        <f t="shared" si="56"/>
        <v>0</v>
      </c>
      <c r="Q233" s="587"/>
      <c r="R233" s="587"/>
      <c r="S233" s="587"/>
      <c r="T233" s="587"/>
      <c r="U233" s="586">
        <f t="shared" si="57"/>
        <v>0</v>
      </c>
      <c r="V233" s="582"/>
      <c r="W233" s="582"/>
      <c r="X233" s="582"/>
      <c r="Y233" s="582"/>
      <c r="Z233" s="586">
        <f t="shared" si="58"/>
        <v>0</v>
      </c>
      <c r="AA233" s="582"/>
      <c r="AB233" s="582"/>
      <c r="AC233" s="586">
        <f t="shared" si="59"/>
        <v>0</v>
      </c>
      <c r="AD233" s="582"/>
      <c r="AE233" s="582"/>
      <c r="AF233" s="582"/>
      <c r="AG233" s="586">
        <f t="shared" si="60"/>
        <v>0</v>
      </c>
      <c r="AH233" s="582"/>
      <c r="AI233" s="582"/>
      <c r="AJ233" s="582"/>
      <c r="AK233" s="582"/>
      <c r="AL233" s="586">
        <f t="shared" si="61"/>
        <v>0</v>
      </c>
      <c r="AM233" s="582"/>
      <c r="AN233" s="582"/>
      <c r="AO233" s="586">
        <f t="shared" si="66"/>
        <v>0</v>
      </c>
      <c r="AP233" s="582"/>
      <c r="AQ233" s="582"/>
      <c r="AR233" s="582"/>
      <c r="AS233" s="588">
        <f t="shared" si="67"/>
        <v>0</v>
      </c>
      <c r="AT233" s="590">
        <f t="shared" si="68"/>
        <v>0</v>
      </c>
      <c r="AU233" s="601">
        <f t="shared" si="62"/>
        <v>0</v>
      </c>
      <c r="AV233" s="601">
        <f t="shared" si="69"/>
        <v>0</v>
      </c>
      <c r="AW233" s="584">
        <f>IFERROR(VLOOKUP(G233,'base dados'!$B$2:$C$47,2,FALSE),0)</f>
        <v>0</v>
      </c>
      <c r="AX233" s="589">
        <f t="shared" si="72"/>
        <v>0</v>
      </c>
      <c r="AY233" s="601">
        <f t="shared" si="63"/>
        <v>0</v>
      </c>
      <c r="AZ233" s="601">
        <f t="shared" si="64"/>
        <v>0</v>
      </c>
      <c r="BA233" s="585">
        <f>IFERROR(VLOOKUP(H233,'base dados'!$B$2:$C$47,2,FALSE),0)</f>
        <v>0</v>
      </c>
      <c r="BB233" s="589">
        <f t="shared" si="70"/>
        <v>0</v>
      </c>
      <c r="BC233" s="589">
        <f t="shared" si="71"/>
        <v>0</v>
      </c>
    </row>
    <row r="234" spans="1:55" ht="42.6" hidden="1" customHeight="1">
      <c r="A234" s="482">
        <f>IFERROR(VLOOKUP(G234,'base dados'!K235:L238,2,FALSE),0)</f>
        <v>0</v>
      </c>
      <c r="B234" s="482">
        <f>IFERROR(VLOOKUP(H234,'base dados'!$M$11:$N$22,2,FALSE),0)</f>
        <v>0</v>
      </c>
      <c r="C234" s="578">
        <f t="shared" si="65"/>
        <v>224</v>
      </c>
      <c r="D234" s="578"/>
      <c r="E234" s="578"/>
      <c r="F234" s="581"/>
      <c r="G234" s="579"/>
      <c r="H234" s="579"/>
      <c r="I234" s="597">
        <f>IFERROR(VLOOKUP(G234,'base dados'!$B$2:$F$47,5,FALSE),0)</f>
        <v>0</v>
      </c>
      <c r="J234" s="586" t="str">
        <f>IFERROR(VLOOKUP(G234,'base dados'!$B$2:$F$47,3,FALSE)," ")</f>
        <v xml:space="preserve"> </v>
      </c>
      <c r="K234" s="597" t="str">
        <f>IFERROR(VLOOKUP(H234,'base dados'!$B$2:$F$47,5,FALSE)," ")</f>
        <v xml:space="preserve"> </v>
      </c>
      <c r="L234" s="586" t="str">
        <f>IFERROR(VLOOKUP(H234,'base dados'!$B$2:$F$47,3,FALSE)," ")</f>
        <v xml:space="preserve"> </v>
      </c>
      <c r="M234" s="582"/>
      <c r="N234" s="587"/>
      <c r="O234" s="587"/>
      <c r="P234" s="586">
        <f t="shared" si="56"/>
        <v>0</v>
      </c>
      <c r="Q234" s="587"/>
      <c r="R234" s="587"/>
      <c r="S234" s="587"/>
      <c r="T234" s="587"/>
      <c r="U234" s="586">
        <f t="shared" si="57"/>
        <v>0</v>
      </c>
      <c r="V234" s="582"/>
      <c r="W234" s="582"/>
      <c r="X234" s="582"/>
      <c r="Y234" s="582"/>
      <c r="Z234" s="586">
        <f t="shared" si="58"/>
        <v>0</v>
      </c>
      <c r="AA234" s="582"/>
      <c r="AB234" s="582"/>
      <c r="AC234" s="586">
        <f t="shared" si="59"/>
        <v>0</v>
      </c>
      <c r="AD234" s="582"/>
      <c r="AE234" s="582"/>
      <c r="AF234" s="582"/>
      <c r="AG234" s="586">
        <f t="shared" si="60"/>
        <v>0</v>
      </c>
      <c r="AH234" s="582"/>
      <c r="AI234" s="582"/>
      <c r="AJ234" s="582"/>
      <c r="AK234" s="582"/>
      <c r="AL234" s="586">
        <f t="shared" si="61"/>
        <v>0</v>
      </c>
      <c r="AM234" s="582"/>
      <c r="AN234" s="582"/>
      <c r="AO234" s="586">
        <f t="shared" si="66"/>
        <v>0</v>
      </c>
      <c r="AP234" s="582"/>
      <c r="AQ234" s="582"/>
      <c r="AR234" s="582"/>
      <c r="AS234" s="588">
        <f t="shared" si="67"/>
        <v>0</v>
      </c>
      <c r="AT234" s="590">
        <f t="shared" si="68"/>
        <v>0</v>
      </c>
      <c r="AU234" s="601">
        <f t="shared" si="62"/>
        <v>0</v>
      </c>
      <c r="AV234" s="601">
        <f t="shared" si="69"/>
        <v>0</v>
      </c>
      <c r="AW234" s="584">
        <f>IFERROR(VLOOKUP(G234,'base dados'!$B$2:$C$47,2,FALSE),0)</f>
        <v>0</v>
      </c>
      <c r="AX234" s="589">
        <f t="shared" si="72"/>
        <v>0</v>
      </c>
      <c r="AY234" s="601">
        <f t="shared" si="63"/>
        <v>0</v>
      </c>
      <c r="AZ234" s="601">
        <f t="shared" si="64"/>
        <v>0</v>
      </c>
      <c r="BA234" s="585">
        <f>IFERROR(VLOOKUP(H234,'base dados'!$B$2:$C$47,2,FALSE),0)</f>
        <v>0</v>
      </c>
      <c r="BB234" s="589">
        <f t="shared" si="70"/>
        <v>0</v>
      </c>
      <c r="BC234" s="589">
        <f t="shared" si="71"/>
        <v>0</v>
      </c>
    </row>
    <row r="235" spans="1:55" ht="42.6" hidden="1" customHeight="1">
      <c r="A235" s="482">
        <f>IFERROR(VLOOKUP(G235,'base dados'!K236:L239,2,FALSE),0)</f>
        <v>0</v>
      </c>
      <c r="B235" s="482">
        <f>IFERROR(VLOOKUP(H235,'base dados'!$M$11:$N$22,2,FALSE),0)</f>
        <v>0</v>
      </c>
      <c r="C235" s="578">
        <f t="shared" si="65"/>
        <v>225</v>
      </c>
      <c r="D235" s="578"/>
      <c r="E235" s="578"/>
      <c r="F235" s="581"/>
      <c r="G235" s="579"/>
      <c r="H235" s="579"/>
      <c r="I235" s="597">
        <f>IFERROR(VLOOKUP(G235,'base dados'!$B$2:$F$47,5,FALSE),0)</f>
        <v>0</v>
      </c>
      <c r="J235" s="586" t="str">
        <f>IFERROR(VLOOKUP(G235,'base dados'!$B$2:$F$47,3,FALSE)," ")</f>
        <v xml:space="preserve"> </v>
      </c>
      <c r="K235" s="597" t="str">
        <f>IFERROR(VLOOKUP(H235,'base dados'!$B$2:$F$47,5,FALSE)," ")</f>
        <v xml:space="preserve"> </v>
      </c>
      <c r="L235" s="586" t="str">
        <f>IFERROR(VLOOKUP(H235,'base dados'!$B$2:$F$47,3,FALSE)," ")</f>
        <v xml:space="preserve"> </v>
      </c>
      <c r="M235" s="582"/>
      <c r="N235" s="587"/>
      <c r="O235" s="587"/>
      <c r="P235" s="586">
        <f t="shared" si="56"/>
        <v>0</v>
      </c>
      <c r="Q235" s="587"/>
      <c r="R235" s="587"/>
      <c r="S235" s="587"/>
      <c r="T235" s="587"/>
      <c r="U235" s="586">
        <f t="shared" si="57"/>
        <v>0</v>
      </c>
      <c r="V235" s="582"/>
      <c r="W235" s="582"/>
      <c r="X235" s="582"/>
      <c r="Y235" s="582"/>
      <c r="Z235" s="586">
        <f t="shared" si="58"/>
        <v>0</v>
      </c>
      <c r="AA235" s="582"/>
      <c r="AB235" s="582"/>
      <c r="AC235" s="586">
        <f t="shared" si="59"/>
        <v>0</v>
      </c>
      <c r="AD235" s="582"/>
      <c r="AE235" s="582"/>
      <c r="AF235" s="582"/>
      <c r="AG235" s="586">
        <f t="shared" si="60"/>
        <v>0</v>
      </c>
      <c r="AH235" s="582"/>
      <c r="AI235" s="582"/>
      <c r="AJ235" s="582"/>
      <c r="AK235" s="582"/>
      <c r="AL235" s="586">
        <f t="shared" si="61"/>
        <v>0</v>
      </c>
      <c r="AM235" s="582"/>
      <c r="AN235" s="582"/>
      <c r="AO235" s="586">
        <f t="shared" si="66"/>
        <v>0</v>
      </c>
      <c r="AP235" s="582"/>
      <c r="AQ235" s="582"/>
      <c r="AR235" s="582"/>
      <c r="AS235" s="588">
        <f t="shared" si="67"/>
        <v>0</v>
      </c>
      <c r="AT235" s="590">
        <f t="shared" si="68"/>
        <v>0</v>
      </c>
      <c r="AU235" s="601">
        <f t="shared" si="62"/>
        <v>0</v>
      </c>
      <c r="AV235" s="601">
        <f t="shared" si="69"/>
        <v>0</v>
      </c>
      <c r="AW235" s="584">
        <f>IFERROR(VLOOKUP(G235,'base dados'!$B$2:$C$47,2,FALSE),0)</f>
        <v>0</v>
      </c>
      <c r="AX235" s="589">
        <f t="shared" si="72"/>
        <v>0</v>
      </c>
      <c r="AY235" s="601">
        <f t="shared" si="63"/>
        <v>0</v>
      </c>
      <c r="AZ235" s="601">
        <f t="shared" si="64"/>
        <v>0</v>
      </c>
      <c r="BA235" s="585">
        <f>IFERROR(VLOOKUP(H235,'base dados'!$B$2:$C$47,2,FALSE),0)</f>
        <v>0</v>
      </c>
      <c r="BB235" s="589">
        <f t="shared" si="70"/>
        <v>0</v>
      </c>
      <c r="BC235" s="589">
        <f t="shared" si="71"/>
        <v>0</v>
      </c>
    </row>
    <row r="236" spans="1:55" ht="42.6" hidden="1" customHeight="1">
      <c r="A236" s="482">
        <f>IFERROR(VLOOKUP(G236,'base dados'!K237:L240,2,FALSE),0)</f>
        <v>0</v>
      </c>
      <c r="B236" s="482">
        <f>IFERROR(VLOOKUP(H236,'base dados'!$M$11:$N$22,2,FALSE),0)</f>
        <v>0</v>
      </c>
      <c r="C236" s="578">
        <f t="shared" si="65"/>
        <v>226</v>
      </c>
      <c r="D236" s="578"/>
      <c r="E236" s="578"/>
      <c r="F236" s="581"/>
      <c r="G236" s="579"/>
      <c r="H236" s="579"/>
      <c r="I236" s="597">
        <f>IFERROR(VLOOKUP(G236,'base dados'!$B$2:$F$47,5,FALSE),0)</f>
        <v>0</v>
      </c>
      <c r="J236" s="586" t="str">
        <f>IFERROR(VLOOKUP(G236,'base dados'!$B$2:$F$47,3,FALSE)," ")</f>
        <v xml:space="preserve"> </v>
      </c>
      <c r="K236" s="597" t="str">
        <f>IFERROR(VLOOKUP(H236,'base dados'!$B$2:$F$47,5,FALSE)," ")</f>
        <v xml:space="preserve"> </v>
      </c>
      <c r="L236" s="586" t="str">
        <f>IFERROR(VLOOKUP(H236,'base dados'!$B$2:$F$47,3,FALSE)," ")</f>
        <v xml:space="preserve"> </v>
      </c>
      <c r="M236" s="582"/>
      <c r="N236" s="587"/>
      <c r="O236" s="587"/>
      <c r="P236" s="586">
        <f t="shared" si="56"/>
        <v>0</v>
      </c>
      <c r="Q236" s="587"/>
      <c r="R236" s="587"/>
      <c r="S236" s="587"/>
      <c r="T236" s="587"/>
      <c r="U236" s="586">
        <f t="shared" si="57"/>
        <v>0</v>
      </c>
      <c r="V236" s="582"/>
      <c r="W236" s="582"/>
      <c r="X236" s="582"/>
      <c r="Y236" s="582"/>
      <c r="Z236" s="586">
        <f t="shared" si="58"/>
        <v>0</v>
      </c>
      <c r="AA236" s="582"/>
      <c r="AB236" s="582"/>
      <c r="AC236" s="586">
        <f t="shared" si="59"/>
        <v>0</v>
      </c>
      <c r="AD236" s="582"/>
      <c r="AE236" s="582"/>
      <c r="AF236" s="582"/>
      <c r="AG236" s="586">
        <f t="shared" si="60"/>
        <v>0</v>
      </c>
      <c r="AH236" s="582"/>
      <c r="AI236" s="582"/>
      <c r="AJ236" s="582"/>
      <c r="AK236" s="582"/>
      <c r="AL236" s="586">
        <f t="shared" si="61"/>
        <v>0</v>
      </c>
      <c r="AM236" s="582"/>
      <c r="AN236" s="582"/>
      <c r="AO236" s="586">
        <f t="shared" si="66"/>
        <v>0</v>
      </c>
      <c r="AP236" s="582"/>
      <c r="AQ236" s="582"/>
      <c r="AR236" s="582"/>
      <c r="AS236" s="588">
        <f t="shared" si="67"/>
        <v>0</v>
      </c>
      <c r="AT236" s="590">
        <f t="shared" si="68"/>
        <v>0</v>
      </c>
      <c r="AU236" s="601">
        <f t="shared" si="62"/>
        <v>0</v>
      </c>
      <c r="AV236" s="601">
        <f t="shared" si="69"/>
        <v>0</v>
      </c>
      <c r="AW236" s="584">
        <f>IFERROR(VLOOKUP(G236,'base dados'!$B$2:$C$47,2,FALSE),0)</f>
        <v>0</v>
      </c>
      <c r="AX236" s="589">
        <f t="shared" si="72"/>
        <v>0</v>
      </c>
      <c r="AY236" s="601">
        <f t="shared" si="63"/>
        <v>0</v>
      </c>
      <c r="AZ236" s="601">
        <f t="shared" si="64"/>
        <v>0</v>
      </c>
      <c r="BA236" s="585">
        <f>IFERROR(VLOOKUP(H236,'base dados'!$B$2:$C$47,2,FALSE),0)</f>
        <v>0</v>
      </c>
      <c r="BB236" s="589">
        <f t="shared" si="70"/>
        <v>0</v>
      </c>
      <c r="BC236" s="589">
        <f t="shared" si="71"/>
        <v>0</v>
      </c>
    </row>
    <row r="237" spans="1:55" ht="42.6" hidden="1" customHeight="1">
      <c r="A237" s="482">
        <f>IFERROR(VLOOKUP(G237,'base dados'!K238:L241,2,FALSE),0)</f>
        <v>0</v>
      </c>
      <c r="B237" s="482">
        <f>IFERROR(VLOOKUP(H237,'base dados'!$M$11:$N$22,2,FALSE),0)</f>
        <v>0</v>
      </c>
      <c r="C237" s="578">
        <f t="shared" si="65"/>
        <v>227</v>
      </c>
      <c r="D237" s="578"/>
      <c r="E237" s="578"/>
      <c r="F237" s="581"/>
      <c r="G237" s="579"/>
      <c r="H237" s="579"/>
      <c r="I237" s="597">
        <f>IFERROR(VLOOKUP(G237,'base dados'!$B$2:$F$47,5,FALSE),0)</f>
        <v>0</v>
      </c>
      <c r="J237" s="586" t="str">
        <f>IFERROR(VLOOKUP(G237,'base dados'!$B$2:$F$47,3,FALSE)," ")</f>
        <v xml:space="preserve"> </v>
      </c>
      <c r="K237" s="597" t="str">
        <f>IFERROR(VLOOKUP(H237,'base dados'!$B$2:$F$47,5,FALSE)," ")</f>
        <v xml:space="preserve"> </v>
      </c>
      <c r="L237" s="586" t="str">
        <f>IFERROR(VLOOKUP(H237,'base dados'!$B$2:$F$47,3,FALSE)," ")</f>
        <v xml:space="preserve"> </v>
      </c>
      <c r="M237" s="582"/>
      <c r="N237" s="587"/>
      <c r="O237" s="587"/>
      <c r="P237" s="586">
        <f t="shared" si="56"/>
        <v>0</v>
      </c>
      <c r="Q237" s="587"/>
      <c r="R237" s="587"/>
      <c r="S237" s="587"/>
      <c r="T237" s="587"/>
      <c r="U237" s="586">
        <f t="shared" si="57"/>
        <v>0</v>
      </c>
      <c r="V237" s="582"/>
      <c r="W237" s="582"/>
      <c r="X237" s="582"/>
      <c r="Y237" s="582"/>
      <c r="Z237" s="586">
        <f t="shared" si="58"/>
        <v>0</v>
      </c>
      <c r="AA237" s="582"/>
      <c r="AB237" s="582"/>
      <c r="AC237" s="586">
        <f t="shared" si="59"/>
        <v>0</v>
      </c>
      <c r="AD237" s="582"/>
      <c r="AE237" s="582"/>
      <c r="AF237" s="582"/>
      <c r="AG237" s="586">
        <f t="shared" si="60"/>
        <v>0</v>
      </c>
      <c r="AH237" s="582"/>
      <c r="AI237" s="582"/>
      <c r="AJ237" s="582"/>
      <c r="AK237" s="582"/>
      <c r="AL237" s="586">
        <f t="shared" si="61"/>
        <v>0</v>
      </c>
      <c r="AM237" s="582"/>
      <c r="AN237" s="582"/>
      <c r="AO237" s="586">
        <f t="shared" si="66"/>
        <v>0</v>
      </c>
      <c r="AP237" s="582"/>
      <c r="AQ237" s="582"/>
      <c r="AR237" s="582"/>
      <c r="AS237" s="588">
        <f t="shared" si="67"/>
        <v>0</v>
      </c>
      <c r="AT237" s="590">
        <f t="shared" si="68"/>
        <v>0</v>
      </c>
      <c r="AU237" s="601">
        <f t="shared" si="62"/>
        <v>0</v>
      </c>
      <c r="AV237" s="601">
        <f t="shared" si="69"/>
        <v>0</v>
      </c>
      <c r="AW237" s="584">
        <f>IFERROR(VLOOKUP(G237,'base dados'!$B$2:$C$47,2,FALSE),0)</f>
        <v>0</v>
      </c>
      <c r="AX237" s="589">
        <f t="shared" si="72"/>
        <v>0</v>
      </c>
      <c r="AY237" s="601">
        <f t="shared" si="63"/>
        <v>0</v>
      </c>
      <c r="AZ237" s="601">
        <f t="shared" si="64"/>
        <v>0</v>
      </c>
      <c r="BA237" s="585">
        <f>IFERROR(VLOOKUP(H237,'base dados'!$B$2:$C$47,2,FALSE),0)</f>
        <v>0</v>
      </c>
      <c r="BB237" s="589">
        <f t="shared" si="70"/>
        <v>0</v>
      </c>
      <c r="BC237" s="589">
        <f t="shared" si="71"/>
        <v>0</v>
      </c>
    </row>
    <row r="238" spans="1:55" ht="42.6" hidden="1" customHeight="1">
      <c r="A238" s="482">
        <f>IFERROR(VLOOKUP(G238,'base dados'!K239:L242,2,FALSE),0)</f>
        <v>0</v>
      </c>
      <c r="B238" s="482">
        <f>IFERROR(VLOOKUP(H238,'base dados'!$M$11:$N$22,2,FALSE),0)</f>
        <v>0</v>
      </c>
      <c r="C238" s="578">
        <f t="shared" si="65"/>
        <v>228</v>
      </c>
      <c r="D238" s="578"/>
      <c r="E238" s="578"/>
      <c r="F238" s="581"/>
      <c r="G238" s="579"/>
      <c r="H238" s="579"/>
      <c r="I238" s="597">
        <f>IFERROR(VLOOKUP(G238,'base dados'!$B$2:$F$47,5,FALSE),0)</f>
        <v>0</v>
      </c>
      <c r="J238" s="586" t="str">
        <f>IFERROR(VLOOKUP(G238,'base dados'!$B$2:$F$47,3,FALSE)," ")</f>
        <v xml:space="preserve"> </v>
      </c>
      <c r="K238" s="597" t="str">
        <f>IFERROR(VLOOKUP(H238,'base dados'!$B$2:$F$47,5,FALSE)," ")</f>
        <v xml:space="preserve"> </v>
      </c>
      <c r="L238" s="586" t="str">
        <f>IFERROR(VLOOKUP(H238,'base dados'!$B$2:$F$47,3,FALSE)," ")</f>
        <v xml:space="preserve"> </v>
      </c>
      <c r="M238" s="582"/>
      <c r="N238" s="587"/>
      <c r="O238" s="587"/>
      <c r="P238" s="586">
        <f t="shared" si="56"/>
        <v>0</v>
      </c>
      <c r="Q238" s="587"/>
      <c r="R238" s="587"/>
      <c r="S238" s="587"/>
      <c r="T238" s="587"/>
      <c r="U238" s="586">
        <f t="shared" si="57"/>
        <v>0</v>
      </c>
      <c r="V238" s="582"/>
      <c r="W238" s="582"/>
      <c r="X238" s="582"/>
      <c r="Y238" s="582"/>
      <c r="Z238" s="586">
        <f t="shared" si="58"/>
        <v>0</v>
      </c>
      <c r="AA238" s="582"/>
      <c r="AB238" s="582"/>
      <c r="AC238" s="586">
        <f t="shared" si="59"/>
        <v>0</v>
      </c>
      <c r="AD238" s="582"/>
      <c r="AE238" s="582"/>
      <c r="AF238" s="582"/>
      <c r="AG238" s="586">
        <f t="shared" si="60"/>
        <v>0</v>
      </c>
      <c r="AH238" s="582"/>
      <c r="AI238" s="582"/>
      <c r="AJ238" s="582"/>
      <c r="AK238" s="582"/>
      <c r="AL238" s="586">
        <f t="shared" si="61"/>
        <v>0</v>
      </c>
      <c r="AM238" s="582"/>
      <c r="AN238" s="582"/>
      <c r="AO238" s="586">
        <f t="shared" si="66"/>
        <v>0</v>
      </c>
      <c r="AP238" s="582"/>
      <c r="AQ238" s="582"/>
      <c r="AR238" s="582"/>
      <c r="AS238" s="588">
        <f t="shared" si="67"/>
        <v>0</v>
      </c>
      <c r="AT238" s="590">
        <f t="shared" si="68"/>
        <v>0</v>
      </c>
      <c r="AU238" s="601">
        <f t="shared" si="62"/>
        <v>0</v>
      </c>
      <c r="AV238" s="601">
        <f t="shared" si="69"/>
        <v>0</v>
      </c>
      <c r="AW238" s="584">
        <f>IFERROR(VLOOKUP(G238,'base dados'!$B$2:$C$47,2,FALSE),0)</f>
        <v>0</v>
      </c>
      <c r="AX238" s="589">
        <f t="shared" si="72"/>
        <v>0</v>
      </c>
      <c r="AY238" s="601">
        <f t="shared" si="63"/>
        <v>0</v>
      </c>
      <c r="AZ238" s="601">
        <f t="shared" si="64"/>
        <v>0</v>
      </c>
      <c r="BA238" s="585">
        <f>IFERROR(VLOOKUP(H238,'base dados'!$B$2:$C$47,2,FALSE),0)</f>
        <v>0</v>
      </c>
      <c r="BB238" s="589">
        <f t="shared" si="70"/>
        <v>0</v>
      </c>
      <c r="BC238" s="589">
        <f t="shared" si="71"/>
        <v>0</v>
      </c>
    </row>
    <row r="239" spans="1:55" ht="42.6" hidden="1" customHeight="1">
      <c r="A239" s="482">
        <f>IFERROR(VLOOKUP(G239,'base dados'!K240:L243,2,FALSE),0)</f>
        <v>0</v>
      </c>
      <c r="B239" s="482">
        <f>IFERROR(VLOOKUP(H239,'base dados'!$M$11:$N$22,2,FALSE),0)</f>
        <v>0</v>
      </c>
      <c r="C239" s="578">
        <f t="shared" si="65"/>
        <v>229</v>
      </c>
      <c r="D239" s="578"/>
      <c r="E239" s="578"/>
      <c r="F239" s="581"/>
      <c r="G239" s="579"/>
      <c r="H239" s="579"/>
      <c r="I239" s="597">
        <f>IFERROR(VLOOKUP(G239,'base dados'!$B$2:$F$47,5,FALSE),0)</f>
        <v>0</v>
      </c>
      <c r="J239" s="586" t="str">
        <f>IFERROR(VLOOKUP(G239,'base dados'!$B$2:$F$47,3,FALSE)," ")</f>
        <v xml:space="preserve"> </v>
      </c>
      <c r="K239" s="597" t="str">
        <f>IFERROR(VLOOKUP(H239,'base dados'!$B$2:$F$47,5,FALSE)," ")</f>
        <v xml:space="preserve"> </v>
      </c>
      <c r="L239" s="586" t="str">
        <f>IFERROR(VLOOKUP(H239,'base dados'!$B$2:$F$47,3,FALSE)," ")</f>
        <v xml:space="preserve"> </v>
      </c>
      <c r="M239" s="582"/>
      <c r="N239" s="587"/>
      <c r="O239" s="587"/>
      <c r="P239" s="586">
        <f t="shared" si="56"/>
        <v>0</v>
      </c>
      <c r="Q239" s="587"/>
      <c r="R239" s="587"/>
      <c r="S239" s="587"/>
      <c r="T239" s="587"/>
      <c r="U239" s="586">
        <f t="shared" si="57"/>
        <v>0</v>
      </c>
      <c r="V239" s="582"/>
      <c r="W239" s="582"/>
      <c r="X239" s="582"/>
      <c r="Y239" s="582"/>
      <c r="Z239" s="586">
        <f t="shared" si="58"/>
        <v>0</v>
      </c>
      <c r="AA239" s="582"/>
      <c r="AB239" s="582"/>
      <c r="AC239" s="586">
        <f t="shared" si="59"/>
        <v>0</v>
      </c>
      <c r="AD239" s="582"/>
      <c r="AE239" s="582"/>
      <c r="AF239" s="582"/>
      <c r="AG239" s="586">
        <f t="shared" si="60"/>
        <v>0</v>
      </c>
      <c r="AH239" s="582"/>
      <c r="AI239" s="582"/>
      <c r="AJ239" s="582"/>
      <c r="AK239" s="582"/>
      <c r="AL239" s="586">
        <f t="shared" si="61"/>
        <v>0</v>
      </c>
      <c r="AM239" s="582"/>
      <c r="AN239" s="582"/>
      <c r="AO239" s="586">
        <f t="shared" si="66"/>
        <v>0</v>
      </c>
      <c r="AP239" s="582"/>
      <c r="AQ239" s="582"/>
      <c r="AR239" s="582"/>
      <c r="AS239" s="588">
        <f t="shared" si="67"/>
        <v>0</v>
      </c>
      <c r="AT239" s="590">
        <f t="shared" si="68"/>
        <v>0</v>
      </c>
      <c r="AU239" s="601">
        <f t="shared" si="62"/>
        <v>0</v>
      </c>
      <c r="AV239" s="601">
        <f t="shared" si="69"/>
        <v>0</v>
      </c>
      <c r="AW239" s="584">
        <f>IFERROR(VLOOKUP(G239,'base dados'!$B$2:$C$47,2,FALSE),0)</f>
        <v>0</v>
      </c>
      <c r="AX239" s="589">
        <f t="shared" si="72"/>
        <v>0</v>
      </c>
      <c r="AY239" s="601">
        <f t="shared" si="63"/>
        <v>0</v>
      </c>
      <c r="AZ239" s="601">
        <f t="shared" si="64"/>
        <v>0</v>
      </c>
      <c r="BA239" s="585">
        <f>IFERROR(VLOOKUP(H239,'base dados'!$B$2:$C$47,2,FALSE),0)</f>
        <v>0</v>
      </c>
      <c r="BB239" s="589">
        <f t="shared" si="70"/>
        <v>0</v>
      </c>
      <c r="BC239" s="589">
        <f t="shared" si="71"/>
        <v>0</v>
      </c>
    </row>
    <row r="240" spans="1:55" ht="42.6" hidden="1" customHeight="1">
      <c r="A240" s="482">
        <f>IFERROR(VLOOKUP(G240,'base dados'!K241:L244,2,FALSE),0)</f>
        <v>0</v>
      </c>
      <c r="B240" s="482">
        <f>IFERROR(VLOOKUP(H240,'base dados'!$M$11:$N$22,2,FALSE),0)</f>
        <v>0</v>
      </c>
      <c r="C240" s="578">
        <f t="shared" si="65"/>
        <v>230</v>
      </c>
      <c r="D240" s="578"/>
      <c r="E240" s="578"/>
      <c r="F240" s="581"/>
      <c r="G240" s="579"/>
      <c r="H240" s="579"/>
      <c r="I240" s="597">
        <f>IFERROR(VLOOKUP(G240,'base dados'!$B$2:$F$47,5,FALSE),0)</f>
        <v>0</v>
      </c>
      <c r="J240" s="586" t="str">
        <f>IFERROR(VLOOKUP(G240,'base dados'!$B$2:$F$47,3,FALSE)," ")</f>
        <v xml:space="preserve"> </v>
      </c>
      <c r="K240" s="597" t="str">
        <f>IFERROR(VLOOKUP(H240,'base dados'!$B$2:$F$47,5,FALSE)," ")</f>
        <v xml:space="preserve"> </v>
      </c>
      <c r="L240" s="586" t="str">
        <f>IFERROR(VLOOKUP(H240,'base dados'!$B$2:$F$47,3,FALSE)," ")</f>
        <v xml:space="preserve"> </v>
      </c>
      <c r="M240" s="582"/>
      <c r="N240" s="587"/>
      <c r="O240" s="587"/>
      <c r="P240" s="586">
        <f t="shared" si="56"/>
        <v>0</v>
      </c>
      <c r="Q240" s="587"/>
      <c r="R240" s="587"/>
      <c r="S240" s="587"/>
      <c r="T240" s="587"/>
      <c r="U240" s="586">
        <f t="shared" si="57"/>
        <v>0</v>
      </c>
      <c r="V240" s="582"/>
      <c r="W240" s="582"/>
      <c r="X240" s="582"/>
      <c r="Y240" s="582"/>
      <c r="Z240" s="586">
        <f t="shared" si="58"/>
        <v>0</v>
      </c>
      <c r="AA240" s="582"/>
      <c r="AB240" s="582"/>
      <c r="AC240" s="586">
        <f t="shared" si="59"/>
        <v>0</v>
      </c>
      <c r="AD240" s="582"/>
      <c r="AE240" s="582"/>
      <c r="AF240" s="582"/>
      <c r="AG240" s="586">
        <f t="shared" si="60"/>
        <v>0</v>
      </c>
      <c r="AH240" s="582"/>
      <c r="AI240" s="582"/>
      <c r="AJ240" s="582"/>
      <c r="AK240" s="582"/>
      <c r="AL240" s="586">
        <f t="shared" si="61"/>
        <v>0</v>
      </c>
      <c r="AM240" s="582"/>
      <c r="AN240" s="582"/>
      <c r="AO240" s="586">
        <f t="shared" si="66"/>
        <v>0</v>
      </c>
      <c r="AP240" s="582"/>
      <c r="AQ240" s="582"/>
      <c r="AR240" s="582"/>
      <c r="AS240" s="588">
        <f t="shared" si="67"/>
        <v>0</v>
      </c>
      <c r="AT240" s="590">
        <f t="shared" si="68"/>
        <v>0</v>
      </c>
      <c r="AU240" s="601">
        <f t="shared" si="62"/>
        <v>0</v>
      </c>
      <c r="AV240" s="601">
        <f t="shared" si="69"/>
        <v>0</v>
      </c>
      <c r="AW240" s="584">
        <f>IFERROR(VLOOKUP(G240,'base dados'!$B$2:$C$47,2,FALSE),0)</f>
        <v>0</v>
      </c>
      <c r="AX240" s="589">
        <f t="shared" si="72"/>
        <v>0</v>
      </c>
      <c r="AY240" s="601">
        <f t="shared" si="63"/>
        <v>0</v>
      </c>
      <c r="AZ240" s="601">
        <f t="shared" si="64"/>
        <v>0</v>
      </c>
      <c r="BA240" s="585">
        <f>IFERROR(VLOOKUP(H240,'base dados'!$B$2:$C$47,2,FALSE),0)</f>
        <v>0</v>
      </c>
      <c r="BB240" s="589">
        <f t="shared" si="70"/>
        <v>0</v>
      </c>
      <c r="BC240" s="589">
        <f t="shared" si="71"/>
        <v>0</v>
      </c>
    </row>
    <row r="241" spans="1:55" ht="42.6" hidden="1" customHeight="1">
      <c r="A241" s="482">
        <f>IFERROR(VLOOKUP(G241,'base dados'!K242:L245,2,FALSE),0)</f>
        <v>0</v>
      </c>
      <c r="B241" s="482">
        <f>IFERROR(VLOOKUP(H241,'base dados'!$M$11:$N$22,2,FALSE),0)</f>
        <v>0</v>
      </c>
      <c r="C241" s="578">
        <f t="shared" si="65"/>
        <v>231</v>
      </c>
      <c r="D241" s="578"/>
      <c r="E241" s="578"/>
      <c r="F241" s="581"/>
      <c r="G241" s="579"/>
      <c r="H241" s="579"/>
      <c r="I241" s="597">
        <f>IFERROR(VLOOKUP(G241,'base dados'!$B$2:$F$47,5,FALSE),0)</f>
        <v>0</v>
      </c>
      <c r="J241" s="586" t="str">
        <f>IFERROR(VLOOKUP(G241,'base dados'!$B$2:$F$47,3,FALSE)," ")</f>
        <v xml:space="preserve"> </v>
      </c>
      <c r="K241" s="597" t="str">
        <f>IFERROR(VLOOKUP(H241,'base dados'!$B$2:$F$47,5,FALSE)," ")</f>
        <v xml:space="preserve"> </v>
      </c>
      <c r="L241" s="586" t="str">
        <f>IFERROR(VLOOKUP(H241,'base dados'!$B$2:$F$47,3,FALSE)," ")</f>
        <v xml:space="preserve"> </v>
      </c>
      <c r="M241" s="582"/>
      <c r="N241" s="587"/>
      <c r="O241" s="587"/>
      <c r="P241" s="586">
        <f t="shared" si="56"/>
        <v>0</v>
      </c>
      <c r="Q241" s="587"/>
      <c r="R241" s="587"/>
      <c r="S241" s="587"/>
      <c r="T241" s="587"/>
      <c r="U241" s="586">
        <f t="shared" si="57"/>
        <v>0</v>
      </c>
      <c r="V241" s="582"/>
      <c r="W241" s="582"/>
      <c r="X241" s="582"/>
      <c r="Y241" s="582"/>
      <c r="Z241" s="586">
        <f t="shared" si="58"/>
        <v>0</v>
      </c>
      <c r="AA241" s="582"/>
      <c r="AB241" s="582"/>
      <c r="AC241" s="586">
        <f t="shared" si="59"/>
        <v>0</v>
      </c>
      <c r="AD241" s="582"/>
      <c r="AE241" s="582"/>
      <c r="AF241" s="582"/>
      <c r="AG241" s="586">
        <f t="shared" si="60"/>
        <v>0</v>
      </c>
      <c r="AH241" s="582"/>
      <c r="AI241" s="582"/>
      <c r="AJ241" s="582"/>
      <c r="AK241" s="582"/>
      <c r="AL241" s="586">
        <f t="shared" si="61"/>
        <v>0</v>
      </c>
      <c r="AM241" s="582"/>
      <c r="AN241" s="582"/>
      <c r="AO241" s="586">
        <f t="shared" si="66"/>
        <v>0</v>
      </c>
      <c r="AP241" s="582"/>
      <c r="AQ241" s="582"/>
      <c r="AR241" s="582"/>
      <c r="AS241" s="588">
        <f t="shared" si="67"/>
        <v>0</v>
      </c>
      <c r="AT241" s="590">
        <f t="shared" si="68"/>
        <v>0</v>
      </c>
      <c r="AU241" s="601">
        <f t="shared" si="62"/>
        <v>0</v>
      </c>
      <c r="AV241" s="601">
        <f t="shared" si="69"/>
        <v>0</v>
      </c>
      <c r="AW241" s="584">
        <f>IFERROR(VLOOKUP(G241,'base dados'!$B$2:$C$47,2,FALSE),0)</f>
        <v>0</v>
      </c>
      <c r="AX241" s="589">
        <f t="shared" si="72"/>
        <v>0</v>
      </c>
      <c r="AY241" s="601">
        <f t="shared" si="63"/>
        <v>0</v>
      </c>
      <c r="AZ241" s="601">
        <f t="shared" si="64"/>
        <v>0</v>
      </c>
      <c r="BA241" s="585">
        <f>IFERROR(VLOOKUP(H241,'base dados'!$B$2:$C$47,2,FALSE),0)</f>
        <v>0</v>
      </c>
      <c r="BB241" s="589">
        <f t="shared" si="70"/>
        <v>0</v>
      </c>
      <c r="BC241" s="589">
        <f t="shared" si="71"/>
        <v>0</v>
      </c>
    </row>
    <row r="242" spans="1:55" ht="42.6" hidden="1" customHeight="1">
      <c r="A242" s="482">
        <f>IFERROR(VLOOKUP(G242,'base dados'!K243:L246,2,FALSE),0)</f>
        <v>0</v>
      </c>
      <c r="B242" s="482">
        <f>IFERROR(VLOOKUP(H242,'base dados'!$M$11:$N$22,2,FALSE),0)</f>
        <v>0</v>
      </c>
      <c r="C242" s="578">
        <f t="shared" si="65"/>
        <v>232</v>
      </c>
      <c r="D242" s="578"/>
      <c r="E242" s="578"/>
      <c r="F242" s="581"/>
      <c r="G242" s="579"/>
      <c r="H242" s="579"/>
      <c r="I242" s="597">
        <f>IFERROR(VLOOKUP(G242,'base dados'!$B$2:$F$47,5,FALSE),0)</f>
        <v>0</v>
      </c>
      <c r="J242" s="586" t="str">
        <f>IFERROR(VLOOKUP(G242,'base dados'!$B$2:$F$47,3,FALSE)," ")</f>
        <v xml:space="preserve"> </v>
      </c>
      <c r="K242" s="597" t="str">
        <f>IFERROR(VLOOKUP(H242,'base dados'!$B$2:$F$47,5,FALSE)," ")</f>
        <v xml:space="preserve"> </v>
      </c>
      <c r="L242" s="586" t="str">
        <f>IFERROR(VLOOKUP(H242,'base dados'!$B$2:$F$47,3,FALSE)," ")</f>
        <v xml:space="preserve"> </v>
      </c>
      <c r="M242" s="582"/>
      <c r="N242" s="587"/>
      <c r="O242" s="587"/>
      <c r="P242" s="586">
        <f t="shared" si="56"/>
        <v>0</v>
      </c>
      <c r="Q242" s="587"/>
      <c r="R242" s="587"/>
      <c r="S242" s="587"/>
      <c r="T242" s="587"/>
      <c r="U242" s="586">
        <f t="shared" si="57"/>
        <v>0</v>
      </c>
      <c r="V242" s="582"/>
      <c r="W242" s="582"/>
      <c r="X242" s="582"/>
      <c r="Y242" s="582"/>
      <c r="Z242" s="586">
        <f t="shared" si="58"/>
        <v>0</v>
      </c>
      <c r="AA242" s="582"/>
      <c r="AB242" s="582"/>
      <c r="AC242" s="586">
        <f t="shared" si="59"/>
        <v>0</v>
      </c>
      <c r="AD242" s="582"/>
      <c r="AE242" s="582"/>
      <c r="AF242" s="582"/>
      <c r="AG242" s="586">
        <f t="shared" si="60"/>
        <v>0</v>
      </c>
      <c r="AH242" s="582"/>
      <c r="AI242" s="582"/>
      <c r="AJ242" s="582"/>
      <c r="AK242" s="582"/>
      <c r="AL242" s="586">
        <f t="shared" si="61"/>
        <v>0</v>
      </c>
      <c r="AM242" s="582"/>
      <c r="AN242" s="582"/>
      <c r="AO242" s="586">
        <f t="shared" si="66"/>
        <v>0</v>
      </c>
      <c r="AP242" s="582"/>
      <c r="AQ242" s="582"/>
      <c r="AR242" s="582"/>
      <c r="AS242" s="588">
        <f t="shared" si="67"/>
        <v>0</v>
      </c>
      <c r="AT242" s="590">
        <f t="shared" si="68"/>
        <v>0</v>
      </c>
      <c r="AU242" s="601">
        <f t="shared" si="62"/>
        <v>0</v>
      </c>
      <c r="AV242" s="601">
        <f t="shared" si="69"/>
        <v>0</v>
      </c>
      <c r="AW242" s="584">
        <f>IFERROR(VLOOKUP(G242,'base dados'!$B$2:$C$47,2,FALSE),0)</f>
        <v>0</v>
      </c>
      <c r="AX242" s="589">
        <f t="shared" si="72"/>
        <v>0</v>
      </c>
      <c r="AY242" s="601">
        <f t="shared" si="63"/>
        <v>0</v>
      </c>
      <c r="AZ242" s="601">
        <f t="shared" si="64"/>
        <v>0</v>
      </c>
      <c r="BA242" s="585">
        <f>IFERROR(VLOOKUP(H242,'base dados'!$B$2:$C$47,2,FALSE),0)</f>
        <v>0</v>
      </c>
      <c r="BB242" s="589">
        <f t="shared" si="70"/>
        <v>0</v>
      </c>
      <c r="BC242" s="589">
        <f t="shared" si="71"/>
        <v>0</v>
      </c>
    </row>
    <row r="243" spans="1:55" ht="42.6" hidden="1" customHeight="1">
      <c r="A243" s="482">
        <f>IFERROR(VLOOKUP(G243,'base dados'!K244:L247,2,FALSE),0)</f>
        <v>0</v>
      </c>
      <c r="B243" s="482">
        <f>IFERROR(VLOOKUP(H243,'base dados'!$M$11:$N$22,2,FALSE),0)</f>
        <v>0</v>
      </c>
      <c r="C243" s="578">
        <f t="shared" si="65"/>
        <v>233</v>
      </c>
      <c r="D243" s="578"/>
      <c r="E243" s="578"/>
      <c r="F243" s="581"/>
      <c r="G243" s="579"/>
      <c r="H243" s="579"/>
      <c r="I243" s="597">
        <f>IFERROR(VLOOKUP(G243,'base dados'!$B$2:$F$47,5,FALSE),0)</f>
        <v>0</v>
      </c>
      <c r="J243" s="586" t="str">
        <f>IFERROR(VLOOKUP(G243,'base dados'!$B$2:$F$47,3,FALSE)," ")</f>
        <v xml:space="preserve"> </v>
      </c>
      <c r="K243" s="597" t="str">
        <f>IFERROR(VLOOKUP(H243,'base dados'!$B$2:$F$47,5,FALSE)," ")</f>
        <v xml:space="preserve"> </v>
      </c>
      <c r="L243" s="586" t="str">
        <f>IFERROR(VLOOKUP(H243,'base dados'!$B$2:$F$47,3,FALSE)," ")</f>
        <v xml:space="preserve"> </v>
      </c>
      <c r="M243" s="582"/>
      <c r="N243" s="587"/>
      <c r="O243" s="587"/>
      <c r="P243" s="586">
        <f t="shared" si="56"/>
        <v>0</v>
      </c>
      <c r="Q243" s="587"/>
      <c r="R243" s="587"/>
      <c r="S243" s="587"/>
      <c r="T243" s="587"/>
      <c r="U243" s="586">
        <f t="shared" si="57"/>
        <v>0</v>
      </c>
      <c r="V243" s="582"/>
      <c r="W243" s="582"/>
      <c r="X243" s="582"/>
      <c r="Y243" s="582"/>
      <c r="Z243" s="586">
        <f t="shared" si="58"/>
        <v>0</v>
      </c>
      <c r="AA243" s="582"/>
      <c r="AB243" s="582"/>
      <c r="AC243" s="586">
        <f t="shared" si="59"/>
        <v>0</v>
      </c>
      <c r="AD243" s="582"/>
      <c r="AE243" s="582"/>
      <c r="AF243" s="582"/>
      <c r="AG243" s="586">
        <f t="shared" si="60"/>
        <v>0</v>
      </c>
      <c r="AH243" s="582"/>
      <c r="AI243" s="582"/>
      <c r="AJ243" s="582"/>
      <c r="AK243" s="582"/>
      <c r="AL243" s="586">
        <f t="shared" si="61"/>
        <v>0</v>
      </c>
      <c r="AM243" s="582"/>
      <c r="AN243" s="582"/>
      <c r="AO243" s="586">
        <f t="shared" si="66"/>
        <v>0</v>
      </c>
      <c r="AP243" s="582"/>
      <c r="AQ243" s="582"/>
      <c r="AR243" s="582"/>
      <c r="AS243" s="588">
        <f t="shared" si="67"/>
        <v>0</v>
      </c>
      <c r="AT243" s="590">
        <f t="shared" si="68"/>
        <v>0</v>
      </c>
      <c r="AU243" s="601">
        <f t="shared" si="62"/>
        <v>0</v>
      </c>
      <c r="AV243" s="601">
        <f t="shared" si="69"/>
        <v>0</v>
      </c>
      <c r="AW243" s="584">
        <f>IFERROR(VLOOKUP(G243,'base dados'!$B$2:$C$47,2,FALSE),0)</f>
        <v>0</v>
      </c>
      <c r="AX243" s="589">
        <f t="shared" si="72"/>
        <v>0</v>
      </c>
      <c r="AY243" s="601">
        <f t="shared" si="63"/>
        <v>0</v>
      </c>
      <c r="AZ243" s="601">
        <f t="shared" si="64"/>
        <v>0</v>
      </c>
      <c r="BA243" s="585">
        <f>IFERROR(VLOOKUP(H243,'base dados'!$B$2:$C$47,2,FALSE),0)</f>
        <v>0</v>
      </c>
      <c r="BB243" s="589">
        <f t="shared" si="70"/>
        <v>0</v>
      </c>
      <c r="BC243" s="589">
        <f t="shared" si="71"/>
        <v>0</v>
      </c>
    </row>
    <row r="244" spans="1:55" ht="42.6" hidden="1" customHeight="1">
      <c r="A244" s="482">
        <f>IFERROR(VLOOKUP(G244,'base dados'!K245:L248,2,FALSE),0)</f>
        <v>0</v>
      </c>
      <c r="B244" s="482">
        <f>IFERROR(VLOOKUP(H244,'base dados'!$M$11:$N$22,2,FALSE),0)</f>
        <v>0</v>
      </c>
      <c r="C244" s="578">
        <f t="shared" si="65"/>
        <v>234</v>
      </c>
      <c r="D244" s="578"/>
      <c r="E244" s="578"/>
      <c r="F244" s="581"/>
      <c r="G244" s="579"/>
      <c r="H244" s="579"/>
      <c r="I244" s="597">
        <f>IFERROR(VLOOKUP(G244,'base dados'!$B$2:$F$47,5,FALSE),0)</f>
        <v>0</v>
      </c>
      <c r="J244" s="586" t="str">
        <f>IFERROR(VLOOKUP(G244,'base dados'!$B$2:$F$47,3,FALSE)," ")</f>
        <v xml:space="preserve"> </v>
      </c>
      <c r="K244" s="597" t="str">
        <f>IFERROR(VLOOKUP(H244,'base dados'!$B$2:$F$47,5,FALSE)," ")</f>
        <v xml:space="preserve"> </v>
      </c>
      <c r="L244" s="586" t="str">
        <f>IFERROR(VLOOKUP(H244,'base dados'!$B$2:$F$47,3,FALSE)," ")</f>
        <v xml:space="preserve"> </v>
      </c>
      <c r="M244" s="582"/>
      <c r="N244" s="587"/>
      <c r="O244" s="587"/>
      <c r="P244" s="586">
        <f t="shared" si="56"/>
        <v>0</v>
      </c>
      <c r="Q244" s="587"/>
      <c r="R244" s="587"/>
      <c r="S244" s="587"/>
      <c r="T244" s="587"/>
      <c r="U244" s="586">
        <f t="shared" si="57"/>
        <v>0</v>
      </c>
      <c r="V244" s="582"/>
      <c r="W244" s="582"/>
      <c r="X244" s="582"/>
      <c r="Y244" s="582"/>
      <c r="Z244" s="586">
        <f t="shared" si="58"/>
        <v>0</v>
      </c>
      <c r="AA244" s="582"/>
      <c r="AB244" s="582"/>
      <c r="AC244" s="586">
        <f t="shared" si="59"/>
        <v>0</v>
      </c>
      <c r="AD244" s="582"/>
      <c r="AE244" s="582"/>
      <c r="AF244" s="582"/>
      <c r="AG244" s="586">
        <f t="shared" si="60"/>
        <v>0</v>
      </c>
      <c r="AH244" s="582"/>
      <c r="AI244" s="582"/>
      <c r="AJ244" s="582"/>
      <c r="AK244" s="582"/>
      <c r="AL244" s="586">
        <f t="shared" si="61"/>
        <v>0</v>
      </c>
      <c r="AM244" s="582"/>
      <c r="AN244" s="582"/>
      <c r="AO244" s="586">
        <f t="shared" si="66"/>
        <v>0</v>
      </c>
      <c r="AP244" s="582"/>
      <c r="AQ244" s="582"/>
      <c r="AR244" s="582"/>
      <c r="AS244" s="588">
        <f t="shared" si="67"/>
        <v>0</v>
      </c>
      <c r="AT244" s="590">
        <f t="shared" si="68"/>
        <v>0</v>
      </c>
      <c r="AU244" s="601">
        <f t="shared" si="62"/>
        <v>0</v>
      </c>
      <c r="AV244" s="601">
        <f t="shared" si="69"/>
        <v>0</v>
      </c>
      <c r="AW244" s="584">
        <f>IFERROR(VLOOKUP(G244,'base dados'!$B$2:$C$47,2,FALSE),0)</f>
        <v>0</v>
      </c>
      <c r="AX244" s="589">
        <f t="shared" si="72"/>
        <v>0</v>
      </c>
      <c r="AY244" s="601">
        <f t="shared" si="63"/>
        <v>0</v>
      </c>
      <c r="AZ244" s="601">
        <f t="shared" si="64"/>
        <v>0</v>
      </c>
      <c r="BA244" s="585">
        <f>IFERROR(VLOOKUP(H244,'base dados'!$B$2:$C$47,2,FALSE),0)</f>
        <v>0</v>
      </c>
      <c r="BB244" s="589">
        <f t="shared" si="70"/>
        <v>0</v>
      </c>
      <c r="BC244" s="589">
        <f t="shared" si="71"/>
        <v>0</v>
      </c>
    </row>
    <row r="245" spans="1:55" ht="42.6" hidden="1" customHeight="1">
      <c r="A245" s="482">
        <f>IFERROR(VLOOKUP(G245,'base dados'!K246:L249,2,FALSE),0)</f>
        <v>0</v>
      </c>
      <c r="B245" s="482">
        <f>IFERROR(VLOOKUP(H245,'base dados'!$M$11:$N$22,2,FALSE),0)</f>
        <v>0</v>
      </c>
      <c r="C245" s="578">
        <f t="shared" si="65"/>
        <v>235</v>
      </c>
      <c r="D245" s="578"/>
      <c r="E245" s="578"/>
      <c r="F245" s="581"/>
      <c r="G245" s="579"/>
      <c r="H245" s="579"/>
      <c r="I245" s="597">
        <f>IFERROR(VLOOKUP(G245,'base dados'!$B$2:$F$47,5,FALSE),0)</f>
        <v>0</v>
      </c>
      <c r="J245" s="586" t="str">
        <f>IFERROR(VLOOKUP(G245,'base dados'!$B$2:$F$47,3,FALSE)," ")</f>
        <v xml:space="preserve"> </v>
      </c>
      <c r="K245" s="597" t="str">
        <f>IFERROR(VLOOKUP(H245,'base dados'!$B$2:$F$47,5,FALSE)," ")</f>
        <v xml:space="preserve"> </v>
      </c>
      <c r="L245" s="586" t="str">
        <f>IFERROR(VLOOKUP(H245,'base dados'!$B$2:$F$47,3,FALSE)," ")</f>
        <v xml:space="preserve"> </v>
      </c>
      <c r="M245" s="582"/>
      <c r="N245" s="587"/>
      <c r="O245" s="587"/>
      <c r="P245" s="586">
        <f t="shared" si="56"/>
        <v>0</v>
      </c>
      <c r="Q245" s="587"/>
      <c r="R245" s="587"/>
      <c r="S245" s="587"/>
      <c r="T245" s="587"/>
      <c r="U245" s="586">
        <f t="shared" si="57"/>
        <v>0</v>
      </c>
      <c r="V245" s="582"/>
      <c r="W245" s="582"/>
      <c r="X245" s="582"/>
      <c r="Y245" s="582"/>
      <c r="Z245" s="586">
        <f t="shared" si="58"/>
        <v>0</v>
      </c>
      <c r="AA245" s="582"/>
      <c r="AB245" s="582"/>
      <c r="AC245" s="586">
        <f t="shared" si="59"/>
        <v>0</v>
      </c>
      <c r="AD245" s="582"/>
      <c r="AE245" s="582"/>
      <c r="AF245" s="582"/>
      <c r="AG245" s="586">
        <f t="shared" si="60"/>
        <v>0</v>
      </c>
      <c r="AH245" s="582"/>
      <c r="AI245" s="582"/>
      <c r="AJ245" s="582"/>
      <c r="AK245" s="582"/>
      <c r="AL245" s="586">
        <f t="shared" si="61"/>
        <v>0</v>
      </c>
      <c r="AM245" s="582"/>
      <c r="AN245" s="582"/>
      <c r="AO245" s="586">
        <f t="shared" si="66"/>
        <v>0</v>
      </c>
      <c r="AP245" s="582"/>
      <c r="AQ245" s="582"/>
      <c r="AR245" s="582"/>
      <c r="AS245" s="588">
        <f t="shared" si="67"/>
        <v>0</v>
      </c>
      <c r="AT245" s="590">
        <f t="shared" si="68"/>
        <v>0</v>
      </c>
      <c r="AU245" s="601">
        <f t="shared" si="62"/>
        <v>0</v>
      </c>
      <c r="AV245" s="601">
        <f t="shared" si="69"/>
        <v>0</v>
      </c>
      <c r="AW245" s="584">
        <f>IFERROR(VLOOKUP(G245,'base dados'!$B$2:$C$47,2,FALSE),0)</f>
        <v>0</v>
      </c>
      <c r="AX245" s="589">
        <f t="shared" si="72"/>
        <v>0</v>
      </c>
      <c r="AY245" s="601">
        <f t="shared" si="63"/>
        <v>0</v>
      </c>
      <c r="AZ245" s="601">
        <f t="shared" si="64"/>
        <v>0</v>
      </c>
      <c r="BA245" s="585">
        <f>IFERROR(VLOOKUP(H245,'base dados'!$B$2:$C$47,2,FALSE),0)</f>
        <v>0</v>
      </c>
      <c r="BB245" s="589">
        <f t="shared" si="70"/>
        <v>0</v>
      </c>
      <c r="BC245" s="589">
        <f t="shared" si="71"/>
        <v>0</v>
      </c>
    </row>
    <row r="246" spans="1:55" ht="42.6" hidden="1" customHeight="1">
      <c r="A246" s="482">
        <f>IFERROR(VLOOKUP(G246,'base dados'!K247:L250,2,FALSE),0)</f>
        <v>0</v>
      </c>
      <c r="B246" s="482">
        <f>IFERROR(VLOOKUP(H246,'base dados'!$M$11:$N$22,2,FALSE),0)</f>
        <v>0</v>
      </c>
      <c r="C246" s="578">
        <f t="shared" si="65"/>
        <v>236</v>
      </c>
      <c r="D246" s="578"/>
      <c r="E246" s="578"/>
      <c r="F246" s="581"/>
      <c r="G246" s="579"/>
      <c r="H246" s="579"/>
      <c r="I246" s="597">
        <f>IFERROR(VLOOKUP(G246,'base dados'!$B$2:$F$47,5,FALSE),0)</f>
        <v>0</v>
      </c>
      <c r="J246" s="586" t="str">
        <f>IFERROR(VLOOKUP(G246,'base dados'!$B$2:$F$47,3,FALSE)," ")</f>
        <v xml:space="preserve"> </v>
      </c>
      <c r="K246" s="597" t="str">
        <f>IFERROR(VLOOKUP(H246,'base dados'!$B$2:$F$47,5,FALSE)," ")</f>
        <v xml:space="preserve"> </v>
      </c>
      <c r="L246" s="586" t="str">
        <f>IFERROR(VLOOKUP(H246,'base dados'!$B$2:$F$47,3,FALSE)," ")</f>
        <v xml:space="preserve"> </v>
      </c>
      <c r="M246" s="582"/>
      <c r="N246" s="587"/>
      <c r="O246" s="587"/>
      <c r="P246" s="586">
        <f t="shared" si="56"/>
        <v>0</v>
      </c>
      <c r="Q246" s="587"/>
      <c r="R246" s="587"/>
      <c r="S246" s="587"/>
      <c r="T246" s="587"/>
      <c r="U246" s="586">
        <f t="shared" si="57"/>
        <v>0</v>
      </c>
      <c r="V246" s="582"/>
      <c r="W246" s="582"/>
      <c r="X246" s="582"/>
      <c r="Y246" s="582"/>
      <c r="Z246" s="586">
        <f t="shared" si="58"/>
        <v>0</v>
      </c>
      <c r="AA246" s="582"/>
      <c r="AB246" s="582"/>
      <c r="AC246" s="586">
        <f t="shared" si="59"/>
        <v>0</v>
      </c>
      <c r="AD246" s="582"/>
      <c r="AE246" s="582"/>
      <c r="AF246" s="582"/>
      <c r="AG246" s="586">
        <f t="shared" si="60"/>
        <v>0</v>
      </c>
      <c r="AH246" s="582"/>
      <c r="AI246" s="582"/>
      <c r="AJ246" s="582"/>
      <c r="AK246" s="582"/>
      <c r="AL246" s="586">
        <f t="shared" si="61"/>
        <v>0</v>
      </c>
      <c r="AM246" s="582"/>
      <c r="AN246" s="582"/>
      <c r="AO246" s="586">
        <f t="shared" si="66"/>
        <v>0</v>
      </c>
      <c r="AP246" s="582"/>
      <c r="AQ246" s="582"/>
      <c r="AR246" s="582"/>
      <c r="AS246" s="588">
        <f t="shared" si="67"/>
        <v>0</v>
      </c>
      <c r="AT246" s="590">
        <f t="shared" si="68"/>
        <v>0</v>
      </c>
      <c r="AU246" s="601">
        <f t="shared" si="62"/>
        <v>0</v>
      </c>
      <c r="AV246" s="601">
        <f t="shared" si="69"/>
        <v>0</v>
      </c>
      <c r="AW246" s="584">
        <f>IFERROR(VLOOKUP(G246,'base dados'!$B$2:$C$47,2,FALSE),0)</f>
        <v>0</v>
      </c>
      <c r="AX246" s="589">
        <f t="shared" si="72"/>
        <v>0</v>
      </c>
      <c r="AY246" s="601">
        <f t="shared" si="63"/>
        <v>0</v>
      </c>
      <c r="AZ246" s="601">
        <f t="shared" si="64"/>
        <v>0</v>
      </c>
      <c r="BA246" s="585">
        <f>IFERROR(VLOOKUP(H246,'base dados'!$B$2:$C$47,2,FALSE),0)</f>
        <v>0</v>
      </c>
      <c r="BB246" s="589">
        <f t="shared" si="70"/>
        <v>0</v>
      </c>
      <c r="BC246" s="589">
        <f t="shared" si="71"/>
        <v>0</v>
      </c>
    </row>
    <row r="247" spans="1:55" ht="42.6" hidden="1" customHeight="1">
      <c r="A247" s="482">
        <f>IFERROR(VLOOKUP(G247,'base dados'!K248:L251,2,FALSE),0)</f>
        <v>0</v>
      </c>
      <c r="B247" s="482">
        <f>IFERROR(VLOOKUP(H247,'base dados'!$M$11:$N$22,2,FALSE),0)</f>
        <v>0</v>
      </c>
      <c r="C247" s="578">
        <f t="shared" si="65"/>
        <v>237</v>
      </c>
      <c r="D247" s="578"/>
      <c r="E247" s="578"/>
      <c r="F247" s="581"/>
      <c r="G247" s="579"/>
      <c r="H247" s="579"/>
      <c r="I247" s="597">
        <f>IFERROR(VLOOKUP(G247,'base dados'!$B$2:$F$47,5,FALSE),0)</f>
        <v>0</v>
      </c>
      <c r="J247" s="586" t="str">
        <f>IFERROR(VLOOKUP(G247,'base dados'!$B$2:$F$47,3,FALSE)," ")</f>
        <v xml:space="preserve"> </v>
      </c>
      <c r="K247" s="597" t="str">
        <f>IFERROR(VLOOKUP(H247,'base dados'!$B$2:$F$47,5,FALSE)," ")</f>
        <v xml:space="preserve"> </v>
      </c>
      <c r="L247" s="586" t="str">
        <f>IFERROR(VLOOKUP(H247,'base dados'!$B$2:$F$47,3,FALSE)," ")</f>
        <v xml:space="preserve"> </v>
      </c>
      <c r="M247" s="582"/>
      <c r="N247" s="587"/>
      <c r="O247" s="587"/>
      <c r="P247" s="586">
        <f t="shared" si="56"/>
        <v>0</v>
      </c>
      <c r="Q247" s="587"/>
      <c r="R247" s="587"/>
      <c r="S247" s="587"/>
      <c r="T247" s="587"/>
      <c r="U247" s="586">
        <f t="shared" si="57"/>
        <v>0</v>
      </c>
      <c r="V247" s="582"/>
      <c r="W247" s="582"/>
      <c r="X247" s="582"/>
      <c r="Y247" s="582"/>
      <c r="Z247" s="586">
        <f t="shared" si="58"/>
        <v>0</v>
      </c>
      <c r="AA247" s="582"/>
      <c r="AB247" s="582"/>
      <c r="AC247" s="586">
        <f t="shared" si="59"/>
        <v>0</v>
      </c>
      <c r="AD247" s="582"/>
      <c r="AE247" s="582"/>
      <c r="AF247" s="582"/>
      <c r="AG247" s="586">
        <f t="shared" si="60"/>
        <v>0</v>
      </c>
      <c r="AH247" s="582"/>
      <c r="AI247" s="582"/>
      <c r="AJ247" s="582"/>
      <c r="AK247" s="582"/>
      <c r="AL247" s="586">
        <f t="shared" si="61"/>
        <v>0</v>
      </c>
      <c r="AM247" s="582"/>
      <c r="AN247" s="582"/>
      <c r="AO247" s="586">
        <f t="shared" si="66"/>
        <v>0</v>
      </c>
      <c r="AP247" s="582"/>
      <c r="AQ247" s="582"/>
      <c r="AR247" s="582"/>
      <c r="AS247" s="588">
        <f t="shared" si="67"/>
        <v>0</v>
      </c>
      <c r="AT247" s="590">
        <f t="shared" si="68"/>
        <v>0</v>
      </c>
      <c r="AU247" s="601">
        <f t="shared" si="62"/>
        <v>0</v>
      </c>
      <c r="AV247" s="601">
        <f t="shared" si="69"/>
        <v>0</v>
      </c>
      <c r="AW247" s="584">
        <f>IFERROR(VLOOKUP(G247,'base dados'!$B$2:$C$47,2,FALSE),0)</f>
        <v>0</v>
      </c>
      <c r="AX247" s="589">
        <f t="shared" si="72"/>
        <v>0</v>
      </c>
      <c r="AY247" s="601">
        <f t="shared" si="63"/>
        <v>0</v>
      </c>
      <c r="AZ247" s="601">
        <f t="shared" si="64"/>
        <v>0</v>
      </c>
      <c r="BA247" s="585">
        <f>IFERROR(VLOOKUP(H247,'base dados'!$B$2:$C$47,2,FALSE),0)</f>
        <v>0</v>
      </c>
      <c r="BB247" s="589">
        <f t="shared" si="70"/>
        <v>0</v>
      </c>
      <c r="BC247" s="589">
        <f t="shared" si="71"/>
        <v>0</v>
      </c>
    </row>
    <row r="248" spans="1:55" ht="42.6" hidden="1" customHeight="1">
      <c r="A248" s="482">
        <f>IFERROR(VLOOKUP(G248,'base dados'!K249:L252,2,FALSE),0)</f>
        <v>0</v>
      </c>
      <c r="B248" s="482">
        <f>IFERROR(VLOOKUP(H248,'base dados'!$M$11:$N$22,2,FALSE),0)</f>
        <v>0</v>
      </c>
      <c r="C248" s="578">
        <f t="shared" si="65"/>
        <v>238</v>
      </c>
      <c r="D248" s="578"/>
      <c r="E248" s="578"/>
      <c r="F248" s="581"/>
      <c r="G248" s="579"/>
      <c r="H248" s="579"/>
      <c r="I248" s="597">
        <f>IFERROR(VLOOKUP(G248,'base dados'!$B$2:$F$47,5,FALSE),0)</f>
        <v>0</v>
      </c>
      <c r="J248" s="586" t="str">
        <f>IFERROR(VLOOKUP(G248,'base dados'!$B$2:$F$47,3,FALSE)," ")</f>
        <v xml:space="preserve"> </v>
      </c>
      <c r="K248" s="597" t="str">
        <f>IFERROR(VLOOKUP(H248,'base dados'!$B$2:$F$47,5,FALSE)," ")</f>
        <v xml:space="preserve"> </v>
      </c>
      <c r="L248" s="586" t="str">
        <f>IFERROR(VLOOKUP(H248,'base dados'!$B$2:$F$47,3,FALSE)," ")</f>
        <v xml:space="preserve"> </v>
      </c>
      <c r="M248" s="582"/>
      <c r="N248" s="587"/>
      <c r="O248" s="587"/>
      <c r="P248" s="586">
        <f t="shared" si="56"/>
        <v>0</v>
      </c>
      <c r="Q248" s="587"/>
      <c r="R248" s="587"/>
      <c r="S248" s="587"/>
      <c r="T248" s="587"/>
      <c r="U248" s="586">
        <f t="shared" si="57"/>
        <v>0</v>
      </c>
      <c r="V248" s="582"/>
      <c r="W248" s="582"/>
      <c r="X248" s="582"/>
      <c r="Y248" s="582"/>
      <c r="Z248" s="586">
        <f t="shared" si="58"/>
        <v>0</v>
      </c>
      <c r="AA248" s="582"/>
      <c r="AB248" s="582"/>
      <c r="AC248" s="586">
        <f t="shared" si="59"/>
        <v>0</v>
      </c>
      <c r="AD248" s="582"/>
      <c r="AE248" s="582"/>
      <c r="AF248" s="582"/>
      <c r="AG248" s="586">
        <f t="shared" si="60"/>
        <v>0</v>
      </c>
      <c r="AH248" s="582"/>
      <c r="AI248" s="582"/>
      <c r="AJ248" s="582"/>
      <c r="AK248" s="582"/>
      <c r="AL248" s="586">
        <f t="shared" si="61"/>
        <v>0</v>
      </c>
      <c r="AM248" s="582"/>
      <c r="AN248" s="582"/>
      <c r="AO248" s="586">
        <f t="shared" si="66"/>
        <v>0</v>
      </c>
      <c r="AP248" s="582"/>
      <c r="AQ248" s="582"/>
      <c r="AR248" s="582"/>
      <c r="AS248" s="588">
        <f t="shared" si="67"/>
        <v>0</v>
      </c>
      <c r="AT248" s="590">
        <f t="shared" si="68"/>
        <v>0</v>
      </c>
      <c r="AU248" s="601">
        <f t="shared" si="62"/>
        <v>0</v>
      </c>
      <c r="AV248" s="601">
        <f t="shared" si="69"/>
        <v>0</v>
      </c>
      <c r="AW248" s="584">
        <f>IFERROR(VLOOKUP(G248,'base dados'!$B$2:$C$47,2,FALSE),0)</f>
        <v>0</v>
      </c>
      <c r="AX248" s="589">
        <f t="shared" si="72"/>
        <v>0</v>
      </c>
      <c r="AY248" s="601">
        <f t="shared" si="63"/>
        <v>0</v>
      </c>
      <c r="AZ248" s="601">
        <f t="shared" si="64"/>
        <v>0</v>
      </c>
      <c r="BA248" s="585">
        <f>IFERROR(VLOOKUP(H248,'base dados'!$B$2:$C$47,2,FALSE),0)</f>
        <v>0</v>
      </c>
      <c r="BB248" s="589">
        <f t="shared" si="70"/>
        <v>0</v>
      </c>
      <c r="BC248" s="589">
        <f t="shared" si="71"/>
        <v>0</v>
      </c>
    </row>
    <row r="249" spans="1:55" ht="42.6" hidden="1" customHeight="1">
      <c r="A249" s="482">
        <f>IFERROR(VLOOKUP(G249,'base dados'!K250:L253,2,FALSE),0)</f>
        <v>0</v>
      </c>
      <c r="B249" s="482">
        <f>IFERROR(VLOOKUP(H249,'base dados'!$M$11:$N$22,2,FALSE),0)</f>
        <v>0</v>
      </c>
      <c r="C249" s="578">
        <f t="shared" si="65"/>
        <v>239</v>
      </c>
      <c r="D249" s="578"/>
      <c r="E249" s="578"/>
      <c r="F249" s="581"/>
      <c r="G249" s="579"/>
      <c r="H249" s="579"/>
      <c r="I249" s="597">
        <f>IFERROR(VLOOKUP(G249,'base dados'!$B$2:$F$47,5,FALSE),0)</f>
        <v>0</v>
      </c>
      <c r="J249" s="586" t="str">
        <f>IFERROR(VLOOKUP(G249,'base dados'!$B$2:$F$47,3,FALSE)," ")</f>
        <v xml:space="preserve"> </v>
      </c>
      <c r="K249" s="597" t="str">
        <f>IFERROR(VLOOKUP(H249,'base dados'!$B$2:$F$47,5,FALSE)," ")</f>
        <v xml:space="preserve"> </v>
      </c>
      <c r="L249" s="586" t="str">
        <f>IFERROR(VLOOKUP(H249,'base dados'!$B$2:$F$47,3,FALSE)," ")</f>
        <v xml:space="preserve"> </v>
      </c>
      <c r="M249" s="582"/>
      <c r="N249" s="587"/>
      <c r="O249" s="587"/>
      <c r="P249" s="586">
        <f t="shared" si="56"/>
        <v>0</v>
      </c>
      <c r="Q249" s="587"/>
      <c r="R249" s="587"/>
      <c r="S249" s="587"/>
      <c r="T249" s="587"/>
      <c r="U249" s="586">
        <f t="shared" si="57"/>
        <v>0</v>
      </c>
      <c r="V249" s="582"/>
      <c r="W249" s="582"/>
      <c r="X249" s="582"/>
      <c r="Y249" s="582"/>
      <c r="Z249" s="586">
        <f t="shared" si="58"/>
        <v>0</v>
      </c>
      <c r="AA249" s="582"/>
      <c r="AB249" s="582"/>
      <c r="AC249" s="586">
        <f t="shared" si="59"/>
        <v>0</v>
      </c>
      <c r="AD249" s="582"/>
      <c r="AE249" s="582"/>
      <c r="AF249" s="582"/>
      <c r="AG249" s="586">
        <f t="shared" si="60"/>
        <v>0</v>
      </c>
      <c r="AH249" s="582"/>
      <c r="AI249" s="582"/>
      <c r="AJ249" s="582"/>
      <c r="AK249" s="582"/>
      <c r="AL249" s="586">
        <f t="shared" si="61"/>
        <v>0</v>
      </c>
      <c r="AM249" s="582"/>
      <c r="AN249" s="582"/>
      <c r="AO249" s="586">
        <f t="shared" si="66"/>
        <v>0</v>
      </c>
      <c r="AP249" s="582"/>
      <c r="AQ249" s="582"/>
      <c r="AR249" s="582"/>
      <c r="AS249" s="588">
        <f t="shared" si="67"/>
        <v>0</v>
      </c>
      <c r="AT249" s="590">
        <f t="shared" si="68"/>
        <v>0</v>
      </c>
      <c r="AU249" s="601">
        <f t="shared" si="62"/>
        <v>0</v>
      </c>
      <c r="AV249" s="601">
        <f t="shared" si="69"/>
        <v>0</v>
      </c>
      <c r="AW249" s="584">
        <f>IFERROR(VLOOKUP(G249,'base dados'!$B$2:$C$47,2,FALSE),0)</f>
        <v>0</v>
      </c>
      <c r="AX249" s="589">
        <f t="shared" si="72"/>
        <v>0</v>
      </c>
      <c r="AY249" s="601">
        <f t="shared" si="63"/>
        <v>0</v>
      </c>
      <c r="AZ249" s="601">
        <f t="shared" si="64"/>
        <v>0</v>
      </c>
      <c r="BA249" s="585">
        <f>IFERROR(VLOOKUP(H249,'base dados'!$B$2:$C$47,2,FALSE),0)</f>
        <v>0</v>
      </c>
      <c r="BB249" s="589">
        <f t="shared" si="70"/>
        <v>0</v>
      </c>
      <c r="BC249" s="589">
        <f t="shared" si="71"/>
        <v>0</v>
      </c>
    </row>
    <row r="250" spans="1:55" ht="42.6" hidden="1" customHeight="1">
      <c r="A250" s="482">
        <f>IFERROR(VLOOKUP(G250,'base dados'!K251:L254,2,FALSE),0)</f>
        <v>0</v>
      </c>
      <c r="B250" s="482">
        <f>IFERROR(VLOOKUP(H250,'base dados'!$M$11:$N$22,2,FALSE),0)</f>
        <v>0</v>
      </c>
      <c r="C250" s="578">
        <f t="shared" si="65"/>
        <v>240</v>
      </c>
      <c r="D250" s="578"/>
      <c r="E250" s="578"/>
      <c r="F250" s="581"/>
      <c r="G250" s="579"/>
      <c r="H250" s="579"/>
      <c r="I250" s="597">
        <f>IFERROR(VLOOKUP(G250,'base dados'!$B$2:$F$47,5,FALSE),0)</f>
        <v>0</v>
      </c>
      <c r="J250" s="586" t="str">
        <f>IFERROR(VLOOKUP(G250,'base dados'!$B$2:$F$47,3,FALSE)," ")</f>
        <v xml:space="preserve"> </v>
      </c>
      <c r="K250" s="597" t="str">
        <f>IFERROR(VLOOKUP(H250,'base dados'!$B$2:$F$47,5,FALSE)," ")</f>
        <v xml:space="preserve"> </v>
      </c>
      <c r="L250" s="586" t="str">
        <f>IFERROR(VLOOKUP(H250,'base dados'!$B$2:$F$47,3,FALSE)," ")</f>
        <v xml:space="preserve"> </v>
      </c>
      <c r="M250" s="582"/>
      <c r="N250" s="587"/>
      <c r="O250" s="587"/>
      <c r="P250" s="586">
        <f t="shared" si="56"/>
        <v>0</v>
      </c>
      <c r="Q250" s="587"/>
      <c r="R250" s="587"/>
      <c r="S250" s="587"/>
      <c r="T250" s="587"/>
      <c r="U250" s="586">
        <f t="shared" si="57"/>
        <v>0</v>
      </c>
      <c r="V250" s="582"/>
      <c r="W250" s="582"/>
      <c r="X250" s="582"/>
      <c r="Y250" s="582"/>
      <c r="Z250" s="586">
        <f t="shared" si="58"/>
        <v>0</v>
      </c>
      <c r="AA250" s="582"/>
      <c r="AB250" s="582"/>
      <c r="AC250" s="586">
        <f t="shared" si="59"/>
        <v>0</v>
      </c>
      <c r="AD250" s="582"/>
      <c r="AE250" s="582"/>
      <c r="AF250" s="582"/>
      <c r="AG250" s="586">
        <f t="shared" si="60"/>
        <v>0</v>
      </c>
      <c r="AH250" s="582"/>
      <c r="AI250" s="582"/>
      <c r="AJ250" s="582"/>
      <c r="AK250" s="582"/>
      <c r="AL250" s="586">
        <f t="shared" si="61"/>
        <v>0</v>
      </c>
      <c r="AM250" s="582"/>
      <c r="AN250" s="582"/>
      <c r="AO250" s="586">
        <f t="shared" si="66"/>
        <v>0</v>
      </c>
      <c r="AP250" s="582"/>
      <c r="AQ250" s="582"/>
      <c r="AR250" s="582"/>
      <c r="AS250" s="588">
        <f t="shared" si="67"/>
        <v>0</v>
      </c>
      <c r="AT250" s="590">
        <f t="shared" si="68"/>
        <v>0</v>
      </c>
      <c r="AU250" s="601">
        <f t="shared" si="62"/>
        <v>0</v>
      </c>
      <c r="AV250" s="601">
        <f t="shared" si="69"/>
        <v>0</v>
      </c>
      <c r="AW250" s="584">
        <f>IFERROR(VLOOKUP(G250,'base dados'!$B$2:$C$47,2,FALSE),0)</f>
        <v>0</v>
      </c>
      <c r="AX250" s="589">
        <f t="shared" si="72"/>
        <v>0</v>
      </c>
      <c r="AY250" s="601">
        <f t="shared" si="63"/>
        <v>0</v>
      </c>
      <c r="AZ250" s="601">
        <f t="shared" si="64"/>
        <v>0</v>
      </c>
      <c r="BA250" s="585">
        <f>IFERROR(VLOOKUP(H250,'base dados'!$B$2:$C$47,2,FALSE),0)</f>
        <v>0</v>
      </c>
      <c r="BB250" s="589">
        <f t="shared" si="70"/>
        <v>0</v>
      </c>
      <c r="BC250" s="589">
        <f t="shared" si="71"/>
        <v>0</v>
      </c>
    </row>
    <row r="251" spans="1:55" ht="42.6" hidden="1" customHeight="1">
      <c r="A251" s="482">
        <f>IFERROR(VLOOKUP(G251,'base dados'!K252:L255,2,FALSE),0)</f>
        <v>0</v>
      </c>
      <c r="B251" s="482">
        <f>IFERROR(VLOOKUP(H251,'base dados'!$M$11:$N$22,2,FALSE),0)</f>
        <v>0</v>
      </c>
      <c r="C251" s="578">
        <f t="shared" si="65"/>
        <v>241</v>
      </c>
      <c r="D251" s="578"/>
      <c r="E251" s="578"/>
      <c r="F251" s="581"/>
      <c r="G251" s="579"/>
      <c r="H251" s="579"/>
      <c r="I251" s="597">
        <f>IFERROR(VLOOKUP(G251,'base dados'!$B$2:$F$47,5,FALSE),0)</f>
        <v>0</v>
      </c>
      <c r="J251" s="586" t="str">
        <f>IFERROR(VLOOKUP(G251,'base dados'!$B$2:$F$47,3,FALSE)," ")</f>
        <v xml:space="preserve"> </v>
      </c>
      <c r="K251" s="597" t="str">
        <f>IFERROR(VLOOKUP(H251,'base dados'!$B$2:$F$47,5,FALSE)," ")</f>
        <v xml:space="preserve"> </v>
      </c>
      <c r="L251" s="586" t="str">
        <f>IFERROR(VLOOKUP(H251,'base dados'!$B$2:$F$47,3,FALSE)," ")</f>
        <v xml:space="preserve"> </v>
      </c>
      <c r="M251" s="582"/>
      <c r="N251" s="587"/>
      <c r="O251" s="587"/>
      <c r="P251" s="586">
        <f t="shared" si="56"/>
        <v>0</v>
      </c>
      <c r="Q251" s="587"/>
      <c r="R251" s="587"/>
      <c r="S251" s="587"/>
      <c r="T251" s="587"/>
      <c r="U251" s="586">
        <f t="shared" si="57"/>
        <v>0</v>
      </c>
      <c r="V251" s="582"/>
      <c r="W251" s="582"/>
      <c r="X251" s="582"/>
      <c r="Y251" s="582"/>
      <c r="Z251" s="586">
        <f t="shared" si="58"/>
        <v>0</v>
      </c>
      <c r="AA251" s="582"/>
      <c r="AB251" s="582"/>
      <c r="AC251" s="586">
        <f t="shared" si="59"/>
        <v>0</v>
      </c>
      <c r="AD251" s="582"/>
      <c r="AE251" s="582"/>
      <c r="AF251" s="582"/>
      <c r="AG251" s="586">
        <f t="shared" si="60"/>
        <v>0</v>
      </c>
      <c r="AH251" s="582"/>
      <c r="AI251" s="582"/>
      <c r="AJ251" s="582"/>
      <c r="AK251" s="582"/>
      <c r="AL251" s="586">
        <f t="shared" si="61"/>
        <v>0</v>
      </c>
      <c r="AM251" s="582"/>
      <c r="AN251" s="582"/>
      <c r="AO251" s="586">
        <f t="shared" si="66"/>
        <v>0</v>
      </c>
      <c r="AP251" s="582"/>
      <c r="AQ251" s="582"/>
      <c r="AR251" s="582"/>
      <c r="AS251" s="588">
        <f t="shared" si="67"/>
        <v>0</v>
      </c>
      <c r="AT251" s="590">
        <f t="shared" si="68"/>
        <v>0</v>
      </c>
      <c r="AU251" s="601">
        <f t="shared" si="62"/>
        <v>0</v>
      </c>
      <c r="AV251" s="601">
        <f t="shared" si="69"/>
        <v>0</v>
      </c>
      <c r="AW251" s="584">
        <f>IFERROR(VLOOKUP(G251,'base dados'!$B$2:$C$47,2,FALSE),0)</f>
        <v>0</v>
      </c>
      <c r="AX251" s="589">
        <f t="shared" si="72"/>
        <v>0</v>
      </c>
      <c r="AY251" s="601">
        <f t="shared" si="63"/>
        <v>0</v>
      </c>
      <c r="AZ251" s="601">
        <f t="shared" si="64"/>
        <v>0</v>
      </c>
      <c r="BA251" s="585">
        <f>IFERROR(VLOOKUP(H251,'base dados'!$B$2:$C$47,2,FALSE),0)</f>
        <v>0</v>
      </c>
      <c r="BB251" s="589">
        <f t="shared" si="70"/>
        <v>0</v>
      </c>
      <c r="BC251" s="589">
        <f t="shared" si="71"/>
        <v>0</v>
      </c>
    </row>
    <row r="252" spans="1:55" ht="42.6" hidden="1" customHeight="1">
      <c r="A252" s="482">
        <f>IFERROR(VLOOKUP(G252,'base dados'!K253:L256,2,FALSE),0)</f>
        <v>0</v>
      </c>
      <c r="B252" s="482">
        <f>IFERROR(VLOOKUP(H252,'base dados'!$M$11:$N$22,2,FALSE),0)</f>
        <v>0</v>
      </c>
      <c r="C252" s="578">
        <f t="shared" si="65"/>
        <v>242</v>
      </c>
      <c r="D252" s="578"/>
      <c r="E252" s="578"/>
      <c r="F252" s="581"/>
      <c r="G252" s="579"/>
      <c r="H252" s="579"/>
      <c r="I252" s="597">
        <f>IFERROR(VLOOKUP(G252,'base dados'!$B$2:$F$47,5,FALSE),0)</f>
        <v>0</v>
      </c>
      <c r="J252" s="586" t="str">
        <f>IFERROR(VLOOKUP(G252,'base dados'!$B$2:$F$47,3,FALSE)," ")</f>
        <v xml:space="preserve"> </v>
      </c>
      <c r="K252" s="597" t="str">
        <f>IFERROR(VLOOKUP(H252,'base dados'!$B$2:$F$47,5,FALSE)," ")</f>
        <v xml:space="preserve"> </v>
      </c>
      <c r="L252" s="586" t="str">
        <f>IFERROR(VLOOKUP(H252,'base dados'!$B$2:$F$47,3,FALSE)," ")</f>
        <v xml:space="preserve"> </v>
      </c>
      <c r="M252" s="582"/>
      <c r="N252" s="587"/>
      <c r="O252" s="587"/>
      <c r="P252" s="586">
        <f t="shared" si="56"/>
        <v>0</v>
      </c>
      <c r="Q252" s="587"/>
      <c r="R252" s="587"/>
      <c r="S252" s="587"/>
      <c r="T252" s="587"/>
      <c r="U252" s="586">
        <f t="shared" si="57"/>
        <v>0</v>
      </c>
      <c r="V252" s="582"/>
      <c r="W252" s="582"/>
      <c r="X252" s="582"/>
      <c r="Y252" s="582"/>
      <c r="Z252" s="586">
        <f t="shared" si="58"/>
        <v>0</v>
      </c>
      <c r="AA252" s="582"/>
      <c r="AB252" s="582"/>
      <c r="AC252" s="586">
        <f t="shared" si="59"/>
        <v>0</v>
      </c>
      <c r="AD252" s="582"/>
      <c r="AE252" s="582"/>
      <c r="AF252" s="582"/>
      <c r="AG252" s="586">
        <f t="shared" si="60"/>
        <v>0</v>
      </c>
      <c r="AH252" s="582"/>
      <c r="AI252" s="582"/>
      <c r="AJ252" s="582"/>
      <c r="AK252" s="582"/>
      <c r="AL252" s="586">
        <f t="shared" si="61"/>
        <v>0</v>
      </c>
      <c r="AM252" s="582"/>
      <c r="AN252" s="582"/>
      <c r="AO252" s="586">
        <f t="shared" si="66"/>
        <v>0</v>
      </c>
      <c r="AP252" s="582"/>
      <c r="AQ252" s="582"/>
      <c r="AR252" s="582"/>
      <c r="AS252" s="588">
        <f t="shared" si="67"/>
        <v>0</v>
      </c>
      <c r="AT252" s="590">
        <f t="shared" si="68"/>
        <v>0</v>
      </c>
      <c r="AU252" s="601">
        <f t="shared" si="62"/>
        <v>0</v>
      </c>
      <c r="AV252" s="601">
        <f t="shared" si="69"/>
        <v>0</v>
      </c>
      <c r="AW252" s="584">
        <f>IFERROR(VLOOKUP(G252,'base dados'!$B$2:$C$47,2,FALSE),0)</f>
        <v>0</v>
      </c>
      <c r="AX252" s="589">
        <f t="shared" si="72"/>
        <v>0</v>
      </c>
      <c r="AY252" s="601">
        <f t="shared" si="63"/>
        <v>0</v>
      </c>
      <c r="AZ252" s="601">
        <f t="shared" si="64"/>
        <v>0</v>
      </c>
      <c r="BA252" s="585">
        <f>IFERROR(VLOOKUP(H252,'base dados'!$B$2:$C$47,2,FALSE),0)</f>
        <v>0</v>
      </c>
      <c r="BB252" s="589">
        <f t="shared" si="70"/>
        <v>0</v>
      </c>
      <c r="BC252" s="589">
        <f t="shared" si="71"/>
        <v>0</v>
      </c>
    </row>
    <row r="253" spans="1:55" ht="42.6" hidden="1" customHeight="1">
      <c r="A253" s="482">
        <f>IFERROR(VLOOKUP(G253,'base dados'!K254:L257,2,FALSE),0)</f>
        <v>0</v>
      </c>
      <c r="B253" s="482">
        <f>IFERROR(VLOOKUP(H253,'base dados'!$M$11:$N$22,2,FALSE),0)</f>
        <v>0</v>
      </c>
      <c r="C253" s="578">
        <f t="shared" si="65"/>
        <v>243</v>
      </c>
      <c r="D253" s="578"/>
      <c r="E253" s="578"/>
      <c r="F253" s="581"/>
      <c r="G253" s="579"/>
      <c r="H253" s="579"/>
      <c r="I253" s="597">
        <f>IFERROR(VLOOKUP(G253,'base dados'!$B$2:$F$47,5,FALSE),0)</f>
        <v>0</v>
      </c>
      <c r="J253" s="586" t="str">
        <f>IFERROR(VLOOKUP(G253,'base dados'!$B$2:$F$47,3,FALSE)," ")</f>
        <v xml:space="preserve"> </v>
      </c>
      <c r="K253" s="597" t="str">
        <f>IFERROR(VLOOKUP(H253,'base dados'!$B$2:$F$47,5,FALSE)," ")</f>
        <v xml:space="preserve"> </v>
      </c>
      <c r="L253" s="586" t="str">
        <f>IFERROR(VLOOKUP(H253,'base dados'!$B$2:$F$47,3,FALSE)," ")</f>
        <v xml:space="preserve"> </v>
      </c>
      <c r="M253" s="582"/>
      <c r="N253" s="587"/>
      <c r="O253" s="587"/>
      <c r="P253" s="586">
        <f t="shared" si="56"/>
        <v>0</v>
      </c>
      <c r="Q253" s="587"/>
      <c r="R253" s="587"/>
      <c r="S253" s="587"/>
      <c r="T253" s="587"/>
      <c r="U253" s="586">
        <f t="shared" si="57"/>
        <v>0</v>
      </c>
      <c r="V253" s="582"/>
      <c r="W253" s="582"/>
      <c r="X253" s="582"/>
      <c r="Y253" s="582"/>
      <c r="Z253" s="586">
        <f t="shared" si="58"/>
        <v>0</v>
      </c>
      <c r="AA253" s="582"/>
      <c r="AB253" s="582"/>
      <c r="AC253" s="586">
        <f t="shared" si="59"/>
        <v>0</v>
      </c>
      <c r="AD253" s="582"/>
      <c r="AE253" s="582"/>
      <c r="AF253" s="582"/>
      <c r="AG253" s="586">
        <f t="shared" si="60"/>
        <v>0</v>
      </c>
      <c r="AH253" s="582"/>
      <c r="AI253" s="582"/>
      <c r="AJ253" s="582"/>
      <c r="AK253" s="582"/>
      <c r="AL253" s="586">
        <f t="shared" si="61"/>
        <v>0</v>
      </c>
      <c r="AM253" s="582"/>
      <c r="AN253" s="582"/>
      <c r="AO253" s="586">
        <f t="shared" si="66"/>
        <v>0</v>
      </c>
      <c r="AP253" s="582"/>
      <c r="AQ253" s="582"/>
      <c r="AR253" s="582"/>
      <c r="AS253" s="588">
        <f t="shared" si="67"/>
        <v>0</v>
      </c>
      <c r="AT253" s="590">
        <f t="shared" si="68"/>
        <v>0</v>
      </c>
      <c r="AU253" s="601">
        <f t="shared" si="62"/>
        <v>0</v>
      </c>
      <c r="AV253" s="601">
        <f t="shared" si="69"/>
        <v>0</v>
      </c>
      <c r="AW253" s="584">
        <f>IFERROR(VLOOKUP(G253,'base dados'!$B$2:$C$47,2,FALSE),0)</f>
        <v>0</v>
      </c>
      <c r="AX253" s="589">
        <f t="shared" si="72"/>
        <v>0</v>
      </c>
      <c r="AY253" s="601">
        <f t="shared" si="63"/>
        <v>0</v>
      </c>
      <c r="AZ253" s="601">
        <f t="shared" si="64"/>
        <v>0</v>
      </c>
      <c r="BA253" s="585">
        <f>IFERROR(VLOOKUP(H253,'base dados'!$B$2:$C$47,2,FALSE),0)</f>
        <v>0</v>
      </c>
      <c r="BB253" s="589">
        <f t="shared" si="70"/>
        <v>0</v>
      </c>
      <c r="BC253" s="589">
        <f t="shared" si="71"/>
        <v>0</v>
      </c>
    </row>
    <row r="254" spans="1:55" ht="42.6" hidden="1" customHeight="1">
      <c r="A254" s="482">
        <f>IFERROR(VLOOKUP(G254,'base dados'!K255:L258,2,FALSE),0)</f>
        <v>0</v>
      </c>
      <c r="B254" s="482">
        <f>IFERROR(VLOOKUP(H254,'base dados'!$M$11:$N$22,2,FALSE),0)</f>
        <v>0</v>
      </c>
      <c r="C254" s="578">
        <f t="shared" si="65"/>
        <v>244</v>
      </c>
      <c r="D254" s="578"/>
      <c r="E254" s="578"/>
      <c r="F254" s="581"/>
      <c r="G254" s="579"/>
      <c r="H254" s="579"/>
      <c r="I254" s="597">
        <f>IFERROR(VLOOKUP(G254,'base dados'!$B$2:$F$47,5,FALSE),0)</f>
        <v>0</v>
      </c>
      <c r="J254" s="586" t="str">
        <f>IFERROR(VLOOKUP(G254,'base dados'!$B$2:$F$47,3,FALSE)," ")</f>
        <v xml:space="preserve"> </v>
      </c>
      <c r="K254" s="597" t="str">
        <f>IFERROR(VLOOKUP(H254,'base dados'!$B$2:$F$47,5,FALSE)," ")</f>
        <v xml:space="preserve"> </v>
      </c>
      <c r="L254" s="586" t="str">
        <f>IFERROR(VLOOKUP(H254,'base dados'!$B$2:$F$47,3,FALSE)," ")</f>
        <v xml:space="preserve"> </v>
      </c>
      <c r="M254" s="582"/>
      <c r="N254" s="587"/>
      <c r="O254" s="587"/>
      <c r="P254" s="586">
        <f t="shared" si="56"/>
        <v>0</v>
      </c>
      <c r="Q254" s="587"/>
      <c r="R254" s="587"/>
      <c r="S254" s="587"/>
      <c r="T254" s="587"/>
      <c r="U254" s="586">
        <f t="shared" si="57"/>
        <v>0</v>
      </c>
      <c r="V254" s="582"/>
      <c r="W254" s="582"/>
      <c r="X254" s="582"/>
      <c r="Y254" s="582"/>
      <c r="Z254" s="586">
        <f t="shared" si="58"/>
        <v>0</v>
      </c>
      <c r="AA254" s="582"/>
      <c r="AB254" s="582"/>
      <c r="AC254" s="586">
        <f t="shared" si="59"/>
        <v>0</v>
      </c>
      <c r="AD254" s="582"/>
      <c r="AE254" s="582"/>
      <c r="AF254" s="582"/>
      <c r="AG254" s="586">
        <f t="shared" si="60"/>
        <v>0</v>
      </c>
      <c r="AH254" s="582"/>
      <c r="AI254" s="582"/>
      <c r="AJ254" s="582"/>
      <c r="AK254" s="582"/>
      <c r="AL254" s="586">
        <f t="shared" si="61"/>
        <v>0</v>
      </c>
      <c r="AM254" s="582"/>
      <c r="AN254" s="582"/>
      <c r="AO254" s="586">
        <f t="shared" si="66"/>
        <v>0</v>
      </c>
      <c r="AP254" s="582"/>
      <c r="AQ254" s="582"/>
      <c r="AR254" s="582"/>
      <c r="AS254" s="588">
        <f t="shared" si="67"/>
        <v>0</v>
      </c>
      <c r="AT254" s="590">
        <f t="shared" si="68"/>
        <v>0</v>
      </c>
      <c r="AU254" s="601">
        <f t="shared" si="62"/>
        <v>0</v>
      </c>
      <c r="AV254" s="601">
        <f t="shared" si="69"/>
        <v>0</v>
      </c>
      <c r="AW254" s="584">
        <f>IFERROR(VLOOKUP(G254,'base dados'!$B$2:$C$47,2,FALSE),0)</f>
        <v>0</v>
      </c>
      <c r="AX254" s="589">
        <f t="shared" si="72"/>
        <v>0</v>
      </c>
      <c r="AY254" s="601">
        <f t="shared" si="63"/>
        <v>0</v>
      </c>
      <c r="AZ254" s="601">
        <f t="shared" si="64"/>
        <v>0</v>
      </c>
      <c r="BA254" s="585">
        <f>IFERROR(VLOOKUP(H254,'base dados'!$B$2:$C$47,2,FALSE),0)</f>
        <v>0</v>
      </c>
      <c r="BB254" s="589">
        <f t="shared" si="70"/>
        <v>0</v>
      </c>
      <c r="BC254" s="589">
        <f t="shared" si="71"/>
        <v>0</v>
      </c>
    </row>
    <row r="255" spans="1:55" ht="42.6" hidden="1" customHeight="1">
      <c r="A255" s="482">
        <f>IFERROR(VLOOKUP(G255,'base dados'!K256:L259,2,FALSE),0)</f>
        <v>0</v>
      </c>
      <c r="B255" s="482">
        <f>IFERROR(VLOOKUP(H255,'base dados'!$M$11:$N$22,2,FALSE),0)</f>
        <v>0</v>
      </c>
      <c r="C255" s="578">
        <f t="shared" si="65"/>
        <v>245</v>
      </c>
      <c r="D255" s="578"/>
      <c r="E255" s="578"/>
      <c r="F255" s="581"/>
      <c r="G255" s="579"/>
      <c r="H255" s="579"/>
      <c r="I255" s="597">
        <f>IFERROR(VLOOKUP(G255,'base dados'!$B$2:$F$47,5,FALSE),0)</f>
        <v>0</v>
      </c>
      <c r="J255" s="586" t="str">
        <f>IFERROR(VLOOKUP(G255,'base dados'!$B$2:$F$47,3,FALSE)," ")</f>
        <v xml:space="preserve"> </v>
      </c>
      <c r="K255" s="597" t="str">
        <f>IFERROR(VLOOKUP(H255,'base dados'!$B$2:$F$47,5,FALSE)," ")</f>
        <v xml:space="preserve"> </v>
      </c>
      <c r="L255" s="586" t="str">
        <f>IFERROR(VLOOKUP(H255,'base dados'!$B$2:$F$47,3,FALSE)," ")</f>
        <v xml:space="preserve"> </v>
      </c>
      <c r="M255" s="582"/>
      <c r="N255" s="587"/>
      <c r="O255" s="587"/>
      <c r="P255" s="586">
        <f t="shared" si="56"/>
        <v>0</v>
      </c>
      <c r="Q255" s="587"/>
      <c r="R255" s="587"/>
      <c r="S255" s="587"/>
      <c r="T255" s="587"/>
      <c r="U255" s="586">
        <f t="shared" si="57"/>
        <v>0</v>
      </c>
      <c r="V255" s="582"/>
      <c r="W255" s="582"/>
      <c r="X255" s="582"/>
      <c r="Y255" s="582"/>
      <c r="Z255" s="586">
        <f t="shared" si="58"/>
        <v>0</v>
      </c>
      <c r="AA255" s="582"/>
      <c r="AB255" s="582"/>
      <c r="AC255" s="586">
        <f t="shared" si="59"/>
        <v>0</v>
      </c>
      <c r="AD255" s="582"/>
      <c r="AE255" s="582"/>
      <c r="AF255" s="582"/>
      <c r="AG255" s="586">
        <f t="shared" si="60"/>
        <v>0</v>
      </c>
      <c r="AH255" s="582"/>
      <c r="AI255" s="582"/>
      <c r="AJ255" s="582"/>
      <c r="AK255" s="582"/>
      <c r="AL255" s="586">
        <f t="shared" si="61"/>
        <v>0</v>
      </c>
      <c r="AM255" s="582"/>
      <c r="AN255" s="582"/>
      <c r="AO255" s="586">
        <f t="shared" si="66"/>
        <v>0</v>
      </c>
      <c r="AP255" s="582"/>
      <c r="AQ255" s="582"/>
      <c r="AR255" s="582"/>
      <c r="AS255" s="588">
        <f t="shared" si="67"/>
        <v>0</v>
      </c>
      <c r="AT255" s="590">
        <f t="shared" si="68"/>
        <v>0</v>
      </c>
      <c r="AU255" s="601">
        <f t="shared" si="62"/>
        <v>0</v>
      </c>
      <c r="AV255" s="601">
        <f t="shared" si="69"/>
        <v>0</v>
      </c>
      <c r="AW255" s="584">
        <f>IFERROR(VLOOKUP(G255,'base dados'!$B$2:$C$47,2,FALSE),0)</f>
        <v>0</v>
      </c>
      <c r="AX255" s="589">
        <f t="shared" si="72"/>
        <v>0</v>
      </c>
      <c r="AY255" s="601">
        <f t="shared" si="63"/>
        <v>0</v>
      </c>
      <c r="AZ255" s="601">
        <f t="shared" si="64"/>
        <v>0</v>
      </c>
      <c r="BA255" s="585">
        <f>IFERROR(VLOOKUP(H255,'base dados'!$B$2:$C$47,2,FALSE),0)</f>
        <v>0</v>
      </c>
      <c r="BB255" s="589">
        <f t="shared" si="70"/>
        <v>0</v>
      </c>
      <c r="BC255" s="589">
        <f t="shared" si="71"/>
        <v>0</v>
      </c>
    </row>
    <row r="256" spans="1:55" ht="42.6" hidden="1" customHeight="1">
      <c r="A256" s="482">
        <f>IFERROR(VLOOKUP(G256,'base dados'!K257:L260,2,FALSE),0)</f>
        <v>0</v>
      </c>
      <c r="B256" s="482">
        <f>IFERROR(VLOOKUP(H256,'base dados'!$M$11:$N$22,2,FALSE),0)</f>
        <v>0</v>
      </c>
      <c r="C256" s="578">
        <f t="shared" si="65"/>
        <v>246</v>
      </c>
      <c r="D256" s="578"/>
      <c r="E256" s="578"/>
      <c r="F256" s="581"/>
      <c r="G256" s="579"/>
      <c r="H256" s="579"/>
      <c r="I256" s="597">
        <f>IFERROR(VLOOKUP(G256,'base dados'!$B$2:$F$47,5,FALSE),0)</f>
        <v>0</v>
      </c>
      <c r="J256" s="586" t="str">
        <f>IFERROR(VLOOKUP(G256,'base dados'!$B$2:$F$47,3,FALSE)," ")</f>
        <v xml:space="preserve"> </v>
      </c>
      <c r="K256" s="597" t="str">
        <f>IFERROR(VLOOKUP(H256,'base dados'!$B$2:$F$47,5,FALSE)," ")</f>
        <v xml:space="preserve"> </v>
      </c>
      <c r="L256" s="586" t="str">
        <f>IFERROR(VLOOKUP(H256,'base dados'!$B$2:$F$47,3,FALSE)," ")</f>
        <v xml:space="preserve"> </v>
      </c>
      <c r="M256" s="582"/>
      <c r="N256" s="587"/>
      <c r="O256" s="587"/>
      <c r="P256" s="586">
        <f t="shared" si="56"/>
        <v>0</v>
      </c>
      <c r="Q256" s="587"/>
      <c r="R256" s="587"/>
      <c r="S256" s="587"/>
      <c r="T256" s="587"/>
      <c r="U256" s="586">
        <f t="shared" si="57"/>
        <v>0</v>
      </c>
      <c r="V256" s="582"/>
      <c r="W256" s="582"/>
      <c r="X256" s="582"/>
      <c r="Y256" s="582"/>
      <c r="Z256" s="586">
        <f t="shared" si="58"/>
        <v>0</v>
      </c>
      <c r="AA256" s="582"/>
      <c r="AB256" s="582"/>
      <c r="AC256" s="586">
        <f t="shared" si="59"/>
        <v>0</v>
      </c>
      <c r="AD256" s="582"/>
      <c r="AE256" s="582"/>
      <c r="AF256" s="582"/>
      <c r="AG256" s="586">
        <f t="shared" si="60"/>
        <v>0</v>
      </c>
      <c r="AH256" s="582"/>
      <c r="AI256" s="582"/>
      <c r="AJ256" s="582"/>
      <c r="AK256" s="582"/>
      <c r="AL256" s="586">
        <f t="shared" si="61"/>
        <v>0</v>
      </c>
      <c r="AM256" s="582"/>
      <c r="AN256" s="582"/>
      <c r="AO256" s="586">
        <f t="shared" si="66"/>
        <v>0</v>
      </c>
      <c r="AP256" s="582"/>
      <c r="AQ256" s="582"/>
      <c r="AR256" s="582"/>
      <c r="AS256" s="588">
        <f t="shared" si="67"/>
        <v>0</v>
      </c>
      <c r="AT256" s="590">
        <f t="shared" si="68"/>
        <v>0</v>
      </c>
      <c r="AU256" s="601">
        <f t="shared" si="62"/>
        <v>0</v>
      </c>
      <c r="AV256" s="601">
        <f t="shared" si="69"/>
        <v>0</v>
      </c>
      <c r="AW256" s="584">
        <f>IFERROR(VLOOKUP(G256,'base dados'!$B$2:$C$47,2,FALSE),0)</f>
        <v>0</v>
      </c>
      <c r="AX256" s="589">
        <f t="shared" si="72"/>
        <v>0</v>
      </c>
      <c r="AY256" s="601">
        <f t="shared" si="63"/>
        <v>0</v>
      </c>
      <c r="AZ256" s="601">
        <f t="shared" si="64"/>
        <v>0</v>
      </c>
      <c r="BA256" s="585">
        <f>IFERROR(VLOOKUP(H256,'base dados'!$B$2:$C$47,2,FALSE),0)</f>
        <v>0</v>
      </c>
      <c r="BB256" s="589">
        <f t="shared" si="70"/>
        <v>0</v>
      </c>
      <c r="BC256" s="589">
        <f t="shared" si="71"/>
        <v>0</v>
      </c>
    </row>
    <row r="257" spans="1:55" ht="42.6" hidden="1" customHeight="1">
      <c r="A257" s="482">
        <f>IFERROR(VLOOKUP(G257,'base dados'!K258:L261,2,FALSE),0)</f>
        <v>0</v>
      </c>
      <c r="B257" s="482">
        <f>IFERROR(VLOOKUP(H257,'base dados'!$M$11:$N$22,2,FALSE),0)</f>
        <v>0</v>
      </c>
      <c r="C257" s="578">
        <f t="shared" si="65"/>
        <v>247</v>
      </c>
      <c r="D257" s="578"/>
      <c r="E257" s="578"/>
      <c r="F257" s="581"/>
      <c r="G257" s="579"/>
      <c r="H257" s="579"/>
      <c r="I257" s="597">
        <f>IFERROR(VLOOKUP(G257,'base dados'!$B$2:$F$47,5,FALSE),0)</f>
        <v>0</v>
      </c>
      <c r="J257" s="586" t="str">
        <f>IFERROR(VLOOKUP(G257,'base dados'!$B$2:$F$47,3,FALSE)," ")</f>
        <v xml:space="preserve"> </v>
      </c>
      <c r="K257" s="597" t="str">
        <f>IFERROR(VLOOKUP(H257,'base dados'!$B$2:$F$47,5,FALSE)," ")</f>
        <v xml:space="preserve"> </v>
      </c>
      <c r="L257" s="586" t="str">
        <f>IFERROR(VLOOKUP(H257,'base dados'!$B$2:$F$47,3,FALSE)," ")</f>
        <v xml:space="preserve"> </v>
      </c>
      <c r="M257" s="582"/>
      <c r="N257" s="587"/>
      <c r="O257" s="587"/>
      <c r="P257" s="586">
        <f t="shared" si="56"/>
        <v>0</v>
      </c>
      <c r="Q257" s="587"/>
      <c r="R257" s="587"/>
      <c r="S257" s="587"/>
      <c r="T257" s="587"/>
      <c r="U257" s="586">
        <f t="shared" si="57"/>
        <v>0</v>
      </c>
      <c r="V257" s="582"/>
      <c r="W257" s="582"/>
      <c r="X257" s="582"/>
      <c r="Y257" s="582"/>
      <c r="Z257" s="586">
        <f t="shared" si="58"/>
        <v>0</v>
      </c>
      <c r="AA257" s="582"/>
      <c r="AB257" s="582"/>
      <c r="AC257" s="586">
        <f t="shared" si="59"/>
        <v>0</v>
      </c>
      <c r="AD257" s="582"/>
      <c r="AE257" s="582"/>
      <c r="AF257" s="582"/>
      <c r="AG257" s="586">
        <f t="shared" si="60"/>
        <v>0</v>
      </c>
      <c r="AH257" s="582"/>
      <c r="AI257" s="582"/>
      <c r="AJ257" s="582"/>
      <c r="AK257" s="582"/>
      <c r="AL257" s="586">
        <f t="shared" si="61"/>
        <v>0</v>
      </c>
      <c r="AM257" s="582"/>
      <c r="AN257" s="582"/>
      <c r="AO257" s="586">
        <f t="shared" si="66"/>
        <v>0</v>
      </c>
      <c r="AP257" s="582"/>
      <c r="AQ257" s="582"/>
      <c r="AR257" s="582"/>
      <c r="AS257" s="588">
        <f t="shared" si="67"/>
        <v>0</v>
      </c>
      <c r="AT257" s="590">
        <f t="shared" si="68"/>
        <v>0</v>
      </c>
      <c r="AU257" s="601">
        <f t="shared" si="62"/>
        <v>0</v>
      </c>
      <c r="AV257" s="601">
        <f t="shared" si="69"/>
        <v>0</v>
      </c>
      <c r="AW257" s="584">
        <f>IFERROR(VLOOKUP(G257,'base dados'!$B$2:$C$47,2,FALSE),0)</f>
        <v>0</v>
      </c>
      <c r="AX257" s="589">
        <f t="shared" si="72"/>
        <v>0</v>
      </c>
      <c r="AY257" s="601">
        <f t="shared" si="63"/>
        <v>0</v>
      </c>
      <c r="AZ257" s="601">
        <f t="shared" si="64"/>
        <v>0</v>
      </c>
      <c r="BA257" s="585">
        <f>IFERROR(VLOOKUP(H257,'base dados'!$B$2:$C$47,2,FALSE),0)</f>
        <v>0</v>
      </c>
      <c r="BB257" s="589">
        <f t="shared" si="70"/>
        <v>0</v>
      </c>
      <c r="BC257" s="589">
        <f t="shared" si="71"/>
        <v>0</v>
      </c>
    </row>
    <row r="258" spans="1:55" ht="42.6" hidden="1" customHeight="1">
      <c r="A258" s="482">
        <f>IFERROR(VLOOKUP(G258,'base dados'!K259:L262,2,FALSE),0)</f>
        <v>0</v>
      </c>
      <c r="B258" s="482">
        <f>IFERROR(VLOOKUP(H258,'base dados'!$M$11:$N$22,2,FALSE),0)</f>
        <v>0</v>
      </c>
      <c r="C258" s="578">
        <f t="shared" si="65"/>
        <v>248</v>
      </c>
      <c r="D258" s="578"/>
      <c r="E258" s="578"/>
      <c r="F258" s="581"/>
      <c r="G258" s="579"/>
      <c r="H258" s="579"/>
      <c r="I258" s="597">
        <f>IFERROR(VLOOKUP(G258,'base dados'!$B$2:$F$47,5,FALSE),0)</f>
        <v>0</v>
      </c>
      <c r="J258" s="586" t="str">
        <f>IFERROR(VLOOKUP(G258,'base dados'!$B$2:$F$47,3,FALSE)," ")</f>
        <v xml:space="preserve"> </v>
      </c>
      <c r="K258" s="597" t="str">
        <f>IFERROR(VLOOKUP(H258,'base dados'!$B$2:$F$47,5,FALSE)," ")</f>
        <v xml:space="preserve"> </v>
      </c>
      <c r="L258" s="586" t="str">
        <f>IFERROR(VLOOKUP(H258,'base dados'!$B$2:$F$47,3,FALSE)," ")</f>
        <v xml:space="preserve"> </v>
      </c>
      <c r="M258" s="582"/>
      <c r="N258" s="587"/>
      <c r="O258" s="587"/>
      <c r="P258" s="586">
        <f t="shared" si="56"/>
        <v>0</v>
      </c>
      <c r="Q258" s="587"/>
      <c r="R258" s="587"/>
      <c r="S258" s="587"/>
      <c r="T258" s="587"/>
      <c r="U258" s="586">
        <f t="shared" si="57"/>
        <v>0</v>
      </c>
      <c r="V258" s="582"/>
      <c r="W258" s="582"/>
      <c r="X258" s="582"/>
      <c r="Y258" s="582"/>
      <c r="Z258" s="586">
        <f t="shared" si="58"/>
        <v>0</v>
      </c>
      <c r="AA258" s="582"/>
      <c r="AB258" s="582"/>
      <c r="AC258" s="586">
        <f t="shared" si="59"/>
        <v>0</v>
      </c>
      <c r="AD258" s="582"/>
      <c r="AE258" s="582"/>
      <c r="AF258" s="582"/>
      <c r="AG258" s="586">
        <f t="shared" si="60"/>
        <v>0</v>
      </c>
      <c r="AH258" s="582"/>
      <c r="AI258" s="582"/>
      <c r="AJ258" s="582"/>
      <c r="AK258" s="582"/>
      <c r="AL258" s="586">
        <f t="shared" si="61"/>
        <v>0</v>
      </c>
      <c r="AM258" s="582"/>
      <c r="AN258" s="582"/>
      <c r="AO258" s="586">
        <f t="shared" si="66"/>
        <v>0</v>
      </c>
      <c r="AP258" s="582"/>
      <c r="AQ258" s="582"/>
      <c r="AR258" s="582"/>
      <c r="AS258" s="588">
        <f t="shared" si="67"/>
        <v>0</v>
      </c>
      <c r="AT258" s="590">
        <f t="shared" si="68"/>
        <v>0</v>
      </c>
      <c r="AU258" s="601">
        <f t="shared" si="62"/>
        <v>0</v>
      </c>
      <c r="AV258" s="601">
        <f t="shared" si="69"/>
        <v>0</v>
      </c>
      <c r="AW258" s="584">
        <f>IFERROR(VLOOKUP(G258,'base dados'!$B$2:$C$47,2,FALSE),0)</f>
        <v>0</v>
      </c>
      <c r="AX258" s="589">
        <f t="shared" si="72"/>
        <v>0</v>
      </c>
      <c r="AY258" s="601">
        <f t="shared" si="63"/>
        <v>0</v>
      </c>
      <c r="AZ258" s="601">
        <f t="shared" si="64"/>
        <v>0</v>
      </c>
      <c r="BA258" s="585">
        <f>IFERROR(VLOOKUP(H258,'base dados'!$B$2:$C$47,2,FALSE),0)</f>
        <v>0</v>
      </c>
      <c r="BB258" s="589">
        <f t="shared" si="70"/>
        <v>0</v>
      </c>
      <c r="BC258" s="589">
        <f t="shared" si="71"/>
        <v>0</v>
      </c>
    </row>
    <row r="259" spans="1:55" ht="42.6" hidden="1" customHeight="1">
      <c r="A259" s="482">
        <f>IFERROR(VLOOKUP(G259,'base dados'!K260:L263,2,FALSE),0)</f>
        <v>0</v>
      </c>
      <c r="B259" s="482">
        <f>IFERROR(VLOOKUP(H259,'base dados'!$M$11:$N$22,2,FALSE),0)</f>
        <v>0</v>
      </c>
      <c r="C259" s="578">
        <f t="shared" si="65"/>
        <v>249</v>
      </c>
      <c r="D259" s="578"/>
      <c r="E259" s="578"/>
      <c r="F259" s="581"/>
      <c r="G259" s="579"/>
      <c r="H259" s="579"/>
      <c r="I259" s="597">
        <f>IFERROR(VLOOKUP(G259,'base dados'!$B$2:$F$47,5,FALSE),0)</f>
        <v>0</v>
      </c>
      <c r="J259" s="586" t="str">
        <f>IFERROR(VLOOKUP(G259,'base dados'!$B$2:$F$47,3,FALSE)," ")</f>
        <v xml:space="preserve"> </v>
      </c>
      <c r="K259" s="597" t="str">
        <f>IFERROR(VLOOKUP(H259,'base dados'!$B$2:$F$47,5,FALSE)," ")</f>
        <v xml:space="preserve"> </v>
      </c>
      <c r="L259" s="586" t="str">
        <f>IFERROR(VLOOKUP(H259,'base dados'!$B$2:$F$47,3,FALSE)," ")</f>
        <v xml:space="preserve"> </v>
      </c>
      <c r="M259" s="582"/>
      <c r="N259" s="587"/>
      <c r="O259" s="587"/>
      <c r="P259" s="586">
        <f t="shared" si="56"/>
        <v>0</v>
      </c>
      <c r="Q259" s="587"/>
      <c r="R259" s="587"/>
      <c r="S259" s="587"/>
      <c r="T259" s="587"/>
      <c r="U259" s="586">
        <f t="shared" si="57"/>
        <v>0</v>
      </c>
      <c r="V259" s="582"/>
      <c r="W259" s="582"/>
      <c r="X259" s="582"/>
      <c r="Y259" s="582"/>
      <c r="Z259" s="586">
        <f t="shared" si="58"/>
        <v>0</v>
      </c>
      <c r="AA259" s="582"/>
      <c r="AB259" s="582"/>
      <c r="AC259" s="586">
        <f t="shared" si="59"/>
        <v>0</v>
      </c>
      <c r="AD259" s="582"/>
      <c r="AE259" s="582"/>
      <c r="AF259" s="582"/>
      <c r="AG259" s="586">
        <f t="shared" si="60"/>
        <v>0</v>
      </c>
      <c r="AH259" s="582"/>
      <c r="AI259" s="582"/>
      <c r="AJ259" s="582"/>
      <c r="AK259" s="582"/>
      <c r="AL259" s="586">
        <f t="shared" si="61"/>
        <v>0</v>
      </c>
      <c r="AM259" s="582"/>
      <c r="AN259" s="582"/>
      <c r="AO259" s="586">
        <f t="shared" si="66"/>
        <v>0</v>
      </c>
      <c r="AP259" s="582"/>
      <c r="AQ259" s="582"/>
      <c r="AR259" s="582"/>
      <c r="AS259" s="588">
        <f t="shared" si="67"/>
        <v>0</v>
      </c>
      <c r="AT259" s="590">
        <f t="shared" si="68"/>
        <v>0</v>
      </c>
      <c r="AU259" s="601">
        <f t="shared" si="62"/>
        <v>0</v>
      </c>
      <c r="AV259" s="601">
        <f t="shared" si="69"/>
        <v>0</v>
      </c>
      <c r="AW259" s="584">
        <f>IFERROR(VLOOKUP(G259,'base dados'!$B$2:$C$47,2,FALSE),0)</f>
        <v>0</v>
      </c>
      <c r="AX259" s="589">
        <f t="shared" si="72"/>
        <v>0</v>
      </c>
      <c r="AY259" s="601">
        <f t="shared" si="63"/>
        <v>0</v>
      </c>
      <c r="AZ259" s="601">
        <f t="shared" si="64"/>
        <v>0</v>
      </c>
      <c r="BA259" s="585">
        <f>IFERROR(VLOOKUP(H259,'base dados'!$B$2:$C$47,2,FALSE),0)</f>
        <v>0</v>
      </c>
      <c r="BB259" s="589">
        <f t="shared" si="70"/>
        <v>0</v>
      </c>
      <c r="BC259" s="589">
        <f t="shared" si="71"/>
        <v>0</v>
      </c>
    </row>
    <row r="260" spans="1:55" ht="42.6" hidden="1" customHeight="1">
      <c r="A260" s="482">
        <f>IFERROR(VLOOKUP(G260,'base dados'!K261:L264,2,FALSE),0)</f>
        <v>0</v>
      </c>
      <c r="B260" s="482">
        <f>IFERROR(VLOOKUP(H260,'base dados'!$M$11:$N$22,2,FALSE),0)</f>
        <v>0</v>
      </c>
      <c r="C260" s="578">
        <f t="shared" si="65"/>
        <v>250</v>
      </c>
      <c r="D260" s="578"/>
      <c r="E260" s="578"/>
      <c r="F260" s="581"/>
      <c r="G260" s="579"/>
      <c r="H260" s="579"/>
      <c r="I260" s="597">
        <f>IFERROR(VLOOKUP(G260,'base dados'!$B$2:$F$47,5,FALSE),0)</f>
        <v>0</v>
      </c>
      <c r="J260" s="586" t="str">
        <f>IFERROR(VLOOKUP(G260,'base dados'!$B$2:$F$47,3,FALSE)," ")</f>
        <v xml:space="preserve"> </v>
      </c>
      <c r="K260" s="597" t="str">
        <f>IFERROR(VLOOKUP(H260,'base dados'!$B$2:$F$47,5,FALSE)," ")</f>
        <v xml:space="preserve"> </v>
      </c>
      <c r="L260" s="586" t="str">
        <f>IFERROR(VLOOKUP(H260,'base dados'!$B$2:$F$47,3,FALSE)," ")</f>
        <v xml:space="preserve"> </v>
      </c>
      <c r="M260" s="582"/>
      <c r="N260" s="587"/>
      <c r="O260" s="587"/>
      <c r="P260" s="586">
        <f t="shared" si="56"/>
        <v>0</v>
      </c>
      <c r="Q260" s="587"/>
      <c r="R260" s="587"/>
      <c r="S260" s="587"/>
      <c r="T260" s="587"/>
      <c r="U260" s="586">
        <f t="shared" si="57"/>
        <v>0</v>
      </c>
      <c r="V260" s="582"/>
      <c r="W260" s="582"/>
      <c r="X260" s="582"/>
      <c r="Y260" s="582"/>
      <c r="Z260" s="586">
        <f t="shared" si="58"/>
        <v>0</v>
      </c>
      <c r="AA260" s="582"/>
      <c r="AB260" s="582"/>
      <c r="AC260" s="586">
        <f t="shared" si="59"/>
        <v>0</v>
      </c>
      <c r="AD260" s="582"/>
      <c r="AE260" s="582"/>
      <c r="AF260" s="582"/>
      <c r="AG260" s="586">
        <f t="shared" si="60"/>
        <v>0</v>
      </c>
      <c r="AH260" s="582"/>
      <c r="AI260" s="582"/>
      <c r="AJ260" s="582"/>
      <c r="AK260" s="582"/>
      <c r="AL260" s="586">
        <f t="shared" si="61"/>
        <v>0</v>
      </c>
      <c r="AM260" s="582"/>
      <c r="AN260" s="582"/>
      <c r="AO260" s="586">
        <f t="shared" si="66"/>
        <v>0</v>
      </c>
      <c r="AP260" s="582"/>
      <c r="AQ260" s="582"/>
      <c r="AR260" s="582"/>
      <c r="AS260" s="588">
        <f t="shared" si="67"/>
        <v>0</v>
      </c>
      <c r="AT260" s="590">
        <f t="shared" si="68"/>
        <v>0</v>
      </c>
      <c r="AU260" s="601">
        <f t="shared" si="62"/>
        <v>0</v>
      </c>
      <c r="AV260" s="601">
        <f t="shared" si="69"/>
        <v>0</v>
      </c>
      <c r="AW260" s="584">
        <f>IFERROR(VLOOKUP(G260,'base dados'!$B$2:$C$47,2,FALSE),0)</f>
        <v>0</v>
      </c>
      <c r="AX260" s="589">
        <f t="shared" si="72"/>
        <v>0</v>
      </c>
      <c r="AY260" s="601">
        <f t="shared" si="63"/>
        <v>0</v>
      </c>
      <c r="AZ260" s="601">
        <f t="shared" si="64"/>
        <v>0</v>
      </c>
      <c r="BA260" s="585">
        <f>IFERROR(VLOOKUP(H260,'base dados'!$B$2:$C$47,2,FALSE),0)</f>
        <v>0</v>
      </c>
      <c r="BB260" s="589">
        <f t="shared" si="70"/>
        <v>0</v>
      </c>
      <c r="BC260" s="589">
        <f t="shared" si="71"/>
        <v>0</v>
      </c>
    </row>
    <row r="261" spans="1:55" ht="42.6" hidden="1" customHeight="1">
      <c r="A261" s="482">
        <f>IFERROR(VLOOKUP(G261,'base dados'!K262:L265,2,FALSE),0)</f>
        <v>0</v>
      </c>
      <c r="B261" s="482">
        <f>IFERROR(VLOOKUP(H261,'base dados'!$M$11:$N$22,2,FALSE),0)</f>
        <v>0</v>
      </c>
      <c r="C261" s="578">
        <f t="shared" si="65"/>
        <v>251</v>
      </c>
      <c r="D261" s="578"/>
      <c r="E261" s="578"/>
      <c r="F261" s="581"/>
      <c r="G261" s="579"/>
      <c r="H261" s="579"/>
      <c r="I261" s="597">
        <f>IFERROR(VLOOKUP(G261,'base dados'!$B$2:$F$47,5,FALSE),0)</f>
        <v>0</v>
      </c>
      <c r="J261" s="586" t="str">
        <f>IFERROR(VLOOKUP(G261,'base dados'!$B$2:$F$47,3,FALSE)," ")</f>
        <v xml:space="preserve"> </v>
      </c>
      <c r="K261" s="597" t="str">
        <f>IFERROR(VLOOKUP(H261,'base dados'!$B$2:$F$47,5,FALSE)," ")</f>
        <v xml:space="preserve"> </v>
      </c>
      <c r="L261" s="586" t="str">
        <f>IFERROR(VLOOKUP(H261,'base dados'!$B$2:$F$47,3,FALSE)," ")</f>
        <v xml:space="preserve"> </v>
      </c>
      <c r="M261" s="582"/>
      <c r="N261" s="587"/>
      <c r="O261" s="587"/>
      <c r="P261" s="586">
        <f t="shared" si="56"/>
        <v>0</v>
      </c>
      <c r="Q261" s="587"/>
      <c r="R261" s="587"/>
      <c r="S261" s="587"/>
      <c r="T261" s="587"/>
      <c r="U261" s="586">
        <f t="shared" si="57"/>
        <v>0</v>
      </c>
      <c r="V261" s="582"/>
      <c r="W261" s="582"/>
      <c r="X261" s="582"/>
      <c r="Y261" s="582"/>
      <c r="Z261" s="586">
        <f t="shared" si="58"/>
        <v>0</v>
      </c>
      <c r="AA261" s="582"/>
      <c r="AB261" s="582"/>
      <c r="AC261" s="586">
        <f t="shared" si="59"/>
        <v>0</v>
      </c>
      <c r="AD261" s="582"/>
      <c r="AE261" s="582"/>
      <c r="AF261" s="582"/>
      <c r="AG261" s="586">
        <f t="shared" si="60"/>
        <v>0</v>
      </c>
      <c r="AH261" s="582"/>
      <c r="AI261" s="582"/>
      <c r="AJ261" s="582"/>
      <c r="AK261" s="582"/>
      <c r="AL261" s="586">
        <f t="shared" si="61"/>
        <v>0</v>
      </c>
      <c r="AM261" s="582"/>
      <c r="AN261" s="582"/>
      <c r="AO261" s="586">
        <f t="shared" si="66"/>
        <v>0</v>
      </c>
      <c r="AP261" s="582"/>
      <c r="AQ261" s="582"/>
      <c r="AR261" s="582"/>
      <c r="AS261" s="588">
        <f t="shared" si="67"/>
        <v>0</v>
      </c>
      <c r="AT261" s="590">
        <f t="shared" si="68"/>
        <v>0</v>
      </c>
      <c r="AU261" s="601">
        <f t="shared" si="62"/>
        <v>0</v>
      </c>
      <c r="AV261" s="601">
        <f t="shared" si="69"/>
        <v>0</v>
      </c>
      <c r="AW261" s="584">
        <f>IFERROR(VLOOKUP(G261,'base dados'!$B$2:$C$47,2,FALSE),0)</f>
        <v>0</v>
      </c>
      <c r="AX261" s="589">
        <f t="shared" si="72"/>
        <v>0</v>
      </c>
      <c r="AY261" s="601">
        <f t="shared" si="63"/>
        <v>0</v>
      </c>
      <c r="AZ261" s="601">
        <f t="shared" si="64"/>
        <v>0</v>
      </c>
      <c r="BA261" s="585">
        <f>IFERROR(VLOOKUP(H261,'base dados'!$B$2:$C$47,2,FALSE),0)</f>
        <v>0</v>
      </c>
      <c r="BB261" s="589">
        <f t="shared" si="70"/>
        <v>0</v>
      </c>
      <c r="BC261" s="589">
        <f t="shared" si="71"/>
        <v>0</v>
      </c>
    </row>
    <row r="262" spans="1:55" ht="42.6" hidden="1" customHeight="1">
      <c r="A262" s="482">
        <f>IFERROR(VLOOKUP(G262,'base dados'!K263:L266,2,FALSE),0)</f>
        <v>0</v>
      </c>
      <c r="B262" s="482">
        <f>IFERROR(VLOOKUP(H262,'base dados'!$M$11:$N$22,2,FALSE),0)</f>
        <v>0</v>
      </c>
      <c r="C262" s="578">
        <f t="shared" si="65"/>
        <v>252</v>
      </c>
      <c r="D262" s="578"/>
      <c r="E262" s="578"/>
      <c r="F262" s="581"/>
      <c r="G262" s="579"/>
      <c r="H262" s="579"/>
      <c r="I262" s="597">
        <f>IFERROR(VLOOKUP(G262,'base dados'!$B$2:$F$47,5,FALSE),0)</f>
        <v>0</v>
      </c>
      <c r="J262" s="586" t="str">
        <f>IFERROR(VLOOKUP(G262,'base dados'!$B$2:$F$47,3,FALSE)," ")</f>
        <v xml:space="preserve"> </v>
      </c>
      <c r="K262" s="597" t="str">
        <f>IFERROR(VLOOKUP(H262,'base dados'!$B$2:$F$47,5,FALSE)," ")</f>
        <v xml:space="preserve"> </v>
      </c>
      <c r="L262" s="586" t="str">
        <f>IFERROR(VLOOKUP(H262,'base dados'!$B$2:$F$47,3,FALSE)," ")</f>
        <v xml:space="preserve"> </v>
      </c>
      <c r="M262" s="582"/>
      <c r="N262" s="587"/>
      <c r="O262" s="587"/>
      <c r="P262" s="586">
        <f t="shared" si="56"/>
        <v>0</v>
      </c>
      <c r="Q262" s="587"/>
      <c r="R262" s="587"/>
      <c r="S262" s="587"/>
      <c r="T262" s="587"/>
      <c r="U262" s="586">
        <f t="shared" si="57"/>
        <v>0</v>
      </c>
      <c r="V262" s="582"/>
      <c r="W262" s="582"/>
      <c r="X262" s="582"/>
      <c r="Y262" s="582"/>
      <c r="Z262" s="586">
        <f t="shared" si="58"/>
        <v>0</v>
      </c>
      <c r="AA262" s="582"/>
      <c r="AB262" s="582"/>
      <c r="AC262" s="586">
        <f t="shared" si="59"/>
        <v>0</v>
      </c>
      <c r="AD262" s="582"/>
      <c r="AE262" s="582"/>
      <c r="AF262" s="582"/>
      <c r="AG262" s="586">
        <f t="shared" si="60"/>
        <v>0</v>
      </c>
      <c r="AH262" s="582"/>
      <c r="AI262" s="582"/>
      <c r="AJ262" s="582"/>
      <c r="AK262" s="582"/>
      <c r="AL262" s="586">
        <f t="shared" si="61"/>
        <v>0</v>
      </c>
      <c r="AM262" s="582"/>
      <c r="AN262" s="582"/>
      <c r="AO262" s="586">
        <f t="shared" si="66"/>
        <v>0</v>
      </c>
      <c r="AP262" s="582"/>
      <c r="AQ262" s="582"/>
      <c r="AR262" s="582"/>
      <c r="AS262" s="588">
        <f t="shared" si="67"/>
        <v>0</v>
      </c>
      <c r="AT262" s="590">
        <f t="shared" si="68"/>
        <v>0</v>
      </c>
      <c r="AU262" s="601">
        <f t="shared" si="62"/>
        <v>0</v>
      </c>
      <c r="AV262" s="601">
        <f t="shared" si="69"/>
        <v>0</v>
      </c>
      <c r="AW262" s="584">
        <f>IFERROR(VLOOKUP(G262,'base dados'!$B$2:$C$47,2,FALSE),0)</f>
        <v>0</v>
      </c>
      <c r="AX262" s="589">
        <f t="shared" si="72"/>
        <v>0</v>
      </c>
      <c r="AY262" s="601">
        <f t="shared" si="63"/>
        <v>0</v>
      </c>
      <c r="AZ262" s="601">
        <f t="shared" si="64"/>
        <v>0</v>
      </c>
      <c r="BA262" s="585">
        <f>IFERROR(VLOOKUP(H262,'base dados'!$B$2:$C$47,2,FALSE),0)</f>
        <v>0</v>
      </c>
      <c r="BB262" s="589">
        <f t="shared" si="70"/>
        <v>0</v>
      </c>
      <c r="BC262" s="589">
        <f t="shared" si="71"/>
        <v>0</v>
      </c>
    </row>
    <row r="263" spans="1:55" ht="42.6" hidden="1" customHeight="1">
      <c r="A263" s="482">
        <f>IFERROR(VLOOKUP(G263,'base dados'!K264:L267,2,FALSE),0)</f>
        <v>0</v>
      </c>
      <c r="B263" s="482">
        <f>IFERROR(VLOOKUP(H263,'base dados'!$M$11:$N$22,2,FALSE),0)</f>
        <v>0</v>
      </c>
      <c r="C263" s="578">
        <f t="shared" si="65"/>
        <v>253</v>
      </c>
      <c r="D263" s="578"/>
      <c r="E263" s="578"/>
      <c r="F263" s="581"/>
      <c r="G263" s="579"/>
      <c r="H263" s="579"/>
      <c r="I263" s="597">
        <f>IFERROR(VLOOKUP(G263,'base dados'!$B$2:$F$47,5,FALSE),0)</f>
        <v>0</v>
      </c>
      <c r="J263" s="586" t="str">
        <f>IFERROR(VLOOKUP(G263,'base dados'!$B$2:$F$47,3,FALSE)," ")</f>
        <v xml:space="preserve"> </v>
      </c>
      <c r="K263" s="597" t="str">
        <f>IFERROR(VLOOKUP(H263,'base dados'!$B$2:$F$47,5,FALSE)," ")</f>
        <v xml:space="preserve"> </v>
      </c>
      <c r="L263" s="586" t="str">
        <f>IFERROR(VLOOKUP(H263,'base dados'!$B$2:$F$47,3,FALSE)," ")</f>
        <v xml:space="preserve"> </v>
      </c>
      <c r="M263" s="582"/>
      <c r="N263" s="587"/>
      <c r="O263" s="587"/>
      <c r="P263" s="586">
        <f t="shared" si="56"/>
        <v>0</v>
      </c>
      <c r="Q263" s="587"/>
      <c r="R263" s="587"/>
      <c r="S263" s="587"/>
      <c r="T263" s="587"/>
      <c r="U263" s="586">
        <f t="shared" si="57"/>
        <v>0</v>
      </c>
      <c r="V263" s="582"/>
      <c r="W263" s="582"/>
      <c r="X263" s="582"/>
      <c r="Y263" s="582"/>
      <c r="Z263" s="586">
        <f t="shared" si="58"/>
        <v>0</v>
      </c>
      <c r="AA263" s="582"/>
      <c r="AB263" s="582"/>
      <c r="AC263" s="586">
        <f t="shared" si="59"/>
        <v>0</v>
      </c>
      <c r="AD263" s="582"/>
      <c r="AE263" s="582"/>
      <c r="AF263" s="582"/>
      <c r="AG263" s="586">
        <f t="shared" si="60"/>
        <v>0</v>
      </c>
      <c r="AH263" s="582"/>
      <c r="AI263" s="582"/>
      <c r="AJ263" s="582"/>
      <c r="AK263" s="582"/>
      <c r="AL263" s="586">
        <f t="shared" si="61"/>
        <v>0</v>
      </c>
      <c r="AM263" s="582"/>
      <c r="AN263" s="582"/>
      <c r="AO263" s="586">
        <f t="shared" si="66"/>
        <v>0</v>
      </c>
      <c r="AP263" s="582"/>
      <c r="AQ263" s="582"/>
      <c r="AR263" s="582"/>
      <c r="AS263" s="588">
        <f t="shared" si="67"/>
        <v>0</v>
      </c>
      <c r="AT263" s="590">
        <f t="shared" si="68"/>
        <v>0</v>
      </c>
      <c r="AU263" s="601">
        <f t="shared" si="62"/>
        <v>0</v>
      </c>
      <c r="AV263" s="601">
        <f t="shared" si="69"/>
        <v>0</v>
      </c>
      <c r="AW263" s="584">
        <f>IFERROR(VLOOKUP(G263,'base dados'!$B$2:$C$47,2,FALSE),0)</f>
        <v>0</v>
      </c>
      <c r="AX263" s="589">
        <f t="shared" si="72"/>
        <v>0</v>
      </c>
      <c r="AY263" s="601">
        <f t="shared" si="63"/>
        <v>0</v>
      </c>
      <c r="AZ263" s="601">
        <f t="shared" si="64"/>
        <v>0</v>
      </c>
      <c r="BA263" s="585">
        <f>IFERROR(VLOOKUP(H263,'base dados'!$B$2:$C$47,2,FALSE),0)</f>
        <v>0</v>
      </c>
      <c r="BB263" s="589">
        <f t="shared" si="70"/>
        <v>0</v>
      </c>
      <c r="BC263" s="589">
        <f t="shared" si="71"/>
        <v>0</v>
      </c>
    </row>
    <row r="264" spans="1:55" ht="42.6" hidden="1" customHeight="1">
      <c r="A264" s="482">
        <f>IFERROR(VLOOKUP(G264,'base dados'!K265:L268,2,FALSE),0)</f>
        <v>0</v>
      </c>
      <c r="B264" s="482">
        <f>IFERROR(VLOOKUP(H264,'base dados'!$M$11:$N$22,2,FALSE),0)</f>
        <v>0</v>
      </c>
      <c r="C264" s="578">
        <f t="shared" si="65"/>
        <v>254</v>
      </c>
      <c r="D264" s="578"/>
      <c r="E264" s="578"/>
      <c r="F264" s="581"/>
      <c r="G264" s="579"/>
      <c r="H264" s="579"/>
      <c r="I264" s="597">
        <f>IFERROR(VLOOKUP(G264,'base dados'!$B$2:$F$47,5,FALSE),0)</f>
        <v>0</v>
      </c>
      <c r="J264" s="586" t="str">
        <f>IFERROR(VLOOKUP(G264,'base dados'!$B$2:$F$47,3,FALSE)," ")</f>
        <v xml:space="preserve"> </v>
      </c>
      <c r="K264" s="597" t="str">
        <f>IFERROR(VLOOKUP(H264,'base dados'!$B$2:$F$47,5,FALSE)," ")</f>
        <v xml:space="preserve"> </v>
      </c>
      <c r="L264" s="586" t="str">
        <f>IFERROR(VLOOKUP(H264,'base dados'!$B$2:$F$47,3,FALSE)," ")</f>
        <v xml:space="preserve"> </v>
      </c>
      <c r="M264" s="582"/>
      <c r="N264" s="587"/>
      <c r="O264" s="587"/>
      <c r="P264" s="586">
        <f t="shared" si="56"/>
        <v>0</v>
      </c>
      <c r="Q264" s="587"/>
      <c r="R264" s="587"/>
      <c r="S264" s="587"/>
      <c r="T264" s="587"/>
      <c r="U264" s="586">
        <f t="shared" si="57"/>
        <v>0</v>
      </c>
      <c r="V264" s="582"/>
      <c r="W264" s="582"/>
      <c r="X264" s="582"/>
      <c r="Y264" s="582"/>
      <c r="Z264" s="586">
        <f t="shared" si="58"/>
        <v>0</v>
      </c>
      <c r="AA264" s="582"/>
      <c r="AB264" s="582"/>
      <c r="AC264" s="586">
        <f t="shared" si="59"/>
        <v>0</v>
      </c>
      <c r="AD264" s="582"/>
      <c r="AE264" s="582"/>
      <c r="AF264" s="582"/>
      <c r="AG264" s="586">
        <f t="shared" si="60"/>
        <v>0</v>
      </c>
      <c r="AH264" s="582"/>
      <c r="AI264" s="582"/>
      <c r="AJ264" s="582"/>
      <c r="AK264" s="582"/>
      <c r="AL264" s="586">
        <f t="shared" si="61"/>
        <v>0</v>
      </c>
      <c r="AM264" s="582"/>
      <c r="AN264" s="582"/>
      <c r="AO264" s="586">
        <f t="shared" si="66"/>
        <v>0</v>
      </c>
      <c r="AP264" s="582"/>
      <c r="AQ264" s="582"/>
      <c r="AR264" s="582"/>
      <c r="AS264" s="588">
        <f t="shared" si="67"/>
        <v>0</v>
      </c>
      <c r="AT264" s="590">
        <f t="shared" si="68"/>
        <v>0</v>
      </c>
      <c r="AU264" s="601">
        <f t="shared" si="62"/>
        <v>0</v>
      </c>
      <c r="AV264" s="601">
        <f t="shared" si="69"/>
        <v>0</v>
      </c>
      <c r="AW264" s="584">
        <f>IFERROR(VLOOKUP(G264,'base dados'!$B$2:$C$47,2,FALSE),0)</f>
        <v>0</v>
      </c>
      <c r="AX264" s="589">
        <f t="shared" si="72"/>
        <v>0</v>
      </c>
      <c r="AY264" s="601">
        <f t="shared" si="63"/>
        <v>0</v>
      </c>
      <c r="AZ264" s="601">
        <f t="shared" si="64"/>
        <v>0</v>
      </c>
      <c r="BA264" s="585">
        <f>IFERROR(VLOOKUP(H264,'base dados'!$B$2:$C$47,2,FALSE),0)</f>
        <v>0</v>
      </c>
      <c r="BB264" s="589">
        <f t="shared" si="70"/>
        <v>0</v>
      </c>
      <c r="BC264" s="589">
        <f t="shared" si="71"/>
        <v>0</v>
      </c>
    </row>
    <row r="265" spans="1:55" ht="42.6" hidden="1" customHeight="1">
      <c r="A265" s="482">
        <f>IFERROR(VLOOKUP(G265,'base dados'!K266:L269,2,FALSE),0)</f>
        <v>0</v>
      </c>
      <c r="B265" s="482">
        <f>IFERROR(VLOOKUP(H265,'base dados'!$M$11:$N$22,2,FALSE),0)</f>
        <v>0</v>
      </c>
      <c r="C265" s="578">
        <f t="shared" si="65"/>
        <v>255</v>
      </c>
      <c r="D265" s="578"/>
      <c r="E265" s="578"/>
      <c r="F265" s="581"/>
      <c r="G265" s="579"/>
      <c r="H265" s="579"/>
      <c r="I265" s="597">
        <f>IFERROR(VLOOKUP(G265,'base dados'!$B$2:$F$47,5,FALSE),0)</f>
        <v>0</v>
      </c>
      <c r="J265" s="586" t="str">
        <f>IFERROR(VLOOKUP(G265,'base dados'!$B$2:$F$47,3,FALSE)," ")</f>
        <v xml:space="preserve"> </v>
      </c>
      <c r="K265" s="597" t="str">
        <f>IFERROR(VLOOKUP(H265,'base dados'!$B$2:$F$47,5,FALSE)," ")</f>
        <v xml:space="preserve"> </v>
      </c>
      <c r="L265" s="586" t="str">
        <f>IFERROR(VLOOKUP(H265,'base dados'!$B$2:$F$47,3,FALSE)," ")</f>
        <v xml:space="preserve"> </v>
      </c>
      <c r="M265" s="582"/>
      <c r="N265" s="587"/>
      <c r="O265" s="587"/>
      <c r="P265" s="586">
        <f t="shared" si="56"/>
        <v>0</v>
      </c>
      <c r="Q265" s="587"/>
      <c r="R265" s="587"/>
      <c r="S265" s="587"/>
      <c r="T265" s="587"/>
      <c r="U265" s="586">
        <f t="shared" si="57"/>
        <v>0</v>
      </c>
      <c r="V265" s="582"/>
      <c r="W265" s="582"/>
      <c r="X265" s="582"/>
      <c r="Y265" s="582"/>
      <c r="Z265" s="586">
        <f t="shared" si="58"/>
        <v>0</v>
      </c>
      <c r="AA265" s="582"/>
      <c r="AB265" s="582"/>
      <c r="AC265" s="586">
        <f t="shared" si="59"/>
        <v>0</v>
      </c>
      <c r="AD265" s="582"/>
      <c r="AE265" s="582"/>
      <c r="AF265" s="582"/>
      <c r="AG265" s="586">
        <f t="shared" si="60"/>
        <v>0</v>
      </c>
      <c r="AH265" s="582"/>
      <c r="AI265" s="582"/>
      <c r="AJ265" s="582"/>
      <c r="AK265" s="582"/>
      <c r="AL265" s="586">
        <f t="shared" si="61"/>
        <v>0</v>
      </c>
      <c r="AM265" s="582"/>
      <c r="AN265" s="582"/>
      <c r="AO265" s="586">
        <f t="shared" si="66"/>
        <v>0</v>
      </c>
      <c r="AP265" s="582"/>
      <c r="AQ265" s="582"/>
      <c r="AR265" s="582"/>
      <c r="AS265" s="588">
        <f t="shared" si="67"/>
        <v>0</v>
      </c>
      <c r="AT265" s="590">
        <f t="shared" si="68"/>
        <v>0</v>
      </c>
      <c r="AU265" s="601">
        <f t="shared" si="62"/>
        <v>0</v>
      </c>
      <c r="AV265" s="601">
        <f t="shared" si="69"/>
        <v>0</v>
      </c>
      <c r="AW265" s="584">
        <f>IFERROR(VLOOKUP(G265,'base dados'!$B$2:$C$47,2,FALSE),0)</f>
        <v>0</v>
      </c>
      <c r="AX265" s="589">
        <f t="shared" si="72"/>
        <v>0</v>
      </c>
      <c r="AY265" s="601">
        <f t="shared" si="63"/>
        <v>0</v>
      </c>
      <c r="AZ265" s="601">
        <f t="shared" si="64"/>
        <v>0</v>
      </c>
      <c r="BA265" s="585">
        <f>IFERROR(VLOOKUP(H265,'base dados'!$B$2:$C$47,2,FALSE),0)</f>
        <v>0</v>
      </c>
      <c r="BB265" s="589">
        <f t="shared" si="70"/>
        <v>0</v>
      </c>
      <c r="BC265" s="589">
        <f t="shared" si="71"/>
        <v>0</v>
      </c>
    </row>
    <row r="266" spans="1:55" ht="42.6" hidden="1" customHeight="1">
      <c r="A266" s="482">
        <f>IFERROR(VLOOKUP(G266,'base dados'!K267:L270,2,FALSE),0)</f>
        <v>0</v>
      </c>
      <c r="B266" s="482">
        <f>IFERROR(VLOOKUP(H266,'base dados'!$M$11:$N$22,2,FALSE),0)</f>
        <v>0</v>
      </c>
      <c r="C266" s="578">
        <f t="shared" si="65"/>
        <v>256</v>
      </c>
      <c r="D266" s="578"/>
      <c r="E266" s="578"/>
      <c r="F266" s="581"/>
      <c r="G266" s="579"/>
      <c r="H266" s="579"/>
      <c r="I266" s="597">
        <f>IFERROR(VLOOKUP(G266,'base dados'!$B$2:$F$47,5,FALSE),0)</f>
        <v>0</v>
      </c>
      <c r="J266" s="586" t="str">
        <f>IFERROR(VLOOKUP(G266,'base dados'!$B$2:$F$47,3,FALSE)," ")</f>
        <v xml:space="preserve"> </v>
      </c>
      <c r="K266" s="597" t="str">
        <f>IFERROR(VLOOKUP(H266,'base dados'!$B$2:$F$47,5,FALSE)," ")</f>
        <v xml:space="preserve"> </v>
      </c>
      <c r="L266" s="586" t="str">
        <f>IFERROR(VLOOKUP(H266,'base dados'!$B$2:$F$47,3,FALSE)," ")</f>
        <v xml:space="preserve"> </v>
      </c>
      <c r="M266" s="582"/>
      <c r="N266" s="587"/>
      <c r="O266" s="587"/>
      <c r="P266" s="586">
        <f t="shared" ref="P266:P329" si="73">IF(N266="",0,((N266/1000*2)+(M266/1000*2))*3.1416*O266)</f>
        <v>0</v>
      </c>
      <c r="Q266" s="587"/>
      <c r="R266" s="587"/>
      <c r="S266" s="587"/>
      <c r="T266" s="587"/>
      <c r="U266" s="586">
        <f t="shared" ref="U266:U329" si="74">IF(Q266="",0,(((R266+S266/1000*2)+(M266/1000*2))*4*T266*Q266)+((R266+S266/1000)+(M266/1000*2))*((R266+S266/1000)+(M266/1000*2))*3.1416/4*Q266)</f>
        <v>0</v>
      </c>
      <c r="V266" s="582"/>
      <c r="W266" s="582"/>
      <c r="X266" s="582"/>
      <c r="Y266" s="582"/>
      <c r="Z266" s="586">
        <f t="shared" ref="Z266:Z329" si="75">(((V266+W266+M266*0.001)/2)*PI())*X266*Y266</f>
        <v>0</v>
      </c>
      <c r="AA266" s="582"/>
      <c r="AB266" s="582"/>
      <c r="AC266" s="586">
        <f t="shared" ref="AC266:AC329" si="76">4*PI()*(((AA266+M266*0.001)/2)^2)*AB266</f>
        <v>0</v>
      </c>
      <c r="AD266" s="582"/>
      <c r="AE266" s="582"/>
      <c r="AF266" s="582"/>
      <c r="AG266" s="586">
        <f t="shared" ref="AG266:AG329" si="77">IF(AF266&gt;0,((AD266+M266*0.001)*PI()*AE266*AF266)+(((AD266+M266*0.001)/2)^2*PI())*2,0)</f>
        <v>0</v>
      </c>
      <c r="AH266" s="582"/>
      <c r="AI266" s="582"/>
      <c r="AJ266" s="582"/>
      <c r="AK266" s="582"/>
      <c r="AL266" s="586">
        <f t="shared" ref="AL266:AL329" si="78">(((AH266+M266*0.002)*(AI266+M266*0.002))*2+((AH266+M266*0.002)*(AJ266+M266*0.002))*2+((AI266+M266*0.002)*(AJ266+M266*0.002))*2)*AK266</f>
        <v>0</v>
      </c>
      <c r="AM266" s="582"/>
      <c r="AN266" s="582"/>
      <c r="AO266" s="586">
        <f t="shared" si="66"/>
        <v>0</v>
      </c>
      <c r="AP266" s="582"/>
      <c r="AQ266" s="582"/>
      <c r="AR266" s="582"/>
      <c r="AS266" s="588">
        <f t="shared" si="67"/>
        <v>0</v>
      </c>
      <c r="AT266" s="590">
        <f t="shared" si="68"/>
        <v>0</v>
      </c>
      <c r="AU266" s="601">
        <f t="shared" ref="AU266:AU329" si="79">ROUNDUP(IF(G266="DEMOLIÇÃO, REM E BOTA-FORA DE TIJ_ISOL",AV266*I266,IF(G266="DEM. CONCR. REFR.(DENSO REG_CLASSE A/B)",AV266*I266,IF(G266="DEM. REV_PROT_CONTRA_FOGO FIREPROOFING",AV266*I266,IF(G266="DEMOLIÇÃO DE MÓDULOS DE FIBRA CERÂMICA",AV266*I266,0)))),3)</f>
        <v>0</v>
      </c>
      <c r="AV266" s="601">
        <f t="shared" si="69"/>
        <v>0</v>
      </c>
      <c r="AW266" s="584">
        <f>IFERROR(VLOOKUP(G266,'base dados'!$B$2:$C$47,2,FALSE),0)</f>
        <v>0</v>
      </c>
      <c r="AX266" s="589">
        <f t="shared" si="72"/>
        <v>0</v>
      </c>
      <c r="AY266" s="601">
        <f t="shared" ref="AY266:AY329" si="80">ROUNDUP(IF(H266="APLIC. MASSA ANTICORR_MAT_FORN_CONTRAT",AT266*5,IF(H266="APLIC. TIJ REFR. ISOLANTE FORN. CONTRAT.",AZ266*K266,IF(H266="APLIC. TIJ ISOL (COM MATERIAIS) CONTRAT.",AZ266*K266,IF(H266="APLIC. TIJ REFR. FORNEC. CONTRATADA",AZ266*K266,IF(H266="APLIC. TIJ REFR. (C/MAT) FORN. CONTRAT.",AZ266*K266,IF(H266="APLIC. CONCR. REFR. DENSO REG CL A_C/MAT",AZ266*K266,IF(H266="APLIC. CONCR. REFR. DENSO REG CL B_C/MAT",AT266*K266,IF(H266="APLIC. CONCR. REFR. SEMI-ISOL. FORN. MAT",AZ266*K266,IF(H266="AP. CONCR. REF. ISOL. A/B FORN. MAT_DERR",AZ266*K266,IF(H266="APL. CONCR_REF_ISOL_SEMI_PROJ. PNEUMAT",AZ266*K266,IF(H266="APL. REV_PROT_CONTRA_FOGO_FORN_MAT_CONTR",AZ266*K266,IF(H266="INST. MÓDULOS_FIBRA_CERÂM_FORN. MAT_CONT",AZ266*K266,0)))))))))))),3)</f>
        <v>0</v>
      </c>
      <c r="AZ266" s="601">
        <f t="shared" ref="AZ266:AZ329" si="81">ROUNDUP(IF(H266="APLIC. MASSA ANTICORR_MAT_FORN_CONTRAT",AT266*(M266/1000),IF(H266="APLIC. TIJ REFR. ISOLANTE FORN. CONTRAT.",AT266*(M266/1000),IF(H266="APLIC. TIJ ISOL (COM MATERIAIS) CONTRAT.",AT266*(M266/1000),IF(H266="APLIC. TIJ REFR. FORNEC. CONTRATADA",AT266*(M266/1000),IF(H266="APLIC. TIJ REFR. (C/MAT) FORN. CONTRAT.",AT266*(M266/1000),IF(H266="APLIC. CONCR. REFR. DENSO REG CL A_C/MAT",AT266*(M266/1000),IF(H266="APLIC. CONCR. REFR. DENSO REG CL B_C/MAT",AT266*(M266/1000),IF(H266="APLIC. CONCR. REFR. SEMI-ISOL. FORN. MAT",AT266*(M266/1000),IF(H266="AP. CONCR. REF. ISOL. A/B FORN. MAT_DERR",AT266*(M266/1000),IF(H266="APL. CONCR_REF_ISOL_SEMI_PROJ. PNEUMAT",AT266*(M266/1000),IF(H266="APL. REV_PROT_CONTRA_FOGO_FORN_MAT_CONTR",AT266*(M266/1000),IF(H266="INST. MÓDULOS_FIBRA_CERÂM_FORN. MAT_CONT",AT266*(M266/1000),0)))))))))))),3)</f>
        <v>0</v>
      </c>
      <c r="BA266" s="585">
        <f>IFERROR(VLOOKUP(H266,'base dados'!$B$2:$C$47,2,FALSE),0)</f>
        <v>0</v>
      </c>
      <c r="BB266" s="589">
        <f t="shared" si="70"/>
        <v>0</v>
      </c>
      <c r="BC266" s="589">
        <f t="shared" si="71"/>
        <v>0</v>
      </c>
    </row>
    <row r="267" spans="1:55" ht="42.6" hidden="1" customHeight="1">
      <c r="A267" s="482">
        <f>IFERROR(VLOOKUP(G267,'base dados'!K268:L271,2,FALSE),0)</f>
        <v>0</v>
      </c>
      <c r="B267" s="482">
        <f>IFERROR(VLOOKUP(H267,'base dados'!$M$11:$N$22,2,FALSE),0)</f>
        <v>0</v>
      </c>
      <c r="C267" s="578">
        <f t="shared" ref="C267:C330" si="82">ROW()-10</f>
        <v>257</v>
      </c>
      <c r="D267" s="578"/>
      <c r="E267" s="578"/>
      <c r="F267" s="581"/>
      <c r="G267" s="579"/>
      <c r="H267" s="579"/>
      <c r="I267" s="597">
        <f>IFERROR(VLOOKUP(G267,'base dados'!$B$2:$F$47,5,FALSE),0)</f>
        <v>0</v>
      </c>
      <c r="J267" s="586" t="str">
        <f>IFERROR(VLOOKUP(G267,'base dados'!$B$2:$F$47,3,FALSE)," ")</f>
        <v xml:space="preserve"> </v>
      </c>
      <c r="K267" s="597" t="str">
        <f>IFERROR(VLOOKUP(H267,'base dados'!$B$2:$F$47,5,FALSE)," ")</f>
        <v xml:space="preserve"> </v>
      </c>
      <c r="L267" s="586" t="str">
        <f>IFERROR(VLOOKUP(H267,'base dados'!$B$2:$F$47,3,FALSE)," ")</f>
        <v xml:space="preserve"> </v>
      </c>
      <c r="M267" s="582"/>
      <c r="N267" s="587"/>
      <c r="O267" s="587"/>
      <c r="P267" s="586">
        <f t="shared" si="73"/>
        <v>0</v>
      </c>
      <c r="Q267" s="587"/>
      <c r="R267" s="587"/>
      <c r="S267" s="587"/>
      <c r="T267" s="587"/>
      <c r="U267" s="586">
        <f t="shared" si="74"/>
        <v>0</v>
      </c>
      <c r="V267" s="582"/>
      <c r="W267" s="582"/>
      <c r="X267" s="582"/>
      <c r="Y267" s="582"/>
      <c r="Z267" s="586">
        <f t="shared" si="75"/>
        <v>0</v>
      </c>
      <c r="AA267" s="582"/>
      <c r="AB267" s="582"/>
      <c r="AC267" s="586">
        <f t="shared" si="76"/>
        <v>0</v>
      </c>
      <c r="AD267" s="582"/>
      <c r="AE267" s="582"/>
      <c r="AF267" s="582"/>
      <c r="AG267" s="586">
        <f t="shared" si="77"/>
        <v>0</v>
      </c>
      <c r="AH267" s="582"/>
      <c r="AI267" s="582"/>
      <c r="AJ267" s="582"/>
      <c r="AK267" s="582"/>
      <c r="AL267" s="586">
        <f t="shared" si="78"/>
        <v>0</v>
      </c>
      <c r="AM267" s="582"/>
      <c r="AN267" s="582"/>
      <c r="AO267" s="586">
        <f t="shared" ref="AO267:AO330" si="83">PI()*(AM267/2)^2*AN267</f>
        <v>0</v>
      </c>
      <c r="AP267" s="582"/>
      <c r="AQ267" s="582"/>
      <c r="AR267" s="582"/>
      <c r="AS267" s="588">
        <f t="shared" ref="AS267:AS330" si="84">IF(AP267="",0,(AR267*AQ267*AP267))</f>
        <v>0</v>
      </c>
      <c r="AT267" s="590">
        <f t="shared" ref="AT267:AT330" si="85">(AC267+AG267+AL267+AO267+AS267+U267+P267+Z267)</f>
        <v>0</v>
      </c>
      <c r="AU267" s="601">
        <f t="shared" si="79"/>
        <v>0</v>
      </c>
      <c r="AV267" s="601">
        <f t="shared" ref="AV267:AV330" si="86">IFERROR(ROUNDUP(IF(G267="DEMOLIÇÃO, REM E BOTA-FORA DE TIJ_ISOL",AT267*(M267/1000),IF(G267="DEM. CONCR. REFR.(DENSO REG_CLASSE A/B)",AT267*(M267/1000),IF(G267="DEM. REV_PROT_CONTRA_FOGO FIREPROOFING",AT267*(M267/1000),IF(G267="DEMOLIÇÃO DE MÓDULOS DE FIBRA CERÂMICA",AT267*(M267/1000),"")))),3),)</f>
        <v>0</v>
      </c>
      <c r="AW267" s="584">
        <f>IFERROR(VLOOKUP(G267,'base dados'!$B$2:$C$47,2,FALSE),0)</f>
        <v>0</v>
      </c>
      <c r="AX267" s="589">
        <f t="shared" si="72"/>
        <v>0</v>
      </c>
      <c r="AY267" s="601">
        <f t="shared" si="80"/>
        <v>0</v>
      </c>
      <c r="AZ267" s="601">
        <f t="shared" si="81"/>
        <v>0</v>
      </c>
      <c r="BA267" s="585">
        <f>IFERROR(VLOOKUP(H267,'base dados'!$B$2:$C$47,2,FALSE),0)</f>
        <v>0</v>
      </c>
      <c r="BB267" s="589">
        <f t="shared" ref="BB267:BB330" si="87">IFERROR(IF(L267="Kg",AY267*BA267,IF(L267="M³",AZ267*BA267,0)),"")</f>
        <v>0</v>
      </c>
      <c r="BC267" s="589">
        <f t="shared" ref="BC267:BC330" si="88">IFERROR(BB267+AX267," ")</f>
        <v>0</v>
      </c>
    </row>
    <row r="268" spans="1:55" ht="42.6" hidden="1" customHeight="1">
      <c r="A268" s="482">
        <f>IFERROR(VLOOKUP(G268,'base dados'!K269:L272,2,FALSE),0)</f>
        <v>0</v>
      </c>
      <c r="B268" s="482">
        <f>IFERROR(VLOOKUP(H268,'base dados'!$M$11:$N$22,2,FALSE),0)</f>
        <v>0</v>
      </c>
      <c r="C268" s="578">
        <f t="shared" si="82"/>
        <v>258</v>
      </c>
      <c r="D268" s="578"/>
      <c r="E268" s="578"/>
      <c r="F268" s="581"/>
      <c r="G268" s="579"/>
      <c r="H268" s="579"/>
      <c r="I268" s="597">
        <f>IFERROR(VLOOKUP(G268,'base dados'!$B$2:$F$47,5,FALSE),0)</f>
        <v>0</v>
      </c>
      <c r="J268" s="586" t="str">
        <f>IFERROR(VLOOKUP(G268,'base dados'!$B$2:$F$47,3,FALSE)," ")</f>
        <v xml:space="preserve"> </v>
      </c>
      <c r="K268" s="597" t="str">
        <f>IFERROR(VLOOKUP(H268,'base dados'!$B$2:$F$47,5,FALSE)," ")</f>
        <v xml:space="preserve"> </v>
      </c>
      <c r="L268" s="586" t="str">
        <f>IFERROR(VLOOKUP(H268,'base dados'!$B$2:$F$47,3,FALSE)," ")</f>
        <v xml:space="preserve"> </v>
      </c>
      <c r="M268" s="582"/>
      <c r="N268" s="587"/>
      <c r="O268" s="587"/>
      <c r="P268" s="586">
        <f t="shared" si="73"/>
        <v>0</v>
      </c>
      <c r="Q268" s="587"/>
      <c r="R268" s="587"/>
      <c r="S268" s="587"/>
      <c r="T268" s="587"/>
      <c r="U268" s="586">
        <f t="shared" si="74"/>
        <v>0</v>
      </c>
      <c r="V268" s="582"/>
      <c r="W268" s="582"/>
      <c r="X268" s="582"/>
      <c r="Y268" s="582"/>
      <c r="Z268" s="586">
        <f t="shared" si="75"/>
        <v>0</v>
      </c>
      <c r="AA268" s="582"/>
      <c r="AB268" s="582"/>
      <c r="AC268" s="586">
        <f t="shared" si="76"/>
        <v>0</v>
      </c>
      <c r="AD268" s="582"/>
      <c r="AE268" s="582"/>
      <c r="AF268" s="582"/>
      <c r="AG268" s="586">
        <f t="shared" si="77"/>
        <v>0</v>
      </c>
      <c r="AH268" s="582"/>
      <c r="AI268" s="582"/>
      <c r="AJ268" s="582"/>
      <c r="AK268" s="582"/>
      <c r="AL268" s="586">
        <f t="shared" si="78"/>
        <v>0</v>
      </c>
      <c r="AM268" s="582"/>
      <c r="AN268" s="582"/>
      <c r="AO268" s="586">
        <f t="shared" si="83"/>
        <v>0</v>
      </c>
      <c r="AP268" s="582"/>
      <c r="AQ268" s="582"/>
      <c r="AR268" s="582"/>
      <c r="AS268" s="588">
        <f t="shared" si="84"/>
        <v>0</v>
      </c>
      <c r="AT268" s="590">
        <f t="shared" si="85"/>
        <v>0</v>
      </c>
      <c r="AU268" s="601">
        <f t="shared" si="79"/>
        <v>0</v>
      </c>
      <c r="AV268" s="601">
        <f t="shared" si="86"/>
        <v>0</v>
      </c>
      <c r="AW268" s="584">
        <f>IFERROR(VLOOKUP(G268,'base dados'!$B$2:$C$47,2,FALSE),0)</f>
        <v>0</v>
      </c>
      <c r="AX268" s="589">
        <f t="shared" si="72"/>
        <v>0</v>
      </c>
      <c r="AY268" s="601">
        <f t="shared" si="80"/>
        <v>0</v>
      </c>
      <c r="AZ268" s="601">
        <f t="shared" si="81"/>
        <v>0</v>
      </c>
      <c r="BA268" s="585">
        <f>IFERROR(VLOOKUP(H268,'base dados'!$B$2:$C$47,2,FALSE),0)</f>
        <v>0</v>
      </c>
      <c r="BB268" s="589">
        <f t="shared" si="87"/>
        <v>0</v>
      </c>
      <c r="BC268" s="589">
        <f t="shared" si="88"/>
        <v>0</v>
      </c>
    </row>
    <row r="269" spans="1:55" ht="42.6" hidden="1" customHeight="1">
      <c r="A269" s="482">
        <f>IFERROR(VLOOKUP(G269,'base dados'!K270:L273,2,FALSE),0)</f>
        <v>0</v>
      </c>
      <c r="B269" s="482">
        <f>IFERROR(VLOOKUP(H269,'base dados'!$M$11:$N$22,2,FALSE),0)</f>
        <v>0</v>
      </c>
      <c r="C269" s="578">
        <f t="shared" si="82"/>
        <v>259</v>
      </c>
      <c r="D269" s="578"/>
      <c r="E269" s="578"/>
      <c r="F269" s="581"/>
      <c r="G269" s="579"/>
      <c r="H269" s="579"/>
      <c r="I269" s="597">
        <f>IFERROR(VLOOKUP(G269,'base dados'!$B$2:$F$47,5,FALSE),0)</f>
        <v>0</v>
      </c>
      <c r="J269" s="586" t="str">
        <f>IFERROR(VLOOKUP(G269,'base dados'!$B$2:$F$47,3,FALSE)," ")</f>
        <v xml:space="preserve"> </v>
      </c>
      <c r="K269" s="597" t="str">
        <f>IFERROR(VLOOKUP(H269,'base dados'!$B$2:$F$47,5,FALSE)," ")</f>
        <v xml:space="preserve"> </v>
      </c>
      <c r="L269" s="586" t="str">
        <f>IFERROR(VLOOKUP(H269,'base dados'!$B$2:$F$47,3,FALSE)," ")</f>
        <v xml:space="preserve"> </v>
      </c>
      <c r="M269" s="582"/>
      <c r="N269" s="587"/>
      <c r="O269" s="587"/>
      <c r="P269" s="586">
        <f t="shared" si="73"/>
        <v>0</v>
      </c>
      <c r="Q269" s="587"/>
      <c r="R269" s="587"/>
      <c r="S269" s="587"/>
      <c r="T269" s="587"/>
      <c r="U269" s="586">
        <f t="shared" si="74"/>
        <v>0</v>
      </c>
      <c r="V269" s="582"/>
      <c r="W269" s="582"/>
      <c r="X269" s="582"/>
      <c r="Y269" s="582"/>
      <c r="Z269" s="586">
        <f t="shared" si="75"/>
        <v>0</v>
      </c>
      <c r="AA269" s="582"/>
      <c r="AB269" s="582"/>
      <c r="AC269" s="586">
        <f t="shared" si="76"/>
        <v>0</v>
      </c>
      <c r="AD269" s="582"/>
      <c r="AE269" s="582"/>
      <c r="AF269" s="582"/>
      <c r="AG269" s="586">
        <f t="shared" si="77"/>
        <v>0</v>
      </c>
      <c r="AH269" s="582"/>
      <c r="AI269" s="582"/>
      <c r="AJ269" s="582"/>
      <c r="AK269" s="582"/>
      <c r="AL269" s="586">
        <f t="shared" si="78"/>
        <v>0</v>
      </c>
      <c r="AM269" s="582"/>
      <c r="AN269" s="582"/>
      <c r="AO269" s="586">
        <f t="shared" si="83"/>
        <v>0</v>
      </c>
      <c r="AP269" s="582"/>
      <c r="AQ269" s="582"/>
      <c r="AR269" s="582"/>
      <c r="AS269" s="588">
        <f t="shared" si="84"/>
        <v>0</v>
      </c>
      <c r="AT269" s="590">
        <f t="shared" si="85"/>
        <v>0</v>
      </c>
      <c r="AU269" s="601">
        <f t="shared" si="79"/>
        <v>0</v>
      </c>
      <c r="AV269" s="601">
        <f t="shared" si="86"/>
        <v>0</v>
      </c>
      <c r="AW269" s="584">
        <f>IFERROR(VLOOKUP(G269,'base dados'!$B$2:$C$47,2,FALSE),0)</f>
        <v>0</v>
      </c>
      <c r="AX269" s="589">
        <f t="shared" si="72"/>
        <v>0</v>
      </c>
      <c r="AY269" s="601">
        <f t="shared" si="80"/>
        <v>0</v>
      </c>
      <c r="AZ269" s="601">
        <f t="shared" si="81"/>
        <v>0</v>
      </c>
      <c r="BA269" s="585">
        <f>IFERROR(VLOOKUP(H269,'base dados'!$B$2:$C$47,2,FALSE),0)</f>
        <v>0</v>
      </c>
      <c r="BB269" s="589">
        <f t="shared" si="87"/>
        <v>0</v>
      </c>
      <c r="BC269" s="589">
        <f t="shared" si="88"/>
        <v>0</v>
      </c>
    </row>
    <row r="270" spans="1:55" ht="42.6" hidden="1" customHeight="1">
      <c r="A270" s="482">
        <f>IFERROR(VLOOKUP(G270,'base dados'!K271:L274,2,FALSE),0)</f>
        <v>0</v>
      </c>
      <c r="B270" s="482">
        <f>IFERROR(VLOOKUP(H270,'base dados'!$M$11:$N$22,2,FALSE),0)</f>
        <v>0</v>
      </c>
      <c r="C270" s="578">
        <f t="shared" si="82"/>
        <v>260</v>
      </c>
      <c r="D270" s="578"/>
      <c r="E270" s="578"/>
      <c r="F270" s="581"/>
      <c r="G270" s="579"/>
      <c r="H270" s="579"/>
      <c r="I270" s="597">
        <f>IFERROR(VLOOKUP(G270,'base dados'!$B$2:$F$47,5,FALSE),0)</f>
        <v>0</v>
      </c>
      <c r="J270" s="586" t="str">
        <f>IFERROR(VLOOKUP(G270,'base dados'!$B$2:$F$47,3,FALSE)," ")</f>
        <v xml:space="preserve"> </v>
      </c>
      <c r="K270" s="597" t="str">
        <f>IFERROR(VLOOKUP(H270,'base dados'!$B$2:$F$47,5,FALSE)," ")</f>
        <v xml:space="preserve"> </v>
      </c>
      <c r="L270" s="586" t="str">
        <f>IFERROR(VLOOKUP(H270,'base dados'!$B$2:$F$47,3,FALSE)," ")</f>
        <v xml:space="preserve"> </v>
      </c>
      <c r="M270" s="582"/>
      <c r="N270" s="587"/>
      <c r="O270" s="587"/>
      <c r="P270" s="586">
        <f t="shared" si="73"/>
        <v>0</v>
      </c>
      <c r="Q270" s="587"/>
      <c r="R270" s="587"/>
      <c r="S270" s="587"/>
      <c r="T270" s="587"/>
      <c r="U270" s="586">
        <f t="shared" si="74"/>
        <v>0</v>
      </c>
      <c r="V270" s="582"/>
      <c r="W270" s="582"/>
      <c r="X270" s="582"/>
      <c r="Y270" s="582"/>
      <c r="Z270" s="586">
        <f t="shared" si="75"/>
        <v>0</v>
      </c>
      <c r="AA270" s="582"/>
      <c r="AB270" s="582"/>
      <c r="AC270" s="586">
        <f t="shared" si="76"/>
        <v>0</v>
      </c>
      <c r="AD270" s="582"/>
      <c r="AE270" s="582"/>
      <c r="AF270" s="582"/>
      <c r="AG270" s="586">
        <f t="shared" si="77"/>
        <v>0</v>
      </c>
      <c r="AH270" s="582"/>
      <c r="AI270" s="582"/>
      <c r="AJ270" s="582"/>
      <c r="AK270" s="582"/>
      <c r="AL270" s="586">
        <f t="shared" si="78"/>
        <v>0</v>
      </c>
      <c r="AM270" s="582"/>
      <c r="AN270" s="582"/>
      <c r="AO270" s="586">
        <f t="shared" si="83"/>
        <v>0</v>
      </c>
      <c r="AP270" s="582"/>
      <c r="AQ270" s="582"/>
      <c r="AR270" s="582"/>
      <c r="AS270" s="588">
        <f t="shared" si="84"/>
        <v>0</v>
      </c>
      <c r="AT270" s="590">
        <f t="shared" si="85"/>
        <v>0</v>
      </c>
      <c r="AU270" s="601">
        <f t="shared" si="79"/>
        <v>0</v>
      </c>
      <c r="AV270" s="601">
        <f t="shared" si="86"/>
        <v>0</v>
      </c>
      <c r="AW270" s="584">
        <f>IFERROR(VLOOKUP(G270,'base dados'!$B$2:$C$47,2,FALSE),0)</f>
        <v>0</v>
      </c>
      <c r="AX270" s="589">
        <f t="shared" si="72"/>
        <v>0</v>
      </c>
      <c r="AY270" s="601">
        <f t="shared" si="80"/>
        <v>0</v>
      </c>
      <c r="AZ270" s="601">
        <f t="shared" si="81"/>
        <v>0</v>
      </c>
      <c r="BA270" s="585">
        <f>IFERROR(VLOOKUP(H270,'base dados'!$B$2:$C$47,2,FALSE),0)</f>
        <v>0</v>
      </c>
      <c r="BB270" s="589">
        <f t="shared" si="87"/>
        <v>0</v>
      </c>
      <c r="BC270" s="589">
        <f t="shared" si="88"/>
        <v>0</v>
      </c>
    </row>
    <row r="271" spans="1:55" ht="42.6" hidden="1" customHeight="1">
      <c r="A271" s="482">
        <f>IFERROR(VLOOKUP(G271,'base dados'!K272:L275,2,FALSE),0)</f>
        <v>0</v>
      </c>
      <c r="B271" s="482">
        <f>IFERROR(VLOOKUP(H271,'base dados'!$M$11:$N$22,2,FALSE),0)</f>
        <v>0</v>
      </c>
      <c r="C271" s="578">
        <f t="shared" si="82"/>
        <v>261</v>
      </c>
      <c r="D271" s="578"/>
      <c r="E271" s="578"/>
      <c r="F271" s="581"/>
      <c r="G271" s="579"/>
      <c r="H271" s="579"/>
      <c r="I271" s="597">
        <f>IFERROR(VLOOKUP(G271,'base dados'!$B$2:$F$47,5,FALSE),0)</f>
        <v>0</v>
      </c>
      <c r="J271" s="586" t="str">
        <f>IFERROR(VLOOKUP(G271,'base dados'!$B$2:$F$47,3,FALSE)," ")</f>
        <v xml:space="preserve"> </v>
      </c>
      <c r="K271" s="597" t="str">
        <f>IFERROR(VLOOKUP(H271,'base dados'!$B$2:$F$47,5,FALSE)," ")</f>
        <v xml:space="preserve"> </v>
      </c>
      <c r="L271" s="586" t="str">
        <f>IFERROR(VLOOKUP(H271,'base dados'!$B$2:$F$47,3,FALSE)," ")</f>
        <v xml:space="preserve"> </v>
      </c>
      <c r="M271" s="582"/>
      <c r="N271" s="587"/>
      <c r="O271" s="587"/>
      <c r="P271" s="586">
        <f t="shared" si="73"/>
        <v>0</v>
      </c>
      <c r="Q271" s="587"/>
      <c r="R271" s="587"/>
      <c r="S271" s="587"/>
      <c r="T271" s="587"/>
      <c r="U271" s="586">
        <f t="shared" si="74"/>
        <v>0</v>
      </c>
      <c r="V271" s="582"/>
      <c r="W271" s="582"/>
      <c r="X271" s="582"/>
      <c r="Y271" s="582"/>
      <c r="Z271" s="586">
        <f t="shared" si="75"/>
        <v>0</v>
      </c>
      <c r="AA271" s="582"/>
      <c r="AB271" s="582"/>
      <c r="AC271" s="586">
        <f t="shared" si="76"/>
        <v>0</v>
      </c>
      <c r="AD271" s="582"/>
      <c r="AE271" s="582"/>
      <c r="AF271" s="582"/>
      <c r="AG271" s="586">
        <f t="shared" si="77"/>
        <v>0</v>
      </c>
      <c r="AH271" s="582"/>
      <c r="AI271" s="582"/>
      <c r="AJ271" s="582"/>
      <c r="AK271" s="582"/>
      <c r="AL271" s="586">
        <f t="shared" si="78"/>
        <v>0</v>
      </c>
      <c r="AM271" s="582"/>
      <c r="AN271" s="582"/>
      <c r="AO271" s="586">
        <f t="shared" si="83"/>
        <v>0</v>
      </c>
      <c r="AP271" s="582"/>
      <c r="AQ271" s="582"/>
      <c r="AR271" s="582"/>
      <c r="AS271" s="588">
        <f t="shared" si="84"/>
        <v>0</v>
      </c>
      <c r="AT271" s="590">
        <f t="shared" si="85"/>
        <v>0</v>
      </c>
      <c r="AU271" s="601">
        <f t="shared" si="79"/>
        <v>0</v>
      </c>
      <c r="AV271" s="601">
        <f t="shared" si="86"/>
        <v>0</v>
      </c>
      <c r="AW271" s="584">
        <f>IFERROR(VLOOKUP(G271,'base dados'!$B$2:$C$47,2,FALSE),0)</f>
        <v>0</v>
      </c>
      <c r="AX271" s="589">
        <f t="shared" si="72"/>
        <v>0</v>
      </c>
      <c r="AY271" s="601">
        <f t="shared" si="80"/>
        <v>0</v>
      </c>
      <c r="AZ271" s="601">
        <f t="shared" si="81"/>
        <v>0</v>
      </c>
      <c r="BA271" s="585">
        <f>IFERROR(VLOOKUP(H271,'base dados'!$B$2:$C$47,2,FALSE),0)</f>
        <v>0</v>
      </c>
      <c r="BB271" s="589">
        <f t="shared" si="87"/>
        <v>0</v>
      </c>
      <c r="BC271" s="589">
        <f t="shared" si="88"/>
        <v>0</v>
      </c>
    </row>
    <row r="272" spans="1:55" ht="42.6" hidden="1" customHeight="1">
      <c r="A272" s="482">
        <f>IFERROR(VLOOKUP(G272,'base dados'!K273:L276,2,FALSE),0)</f>
        <v>0</v>
      </c>
      <c r="B272" s="482">
        <f>IFERROR(VLOOKUP(H272,'base dados'!$M$11:$N$22,2,FALSE),0)</f>
        <v>0</v>
      </c>
      <c r="C272" s="578">
        <f t="shared" si="82"/>
        <v>262</v>
      </c>
      <c r="D272" s="578"/>
      <c r="E272" s="578"/>
      <c r="F272" s="581"/>
      <c r="G272" s="579"/>
      <c r="H272" s="579"/>
      <c r="I272" s="597">
        <f>IFERROR(VLOOKUP(G272,'base dados'!$B$2:$F$47,5,FALSE),0)</f>
        <v>0</v>
      </c>
      <c r="J272" s="586" t="str">
        <f>IFERROR(VLOOKUP(G272,'base dados'!$B$2:$F$47,3,FALSE)," ")</f>
        <v xml:space="preserve"> </v>
      </c>
      <c r="K272" s="597" t="str">
        <f>IFERROR(VLOOKUP(H272,'base dados'!$B$2:$F$47,5,FALSE)," ")</f>
        <v xml:space="preserve"> </v>
      </c>
      <c r="L272" s="586" t="str">
        <f>IFERROR(VLOOKUP(H272,'base dados'!$B$2:$F$47,3,FALSE)," ")</f>
        <v xml:space="preserve"> </v>
      </c>
      <c r="M272" s="582"/>
      <c r="N272" s="587"/>
      <c r="O272" s="587"/>
      <c r="P272" s="586">
        <f t="shared" si="73"/>
        <v>0</v>
      </c>
      <c r="Q272" s="587"/>
      <c r="R272" s="587"/>
      <c r="S272" s="587"/>
      <c r="T272" s="587"/>
      <c r="U272" s="586">
        <f t="shared" si="74"/>
        <v>0</v>
      </c>
      <c r="V272" s="582"/>
      <c r="W272" s="582"/>
      <c r="X272" s="582"/>
      <c r="Y272" s="582"/>
      <c r="Z272" s="586">
        <f t="shared" si="75"/>
        <v>0</v>
      </c>
      <c r="AA272" s="582"/>
      <c r="AB272" s="582"/>
      <c r="AC272" s="586">
        <f t="shared" si="76"/>
        <v>0</v>
      </c>
      <c r="AD272" s="582"/>
      <c r="AE272" s="582"/>
      <c r="AF272" s="582"/>
      <c r="AG272" s="586">
        <f t="shared" si="77"/>
        <v>0</v>
      </c>
      <c r="AH272" s="582"/>
      <c r="AI272" s="582"/>
      <c r="AJ272" s="582"/>
      <c r="AK272" s="582"/>
      <c r="AL272" s="586">
        <f t="shared" si="78"/>
        <v>0</v>
      </c>
      <c r="AM272" s="582"/>
      <c r="AN272" s="582"/>
      <c r="AO272" s="586">
        <f t="shared" si="83"/>
        <v>0</v>
      </c>
      <c r="AP272" s="582"/>
      <c r="AQ272" s="582"/>
      <c r="AR272" s="582"/>
      <c r="AS272" s="588">
        <f t="shared" si="84"/>
        <v>0</v>
      </c>
      <c r="AT272" s="590">
        <f t="shared" si="85"/>
        <v>0</v>
      </c>
      <c r="AU272" s="601">
        <f t="shared" si="79"/>
        <v>0</v>
      </c>
      <c r="AV272" s="601">
        <f t="shared" si="86"/>
        <v>0</v>
      </c>
      <c r="AW272" s="584">
        <f>IFERROR(VLOOKUP(G272,'base dados'!$B$2:$C$47,2,FALSE),0)</f>
        <v>0</v>
      </c>
      <c r="AX272" s="589">
        <f t="shared" si="72"/>
        <v>0</v>
      </c>
      <c r="AY272" s="601">
        <f t="shared" si="80"/>
        <v>0</v>
      </c>
      <c r="AZ272" s="601">
        <f t="shared" si="81"/>
        <v>0</v>
      </c>
      <c r="BA272" s="585">
        <f>IFERROR(VLOOKUP(H272,'base dados'!$B$2:$C$47,2,FALSE),0)</f>
        <v>0</v>
      </c>
      <c r="BB272" s="589">
        <f t="shared" si="87"/>
        <v>0</v>
      </c>
      <c r="BC272" s="589">
        <f t="shared" si="88"/>
        <v>0</v>
      </c>
    </row>
    <row r="273" spans="1:55" ht="42.6" hidden="1" customHeight="1">
      <c r="A273" s="482">
        <f>IFERROR(VLOOKUP(G273,'base dados'!K274:L277,2,FALSE),0)</f>
        <v>0</v>
      </c>
      <c r="B273" s="482">
        <f>IFERROR(VLOOKUP(H273,'base dados'!$M$11:$N$22,2,FALSE),0)</f>
        <v>0</v>
      </c>
      <c r="C273" s="578">
        <f t="shared" si="82"/>
        <v>263</v>
      </c>
      <c r="D273" s="578"/>
      <c r="E273" s="578"/>
      <c r="F273" s="581"/>
      <c r="G273" s="579"/>
      <c r="H273" s="579"/>
      <c r="I273" s="597">
        <f>IFERROR(VLOOKUP(G273,'base dados'!$B$2:$F$47,5,FALSE),0)</f>
        <v>0</v>
      </c>
      <c r="J273" s="586" t="str">
        <f>IFERROR(VLOOKUP(G273,'base dados'!$B$2:$F$47,3,FALSE)," ")</f>
        <v xml:space="preserve"> </v>
      </c>
      <c r="K273" s="597" t="str">
        <f>IFERROR(VLOOKUP(H273,'base dados'!$B$2:$F$47,5,FALSE)," ")</f>
        <v xml:space="preserve"> </v>
      </c>
      <c r="L273" s="586" t="str">
        <f>IFERROR(VLOOKUP(H273,'base dados'!$B$2:$F$47,3,FALSE)," ")</f>
        <v xml:space="preserve"> </v>
      </c>
      <c r="M273" s="582"/>
      <c r="N273" s="587"/>
      <c r="O273" s="587"/>
      <c r="P273" s="586">
        <f t="shared" si="73"/>
        <v>0</v>
      </c>
      <c r="Q273" s="587"/>
      <c r="R273" s="587"/>
      <c r="S273" s="587"/>
      <c r="T273" s="587"/>
      <c r="U273" s="586">
        <f t="shared" si="74"/>
        <v>0</v>
      </c>
      <c r="V273" s="582"/>
      <c r="W273" s="582"/>
      <c r="X273" s="582"/>
      <c r="Y273" s="582"/>
      <c r="Z273" s="586">
        <f t="shared" si="75"/>
        <v>0</v>
      </c>
      <c r="AA273" s="582"/>
      <c r="AB273" s="582"/>
      <c r="AC273" s="586">
        <f t="shared" si="76"/>
        <v>0</v>
      </c>
      <c r="AD273" s="582"/>
      <c r="AE273" s="582"/>
      <c r="AF273" s="582"/>
      <c r="AG273" s="586">
        <f t="shared" si="77"/>
        <v>0</v>
      </c>
      <c r="AH273" s="582"/>
      <c r="AI273" s="582"/>
      <c r="AJ273" s="582"/>
      <c r="AK273" s="582"/>
      <c r="AL273" s="586">
        <f t="shared" si="78"/>
        <v>0</v>
      </c>
      <c r="AM273" s="582"/>
      <c r="AN273" s="582"/>
      <c r="AO273" s="586">
        <f t="shared" si="83"/>
        <v>0</v>
      </c>
      <c r="AP273" s="582"/>
      <c r="AQ273" s="582"/>
      <c r="AR273" s="582"/>
      <c r="AS273" s="588">
        <f t="shared" si="84"/>
        <v>0</v>
      </c>
      <c r="AT273" s="590">
        <f t="shared" si="85"/>
        <v>0</v>
      </c>
      <c r="AU273" s="601">
        <f t="shared" si="79"/>
        <v>0</v>
      </c>
      <c r="AV273" s="601">
        <f t="shared" si="86"/>
        <v>0</v>
      </c>
      <c r="AW273" s="584">
        <f>IFERROR(VLOOKUP(G273,'base dados'!$B$2:$C$47,2,FALSE),0)</f>
        <v>0</v>
      </c>
      <c r="AX273" s="589">
        <f t="shared" si="72"/>
        <v>0</v>
      </c>
      <c r="AY273" s="601">
        <f t="shared" si="80"/>
        <v>0</v>
      </c>
      <c r="AZ273" s="601">
        <f t="shared" si="81"/>
        <v>0</v>
      </c>
      <c r="BA273" s="585">
        <f>IFERROR(VLOOKUP(H273,'base dados'!$B$2:$C$47,2,FALSE),0)</f>
        <v>0</v>
      </c>
      <c r="BB273" s="589">
        <f t="shared" si="87"/>
        <v>0</v>
      </c>
      <c r="BC273" s="589">
        <f t="shared" si="88"/>
        <v>0</v>
      </c>
    </row>
    <row r="274" spans="1:55" ht="42.6" hidden="1" customHeight="1">
      <c r="A274" s="482">
        <f>IFERROR(VLOOKUP(G274,'base dados'!K275:L278,2,FALSE),0)</f>
        <v>0</v>
      </c>
      <c r="B274" s="482">
        <f>IFERROR(VLOOKUP(H274,'base dados'!$M$11:$N$22,2,FALSE),0)</f>
        <v>0</v>
      </c>
      <c r="C274" s="578">
        <f t="shared" si="82"/>
        <v>264</v>
      </c>
      <c r="D274" s="578"/>
      <c r="E274" s="578"/>
      <c r="F274" s="581"/>
      <c r="G274" s="579"/>
      <c r="H274" s="579"/>
      <c r="I274" s="597">
        <f>IFERROR(VLOOKUP(G274,'base dados'!$B$2:$F$47,5,FALSE),0)</f>
        <v>0</v>
      </c>
      <c r="J274" s="586" t="str">
        <f>IFERROR(VLOOKUP(G274,'base dados'!$B$2:$F$47,3,FALSE)," ")</f>
        <v xml:space="preserve"> </v>
      </c>
      <c r="K274" s="597" t="str">
        <f>IFERROR(VLOOKUP(H274,'base dados'!$B$2:$F$47,5,FALSE)," ")</f>
        <v xml:space="preserve"> </v>
      </c>
      <c r="L274" s="586" t="str">
        <f>IFERROR(VLOOKUP(H274,'base dados'!$B$2:$F$47,3,FALSE)," ")</f>
        <v xml:space="preserve"> </v>
      </c>
      <c r="M274" s="582"/>
      <c r="N274" s="587"/>
      <c r="O274" s="587"/>
      <c r="P274" s="586">
        <f t="shared" si="73"/>
        <v>0</v>
      </c>
      <c r="Q274" s="587"/>
      <c r="R274" s="587"/>
      <c r="S274" s="587"/>
      <c r="T274" s="587"/>
      <c r="U274" s="586">
        <f t="shared" si="74"/>
        <v>0</v>
      </c>
      <c r="V274" s="582"/>
      <c r="W274" s="582"/>
      <c r="X274" s="582"/>
      <c r="Y274" s="582"/>
      <c r="Z274" s="586">
        <f t="shared" si="75"/>
        <v>0</v>
      </c>
      <c r="AA274" s="582"/>
      <c r="AB274" s="582"/>
      <c r="AC274" s="586">
        <f t="shared" si="76"/>
        <v>0</v>
      </c>
      <c r="AD274" s="582"/>
      <c r="AE274" s="582"/>
      <c r="AF274" s="582"/>
      <c r="AG274" s="586">
        <f t="shared" si="77"/>
        <v>0</v>
      </c>
      <c r="AH274" s="582"/>
      <c r="AI274" s="582"/>
      <c r="AJ274" s="582"/>
      <c r="AK274" s="582"/>
      <c r="AL274" s="586">
        <f t="shared" si="78"/>
        <v>0</v>
      </c>
      <c r="AM274" s="582"/>
      <c r="AN274" s="582"/>
      <c r="AO274" s="586">
        <f t="shared" si="83"/>
        <v>0</v>
      </c>
      <c r="AP274" s="582"/>
      <c r="AQ274" s="582"/>
      <c r="AR274" s="582"/>
      <c r="AS274" s="588">
        <f t="shared" si="84"/>
        <v>0</v>
      </c>
      <c r="AT274" s="590">
        <f t="shared" si="85"/>
        <v>0</v>
      </c>
      <c r="AU274" s="601">
        <f t="shared" si="79"/>
        <v>0</v>
      </c>
      <c r="AV274" s="601">
        <f t="shared" si="86"/>
        <v>0</v>
      </c>
      <c r="AW274" s="584">
        <f>IFERROR(VLOOKUP(G274,'base dados'!$B$2:$C$47,2,FALSE),0)</f>
        <v>0</v>
      </c>
      <c r="AX274" s="589">
        <f t="shared" si="72"/>
        <v>0</v>
      </c>
      <c r="AY274" s="601">
        <f t="shared" si="80"/>
        <v>0</v>
      </c>
      <c r="AZ274" s="601">
        <f t="shared" si="81"/>
        <v>0</v>
      </c>
      <c r="BA274" s="585">
        <f>IFERROR(VLOOKUP(H274,'base dados'!$B$2:$C$47,2,FALSE),0)</f>
        <v>0</v>
      </c>
      <c r="BB274" s="589">
        <f t="shared" si="87"/>
        <v>0</v>
      </c>
      <c r="BC274" s="589">
        <f t="shared" si="88"/>
        <v>0</v>
      </c>
    </row>
    <row r="275" spans="1:55" ht="42.6" hidden="1" customHeight="1">
      <c r="A275" s="482">
        <f>IFERROR(VLOOKUP(G275,'base dados'!K276:L279,2,FALSE),0)</f>
        <v>0</v>
      </c>
      <c r="B275" s="482">
        <f>IFERROR(VLOOKUP(H275,'base dados'!$M$11:$N$22,2,FALSE),0)</f>
        <v>0</v>
      </c>
      <c r="C275" s="578">
        <f t="shared" si="82"/>
        <v>265</v>
      </c>
      <c r="D275" s="578"/>
      <c r="E275" s="578"/>
      <c r="F275" s="581"/>
      <c r="G275" s="579"/>
      <c r="H275" s="579"/>
      <c r="I275" s="597">
        <f>IFERROR(VLOOKUP(G275,'base dados'!$B$2:$F$47,5,FALSE),0)</f>
        <v>0</v>
      </c>
      <c r="J275" s="586" t="str">
        <f>IFERROR(VLOOKUP(G275,'base dados'!$B$2:$F$47,3,FALSE)," ")</f>
        <v xml:space="preserve"> </v>
      </c>
      <c r="K275" s="597" t="str">
        <f>IFERROR(VLOOKUP(H275,'base dados'!$B$2:$F$47,5,FALSE)," ")</f>
        <v xml:space="preserve"> </v>
      </c>
      <c r="L275" s="586" t="str">
        <f>IFERROR(VLOOKUP(H275,'base dados'!$B$2:$F$47,3,FALSE)," ")</f>
        <v xml:space="preserve"> </v>
      </c>
      <c r="M275" s="582"/>
      <c r="N275" s="587"/>
      <c r="O275" s="587"/>
      <c r="P275" s="586">
        <f t="shared" si="73"/>
        <v>0</v>
      </c>
      <c r="Q275" s="587"/>
      <c r="R275" s="587"/>
      <c r="S275" s="587"/>
      <c r="T275" s="587"/>
      <c r="U275" s="586">
        <f t="shared" si="74"/>
        <v>0</v>
      </c>
      <c r="V275" s="582"/>
      <c r="W275" s="582"/>
      <c r="X275" s="582"/>
      <c r="Y275" s="582"/>
      <c r="Z275" s="586">
        <f t="shared" si="75"/>
        <v>0</v>
      </c>
      <c r="AA275" s="582"/>
      <c r="AB275" s="582"/>
      <c r="AC275" s="586">
        <f t="shared" si="76"/>
        <v>0</v>
      </c>
      <c r="AD275" s="582"/>
      <c r="AE275" s="582"/>
      <c r="AF275" s="582"/>
      <c r="AG275" s="586">
        <f t="shared" si="77"/>
        <v>0</v>
      </c>
      <c r="AH275" s="582"/>
      <c r="AI275" s="582"/>
      <c r="AJ275" s="582"/>
      <c r="AK275" s="582"/>
      <c r="AL275" s="586">
        <f t="shared" si="78"/>
        <v>0</v>
      </c>
      <c r="AM275" s="582"/>
      <c r="AN275" s="582"/>
      <c r="AO275" s="586">
        <f t="shared" si="83"/>
        <v>0</v>
      </c>
      <c r="AP275" s="582"/>
      <c r="AQ275" s="582"/>
      <c r="AR275" s="582"/>
      <c r="AS275" s="588">
        <f t="shared" si="84"/>
        <v>0</v>
      </c>
      <c r="AT275" s="590">
        <f t="shared" si="85"/>
        <v>0</v>
      </c>
      <c r="AU275" s="601">
        <f t="shared" si="79"/>
        <v>0</v>
      </c>
      <c r="AV275" s="601">
        <f t="shared" si="86"/>
        <v>0</v>
      </c>
      <c r="AW275" s="584">
        <f>IFERROR(VLOOKUP(G275,'base dados'!$B$2:$C$47,2,FALSE),0)</f>
        <v>0</v>
      </c>
      <c r="AX275" s="589">
        <f t="shared" si="72"/>
        <v>0</v>
      </c>
      <c r="AY275" s="601">
        <f t="shared" si="80"/>
        <v>0</v>
      </c>
      <c r="AZ275" s="601">
        <f t="shared" si="81"/>
        <v>0</v>
      </c>
      <c r="BA275" s="585">
        <f>IFERROR(VLOOKUP(H275,'base dados'!$B$2:$C$47,2,FALSE),0)</f>
        <v>0</v>
      </c>
      <c r="BB275" s="589">
        <f t="shared" si="87"/>
        <v>0</v>
      </c>
      <c r="BC275" s="589">
        <f t="shared" si="88"/>
        <v>0</v>
      </c>
    </row>
    <row r="276" spans="1:55" ht="42.6" hidden="1" customHeight="1">
      <c r="A276" s="482">
        <f>IFERROR(VLOOKUP(G276,'base dados'!K277:L280,2,FALSE),0)</f>
        <v>0</v>
      </c>
      <c r="B276" s="482">
        <f>IFERROR(VLOOKUP(H276,'base dados'!$M$11:$N$22,2,FALSE),0)</f>
        <v>0</v>
      </c>
      <c r="C276" s="578">
        <f t="shared" si="82"/>
        <v>266</v>
      </c>
      <c r="D276" s="578"/>
      <c r="E276" s="578"/>
      <c r="F276" s="581"/>
      <c r="G276" s="579"/>
      <c r="H276" s="579"/>
      <c r="I276" s="597">
        <f>IFERROR(VLOOKUP(G276,'base dados'!$B$2:$F$47,5,FALSE),0)</f>
        <v>0</v>
      </c>
      <c r="J276" s="586" t="str">
        <f>IFERROR(VLOOKUP(G276,'base dados'!$B$2:$F$47,3,FALSE)," ")</f>
        <v xml:space="preserve"> </v>
      </c>
      <c r="K276" s="597" t="str">
        <f>IFERROR(VLOOKUP(H276,'base dados'!$B$2:$F$47,5,FALSE)," ")</f>
        <v xml:space="preserve"> </v>
      </c>
      <c r="L276" s="586" t="str">
        <f>IFERROR(VLOOKUP(H276,'base dados'!$B$2:$F$47,3,FALSE)," ")</f>
        <v xml:space="preserve"> </v>
      </c>
      <c r="M276" s="582"/>
      <c r="N276" s="587"/>
      <c r="O276" s="587"/>
      <c r="P276" s="586">
        <f t="shared" si="73"/>
        <v>0</v>
      </c>
      <c r="Q276" s="587"/>
      <c r="R276" s="587"/>
      <c r="S276" s="587"/>
      <c r="T276" s="587"/>
      <c r="U276" s="586">
        <f t="shared" si="74"/>
        <v>0</v>
      </c>
      <c r="V276" s="582"/>
      <c r="W276" s="582"/>
      <c r="X276" s="582"/>
      <c r="Y276" s="582"/>
      <c r="Z276" s="586">
        <f t="shared" si="75"/>
        <v>0</v>
      </c>
      <c r="AA276" s="582"/>
      <c r="AB276" s="582"/>
      <c r="AC276" s="586">
        <f t="shared" si="76"/>
        <v>0</v>
      </c>
      <c r="AD276" s="582"/>
      <c r="AE276" s="582"/>
      <c r="AF276" s="582"/>
      <c r="AG276" s="586">
        <f t="shared" si="77"/>
        <v>0</v>
      </c>
      <c r="AH276" s="582"/>
      <c r="AI276" s="582"/>
      <c r="AJ276" s="582"/>
      <c r="AK276" s="582"/>
      <c r="AL276" s="586">
        <f t="shared" si="78"/>
        <v>0</v>
      </c>
      <c r="AM276" s="582"/>
      <c r="AN276" s="582"/>
      <c r="AO276" s="586">
        <f t="shared" si="83"/>
        <v>0</v>
      </c>
      <c r="AP276" s="582"/>
      <c r="AQ276" s="582"/>
      <c r="AR276" s="582"/>
      <c r="AS276" s="588">
        <f t="shared" si="84"/>
        <v>0</v>
      </c>
      <c r="AT276" s="590">
        <f t="shared" si="85"/>
        <v>0</v>
      </c>
      <c r="AU276" s="601">
        <f t="shared" si="79"/>
        <v>0</v>
      </c>
      <c r="AV276" s="601">
        <f t="shared" si="86"/>
        <v>0</v>
      </c>
      <c r="AW276" s="584">
        <f>IFERROR(VLOOKUP(G276,'base dados'!$B$2:$C$47,2,FALSE),0)</f>
        <v>0</v>
      </c>
      <c r="AX276" s="589">
        <f t="shared" si="72"/>
        <v>0</v>
      </c>
      <c r="AY276" s="601">
        <f t="shared" si="80"/>
        <v>0</v>
      </c>
      <c r="AZ276" s="601">
        <f t="shared" si="81"/>
        <v>0</v>
      </c>
      <c r="BA276" s="585">
        <f>IFERROR(VLOOKUP(H276,'base dados'!$B$2:$C$47,2,FALSE),0)</f>
        <v>0</v>
      </c>
      <c r="BB276" s="589">
        <f t="shared" si="87"/>
        <v>0</v>
      </c>
      <c r="BC276" s="589">
        <f t="shared" si="88"/>
        <v>0</v>
      </c>
    </row>
    <row r="277" spans="1:55" ht="42.6" hidden="1" customHeight="1">
      <c r="A277" s="482">
        <f>IFERROR(VLOOKUP(G277,'base dados'!K278:L281,2,FALSE),0)</f>
        <v>0</v>
      </c>
      <c r="B277" s="482">
        <f>IFERROR(VLOOKUP(H277,'base dados'!$M$11:$N$22,2,FALSE),0)</f>
        <v>0</v>
      </c>
      <c r="C277" s="578">
        <f t="shared" si="82"/>
        <v>267</v>
      </c>
      <c r="D277" s="578"/>
      <c r="E277" s="578"/>
      <c r="F277" s="581"/>
      <c r="G277" s="579"/>
      <c r="H277" s="579"/>
      <c r="I277" s="597">
        <f>IFERROR(VLOOKUP(G277,'base dados'!$B$2:$F$47,5,FALSE),0)</f>
        <v>0</v>
      </c>
      <c r="J277" s="586" t="str">
        <f>IFERROR(VLOOKUP(G277,'base dados'!$B$2:$F$47,3,FALSE)," ")</f>
        <v xml:space="preserve"> </v>
      </c>
      <c r="K277" s="597" t="str">
        <f>IFERROR(VLOOKUP(H277,'base dados'!$B$2:$F$47,5,FALSE)," ")</f>
        <v xml:space="preserve"> </v>
      </c>
      <c r="L277" s="586" t="str">
        <f>IFERROR(VLOOKUP(H277,'base dados'!$B$2:$F$47,3,FALSE)," ")</f>
        <v xml:space="preserve"> </v>
      </c>
      <c r="M277" s="582"/>
      <c r="N277" s="587"/>
      <c r="O277" s="587"/>
      <c r="P277" s="586">
        <f t="shared" si="73"/>
        <v>0</v>
      </c>
      <c r="Q277" s="587"/>
      <c r="R277" s="587"/>
      <c r="S277" s="587"/>
      <c r="T277" s="587"/>
      <c r="U277" s="586">
        <f t="shared" si="74"/>
        <v>0</v>
      </c>
      <c r="V277" s="582"/>
      <c r="W277" s="582"/>
      <c r="X277" s="582"/>
      <c r="Y277" s="582"/>
      <c r="Z277" s="586">
        <f t="shared" si="75"/>
        <v>0</v>
      </c>
      <c r="AA277" s="582"/>
      <c r="AB277" s="582"/>
      <c r="AC277" s="586">
        <f t="shared" si="76"/>
        <v>0</v>
      </c>
      <c r="AD277" s="582"/>
      <c r="AE277" s="582"/>
      <c r="AF277" s="582"/>
      <c r="AG277" s="586">
        <f t="shared" si="77"/>
        <v>0</v>
      </c>
      <c r="AH277" s="582"/>
      <c r="AI277" s="582"/>
      <c r="AJ277" s="582"/>
      <c r="AK277" s="582"/>
      <c r="AL277" s="586">
        <f t="shared" si="78"/>
        <v>0</v>
      </c>
      <c r="AM277" s="582"/>
      <c r="AN277" s="582"/>
      <c r="AO277" s="586">
        <f t="shared" si="83"/>
        <v>0</v>
      </c>
      <c r="AP277" s="582"/>
      <c r="AQ277" s="582"/>
      <c r="AR277" s="582"/>
      <c r="AS277" s="588">
        <f t="shared" si="84"/>
        <v>0</v>
      </c>
      <c r="AT277" s="590">
        <f t="shared" si="85"/>
        <v>0</v>
      </c>
      <c r="AU277" s="601">
        <f t="shared" si="79"/>
        <v>0</v>
      </c>
      <c r="AV277" s="601">
        <f t="shared" si="86"/>
        <v>0</v>
      </c>
      <c r="AW277" s="584">
        <f>IFERROR(VLOOKUP(G277,'base dados'!$B$2:$C$47,2,FALSE),0)</f>
        <v>0</v>
      </c>
      <c r="AX277" s="589">
        <f t="shared" si="72"/>
        <v>0</v>
      </c>
      <c r="AY277" s="601">
        <f t="shared" si="80"/>
        <v>0</v>
      </c>
      <c r="AZ277" s="601">
        <f t="shared" si="81"/>
        <v>0</v>
      </c>
      <c r="BA277" s="585">
        <f>IFERROR(VLOOKUP(H277,'base dados'!$B$2:$C$47,2,FALSE),0)</f>
        <v>0</v>
      </c>
      <c r="BB277" s="589">
        <f t="shared" si="87"/>
        <v>0</v>
      </c>
      <c r="BC277" s="589">
        <f t="shared" si="88"/>
        <v>0</v>
      </c>
    </row>
    <row r="278" spans="1:55" ht="42.6" hidden="1" customHeight="1">
      <c r="A278" s="482">
        <f>IFERROR(VLOOKUP(G278,'base dados'!K279:L282,2,FALSE),0)</f>
        <v>0</v>
      </c>
      <c r="B278" s="482">
        <f>IFERROR(VLOOKUP(H278,'base dados'!$M$11:$N$22,2,FALSE),0)</f>
        <v>0</v>
      </c>
      <c r="C278" s="578">
        <f t="shared" si="82"/>
        <v>268</v>
      </c>
      <c r="D278" s="578"/>
      <c r="E278" s="578"/>
      <c r="F278" s="581"/>
      <c r="G278" s="579"/>
      <c r="H278" s="579"/>
      <c r="I278" s="597">
        <f>IFERROR(VLOOKUP(G278,'base dados'!$B$2:$F$47,5,FALSE),0)</f>
        <v>0</v>
      </c>
      <c r="J278" s="586" t="str">
        <f>IFERROR(VLOOKUP(G278,'base dados'!$B$2:$F$47,3,FALSE)," ")</f>
        <v xml:space="preserve"> </v>
      </c>
      <c r="K278" s="597" t="str">
        <f>IFERROR(VLOOKUP(H278,'base dados'!$B$2:$F$47,5,FALSE)," ")</f>
        <v xml:space="preserve"> </v>
      </c>
      <c r="L278" s="586" t="str">
        <f>IFERROR(VLOOKUP(H278,'base dados'!$B$2:$F$47,3,FALSE)," ")</f>
        <v xml:space="preserve"> </v>
      </c>
      <c r="M278" s="582"/>
      <c r="N278" s="587"/>
      <c r="O278" s="587"/>
      <c r="P278" s="586">
        <f t="shared" si="73"/>
        <v>0</v>
      </c>
      <c r="Q278" s="587"/>
      <c r="R278" s="587"/>
      <c r="S278" s="587"/>
      <c r="T278" s="587"/>
      <c r="U278" s="586">
        <f t="shared" si="74"/>
        <v>0</v>
      </c>
      <c r="V278" s="582"/>
      <c r="W278" s="582"/>
      <c r="X278" s="582"/>
      <c r="Y278" s="582"/>
      <c r="Z278" s="586">
        <f t="shared" si="75"/>
        <v>0</v>
      </c>
      <c r="AA278" s="582"/>
      <c r="AB278" s="582"/>
      <c r="AC278" s="586">
        <f t="shared" si="76"/>
        <v>0</v>
      </c>
      <c r="AD278" s="582"/>
      <c r="AE278" s="582"/>
      <c r="AF278" s="582"/>
      <c r="AG278" s="586">
        <f t="shared" si="77"/>
        <v>0</v>
      </c>
      <c r="AH278" s="582"/>
      <c r="AI278" s="582"/>
      <c r="AJ278" s="582"/>
      <c r="AK278" s="582"/>
      <c r="AL278" s="586">
        <f t="shared" si="78"/>
        <v>0</v>
      </c>
      <c r="AM278" s="582"/>
      <c r="AN278" s="582"/>
      <c r="AO278" s="586">
        <f t="shared" si="83"/>
        <v>0</v>
      </c>
      <c r="AP278" s="582"/>
      <c r="AQ278" s="582"/>
      <c r="AR278" s="582"/>
      <c r="AS278" s="588">
        <f t="shared" si="84"/>
        <v>0</v>
      </c>
      <c r="AT278" s="590">
        <f t="shared" si="85"/>
        <v>0</v>
      </c>
      <c r="AU278" s="601">
        <f t="shared" si="79"/>
        <v>0</v>
      </c>
      <c r="AV278" s="601">
        <f t="shared" si="86"/>
        <v>0</v>
      </c>
      <c r="AW278" s="584">
        <f>IFERROR(VLOOKUP(G278,'base dados'!$B$2:$C$47,2,FALSE),0)</f>
        <v>0</v>
      </c>
      <c r="AX278" s="589">
        <f t="shared" ref="AX278:AX341" si="89">IFERROR(IF(J278="Kg",AU278*AW278,IF(J278="M³",AV278*AW278,0))," ")</f>
        <v>0</v>
      </c>
      <c r="AY278" s="601">
        <f t="shared" si="80"/>
        <v>0</v>
      </c>
      <c r="AZ278" s="601">
        <f t="shared" si="81"/>
        <v>0</v>
      </c>
      <c r="BA278" s="585">
        <f>IFERROR(VLOOKUP(H278,'base dados'!$B$2:$C$47,2,FALSE),0)</f>
        <v>0</v>
      </c>
      <c r="BB278" s="589">
        <f t="shared" si="87"/>
        <v>0</v>
      </c>
      <c r="BC278" s="589">
        <f t="shared" si="88"/>
        <v>0</v>
      </c>
    </row>
    <row r="279" spans="1:55" ht="42.6" hidden="1" customHeight="1">
      <c r="A279" s="482">
        <f>IFERROR(VLOOKUP(G279,'base dados'!K280:L283,2,FALSE),0)</f>
        <v>0</v>
      </c>
      <c r="B279" s="482">
        <f>IFERROR(VLOOKUP(H279,'base dados'!$M$11:$N$22,2,FALSE),0)</f>
        <v>0</v>
      </c>
      <c r="C279" s="578">
        <f t="shared" si="82"/>
        <v>269</v>
      </c>
      <c r="D279" s="578"/>
      <c r="E279" s="578"/>
      <c r="F279" s="581"/>
      <c r="G279" s="579"/>
      <c r="H279" s="579"/>
      <c r="I279" s="597">
        <f>IFERROR(VLOOKUP(G279,'base dados'!$B$2:$F$47,5,FALSE),0)</f>
        <v>0</v>
      </c>
      <c r="J279" s="586" t="str">
        <f>IFERROR(VLOOKUP(G279,'base dados'!$B$2:$F$47,3,FALSE)," ")</f>
        <v xml:space="preserve"> </v>
      </c>
      <c r="K279" s="597" t="str">
        <f>IFERROR(VLOOKUP(H279,'base dados'!$B$2:$F$47,5,FALSE)," ")</f>
        <v xml:space="preserve"> </v>
      </c>
      <c r="L279" s="586" t="str">
        <f>IFERROR(VLOOKUP(H279,'base dados'!$B$2:$F$47,3,FALSE)," ")</f>
        <v xml:space="preserve"> </v>
      </c>
      <c r="M279" s="582"/>
      <c r="N279" s="587"/>
      <c r="O279" s="587"/>
      <c r="P279" s="586">
        <f t="shared" si="73"/>
        <v>0</v>
      </c>
      <c r="Q279" s="587"/>
      <c r="R279" s="587"/>
      <c r="S279" s="587"/>
      <c r="T279" s="587"/>
      <c r="U279" s="586">
        <f t="shared" si="74"/>
        <v>0</v>
      </c>
      <c r="V279" s="582"/>
      <c r="W279" s="582"/>
      <c r="X279" s="582"/>
      <c r="Y279" s="582"/>
      <c r="Z279" s="586">
        <f t="shared" si="75"/>
        <v>0</v>
      </c>
      <c r="AA279" s="582"/>
      <c r="AB279" s="582"/>
      <c r="AC279" s="586">
        <f t="shared" si="76"/>
        <v>0</v>
      </c>
      <c r="AD279" s="582"/>
      <c r="AE279" s="582"/>
      <c r="AF279" s="582"/>
      <c r="AG279" s="586">
        <f t="shared" si="77"/>
        <v>0</v>
      </c>
      <c r="AH279" s="582"/>
      <c r="AI279" s="582"/>
      <c r="AJ279" s="582"/>
      <c r="AK279" s="582"/>
      <c r="AL279" s="586">
        <f t="shared" si="78"/>
        <v>0</v>
      </c>
      <c r="AM279" s="582"/>
      <c r="AN279" s="582"/>
      <c r="AO279" s="586">
        <f t="shared" si="83"/>
        <v>0</v>
      </c>
      <c r="AP279" s="582"/>
      <c r="AQ279" s="582"/>
      <c r="AR279" s="582"/>
      <c r="AS279" s="588">
        <f t="shared" si="84"/>
        <v>0</v>
      </c>
      <c r="AT279" s="590">
        <f t="shared" si="85"/>
        <v>0</v>
      </c>
      <c r="AU279" s="601">
        <f t="shared" si="79"/>
        <v>0</v>
      </c>
      <c r="AV279" s="601">
        <f t="shared" si="86"/>
        <v>0</v>
      </c>
      <c r="AW279" s="584">
        <f>IFERROR(VLOOKUP(G279,'base dados'!$B$2:$C$47,2,FALSE),0)</f>
        <v>0</v>
      </c>
      <c r="AX279" s="589">
        <f t="shared" si="89"/>
        <v>0</v>
      </c>
      <c r="AY279" s="601">
        <f t="shared" si="80"/>
        <v>0</v>
      </c>
      <c r="AZ279" s="601">
        <f t="shared" si="81"/>
        <v>0</v>
      </c>
      <c r="BA279" s="585">
        <f>IFERROR(VLOOKUP(H279,'base dados'!$B$2:$C$47,2,FALSE),0)</f>
        <v>0</v>
      </c>
      <c r="BB279" s="589">
        <f t="shared" si="87"/>
        <v>0</v>
      </c>
      <c r="BC279" s="589">
        <f t="shared" si="88"/>
        <v>0</v>
      </c>
    </row>
    <row r="280" spans="1:55" ht="42.6" hidden="1" customHeight="1">
      <c r="A280" s="482">
        <f>IFERROR(VLOOKUP(G280,'base dados'!K281:L284,2,FALSE),0)</f>
        <v>0</v>
      </c>
      <c r="B280" s="482">
        <f>IFERROR(VLOOKUP(H280,'base dados'!$M$11:$N$22,2,FALSE),0)</f>
        <v>0</v>
      </c>
      <c r="C280" s="578">
        <f t="shared" si="82"/>
        <v>270</v>
      </c>
      <c r="D280" s="578"/>
      <c r="E280" s="578"/>
      <c r="F280" s="581"/>
      <c r="G280" s="579"/>
      <c r="H280" s="579"/>
      <c r="I280" s="597">
        <f>IFERROR(VLOOKUP(G280,'base dados'!$B$2:$F$47,5,FALSE),0)</f>
        <v>0</v>
      </c>
      <c r="J280" s="586" t="str">
        <f>IFERROR(VLOOKUP(G280,'base dados'!$B$2:$F$47,3,FALSE)," ")</f>
        <v xml:space="preserve"> </v>
      </c>
      <c r="K280" s="597" t="str">
        <f>IFERROR(VLOOKUP(H280,'base dados'!$B$2:$F$47,5,FALSE)," ")</f>
        <v xml:space="preserve"> </v>
      </c>
      <c r="L280" s="586" t="str">
        <f>IFERROR(VLOOKUP(H280,'base dados'!$B$2:$F$47,3,FALSE)," ")</f>
        <v xml:space="preserve"> </v>
      </c>
      <c r="M280" s="582"/>
      <c r="N280" s="587"/>
      <c r="O280" s="587"/>
      <c r="P280" s="586">
        <f t="shared" si="73"/>
        <v>0</v>
      </c>
      <c r="Q280" s="587"/>
      <c r="R280" s="587"/>
      <c r="S280" s="587"/>
      <c r="T280" s="587"/>
      <c r="U280" s="586">
        <f t="shared" si="74"/>
        <v>0</v>
      </c>
      <c r="V280" s="582"/>
      <c r="W280" s="582"/>
      <c r="X280" s="582"/>
      <c r="Y280" s="582"/>
      <c r="Z280" s="586">
        <f t="shared" si="75"/>
        <v>0</v>
      </c>
      <c r="AA280" s="582"/>
      <c r="AB280" s="582"/>
      <c r="AC280" s="586">
        <f t="shared" si="76"/>
        <v>0</v>
      </c>
      <c r="AD280" s="582"/>
      <c r="AE280" s="582"/>
      <c r="AF280" s="582"/>
      <c r="AG280" s="586">
        <f t="shared" si="77"/>
        <v>0</v>
      </c>
      <c r="AH280" s="582"/>
      <c r="AI280" s="582"/>
      <c r="AJ280" s="582"/>
      <c r="AK280" s="582"/>
      <c r="AL280" s="586">
        <f t="shared" si="78"/>
        <v>0</v>
      </c>
      <c r="AM280" s="582"/>
      <c r="AN280" s="582"/>
      <c r="AO280" s="586">
        <f t="shared" si="83"/>
        <v>0</v>
      </c>
      <c r="AP280" s="582"/>
      <c r="AQ280" s="582"/>
      <c r="AR280" s="582"/>
      <c r="AS280" s="588">
        <f t="shared" si="84"/>
        <v>0</v>
      </c>
      <c r="AT280" s="590">
        <f t="shared" si="85"/>
        <v>0</v>
      </c>
      <c r="AU280" s="601">
        <f t="shared" si="79"/>
        <v>0</v>
      </c>
      <c r="AV280" s="601">
        <f t="shared" si="86"/>
        <v>0</v>
      </c>
      <c r="AW280" s="584">
        <f>IFERROR(VLOOKUP(G280,'base dados'!$B$2:$C$47,2,FALSE),0)</f>
        <v>0</v>
      </c>
      <c r="AX280" s="589">
        <f t="shared" si="89"/>
        <v>0</v>
      </c>
      <c r="AY280" s="601">
        <f t="shared" si="80"/>
        <v>0</v>
      </c>
      <c r="AZ280" s="601">
        <f t="shared" si="81"/>
        <v>0</v>
      </c>
      <c r="BA280" s="585">
        <f>IFERROR(VLOOKUP(H280,'base dados'!$B$2:$C$47,2,FALSE),0)</f>
        <v>0</v>
      </c>
      <c r="BB280" s="589">
        <f t="shared" si="87"/>
        <v>0</v>
      </c>
      <c r="BC280" s="589">
        <f t="shared" si="88"/>
        <v>0</v>
      </c>
    </row>
    <row r="281" spans="1:55" ht="42.6" hidden="1" customHeight="1">
      <c r="A281" s="482">
        <f>IFERROR(VLOOKUP(G281,'base dados'!K282:L285,2,FALSE),0)</f>
        <v>0</v>
      </c>
      <c r="B281" s="482">
        <f>IFERROR(VLOOKUP(H281,'base dados'!$M$11:$N$22,2,FALSE),0)</f>
        <v>0</v>
      </c>
      <c r="C281" s="578">
        <f t="shared" si="82"/>
        <v>271</v>
      </c>
      <c r="D281" s="578"/>
      <c r="E281" s="578"/>
      <c r="F281" s="581"/>
      <c r="G281" s="579"/>
      <c r="H281" s="579"/>
      <c r="I281" s="597">
        <f>IFERROR(VLOOKUP(G281,'base dados'!$B$2:$F$47,5,FALSE),0)</f>
        <v>0</v>
      </c>
      <c r="J281" s="586" t="str">
        <f>IFERROR(VLOOKUP(G281,'base dados'!$B$2:$F$47,3,FALSE)," ")</f>
        <v xml:space="preserve"> </v>
      </c>
      <c r="K281" s="597" t="str">
        <f>IFERROR(VLOOKUP(H281,'base dados'!$B$2:$F$47,5,FALSE)," ")</f>
        <v xml:space="preserve"> </v>
      </c>
      <c r="L281" s="586" t="str">
        <f>IFERROR(VLOOKUP(H281,'base dados'!$B$2:$F$47,3,FALSE)," ")</f>
        <v xml:space="preserve"> </v>
      </c>
      <c r="M281" s="582"/>
      <c r="N281" s="587"/>
      <c r="O281" s="587"/>
      <c r="P281" s="586">
        <f t="shared" si="73"/>
        <v>0</v>
      </c>
      <c r="Q281" s="587"/>
      <c r="R281" s="587"/>
      <c r="S281" s="587"/>
      <c r="T281" s="587"/>
      <c r="U281" s="586">
        <f t="shared" si="74"/>
        <v>0</v>
      </c>
      <c r="V281" s="582"/>
      <c r="W281" s="582"/>
      <c r="X281" s="582"/>
      <c r="Y281" s="582"/>
      <c r="Z281" s="586">
        <f t="shared" si="75"/>
        <v>0</v>
      </c>
      <c r="AA281" s="582"/>
      <c r="AB281" s="582"/>
      <c r="AC281" s="586">
        <f t="shared" si="76"/>
        <v>0</v>
      </c>
      <c r="AD281" s="582"/>
      <c r="AE281" s="582"/>
      <c r="AF281" s="582"/>
      <c r="AG281" s="586">
        <f t="shared" si="77"/>
        <v>0</v>
      </c>
      <c r="AH281" s="582"/>
      <c r="AI281" s="582"/>
      <c r="AJ281" s="582"/>
      <c r="AK281" s="582"/>
      <c r="AL281" s="586">
        <f t="shared" si="78"/>
        <v>0</v>
      </c>
      <c r="AM281" s="582"/>
      <c r="AN281" s="582"/>
      <c r="AO281" s="586">
        <f t="shared" si="83"/>
        <v>0</v>
      </c>
      <c r="AP281" s="582"/>
      <c r="AQ281" s="582"/>
      <c r="AR281" s="582"/>
      <c r="AS281" s="588">
        <f t="shared" si="84"/>
        <v>0</v>
      </c>
      <c r="AT281" s="590">
        <f t="shared" si="85"/>
        <v>0</v>
      </c>
      <c r="AU281" s="601">
        <f t="shared" si="79"/>
        <v>0</v>
      </c>
      <c r="AV281" s="601">
        <f t="shared" si="86"/>
        <v>0</v>
      </c>
      <c r="AW281" s="584">
        <f>IFERROR(VLOOKUP(G281,'base dados'!$B$2:$C$47,2,FALSE),0)</f>
        <v>0</v>
      </c>
      <c r="AX281" s="589">
        <f t="shared" si="89"/>
        <v>0</v>
      </c>
      <c r="AY281" s="601">
        <f t="shared" si="80"/>
        <v>0</v>
      </c>
      <c r="AZ281" s="601">
        <f t="shared" si="81"/>
        <v>0</v>
      </c>
      <c r="BA281" s="585">
        <f>IFERROR(VLOOKUP(H281,'base dados'!$B$2:$C$47,2,FALSE),0)</f>
        <v>0</v>
      </c>
      <c r="BB281" s="589">
        <f t="shared" si="87"/>
        <v>0</v>
      </c>
      <c r="BC281" s="589">
        <f t="shared" si="88"/>
        <v>0</v>
      </c>
    </row>
    <row r="282" spans="1:55" ht="42.6" hidden="1" customHeight="1">
      <c r="A282" s="482">
        <f>IFERROR(VLOOKUP(G282,'base dados'!K283:L286,2,FALSE),0)</f>
        <v>0</v>
      </c>
      <c r="B282" s="482">
        <f>IFERROR(VLOOKUP(H282,'base dados'!$M$11:$N$22,2,FALSE),0)</f>
        <v>0</v>
      </c>
      <c r="C282" s="578">
        <f t="shared" si="82"/>
        <v>272</v>
      </c>
      <c r="D282" s="578"/>
      <c r="E282" s="578"/>
      <c r="F282" s="581"/>
      <c r="G282" s="579"/>
      <c r="H282" s="579"/>
      <c r="I282" s="597">
        <f>IFERROR(VLOOKUP(G282,'base dados'!$B$2:$F$47,5,FALSE),0)</f>
        <v>0</v>
      </c>
      <c r="J282" s="586" t="str">
        <f>IFERROR(VLOOKUP(G282,'base dados'!$B$2:$F$47,3,FALSE)," ")</f>
        <v xml:space="preserve"> </v>
      </c>
      <c r="K282" s="597" t="str">
        <f>IFERROR(VLOOKUP(H282,'base dados'!$B$2:$F$47,5,FALSE)," ")</f>
        <v xml:space="preserve"> </v>
      </c>
      <c r="L282" s="586" t="str">
        <f>IFERROR(VLOOKUP(H282,'base dados'!$B$2:$F$47,3,FALSE)," ")</f>
        <v xml:space="preserve"> </v>
      </c>
      <c r="M282" s="582"/>
      <c r="N282" s="587"/>
      <c r="O282" s="587"/>
      <c r="P282" s="586">
        <f t="shared" si="73"/>
        <v>0</v>
      </c>
      <c r="Q282" s="587"/>
      <c r="R282" s="587"/>
      <c r="S282" s="587"/>
      <c r="T282" s="587"/>
      <c r="U282" s="586">
        <f t="shared" si="74"/>
        <v>0</v>
      </c>
      <c r="V282" s="582"/>
      <c r="W282" s="582"/>
      <c r="X282" s="582"/>
      <c r="Y282" s="582"/>
      <c r="Z282" s="586">
        <f t="shared" si="75"/>
        <v>0</v>
      </c>
      <c r="AA282" s="582"/>
      <c r="AB282" s="582"/>
      <c r="AC282" s="586">
        <f t="shared" si="76"/>
        <v>0</v>
      </c>
      <c r="AD282" s="582"/>
      <c r="AE282" s="582"/>
      <c r="AF282" s="582"/>
      <c r="AG282" s="586">
        <f t="shared" si="77"/>
        <v>0</v>
      </c>
      <c r="AH282" s="582"/>
      <c r="AI282" s="582"/>
      <c r="AJ282" s="582"/>
      <c r="AK282" s="582"/>
      <c r="AL282" s="586">
        <f t="shared" si="78"/>
        <v>0</v>
      </c>
      <c r="AM282" s="582"/>
      <c r="AN282" s="582"/>
      <c r="AO282" s="586">
        <f t="shared" si="83"/>
        <v>0</v>
      </c>
      <c r="AP282" s="582"/>
      <c r="AQ282" s="582"/>
      <c r="AR282" s="582"/>
      <c r="AS282" s="588">
        <f t="shared" si="84"/>
        <v>0</v>
      </c>
      <c r="AT282" s="590">
        <f t="shared" si="85"/>
        <v>0</v>
      </c>
      <c r="AU282" s="601">
        <f t="shared" si="79"/>
        <v>0</v>
      </c>
      <c r="AV282" s="601">
        <f t="shared" si="86"/>
        <v>0</v>
      </c>
      <c r="AW282" s="584">
        <f>IFERROR(VLOOKUP(G282,'base dados'!$B$2:$C$47,2,FALSE),0)</f>
        <v>0</v>
      </c>
      <c r="AX282" s="589">
        <f t="shared" si="89"/>
        <v>0</v>
      </c>
      <c r="AY282" s="601">
        <f t="shared" si="80"/>
        <v>0</v>
      </c>
      <c r="AZ282" s="601">
        <f t="shared" si="81"/>
        <v>0</v>
      </c>
      <c r="BA282" s="585">
        <f>IFERROR(VLOOKUP(H282,'base dados'!$B$2:$C$47,2,FALSE),0)</f>
        <v>0</v>
      </c>
      <c r="BB282" s="589">
        <f t="shared" si="87"/>
        <v>0</v>
      </c>
      <c r="BC282" s="589">
        <f t="shared" si="88"/>
        <v>0</v>
      </c>
    </row>
    <row r="283" spans="1:55" ht="42.6" hidden="1" customHeight="1">
      <c r="A283" s="482">
        <f>IFERROR(VLOOKUP(G283,'base dados'!K284:L287,2,FALSE),0)</f>
        <v>0</v>
      </c>
      <c r="B283" s="482">
        <f>IFERROR(VLOOKUP(H283,'base dados'!$M$11:$N$22,2,FALSE),0)</f>
        <v>0</v>
      </c>
      <c r="C283" s="578">
        <f t="shared" si="82"/>
        <v>273</v>
      </c>
      <c r="D283" s="578"/>
      <c r="E283" s="578"/>
      <c r="F283" s="581"/>
      <c r="G283" s="579"/>
      <c r="H283" s="579"/>
      <c r="I283" s="597">
        <f>IFERROR(VLOOKUP(G283,'base dados'!$B$2:$F$47,5,FALSE),0)</f>
        <v>0</v>
      </c>
      <c r="J283" s="586" t="str">
        <f>IFERROR(VLOOKUP(G283,'base dados'!$B$2:$F$47,3,FALSE)," ")</f>
        <v xml:space="preserve"> </v>
      </c>
      <c r="K283" s="597" t="str">
        <f>IFERROR(VLOOKUP(H283,'base dados'!$B$2:$F$47,5,FALSE)," ")</f>
        <v xml:space="preserve"> </v>
      </c>
      <c r="L283" s="586" t="str">
        <f>IFERROR(VLOOKUP(H283,'base dados'!$B$2:$F$47,3,FALSE)," ")</f>
        <v xml:space="preserve"> </v>
      </c>
      <c r="M283" s="582"/>
      <c r="N283" s="587"/>
      <c r="O283" s="587"/>
      <c r="P283" s="586">
        <f t="shared" si="73"/>
        <v>0</v>
      </c>
      <c r="Q283" s="587"/>
      <c r="R283" s="587"/>
      <c r="S283" s="587"/>
      <c r="T283" s="587"/>
      <c r="U283" s="586">
        <f t="shared" si="74"/>
        <v>0</v>
      </c>
      <c r="V283" s="582"/>
      <c r="W283" s="582"/>
      <c r="X283" s="582"/>
      <c r="Y283" s="582"/>
      <c r="Z283" s="586">
        <f t="shared" si="75"/>
        <v>0</v>
      </c>
      <c r="AA283" s="582"/>
      <c r="AB283" s="582"/>
      <c r="AC283" s="586">
        <f t="shared" si="76"/>
        <v>0</v>
      </c>
      <c r="AD283" s="582"/>
      <c r="AE283" s="582"/>
      <c r="AF283" s="582"/>
      <c r="AG283" s="586">
        <f t="shared" si="77"/>
        <v>0</v>
      </c>
      <c r="AH283" s="582"/>
      <c r="AI283" s="582"/>
      <c r="AJ283" s="582"/>
      <c r="AK283" s="582"/>
      <c r="AL283" s="586">
        <f t="shared" si="78"/>
        <v>0</v>
      </c>
      <c r="AM283" s="582"/>
      <c r="AN283" s="582"/>
      <c r="AO283" s="586">
        <f t="shared" si="83"/>
        <v>0</v>
      </c>
      <c r="AP283" s="582"/>
      <c r="AQ283" s="582"/>
      <c r="AR283" s="582"/>
      <c r="AS283" s="588">
        <f t="shared" si="84"/>
        <v>0</v>
      </c>
      <c r="AT283" s="590">
        <f t="shared" si="85"/>
        <v>0</v>
      </c>
      <c r="AU283" s="601">
        <f t="shared" si="79"/>
        <v>0</v>
      </c>
      <c r="AV283" s="601">
        <f t="shared" si="86"/>
        <v>0</v>
      </c>
      <c r="AW283" s="584">
        <f>IFERROR(VLOOKUP(G283,'base dados'!$B$2:$C$47,2,FALSE),0)</f>
        <v>0</v>
      </c>
      <c r="AX283" s="589">
        <f t="shared" si="89"/>
        <v>0</v>
      </c>
      <c r="AY283" s="601">
        <f t="shared" si="80"/>
        <v>0</v>
      </c>
      <c r="AZ283" s="601">
        <f t="shared" si="81"/>
        <v>0</v>
      </c>
      <c r="BA283" s="585">
        <f>IFERROR(VLOOKUP(H283,'base dados'!$B$2:$C$47,2,FALSE),0)</f>
        <v>0</v>
      </c>
      <c r="BB283" s="589">
        <f t="shared" si="87"/>
        <v>0</v>
      </c>
      <c r="BC283" s="589">
        <f t="shared" si="88"/>
        <v>0</v>
      </c>
    </row>
    <row r="284" spans="1:55" ht="42.6" hidden="1" customHeight="1">
      <c r="A284" s="482">
        <f>IFERROR(VLOOKUP(G284,'base dados'!K285:L288,2,FALSE),0)</f>
        <v>0</v>
      </c>
      <c r="B284" s="482">
        <f>IFERROR(VLOOKUP(H284,'base dados'!$M$11:$N$22,2,FALSE),0)</f>
        <v>0</v>
      </c>
      <c r="C284" s="578">
        <f t="shared" si="82"/>
        <v>274</v>
      </c>
      <c r="D284" s="578"/>
      <c r="E284" s="578"/>
      <c r="F284" s="581"/>
      <c r="G284" s="579"/>
      <c r="H284" s="579"/>
      <c r="I284" s="597">
        <f>IFERROR(VLOOKUP(G284,'base dados'!$B$2:$F$47,5,FALSE),0)</f>
        <v>0</v>
      </c>
      <c r="J284" s="586" t="str">
        <f>IFERROR(VLOOKUP(G284,'base dados'!$B$2:$F$47,3,FALSE)," ")</f>
        <v xml:space="preserve"> </v>
      </c>
      <c r="K284" s="597" t="str">
        <f>IFERROR(VLOOKUP(H284,'base dados'!$B$2:$F$47,5,FALSE)," ")</f>
        <v xml:space="preserve"> </v>
      </c>
      <c r="L284" s="586" t="str">
        <f>IFERROR(VLOOKUP(H284,'base dados'!$B$2:$F$47,3,FALSE)," ")</f>
        <v xml:space="preserve"> </v>
      </c>
      <c r="M284" s="582"/>
      <c r="N284" s="587"/>
      <c r="O284" s="587"/>
      <c r="P284" s="586">
        <f t="shared" si="73"/>
        <v>0</v>
      </c>
      <c r="Q284" s="587"/>
      <c r="R284" s="587"/>
      <c r="S284" s="587"/>
      <c r="T284" s="587"/>
      <c r="U284" s="586">
        <f t="shared" si="74"/>
        <v>0</v>
      </c>
      <c r="V284" s="582"/>
      <c r="W284" s="582"/>
      <c r="X284" s="582"/>
      <c r="Y284" s="582"/>
      <c r="Z284" s="586">
        <f t="shared" si="75"/>
        <v>0</v>
      </c>
      <c r="AA284" s="582"/>
      <c r="AB284" s="582"/>
      <c r="AC284" s="586">
        <f t="shared" si="76"/>
        <v>0</v>
      </c>
      <c r="AD284" s="582"/>
      <c r="AE284" s="582"/>
      <c r="AF284" s="582"/>
      <c r="AG284" s="586">
        <f t="shared" si="77"/>
        <v>0</v>
      </c>
      <c r="AH284" s="582"/>
      <c r="AI284" s="582"/>
      <c r="AJ284" s="582"/>
      <c r="AK284" s="582"/>
      <c r="AL284" s="586">
        <f t="shared" si="78"/>
        <v>0</v>
      </c>
      <c r="AM284" s="582"/>
      <c r="AN284" s="582"/>
      <c r="AO284" s="586">
        <f t="shared" si="83"/>
        <v>0</v>
      </c>
      <c r="AP284" s="582"/>
      <c r="AQ284" s="582"/>
      <c r="AR284" s="582"/>
      <c r="AS284" s="588">
        <f t="shared" si="84"/>
        <v>0</v>
      </c>
      <c r="AT284" s="590">
        <f t="shared" si="85"/>
        <v>0</v>
      </c>
      <c r="AU284" s="601">
        <f t="shared" si="79"/>
        <v>0</v>
      </c>
      <c r="AV284" s="601">
        <f t="shared" si="86"/>
        <v>0</v>
      </c>
      <c r="AW284" s="584">
        <f>IFERROR(VLOOKUP(G284,'base dados'!$B$2:$C$47,2,FALSE),0)</f>
        <v>0</v>
      </c>
      <c r="AX284" s="589">
        <f t="shared" si="89"/>
        <v>0</v>
      </c>
      <c r="AY284" s="601">
        <f t="shared" si="80"/>
        <v>0</v>
      </c>
      <c r="AZ284" s="601">
        <f t="shared" si="81"/>
        <v>0</v>
      </c>
      <c r="BA284" s="585">
        <f>IFERROR(VLOOKUP(H284,'base dados'!$B$2:$C$47,2,FALSE),0)</f>
        <v>0</v>
      </c>
      <c r="BB284" s="589">
        <f t="shared" si="87"/>
        <v>0</v>
      </c>
      <c r="BC284" s="589">
        <f t="shared" si="88"/>
        <v>0</v>
      </c>
    </row>
    <row r="285" spans="1:55" ht="42.6" hidden="1" customHeight="1">
      <c r="A285" s="482">
        <f>IFERROR(VLOOKUP(G285,'base dados'!K286:L289,2,FALSE),0)</f>
        <v>0</v>
      </c>
      <c r="B285" s="482">
        <f>IFERROR(VLOOKUP(H285,'base dados'!$M$11:$N$22,2,FALSE),0)</f>
        <v>0</v>
      </c>
      <c r="C285" s="578">
        <f t="shared" si="82"/>
        <v>275</v>
      </c>
      <c r="D285" s="578"/>
      <c r="E285" s="578"/>
      <c r="F285" s="581"/>
      <c r="G285" s="579"/>
      <c r="H285" s="579"/>
      <c r="I285" s="597">
        <f>IFERROR(VLOOKUP(G285,'base dados'!$B$2:$F$47,5,FALSE),0)</f>
        <v>0</v>
      </c>
      <c r="J285" s="586" t="str">
        <f>IFERROR(VLOOKUP(G285,'base dados'!$B$2:$F$47,3,FALSE)," ")</f>
        <v xml:space="preserve"> </v>
      </c>
      <c r="K285" s="597" t="str">
        <f>IFERROR(VLOOKUP(H285,'base dados'!$B$2:$F$47,5,FALSE)," ")</f>
        <v xml:space="preserve"> </v>
      </c>
      <c r="L285" s="586" t="str">
        <f>IFERROR(VLOOKUP(H285,'base dados'!$B$2:$F$47,3,FALSE)," ")</f>
        <v xml:space="preserve"> </v>
      </c>
      <c r="M285" s="582"/>
      <c r="N285" s="587"/>
      <c r="O285" s="587"/>
      <c r="P285" s="586">
        <f t="shared" si="73"/>
        <v>0</v>
      </c>
      <c r="Q285" s="587"/>
      <c r="R285" s="587"/>
      <c r="S285" s="587"/>
      <c r="T285" s="587"/>
      <c r="U285" s="586">
        <f t="shared" si="74"/>
        <v>0</v>
      </c>
      <c r="V285" s="582"/>
      <c r="W285" s="582"/>
      <c r="X285" s="582"/>
      <c r="Y285" s="582"/>
      <c r="Z285" s="586">
        <f t="shared" si="75"/>
        <v>0</v>
      </c>
      <c r="AA285" s="582"/>
      <c r="AB285" s="582"/>
      <c r="AC285" s="586">
        <f t="shared" si="76"/>
        <v>0</v>
      </c>
      <c r="AD285" s="582"/>
      <c r="AE285" s="582"/>
      <c r="AF285" s="582"/>
      <c r="AG285" s="586">
        <f t="shared" si="77"/>
        <v>0</v>
      </c>
      <c r="AH285" s="582"/>
      <c r="AI285" s="582"/>
      <c r="AJ285" s="582"/>
      <c r="AK285" s="582"/>
      <c r="AL285" s="586">
        <f t="shared" si="78"/>
        <v>0</v>
      </c>
      <c r="AM285" s="582"/>
      <c r="AN285" s="582"/>
      <c r="AO285" s="586">
        <f t="shared" si="83"/>
        <v>0</v>
      </c>
      <c r="AP285" s="582"/>
      <c r="AQ285" s="582"/>
      <c r="AR285" s="582"/>
      <c r="AS285" s="588">
        <f t="shared" si="84"/>
        <v>0</v>
      </c>
      <c r="AT285" s="590">
        <f t="shared" si="85"/>
        <v>0</v>
      </c>
      <c r="AU285" s="601">
        <f t="shared" si="79"/>
        <v>0</v>
      </c>
      <c r="AV285" s="601">
        <f t="shared" si="86"/>
        <v>0</v>
      </c>
      <c r="AW285" s="584">
        <f>IFERROR(VLOOKUP(G285,'base dados'!$B$2:$C$47,2,FALSE),0)</f>
        <v>0</v>
      </c>
      <c r="AX285" s="589">
        <f t="shared" si="89"/>
        <v>0</v>
      </c>
      <c r="AY285" s="601">
        <f t="shared" si="80"/>
        <v>0</v>
      </c>
      <c r="AZ285" s="601">
        <f t="shared" si="81"/>
        <v>0</v>
      </c>
      <c r="BA285" s="585">
        <f>IFERROR(VLOOKUP(H285,'base dados'!$B$2:$C$47,2,FALSE),0)</f>
        <v>0</v>
      </c>
      <c r="BB285" s="589">
        <f t="shared" si="87"/>
        <v>0</v>
      </c>
      <c r="BC285" s="589">
        <f t="shared" si="88"/>
        <v>0</v>
      </c>
    </row>
    <row r="286" spans="1:55" ht="42.6" hidden="1" customHeight="1">
      <c r="A286" s="482">
        <f>IFERROR(VLOOKUP(G286,'base dados'!K287:L290,2,FALSE),0)</f>
        <v>0</v>
      </c>
      <c r="B286" s="482">
        <f>IFERROR(VLOOKUP(H286,'base dados'!$M$11:$N$22,2,FALSE),0)</f>
        <v>0</v>
      </c>
      <c r="C286" s="578">
        <f t="shared" si="82"/>
        <v>276</v>
      </c>
      <c r="D286" s="578"/>
      <c r="E286" s="578"/>
      <c r="F286" s="581"/>
      <c r="G286" s="579"/>
      <c r="H286" s="579"/>
      <c r="I286" s="597">
        <f>IFERROR(VLOOKUP(G286,'base dados'!$B$2:$F$47,5,FALSE),0)</f>
        <v>0</v>
      </c>
      <c r="J286" s="586" t="str">
        <f>IFERROR(VLOOKUP(G286,'base dados'!$B$2:$F$47,3,FALSE)," ")</f>
        <v xml:space="preserve"> </v>
      </c>
      <c r="K286" s="597" t="str">
        <f>IFERROR(VLOOKUP(H286,'base dados'!$B$2:$F$47,5,FALSE)," ")</f>
        <v xml:space="preserve"> </v>
      </c>
      <c r="L286" s="586" t="str">
        <f>IFERROR(VLOOKUP(H286,'base dados'!$B$2:$F$47,3,FALSE)," ")</f>
        <v xml:space="preserve"> </v>
      </c>
      <c r="M286" s="582"/>
      <c r="N286" s="587"/>
      <c r="O286" s="587"/>
      <c r="P286" s="586">
        <f t="shared" si="73"/>
        <v>0</v>
      </c>
      <c r="Q286" s="587"/>
      <c r="R286" s="587"/>
      <c r="S286" s="587"/>
      <c r="T286" s="587"/>
      <c r="U286" s="586">
        <f t="shared" si="74"/>
        <v>0</v>
      </c>
      <c r="V286" s="582"/>
      <c r="W286" s="582"/>
      <c r="X286" s="582"/>
      <c r="Y286" s="582"/>
      <c r="Z286" s="586">
        <f t="shared" si="75"/>
        <v>0</v>
      </c>
      <c r="AA286" s="582"/>
      <c r="AB286" s="582"/>
      <c r="AC286" s="586">
        <f t="shared" si="76"/>
        <v>0</v>
      </c>
      <c r="AD286" s="582"/>
      <c r="AE286" s="582"/>
      <c r="AF286" s="582"/>
      <c r="AG286" s="586">
        <f t="shared" si="77"/>
        <v>0</v>
      </c>
      <c r="AH286" s="582"/>
      <c r="AI286" s="582"/>
      <c r="AJ286" s="582"/>
      <c r="AK286" s="582"/>
      <c r="AL286" s="586">
        <f t="shared" si="78"/>
        <v>0</v>
      </c>
      <c r="AM286" s="582"/>
      <c r="AN286" s="582"/>
      <c r="AO286" s="586">
        <f t="shared" si="83"/>
        <v>0</v>
      </c>
      <c r="AP286" s="582"/>
      <c r="AQ286" s="582"/>
      <c r="AR286" s="582"/>
      <c r="AS286" s="588">
        <f t="shared" si="84"/>
        <v>0</v>
      </c>
      <c r="AT286" s="590">
        <f t="shared" si="85"/>
        <v>0</v>
      </c>
      <c r="AU286" s="601">
        <f t="shared" si="79"/>
        <v>0</v>
      </c>
      <c r="AV286" s="601">
        <f t="shared" si="86"/>
        <v>0</v>
      </c>
      <c r="AW286" s="584">
        <f>IFERROR(VLOOKUP(G286,'base dados'!$B$2:$C$47,2,FALSE),0)</f>
        <v>0</v>
      </c>
      <c r="AX286" s="589">
        <f t="shared" si="89"/>
        <v>0</v>
      </c>
      <c r="AY286" s="601">
        <f t="shared" si="80"/>
        <v>0</v>
      </c>
      <c r="AZ286" s="601">
        <f t="shared" si="81"/>
        <v>0</v>
      </c>
      <c r="BA286" s="585">
        <f>IFERROR(VLOOKUP(H286,'base dados'!$B$2:$C$47,2,FALSE),0)</f>
        <v>0</v>
      </c>
      <c r="BB286" s="589">
        <f t="shared" si="87"/>
        <v>0</v>
      </c>
      <c r="BC286" s="589">
        <f t="shared" si="88"/>
        <v>0</v>
      </c>
    </row>
    <row r="287" spans="1:55" ht="42.6" hidden="1" customHeight="1">
      <c r="A287" s="482">
        <f>IFERROR(VLOOKUP(G287,'base dados'!K288:L291,2,FALSE),0)</f>
        <v>0</v>
      </c>
      <c r="B287" s="482">
        <f>IFERROR(VLOOKUP(H287,'base dados'!$M$11:$N$22,2,FALSE),0)</f>
        <v>0</v>
      </c>
      <c r="C287" s="578">
        <f t="shared" si="82"/>
        <v>277</v>
      </c>
      <c r="D287" s="578"/>
      <c r="E287" s="578"/>
      <c r="F287" s="581"/>
      <c r="G287" s="579"/>
      <c r="H287" s="579"/>
      <c r="I287" s="597">
        <f>IFERROR(VLOOKUP(G287,'base dados'!$B$2:$F$47,5,FALSE),0)</f>
        <v>0</v>
      </c>
      <c r="J287" s="586" t="str">
        <f>IFERROR(VLOOKUP(G287,'base dados'!$B$2:$F$47,3,FALSE)," ")</f>
        <v xml:space="preserve"> </v>
      </c>
      <c r="K287" s="597" t="str">
        <f>IFERROR(VLOOKUP(H287,'base dados'!$B$2:$F$47,5,FALSE)," ")</f>
        <v xml:space="preserve"> </v>
      </c>
      <c r="L287" s="586" t="str">
        <f>IFERROR(VLOOKUP(H287,'base dados'!$B$2:$F$47,3,FALSE)," ")</f>
        <v xml:space="preserve"> </v>
      </c>
      <c r="M287" s="582"/>
      <c r="N287" s="587"/>
      <c r="O287" s="587"/>
      <c r="P287" s="586">
        <f t="shared" si="73"/>
        <v>0</v>
      </c>
      <c r="Q287" s="587"/>
      <c r="R287" s="587"/>
      <c r="S287" s="587"/>
      <c r="T287" s="587"/>
      <c r="U287" s="586">
        <f t="shared" si="74"/>
        <v>0</v>
      </c>
      <c r="V287" s="582"/>
      <c r="W287" s="582"/>
      <c r="X287" s="582"/>
      <c r="Y287" s="582"/>
      <c r="Z287" s="586">
        <f t="shared" si="75"/>
        <v>0</v>
      </c>
      <c r="AA287" s="582"/>
      <c r="AB287" s="582"/>
      <c r="AC287" s="586">
        <f t="shared" si="76"/>
        <v>0</v>
      </c>
      <c r="AD287" s="582"/>
      <c r="AE287" s="582"/>
      <c r="AF287" s="582"/>
      <c r="AG287" s="586">
        <f t="shared" si="77"/>
        <v>0</v>
      </c>
      <c r="AH287" s="582"/>
      <c r="AI287" s="582"/>
      <c r="AJ287" s="582"/>
      <c r="AK287" s="582"/>
      <c r="AL287" s="586">
        <f t="shared" si="78"/>
        <v>0</v>
      </c>
      <c r="AM287" s="582"/>
      <c r="AN287" s="582"/>
      <c r="AO287" s="586">
        <f t="shared" si="83"/>
        <v>0</v>
      </c>
      <c r="AP287" s="582"/>
      <c r="AQ287" s="582"/>
      <c r="AR287" s="582"/>
      <c r="AS287" s="588">
        <f t="shared" si="84"/>
        <v>0</v>
      </c>
      <c r="AT287" s="590">
        <f t="shared" si="85"/>
        <v>0</v>
      </c>
      <c r="AU287" s="601">
        <f t="shared" si="79"/>
        <v>0</v>
      </c>
      <c r="AV287" s="601">
        <f t="shared" si="86"/>
        <v>0</v>
      </c>
      <c r="AW287" s="584">
        <f>IFERROR(VLOOKUP(G287,'base dados'!$B$2:$C$47,2,FALSE),0)</f>
        <v>0</v>
      </c>
      <c r="AX287" s="589">
        <f t="shared" si="89"/>
        <v>0</v>
      </c>
      <c r="AY287" s="601">
        <f t="shared" si="80"/>
        <v>0</v>
      </c>
      <c r="AZ287" s="601">
        <f t="shared" si="81"/>
        <v>0</v>
      </c>
      <c r="BA287" s="585">
        <f>IFERROR(VLOOKUP(H287,'base dados'!$B$2:$C$47,2,FALSE),0)</f>
        <v>0</v>
      </c>
      <c r="BB287" s="589">
        <f t="shared" si="87"/>
        <v>0</v>
      </c>
      <c r="BC287" s="589">
        <f t="shared" si="88"/>
        <v>0</v>
      </c>
    </row>
    <row r="288" spans="1:55" ht="42.6" hidden="1" customHeight="1">
      <c r="A288" s="482">
        <f>IFERROR(VLOOKUP(G288,'base dados'!K289:L292,2,FALSE),0)</f>
        <v>0</v>
      </c>
      <c r="B288" s="482">
        <f>IFERROR(VLOOKUP(H288,'base dados'!$M$11:$N$22,2,FALSE),0)</f>
        <v>0</v>
      </c>
      <c r="C288" s="578">
        <f t="shared" si="82"/>
        <v>278</v>
      </c>
      <c r="D288" s="578"/>
      <c r="E288" s="578"/>
      <c r="F288" s="581"/>
      <c r="G288" s="579"/>
      <c r="H288" s="579"/>
      <c r="I288" s="597">
        <f>IFERROR(VLOOKUP(G288,'base dados'!$B$2:$F$47,5,FALSE),0)</f>
        <v>0</v>
      </c>
      <c r="J288" s="586" t="str">
        <f>IFERROR(VLOOKUP(G288,'base dados'!$B$2:$F$47,3,FALSE)," ")</f>
        <v xml:space="preserve"> </v>
      </c>
      <c r="K288" s="597" t="str">
        <f>IFERROR(VLOOKUP(H288,'base dados'!$B$2:$F$47,5,FALSE)," ")</f>
        <v xml:space="preserve"> </v>
      </c>
      <c r="L288" s="586" t="str">
        <f>IFERROR(VLOOKUP(H288,'base dados'!$B$2:$F$47,3,FALSE)," ")</f>
        <v xml:space="preserve"> </v>
      </c>
      <c r="M288" s="582"/>
      <c r="N288" s="587"/>
      <c r="O288" s="587"/>
      <c r="P288" s="586">
        <f t="shared" si="73"/>
        <v>0</v>
      </c>
      <c r="Q288" s="587"/>
      <c r="R288" s="587"/>
      <c r="S288" s="587"/>
      <c r="T288" s="587"/>
      <c r="U288" s="586">
        <f t="shared" si="74"/>
        <v>0</v>
      </c>
      <c r="V288" s="582"/>
      <c r="W288" s="582"/>
      <c r="X288" s="582"/>
      <c r="Y288" s="582"/>
      <c r="Z288" s="586">
        <f t="shared" si="75"/>
        <v>0</v>
      </c>
      <c r="AA288" s="582"/>
      <c r="AB288" s="582"/>
      <c r="AC288" s="586">
        <f t="shared" si="76"/>
        <v>0</v>
      </c>
      <c r="AD288" s="582"/>
      <c r="AE288" s="582"/>
      <c r="AF288" s="582"/>
      <c r="AG288" s="586">
        <f t="shared" si="77"/>
        <v>0</v>
      </c>
      <c r="AH288" s="582"/>
      <c r="AI288" s="582"/>
      <c r="AJ288" s="582"/>
      <c r="AK288" s="582"/>
      <c r="AL288" s="586">
        <f t="shared" si="78"/>
        <v>0</v>
      </c>
      <c r="AM288" s="582"/>
      <c r="AN288" s="582"/>
      <c r="AO288" s="586">
        <f t="shared" si="83"/>
        <v>0</v>
      </c>
      <c r="AP288" s="582"/>
      <c r="AQ288" s="582"/>
      <c r="AR288" s="582"/>
      <c r="AS288" s="588">
        <f t="shared" si="84"/>
        <v>0</v>
      </c>
      <c r="AT288" s="590">
        <f t="shared" si="85"/>
        <v>0</v>
      </c>
      <c r="AU288" s="601">
        <f t="shared" si="79"/>
        <v>0</v>
      </c>
      <c r="AV288" s="601">
        <f t="shared" si="86"/>
        <v>0</v>
      </c>
      <c r="AW288" s="584">
        <f>IFERROR(VLOOKUP(G288,'base dados'!$B$2:$C$47,2,FALSE),0)</f>
        <v>0</v>
      </c>
      <c r="AX288" s="589">
        <f t="shared" si="89"/>
        <v>0</v>
      </c>
      <c r="AY288" s="601">
        <f t="shared" si="80"/>
        <v>0</v>
      </c>
      <c r="AZ288" s="601">
        <f t="shared" si="81"/>
        <v>0</v>
      </c>
      <c r="BA288" s="585">
        <f>IFERROR(VLOOKUP(H288,'base dados'!$B$2:$C$47,2,FALSE),0)</f>
        <v>0</v>
      </c>
      <c r="BB288" s="589">
        <f t="shared" si="87"/>
        <v>0</v>
      </c>
      <c r="BC288" s="589">
        <f t="shared" si="88"/>
        <v>0</v>
      </c>
    </row>
    <row r="289" spans="1:55" ht="42.6" hidden="1" customHeight="1">
      <c r="A289" s="482">
        <f>IFERROR(VLOOKUP(G289,'base dados'!K290:L293,2,FALSE),0)</f>
        <v>0</v>
      </c>
      <c r="B289" s="482">
        <f>IFERROR(VLOOKUP(H289,'base dados'!$M$11:$N$22,2,FALSE),0)</f>
        <v>0</v>
      </c>
      <c r="C289" s="578">
        <f t="shared" si="82"/>
        <v>279</v>
      </c>
      <c r="D289" s="578"/>
      <c r="E289" s="578"/>
      <c r="F289" s="581"/>
      <c r="G289" s="579"/>
      <c r="H289" s="579"/>
      <c r="I289" s="597">
        <f>IFERROR(VLOOKUP(G289,'base dados'!$B$2:$F$47,5,FALSE),0)</f>
        <v>0</v>
      </c>
      <c r="J289" s="586" t="str">
        <f>IFERROR(VLOOKUP(G289,'base dados'!$B$2:$F$47,3,FALSE)," ")</f>
        <v xml:space="preserve"> </v>
      </c>
      <c r="K289" s="597" t="str">
        <f>IFERROR(VLOOKUP(H289,'base dados'!$B$2:$F$47,5,FALSE)," ")</f>
        <v xml:space="preserve"> </v>
      </c>
      <c r="L289" s="586" t="str">
        <f>IFERROR(VLOOKUP(H289,'base dados'!$B$2:$F$47,3,FALSE)," ")</f>
        <v xml:space="preserve"> </v>
      </c>
      <c r="M289" s="582"/>
      <c r="N289" s="587"/>
      <c r="O289" s="587"/>
      <c r="P289" s="586">
        <f t="shared" si="73"/>
        <v>0</v>
      </c>
      <c r="Q289" s="587"/>
      <c r="R289" s="587"/>
      <c r="S289" s="587"/>
      <c r="T289" s="587"/>
      <c r="U289" s="586">
        <f t="shared" si="74"/>
        <v>0</v>
      </c>
      <c r="V289" s="582"/>
      <c r="W289" s="582"/>
      <c r="X289" s="582"/>
      <c r="Y289" s="582"/>
      <c r="Z289" s="586">
        <f t="shared" si="75"/>
        <v>0</v>
      </c>
      <c r="AA289" s="582"/>
      <c r="AB289" s="582"/>
      <c r="AC289" s="586">
        <f t="shared" si="76"/>
        <v>0</v>
      </c>
      <c r="AD289" s="582"/>
      <c r="AE289" s="582"/>
      <c r="AF289" s="582"/>
      <c r="AG289" s="586">
        <f t="shared" si="77"/>
        <v>0</v>
      </c>
      <c r="AH289" s="582"/>
      <c r="AI289" s="582"/>
      <c r="AJ289" s="582"/>
      <c r="AK289" s="582"/>
      <c r="AL289" s="586">
        <f t="shared" si="78"/>
        <v>0</v>
      </c>
      <c r="AM289" s="582"/>
      <c r="AN289" s="582"/>
      <c r="AO289" s="586">
        <f t="shared" si="83"/>
        <v>0</v>
      </c>
      <c r="AP289" s="582"/>
      <c r="AQ289" s="582"/>
      <c r="AR289" s="582"/>
      <c r="AS289" s="588">
        <f t="shared" si="84"/>
        <v>0</v>
      </c>
      <c r="AT289" s="590">
        <f t="shared" si="85"/>
        <v>0</v>
      </c>
      <c r="AU289" s="601">
        <f t="shared" si="79"/>
        <v>0</v>
      </c>
      <c r="AV289" s="601">
        <f t="shared" si="86"/>
        <v>0</v>
      </c>
      <c r="AW289" s="584">
        <f>IFERROR(VLOOKUP(G289,'base dados'!$B$2:$C$47,2,FALSE),0)</f>
        <v>0</v>
      </c>
      <c r="AX289" s="589">
        <f t="shared" si="89"/>
        <v>0</v>
      </c>
      <c r="AY289" s="601">
        <f t="shared" si="80"/>
        <v>0</v>
      </c>
      <c r="AZ289" s="601">
        <f t="shared" si="81"/>
        <v>0</v>
      </c>
      <c r="BA289" s="585">
        <f>IFERROR(VLOOKUP(H289,'base dados'!$B$2:$C$47,2,FALSE),0)</f>
        <v>0</v>
      </c>
      <c r="BB289" s="589">
        <f t="shared" si="87"/>
        <v>0</v>
      </c>
      <c r="BC289" s="589">
        <f t="shared" si="88"/>
        <v>0</v>
      </c>
    </row>
    <row r="290" spans="1:55" ht="42.6" hidden="1" customHeight="1">
      <c r="A290" s="482">
        <f>IFERROR(VLOOKUP(G290,'base dados'!K291:L294,2,FALSE),0)</f>
        <v>0</v>
      </c>
      <c r="B290" s="482">
        <f>IFERROR(VLOOKUP(H290,'base dados'!$M$11:$N$22,2,FALSE),0)</f>
        <v>0</v>
      </c>
      <c r="C290" s="578">
        <f t="shared" si="82"/>
        <v>280</v>
      </c>
      <c r="D290" s="578"/>
      <c r="E290" s="578"/>
      <c r="F290" s="581"/>
      <c r="G290" s="579"/>
      <c r="H290" s="579"/>
      <c r="I290" s="597">
        <f>IFERROR(VLOOKUP(G290,'base dados'!$B$2:$F$47,5,FALSE),0)</f>
        <v>0</v>
      </c>
      <c r="J290" s="586" t="str">
        <f>IFERROR(VLOOKUP(G290,'base dados'!$B$2:$F$47,3,FALSE)," ")</f>
        <v xml:space="preserve"> </v>
      </c>
      <c r="K290" s="597" t="str">
        <f>IFERROR(VLOOKUP(H290,'base dados'!$B$2:$F$47,5,FALSE)," ")</f>
        <v xml:space="preserve"> </v>
      </c>
      <c r="L290" s="586" t="str">
        <f>IFERROR(VLOOKUP(H290,'base dados'!$B$2:$F$47,3,FALSE)," ")</f>
        <v xml:space="preserve"> </v>
      </c>
      <c r="M290" s="582"/>
      <c r="N290" s="587"/>
      <c r="O290" s="587"/>
      <c r="P290" s="586">
        <f t="shared" si="73"/>
        <v>0</v>
      </c>
      <c r="Q290" s="587"/>
      <c r="R290" s="587"/>
      <c r="S290" s="587"/>
      <c r="T290" s="587"/>
      <c r="U290" s="586">
        <f t="shared" si="74"/>
        <v>0</v>
      </c>
      <c r="V290" s="582"/>
      <c r="W290" s="582"/>
      <c r="X290" s="582"/>
      <c r="Y290" s="582"/>
      <c r="Z290" s="586">
        <f t="shared" si="75"/>
        <v>0</v>
      </c>
      <c r="AA290" s="582"/>
      <c r="AB290" s="582"/>
      <c r="AC290" s="586">
        <f t="shared" si="76"/>
        <v>0</v>
      </c>
      <c r="AD290" s="582"/>
      <c r="AE290" s="582"/>
      <c r="AF290" s="582"/>
      <c r="AG290" s="586">
        <f t="shared" si="77"/>
        <v>0</v>
      </c>
      <c r="AH290" s="582"/>
      <c r="AI290" s="582"/>
      <c r="AJ290" s="582"/>
      <c r="AK290" s="582"/>
      <c r="AL290" s="586">
        <f t="shared" si="78"/>
        <v>0</v>
      </c>
      <c r="AM290" s="582"/>
      <c r="AN290" s="582"/>
      <c r="AO290" s="586">
        <f t="shared" si="83"/>
        <v>0</v>
      </c>
      <c r="AP290" s="582"/>
      <c r="AQ290" s="582"/>
      <c r="AR290" s="582"/>
      <c r="AS290" s="588">
        <f t="shared" si="84"/>
        <v>0</v>
      </c>
      <c r="AT290" s="590">
        <f t="shared" si="85"/>
        <v>0</v>
      </c>
      <c r="AU290" s="601">
        <f t="shared" si="79"/>
        <v>0</v>
      </c>
      <c r="AV290" s="601">
        <f t="shared" si="86"/>
        <v>0</v>
      </c>
      <c r="AW290" s="584">
        <f>IFERROR(VLOOKUP(G290,'base dados'!$B$2:$C$47,2,FALSE),0)</f>
        <v>0</v>
      </c>
      <c r="AX290" s="589">
        <f t="shared" si="89"/>
        <v>0</v>
      </c>
      <c r="AY290" s="601">
        <f t="shared" si="80"/>
        <v>0</v>
      </c>
      <c r="AZ290" s="601">
        <f t="shared" si="81"/>
        <v>0</v>
      </c>
      <c r="BA290" s="585">
        <f>IFERROR(VLOOKUP(H290,'base dados'!$B$2:$C$47,2,FALSE),0)</f>
        <v>0</v>
      </c>
      <c r="BB290" s="589">
        <f t="shared" si="87"/>
        <v>0</v>
      </c>
      <c r="BC290" s="589">
        <f t="shared" si="88"/>
        <v>0</v>
      </c>
    </row>
    <row r="291" spans="1:55" ht="42.6" hidden="1" customHeight="1">
      <c r="A291" s="482">
        <f>IFERROR(VLOOKUP(G291,'base dados'!K292:L295,2,FALSE),0)</f>
        <v>0</v>
      </c>
      <c r="B291" s="482">
        <f>IFERROR(VLOOKUP(H291,'base dados'!$M$11:$N$22,2,FALSE),0)</f>
        <v>0</v>
      </c>
      <c r="C291" s="578">
        <f t="shared" si="82"/>
        <v>281</v>
      </c>
      <c r="D291" s="578"/>
      <c r="E291" s="578"/>
      <c r="F291" s="581"/>
      <c r="G291" s="579"/>
      <c r="H291" s="579"/>
      <c r="I291" s="597">
        <f>IFERROR(VLOOKUP(G291,'base dados'!$B$2:$F$47,5,FALSE),0)</f>
        <v>0</v>
      </c>
      <c r="J291" s="586" t="str">
        <f>IFERROR(VLOOKUP(G291,'base dados'!$B$2:$F$47,3,FALSE)," ")</f>
        <v xml:space="preserve"> </v>
      </c>
      <c r="K291" s="597" t="str">
        <f>IFERROR(VLOOKUP(H291,'base dados'!$B$2:$F$47,5,FALSE)," ")</f>
        <v xml:space="preserve"> </v>
      </c>
      <c r="L291" s="586" t="str">
        <f>IFERROR(VLOOKUP(H291,'base dados'!$B$2:$F$47,3,FALSE)," ")</f>
        <v xml:space="preserve"> </v>
      </c>
      <c r="M291" s="582"/>
      <c r="N291" s="587"/>
      <c r="O291" s="587"/>
      <c r="P291" s="586">
        <f t="shared" si="73"/>
        <v>0</v>
      </c>
      <c r="Q291" s="587"/>
      <c r="R291" s="587"/>
      <c r="S291" s="587"/>
      <c r="T291" s="587"/>
      <c r="U291" s="586">
        <f t="shared" si="74"/>
        <v>0</v>
      </c>
      <c r="V291" s="582"/>
      <c r="W291" s="582"/>
      <c r="X291" s="582"/>
      <c r="Y291" s="582"/>
      <c r="Z291" s="586">
        <f t="shared" si="75"/>
        <v>0</v>
      </c>
      <c r="AA291" s="582"/>
      <c r="AB291" s="582"/>
      <c r="AC291" s="586">
        <f t="shared" si="76"/>
        <v>0</v>
      </c>
      <c r="AD291" s="582"/>
      <c r="AE291" s="582"/>
      <c r="AF291" s="582"/>
      <c r="AG291" s="586">
        <f t="shared" si="77"/>
        <v>0</v>
      </c>
      <c r="AH291" s="582"/>
      <c r="AI291" s="582"/>
      <c r="AJ291" s="582"/>
      <c r="AK291" s="582"/>
      <c r="AL291" s="586">
        <f t="shared" si="78"/>
        <v>0</v>
      </c>
      <c r="AM291" s="582"/>
      <c r="AN291" s="582"/>
      <c r="AO291" s="586">
        <f t="shared" si="83"/>
        <v>0</v>
      </c>
      <c r="AP291" s="582"/>
      <c r="AQ291" s="582"/>
      <c r="AR291" s="582"/>
      <c r="AS291" s="588">
        <f t="shared" si="84"/>
        <v>0</v>
      </c>
      <c r="AT291" s="590">
        <f t="shared" si="85"/>
        <v>0</v>
      </c>
      <c r="AU291" s="601">
        <f t="shared" si="79"/>
        <v>0</v>
      </c>
      <c r="AV291" s="601">
        <f t="shared" si="86"/>
        <v>0</v>
      </c>
      <c r="AW291" s="584">
        <f>IFERROR(VLOOKUP(G291,'base dados'!$B$2:$C$47,2,FALSE),0)</f>
        <v>0</v>
      </c>
      <c r="AX291" s="589">
        <f t="shared" si="89"/>
        <v>0</v>
      </c>
      <c r="AY291" s="601">
        <f t="shared" si="80"/>
        <v>0</v>
      </c>
      <c r="AZ291" s="601">
        <f t="shared" si="81"/>
        <v>0</v>
      </c>
      <c r="BA291" s="585">
        <f>IFERROR(VLOOKUP(H291,'base dados'!$B$2:$C$47,2,FALSE),0)</f>
        <v>0</v>
      </c>
      <c r="BB291" s="589">
        <f t="shared" si="87"/>
        <v>0</v>
      </c>
      <c r="BC291" s="589">
        <f t="shared" si="88"/>
        <v>0</v>
      </c>
    </row>
    <row r="292" spans="1:55" ht="42.6" hidden="1" customHeight="1">
      <c r="A292" s="482">
        <f>IFERROR(VLOOKUP(G292,'base dados'!K293:L296,2,FALSE),0)</f>
        <v>0</v>
      </c>
      <c r="B292" s="482">
        <f>IFERROR(VLOOKUP(H292,'base dados'!$M$11:$N$22,2,FALSE),0)</f>
        <v>0</v>
      </c>
      <c r="C292" s="578">
        <f t="shared" si="82"/>
        <v>282</v>
      </c>
      <c r="D292" s="578"/>
      <c r="E292" s="578"/>
      <c r="F292" s="581"/>
      <c r="G292" s="579"/>
      <c r="H292" s="579"/>
      <c r="I292" s="597">
        <f>IFERROR(VLOOKUP(G292,'base dados'!$B$2:$F$47,5,FALSE),0)</f>
        <v>0</v>
      </c>
      <c r="J292" s="586" t="str">
        <f>IFERROR(VLOOKUP(G292,'base dados'!$B$2:$F$47,3,FALSE)," ")</f>
        <v xml:space="preserve"> </v>
      </c>
      <c r="K292" s="597" t="str">
        <f>IFERROR(VLOOKUP(H292,'base dados'!$B$2:$F$47,5,FALSE)," ")</f>
        <v xml:space="preserve"> </v>
      </c>
      <c r="L292" s="586" t="str">
        <f>IFERROR(VLOOKUP(H292,'base dados'!$B$2:$F$47,3,FALSE)," ")</f>
        <v xml:space="preserve"> </v>
      </c>
      <c r="M292" s="582"/>
      <c r="N292" s="587"/>
      <c r="O292" s="587"/>
      <c r="P292" s="586">
        <f t="shared" si="73"/>
        <v>0</v>
      </c>
      <c r="Q292" s="587"/>
      <c r="R292" s="587"/>
      <c r="S292" s="587"/>
      <c r="T292" s="587"/>
      <c r="U292" s="586">
        <f t="shared" si="74"/>
        <v>0</v>
      </c>
      <c r="V292" s="582"/>
      <c r="W292" s="582"/>
      <c r="X292" s="582"/>
      <c r="Y292" s="582"/>
      <c r="Z292" s="586">
        <f t="shared" si="75"/>
        <v>0</v>
      </c>
      <c r="AA292" s="582"/>
      <c r="AB292" s="582"/>
      <c r="AC292" s="586">
        <f t="shared" si="76"/>
        <v>0</v>
      </c>
      <c r="AD292" s="582"/>
      <c r="AE292" s="582"/>
      <c r="AF292" s="582"/>
      <c r="AG292" s="586">
        <f t="shared" si="77"/>
        <v>0</v>
      </c>
      <c r="AH292" s="582"/>
      <c r="AI292" s="582"/>
      <c r="AJ292" s="582"/>
      <c r="AK292" s="582"/>
      <c r="AL292" s="586">
        <f t="shared" si="78"/>
        <v>0</v>
      </c>
      <c r="AM292" s="582"/>
      <c r="AN292" s="582"/>
      <c r="AO292" s="586">
        <f t="shared" si="83"/>
        <v>0</v>
      </c>
      <c r="AP292" s="582"/>
      <c r="AQ292" s="582"/>
      <c r="AR292" s="582"/>
      <c r="AS292" s="588">
        <f t="shared" si="84"/>
        <v>0</v>
      </c>
      <c r="AT292" s="590">
        <f t="shared" si="85"/>
        <v>0</v>
      </c>
      <c r="AU292" s="601">
        <f t="shared" si="79"/>
        <v>0</v>
      </c>
      <c r="AV292" s="601">
        <f t="shared" si="86"/>
        <v>0</v>
      </c>
      <c r="AW292" s="584">
        <f>IFERROR(VLOOKUP(G292,'base dados'!$B$2:$C$47,2,FALSE),0)</f>
        <v>0</v>
      </c>
      <c r="AX292" s="589">
        <f t="shared" si="89"/>
        <v>0</v>
      </c>
      <c r="AY292" s="601">
        <f t="shared" si="80"/>
        <v>0</v>
      </c>
      <c r="AZ292" s="601">
        <f t="shared" si="81"/>
        <v>0</v>
      </c>
      <c r="BA292" s="585">
        <f>IFERROR(VLOOKUP(H292,'base dados'!$B$2:$C$47,2,FALSE),0)</f>
        <v>0</v>
      </c>
      <c r="BB292" s="589">
        <f t="shared" si="87"/>
        <v>0</v>
      </c>
      <c r="BC292" s="589">
        <f t="shared" si="88"/>
        <v>0</v>
      </c>
    </row>
    <row r="293" spans="1:55" ht="42.6" hidden="1" customHeight="1">
      <c r="A293" s="482">
        <f>IFERROR(VLOOKUP(G293,'base dados'!K294:L297,2,FALSE),0)</f>
        <v>0</v>
      </c>
      <c r="B293" s="482">
        <f>IFERROR(VLOOKUP(H293,'base dados'!$M$11:$N$22,2,FALSE),0)</f>
        <v>0</v>
      </c>
      <c r="C293" s="578">
        <f t="shared" si="82"/>
        <v>283</v>
      </c>
      <c r="D293" s="578"/>
      <c r="E293" s="578"/>
      <c r="F293" s="581"/>
      <c r="G293" s="579"/>
      <c r="H293" s="579"/>
      <c r="I293" s="597">
        <f>IFERROR(VLOOKUP(G293,'base dados'!$B$2:$F$47,5,FALSE),0)</f>
        <v>0</v>
      </c>
      <c r="J293" s="586" t="str">
        <f>IFERROR(VLOOKUP(G293,'base dados'!$B$2:$F$47,3,FALSE)," ")</f>
        <v xml:space="preserve"> </v>
      </c>
      <c r="K293" s="597" t="str">
        <f>IFERROR(VLOOKUP(H293,'base dados'!$B$2:$F$47,5,FALSE)," ")</f>
        <v xml:space="preserve"> </v>
      </c>
      <c r="L293" s="586" t="str">
        <f>IFERROR(VLOOKUP(H293,'base dados'!$B$2:$F$47,3,FALSE)," ")</f>
        <v xml:space="preserve"> </v>
      </c>
      <c r="M293" s="582"/>
      <c r="N293" s="587"/>
      <c r="O293" s="587"/>
      <c r="P293" s="586">
        <f t="shared" si="73"/>
        <v>0</v>
      </c>
      <c r="Q293" s="587"/>
      <c r="R293" s="587"/>
      <c r="S293" s="587"/>
      <c r="T293" s="587"/>
      <c r="U293" s="586">
        <f t="shared" si="74"/>
        <v>0</v>
      </c>
      <c r="V293" s="582"/>
      <c r="W293" s="582"/>
      <c r="X293" s="582"/>
      <c r="Y293" s="582"/>
      <c r="Z293" s="586">
        <f t="shared" si="75"/>
        <v>0</v>
      </c>
      <c r="AA293" s="582"/>
      <c r="AB293" s="582"/>
      <c r="AC293" s="586">
        <f t="shared" si="76"/>
        <v>0</v>
      </c>
      <c r="AD293" s="582"/>
      <c r="AE293" s="582"/>
      <c r="AF293" s="582"/>
      <c r="AG293" s="586">
        <f t="shared" si="77"/>
        <v>0</v>
      </c>
      <c r="AH293" s="582"/>
      <c r="AI293" s="582"/>
      <c r="AJ293" s="582"/>
      <c r="AK293" s="582"/>
      <c r="AL293" s="586">
        <f t="shared" si="78"/>
        <v>0</v>
      </c>
      <c r="AM293" s="582"/>
      <c r="AN293" s="582"/>
      <c r="AO293" s="586">
        <f t="shared" si="83"/>
        <v>0</v>
      </c>
      <c r="AP293" s="582"/>
      <c r="AQ293" s="582"/>
      <c r="AR293" s="582"/>
      <c r="AS293" s="588">
        <f t="shared" si="84"/>
        <v>0</v>
      </c>
      <c r="AT293" s="590">
        <f t="shared" si="85"/>
        <v>0</v>
      </c>
      <c r="AU293" s="601">
        <f t="shared" si="79"/>
        <v>0</v>
      </c>
      <c r="AV293" s="601">
        <f t="shared" si="86"/>
        <v>0</v>
      </c>
      <c r="AW293" s="584">
        <f>IFERROR(VLOOKUP(G293,'base dados'!$B$2:$C$47,2,FALSE),0)</f>
        <v>0</v>
      </c>
      <c r="AX293" s="589">
        <f t="shared" si="89"/>
        <v>0</v>
      </c>
      <c r="AY293" s="601">
        <f t="shared" si="80"/>
        <v>0</v>
      </c>
      <c r="AZ293" s="601">
        <f t="shared" si="81"/>
        <v>0</v>
      </c>
      <c r="BA293" s="585">
        <f>IFERROR(VLOOKUP(H293,'base dados'!$B$2:$C$47,2,FALSE),0)</f>
        <v>0</v>
      </c>
      <c r="BB293" s="589">
        <f t="shared" si="87"/>
        <v>0</v>
      </c>
      <c r="BC293" s="589">
        <f t="shared" si="88"/>
        <v>0</v>
      </c>
    </row>
    <row r="294" spans="1:55" ht="42.6" hidden="1" customHeight="1">
      <c r="A294" s="482">
        <f>IFERROR(VLOOKUP(G294,'base dados'!K295:L298,2,FALSE),0)</f>
        <v>0</v>
      </c>
      <c r="B294" s="482">
        <f>IFERROR(VLOOKUP(H294,'base dados'!$M$11:$N$22,2,FALSE),0)</f>
        <v>0</v>
      </c>
      <c r="C294" s="578">
        <f t="shared" si="82"/>
        <v>284</v>
      </c>
      <c r="D294" s="578"/>
      <c r="E294" s="578"/>
      <c r="F294" s="581"/>
      <c r="G294" s="579"/>
      <c r="H294" s="579"/>
      <c r="I294" s="597">
        <f>IFERROR(VLOOKUP(G294,'base dados'!$B$2:$F$47,5,FALSE),0)</f>
        <v>0</v>
      </c>
      <c r="J294" s="586" t="str">
        <f>IFERROR(VLOOKUP(G294,'base dados'!$B$2:$F$47,3,FALSE)," ")</f>
        <v xml:space="preserve"> </v>
      </c>
      <c r="K294" s="597" t="str">
        <f>IFERROR(VLOOKUP(H294,'base dados'!$B$2:$F$47,5,FALSE)," ")</f>
        <v xml:space="preserve"> </v>
      </c>
      <c r="L294" s="586" t="str">
        <f>IFERROR(VLOOKUP(H294,'base dados'!$B$2:$F$47,3,FALSE)," ")</f>
        <v xml:space="preserve"> </v>
      </c>
      <c r="M294" s="582"/>
      <c r="N294" s="587"/>
      <c r="O294" s="587"/>
      <c r="P294" s="586">
        <f t="shared" si="73"/>
        <v>0</v>
      </c>
      <c r="Q294" s="587"/>
      <c r="R294" s="587"/>
      <c r="S294" s="587"/>
      <c r="T294" s="587"/>
      <c r="U294" s="586">
        <f t="shared" si="74"/>
        <v>0</v>
      </c>
      <c r="V294" s="582"/>
      <c r="W294" s="582"/>
      <c r="X294" s="582"/>
      <c r="Y294" s="582"/>
      <c r="Z294" s="586">
        <f t="shared" si="75"/>
        <v>0</v>
      </c>
      <c r="AA294" s="582"/>
      <c r="AB294" s="582"/>
      <c r="AC294" s="586">
        <f t="shared" si="76"/>
        <v>0</v>
      </c>
      <c r="AD294" s="582"/>
      <c r="AE294" s="582"/>
      <c r="AF294" s="582"/>
      <c r="AG294" s="586">
        <f t="shared" si="77"/>
        <v>0</v>
      </c>
      <c r="AH294" s="582"/>
      <c r="AI294" s="582"/>
      <c r="AJ294" s="582"/>
      <c r="AK294" s="582"/>
      <c r="AL294" s="586">
        <f t="shared" si="78"/>
        <v>0</v>
      </c>
      <c r="AM294" s="582"/>
      <c r="AN294" s="582"/>
      <c r="AO294" s="586">
        <f t="shared" si="83"/>
        <v>0</v>
      </c>
      <c r="AP294" s="582"/>
      <c r="AQ294" s="582"/>
      <c r="AR294" s="582"/>
      <c r="AS294" s="588">
        <f t="shared" si="84"/>
        <v>0</v>
      </c>
      <c r="AT294" s="590">
        <f t="shared" si="85"/>
        <v>0</v>
      </c>
      <c r="AU294" s="601">
        <f t="shared" si="79"/>
        <v>0</v>
      </c>
      <c r="AV294" s="601">
        <f t="shared" si="86"/>
        <v>0</v>
      </c>
      <c r="AW294" s="584">
        <f>IFERROR(VLOOKUP(G294,'base dados'!$B$2:$C$47,2,FALSE),0)</f>
        <v>0</v>
      </c>
      <c r="AX294" s="589">
        <f t="shared" si="89"/>
        <v>0</v>
      </c>
      <c r="AY294" s="601">
        <f t="shared" si="80"/>
        <v>0</v>
      </c>
      <c r="AZ294" s="601">
        <f t="shared" si="81"/>
        <v>0</v>
      </c>
      <c r="BA294" s="585">
        <f>IFERROR(VLOOKUP(H294,'base dados'!$B$2:$C$47,2,FALSE),0)</f>
        <v>0</v>
      </c>
      <c r="BB294" s="589">
        <f t="shared" si="87"/>
        <v>0</v>
      </c>
      <c r="BC294" s="589">
        <f t="shared" si="88"/>
        <v>0</v>
      </c>
    </row>
    <row r="295" spans="1:55" ht="42.6" hidden="1" customHeight="1">
      <c r="A295" s="482">
        <f>IFERROR(VLOOKUP(G295,'base dados'!K296:L299,2,FALSE),0)</f>
        <v>0</v>
      </c>
      <c r="B295" s="482">
        <f>IFERROR(VLOOKUP(H295,'base dados'!$M$11:$N$22,2,FALSE),0)</f>
        <v>0</v>
      </c>
      <c r="C295" s="578">
        <f t="shared" si="82"/>
        <v>285</v>
      </c>
      <c r="D295" s="578"/>
      <c r="E295" s="578"/>
      <c r="F295" s="581"/>
      <c r="G295" s="579"/>
      <c r="H295" s="579"/>
      <c r="I295" s="597">
        <f>IFERROR(VLOOKUP(G295,'base dados'!$B$2:$F$47,5,FALSE),0)</f>
        <v>0</v>
      </c>
      <c r="J295" s="586" t="str">
        <f>IFERROR(VLOOKUP(G295,'base dados'!$B$2:$F$47,3,FALSE)," ")</f>
        <v xml:space="preserve"> </v>
      </c>
      <c r="K295" s="597" t="str">
        <f>IFERROR(VLOOKUP(H295,'base dados'!$B$2:$F$47,5,FALSE)," ")</f>
        <v xml:space="preserve"> </v>
      </c>
      <c r="L295" s="586" t="str">
        <f>IFERROR(VLOOKUP(H295,'base dados'!$B$2:$F$47,3,FALSE)," ")</f>
        <v xml:space="preserve"> </v>
      </c>
      <c r="M295" s="582"/>
      <c r="N295" s="587"/>
      <c r="O295" s="587"/>
      <c r="P295" s="586">
        <f t="shared" si="73"/>
        <v>0</v>
      </c>
      <c r="Q295" s="587"/>
      <c r="R295" s="587"/>
      <c r="S295" s="587"/>
      <c r="T295" s="587"/>
      <c r="U295" s="586">
        <f t="shared" si="74"/>
        <v>0</v>
      </c>
      <c r="V295" s="582"/>
      <c r="W295" s="582"/>
      <c r="X295" s="582"/>
      <c r="Y295" s="582"/>
      <c r="Z295" s="586">
        <f t="shared" si="75"/>
        <v>0</v>
      </c>
      <c r="AA295" s="582"/>
      <c r="AB295" s="582"/>
      <c r="AC295" s="586">
        <f t="shared" si="76"/>
        <v>0</v>
      </c>
      <c r="AD295" s="582"/>
      <c r="AE295" s="582"/>
      <c r="AF295" s="582"/>
      <c r="AG295" s="586">
        <f t="shared" si="77"/>
        <v>0</v>
      </c>
      <c r="AH295" s="582"/>
      <c r="AI295" s="582"/>
      <c r="AJ295" s="582"/>
      <c r="AK295" s="582"/>
      <c r="AL295" s="586">
        <f t="shared" si="78"/>
        <v>0</v>
      </c>
      <c r="AM295" s="582"/>
      <c r="AN295" s="582"/>
      <c r="AO295" s="586">
        <f t="shared" si="83"/>
        <v>0</v>
      </c>
      <c r="AP295" s="582"/>
      <c r="AQ295" s="582"/>
      <c r="AR295" s="582"/>
      <c r="AS295" s="588">
        <f t="shared" si="84"/>
        <v>0</v>
      </c>
      <c r="AT295" s="590">
        <f t="shared" si="85"/>
        <v>0</v>
      </c>
      <c r="AU295" s="601">
        <f t="shared" si="79"/>
        <v>0</v>
      </c>
      <c r="AV295" s="601">
        <f t="shared" si="86"/>
        <v>0</v>
      </c>
      <c r="AW295" s="584">
        <f>IFERROR(VLOOKUP(G295,'base dados'!$B$2:$C$47,2,FALSE),0)</f>
        <v>0</v>
      </c>
      <c r="AX295" s="589">
        <f t="shared" si="89"/>
        <v>0</v>
      </c>
      <c r="AY295" s="601">
        <f t="shared" si="80"/>
        <v>0</v>
      </c>
      <c r="AZ295" s="601">
        <f t="shared" si="81"/>
        <v>0</v>
      </c>
      <c r="BA295" s="585">
        <f>IFERROR(VLOOKUP(H295,'base dados'!$B$2:$C$47,2,FALSE),0)</f>
        <v>0</v>
      </c>
      <c r="BB295" s="589">
        <f t="shared" si="87"/>
        <v>0</v>
      </c>
      <c r="BC295" s="589">
        <f t="shared" si="88"/>
        <v>0</v>
      </c>
    </row>
    <row r="296" spans="1:55" ht="42.6" hidden="1" customHeight="1">
      <c r="A296" s="482">
        <f>IFERROR(VLOOKUP(G296,'base dados'!K297:L300,2,FALSE),0)</f>
        <v>0</v>
      </c>
      <c r="B296" s="482">
        <f>IFERROR(VLOOKUP(H296,'base dados'!$M$11:$N$22,2,FALSE),0)</f>
        <v>0</v>
      </c>
      <c r="C296" s="578">
        <f t="shared" si="82"/>
        <v>286</v>
      </c>
      <c r="D296" s="578"/>
      <c r="E296" s="578"/>
      <c r="F296" s="581"/>
      <c r="G296" s="579"/>
      <c r="H296" s="579"/>
      <c r="I296" s="597">
        <f>IFERROR(VLOOKUP(G296,'base dados'!$B$2:$F$47,5,FALSE),0)</f>
        <v>0</v>
      </c>
      <c r="J296" s="586" t="str">
        <f>IFERROR(VLOOKUP(G296,'base dados'!$B$2:$F$47,3,FALSE)," ")</f>
        <v xml:space="preserve"> </v>
      </c>
      <c r="K296" s="597" t="str">
        <f>IFERROR(VLOOKUP(H296,'base dados'!$B$2:$F$47,5,FALSE)," ")</f>
        <v xml:space="preserve"> </v>
      </c>
      <c r="L296" s="586" t="str">
        <f>IFERROR(VLOOKUP(H296,'base dados'!$B$2:$F$47,3,FALSE)," ")</f>
        <v xml:space="preserve"> </v>
      </c>
      <c r="M296" s="582"/>
      <c r="N296" s="587"/>
      <c r="O296" s="587"/>
      <c r="P296" s="586">
        <f t="shared" si="73"/>
        <v>0</v>
      </c>
      <c r="Q296" s="587"/>
      <c r="R296" s="587"/>
      <c r="S296" s="587"/>
      <c r="T296" s="587"/>
      <c r="U296" s="586">
        <f t="shared" si="74"/>
        <v>0</v>
      </c>
      <c r="V296" s="582"/>
      <c r="W296" s="582"/>
      <c r="X296" s="582"/>
      <c r="Y296" s="582"/>
      <c r="Z296" s="586">
        <f t="shared" si="75"/>
        <v>0</v>
      </c>
      <c r="AA296" s="582"/>
      <c r="AB296" s="582"/>
      <c r="AC296" s="586">
        <f t="shared" si="76"/>
        <v>0</v>
      </c>
      <c r="AD296" s="582"/>
      <c r="AE296" s="582"/>
      <c r="AF296" s="582"/>
      <c r="AG296" s="586">
        <f t="shared" si="77"/>
        <v>0</v>
      </c>
      <c r="AH296" s="582"/>
      <c r="AI296" s="582"/>
      <c r="AJ296" s="582"/>
      <c r="AK296" s="582"/>
      <c r="AL296" s="586">
        <f t="shared" si="78"/>
        <v>0</v>
      </c>
      <c r="AM296" s="582"/>
      <c r="AN296" s="582"/>
      <c r="AO296" s="586">
        <f t="shared" si="83"/>
        <v>0</v>
      </c>
      <c r="AP296" s="582"/>
      <c r="AQ296" s="582"/>
      <c r="AR296" s="582"/>
      <c r="AS296" s="588">
        <f t="shared" si="84"/>
        <v>0</v>
      </c>
      <c r="AT296" s="590">
        <f t="shared" si="85"/>
        <v>0</v>
      </c>
      <c r="AU296" s="601">
        <f t="shared" si="79"/>
        <v>0</v>
      </c>
      <c r="AV296" s="601">
        <f t="shared" si="86"/>
        <v>0</v>
      </c>
      <c r="AW296" s="584">
        <f>IFERROR(VLOOKUP(G296,'base dados'!$B$2:$C$47,2,FALSE),0)</f>
        <v>0</v>
      </c>
      <c r="AX296" s="589">
        <f t="shared" si="89"/>
        <v>0</v>
      </c>
      <c r="AY296" s="601">
        <f t="shared" si="80"/>
        <v>0</v>
      </c>
      <c r="AZ296" s="601">
        <f t="shared" si="81"/>
        <v>0</v>
      </c>
      <c r="BA296" s="585">
        <f>IFERROR(VLOOKUP(H296,'base dados'!$B$2:$C$47,2,FALSE),0)</f>
        <v>0</v>
      </c>
      <c r="BB296" s="589">
        <f t="shared" si="87"/>
        <v>0</v>
      </c>
      <c r="BC296" s="589">
        <f t="shared" si="88"/>
        <v>0</v>
      </c>
    </row>
    <row r="297" spans="1:55" ht="42.6" hidden="1" customHeight="1">
      <c r="A297" s="482">
        <f>IFERROR(VLOOKUP(G297,'base dados'!K298:L301,2,FALSE),0)</f>
        <v>0</v>
      </c>
      <c r="B297" s="482">
        <f>IFERROR(VLOOKUP(H297,'base dados'!$M$11:$N$22,2,FALSE),0)</f>
        <v>0</v>
      </c>
      <c r="C297" s="578">
        <f t="shared" si="82"/>
        <v>287</v>
      </c>
      <c r="D297" s="578"/>
      <c r="E297" s="578"/>
      <c r="F297" s="581"/>
      <c r="G297" s="579"/>
      <c r="H297" s="579"/>
      <c r="I297" s="597">
        <f>IFERROR(VLOOKUP(G297,'base dados'!$B$2:$F$47,5,FALSE),0)</f>
        <v>0</v>
      </c>
      <c r="J297" s="586" t="str">
        <f>IFERROR(VLOOKUP(G297,'base dados'!$B$2:$F$47,3,FALSE)," ")</f>
        <v xml:space="preserve"> </v>
      </c>
      <c r="K297" s="597" t="str">
        <f>IFERROR(VLOOKUP(H297,'base dados'!$B$2:$F$47,5,FALSE)," ")</f>
        <v xml:space="preserve"> </v>
      </c>
      <c r="L297" s="586" t="str">
        <f>IFERROR(VLOOKUP(H297,'base dados'!$B$2:$F$47,3,FALSE)," ")</f>
        <v xml:space="preserve"> </v>
      </c>
      <c r="M297" s="582"/>
      <c r="N297" s="587"/>
      <c r="O297" s="587"/>
      <c r="P297" s="586">
        <f t="shared" si="73"/>
        <v>0</v>
      </c>
      <c r="Q297" s="587"/>
      <c r="R297" s="587"/>
      <c r="S297" s="587"/>
      <c r="T297" s="587"/>
      <c r="U297" s="586">
        <f t="shared" si="74"/>
        <v>0</v>
      </c>
      <c r="V297" s="582"/>
      <c r="W297" s="582"/>
      <c r="X297" s="582"/>
      <c r="Y297" s="582"/>
      <c r="Z297" s="586">
        <f t="shared" si="75"/>
        <v>0</v>
      </c>
      <c r="AA297" s="582"/>
      <c r="AB297" s="582"/>
      <c r="AC297" s="586">
        <f t="shared" si="76"/>
        <v>0</v>
      </c>
      <c r="AD297" s="582"/>
      <c r="AE297" s="582"/>
      <c r="AF297" s="582"/>
      <c r="AG297" s="586">
        <f t="shared" si="77"/>
        <v>0</v>
      </c>
      <c r="AH297" s="582"/>
      <c r="AI297" s="582"/>
      <c r="AJ297" s="582"/>
      <c r="AK297" s="582"/>
      <c r="AL297" s="586">
        <f t="shared" si="78"/>
        <v>0</v>
      </c>
      <c r="AM297" s="582"/>
      <c r="AN297" s="582"/>
      <c r="AO297" s="586">
        <f t="shared" si="83"/>
        <v>0</v>
      </c>
      <c r="AP297" s="582"/>
      <c r="AQ297" s="582"/>
      <c r="AR297" s="582"/>
      <c r="AS297" s="588">
        <f t="shared" si="84"/>
        <v>0</v>
      </c>
      <c r="AT297" s="590">
        <f t="shared" si="85"/>
        <v>0</v>
      </c>
      <c r="AU297" s="601">
        <f t="shared" si="79"/>
        <v>0</v>
      </c>
      <c r="AV297" s="601">
        <f t="shared" si="86"/>
        <v>0</v>
      </c>
      <c r="AW297" s="584">
        <f>IFERROR(VLOOKUP(G297,'base dados'!$B$2:$C$47,2,FALSE),0)</f>
        <v>0</v>
      </c>
      <c r="AX297" s="589">
        <f t="shared" si="89"/>
        <v>0</v>
      </c>
      <c r="AY297" s="601">
        <f t="shared" si="80"/>
        <v>0</v>
      </c>
      <c r="AZ297" s="601">
        <f t="shared" si="81"/>
        <v>0</v>
      </c>
      <c r="BA297" s="585">
        <f>IFERROR(VLOOKUP(H297,'base dados'!$B$2:$C$47,2,FALSE),0)</f>
        <v>0</v>
      </c>
      <c r="BB297" s="589">
        <f t="shared" si="87"/>
        <v>0</v>
      </c>
      <c r="BC297" s="589">
        <f t="shared" si="88"/>
        <v>0</v>
      </c>
    </row>
    <row r="298" spans="1:55" ht="42.6" hidden="1" customHeight="1">
      <c r="A298" s="482">
        <f>IFERROR(VLOOKUP(G298,'base dados'!K299:L302,2,FALSE),0)</f>
        <v>0</v>
      </c>
      <c r="B298" s="482">
        <f>IFERROR(VLOOKUP(H298,'base dados'!$M$11:$N$22,2,FALSE),0)</f>
        <v>0</v>
      </c>
      <c r="C298" s="578">
        <f t="shared" si="82"/>
        <v>288</v>
      </c>
      <c r="D298" s="578"/>
      <c r="E298" s="578"/>
      <c r="F298" s="581"/>
      <c r="G298" s="579"/>
      <c r="H298" s="579"/>
      <c r="I298" s="597">
        <f>IFERROR(VLOOKUP(G298,'base dados'!$B$2:$F$47,5,FALSE),0)</f>
        <v>0</v>
      </c>
      <c r="J298" s="586" t="str">
        <f>IFERROR(VLOOKUP(G298,'base dados'!$B$2:$F$47,3,FALSE)," ")</f>
        <v xml:space="preserve"> </v>
      </c>
      <c r="K298" s="597" t="str">
        <f>IFERROR(VLOOKUP(H298,'base dados'!$B$2:$F$47,5,FALSE)," ")</f>
        <v xml:space="preserve"> </v>
      </c>
      <c r="L298" s="586" t="str">
        <f>IFERROR(VLOOKUP(H298,'base dados'!$B$2:$F$47,3,FALSE)," ")</f>
        <v xml:space="preserve"> </v>
      </c>
      <c r="M298" s="582"/>
      <c r="N298" s="587"/>
      <c r="O298" s="587"/>
      <c r="P298" s="586">
        <f t="shared" si="73"/>
        <v>0</v>
      </c>
      <c r="Q298" s="587"/>
      <c r="R298" s="587"/>
      <c r="S298" s="587"/>
      <c r="T298" s="587"/>
      <c r="U298" s="586">
        <f t="shared" si="74"/>
        <v>0</v>
      </c>
      <c r="V298" s="582"/>
      <c r="W298" s="582"/>
      <c r="X298" s="582"/>
      <c r="Y298" s="582"/>
      <c r="Z298" s="586">
        <f t="shared" si="75"/>
        <v>0</v>
      </c>
      <c r="AA298" s="582"/>
      <c r="AB298" s="582"/>
      <c r="AC298" s="586">
        <f t="shared" si="76"/>
        <v>0</v>
      </c>
      <c r="AD298" s="582"/>
      <c r="AE298" s="582"/>
      <c r="AF298" s="582"/>
      <c r="AG298" s="586">
        <f t="shared" si="77"/>
        <v>0</v>
      </c>
      <c r="AH298" s="582"/>
      <c r="AI298" s="582"/>
      <c r="AJ298" s="582"/>
      <c r="AK298" s="582"/>
      <c r="AL298" s="586">
        <f t="shared" si="78"/>
        <v>0</v>
      </c>
      <c r="AM298" s="582"/>
      <c r="AN298" s="582"/>
      <c r="AO298" s="586">
        <f t="shared" si="83"/>
        <v>0</v>
      </c>
      <c r="AP298" s="582"/>
      <c r="AQ298" s="582"/>
      <c r="AR298" s="582"/>
      <c r="AS298" s="588">
        <f t="shared" si="84"/>
        <v>0</v>
      </c>
      <c r="AT298" s="590">
        <f t="shared" si="85"/>
        <v>0</v>
      </c>
      <c r="AU298" s="601">
        <f t="shared" si="79"/>
        <v>0</v>
      </c>
      <c r="AV298" s="601">
        <f t="shared" si="86"/>
        <v>0</v>
      </c>
      <c r="AW298" s="584">
        <f>IFERROR(VLOOKUP(G298,'base dados'!$B$2:$C$47,2,FALSE),0)</f>
        <v>0</v>
      </c>
      <c r="AX298" s="589">
        <f t="shared" si="89"/>
        <v>0</v>
      </c>
      <c r="AY298" s="601">
        <f t="shared" si="80"/>
        <v>0</v>
      </c>
      <c r="AZ298" s="601">
        <f t="shared" si="81"/>
        <v>0</v>
      </c>
      <c r="BA298" s="585">
        <f>IFERROR(VLOOKUP(H298,'base dados'!$B$2:$C$47,2,FALSE),0)</f>
        <v>0</v>
      </c>
      <c r="BB298" s="589">
        <f t="shared" si="87"/>
        <v>0</v>
      </c>
      <c r="BC298" s="589">
        <f t="shared" si="88"/>
        <v>0</v>
      </c>
    </row>
    <row r="299" spans="1:55" ht="42.6" hidden="1" customHeight="1">
      <c r="A299" s="482">
        <f>IFERROR(VLOOKUP(G299,'base dados'!K300:L303,2,FALSE),0)</f>
        <v>0</v>
      </c>
      <c r="B299" s="482">
        <f>IFERROR(VLOOKUP(H299,'base dados'!$M$11:$N$22,2,FALSE),0)</f>
        <v>0</v>
      </c>
      <c r="C299" s="578">
        <f t="shared" si="82"/>
        <v>289</v>
      </c>
      <c r="D299" s="578"/>
      <c r="E299" s="578"/>
      <c r="F299" s="581"/>
      <c r="G299" s="579"/>
      <c r="H299" s="579"/>
      <c r="I299" s="597">
        <f>IFERROR(VLOOKUP(G299,'base dados'!$B$2:$F$47,5,FALSE),0)</f>
        <v>0</v>
      </c>
      <c r="J299" s="586" t="str">
        <f>IFERROR(VLOOKUP(G299,'base dados'!$B$2:$F$47,3,FALSE)," ")</f>
        <v xml:space="preserve"> </v>
      </c>
      <c r="K299" s="597" t="str">
        <f>IFERROR(VLOOKUP(H299,'base dados'!$B$2:$F$47,5,FALSE)," ")</f>
        <v xml:space="preserve"> </v>
      </c>
      <c r="L299" s="586" t="str">
        <f>IFERROR(VLOOKUP(H299,'base dados'!$B$2:$F$47,3,FALSE)," ")</f>
        <v xml:space="preserve"> </v>
      </c>
      <c r="M299" s="582"/>
      <c r="N299" s="587"/>
      <c r="O299" s="587"/>
      <c r="P299" s="586">
        <f t="shared" si="73"/>
        <v>0</v>
      </c>
      <c r="Q299" s="587"/>
      <c r="R299" s="587"/>
      <c r="S299" s="587"/>
      <c r="T299" s="587"/>
      <c r="U299" s="586">
        <f t="shared" si="74"/>
        <v>0</v>
      </c>
      <c r="V299" s="582"/>
      <c r="W299" s="582"/>
      <c r="X299" s="582"/>
      <c r="Y299" s="582"/>
      <c r="Z299" s="586">
        <f t="shared" si="75"/>
        <v>0</v>
      </c>
      <c r="AA299" s="582"/>
      <c r="AB299" s="582"/>
      <c r="AC299" s="586">
        <f t="shared" si="76"/>
        <v>0</v>
      </c>
      <c r="AD299" s="582"/>
      <c r="AE299" s="582"/>
      <c r="AF299" s="582"/>
      <c r="AG299" s="586">
        <f t="shared" si="77"/>
        <v>0</v>
      </c>
      <c r="AH299" s="582"/>
      <c r="AI299" s="582"/>
      <c r="AJ299" s="582"/>
      <c r="AK299" s="582"/>
      <c r="AL299" s="586">
        <f t="shared" si="78"/>
        <v>0</v>
      </c>
      <c r="AM299" s="582"/>
      <c r="AN299" s="582"/>
      <c r="AO299" s="586">
        <f t="shared" si="83"/>
        <v>0</v>
      </c>
      <c r="AP299" s="582"/>
      <c r="AQ299" s="582"/>
      <c r="AR299" s="582"/>
      <c r="AS299" s="588">
        <f t="shared" si="84"/>
        <v>0</v>
      </c>
      <c r="AT299" s="590">
        <f t="shared" si="85"/>
        <v>0</v>
      </c>
      <c r="AU299" s="601">
        <f t="shared" si="79"/>
        <v>0</v>
      </c>
      <c r="AV299" s="601">
        <f t="shared" si="86"/>
        <v>0</v>
      </c>
      <c r="AW299" s="584">
        <f>IFERROR(VLOOKUP(G299,'base dados'!$B$2:$C$47,2,FALSE),0)</f>
        <v>0</v>
      </c>
      <c r="AX299" s="589">
        <f t="shared" si="89"/>
        <v>0</v>
      </c>
      <c r="AY299" s="601">
        <f t="shared" si="80"/>
        <v>0</v>
      </c>
      <c r="AZ299" s="601">
        <f t="shared" si="81"/>
        <v>0</v>
      </c>
      <c r="BA299" s="585">
        <f>IFERROR(VLOOKUP(H299,'base dados'!$B$2:$C$47,2,FALSE),0)</f>
        <v>0</v>
      </c>
      <c r="BB299" s="589">
        <f t="shared" si="87"/>
        <v>0</v>
      </c>
      <c r="BC299" s="589">
        <f t="shared" si="88"/>
        <v>0</v>
      </c>
    </row>
    <row r="300" spans="1:55" ht="42.6" hidden="1" customHeight="1">
      <c r="A300" s="482">
        <f>IFERROR(VLOOKUP(G300,'base dados'!K301:L304,2,FALSE),0)</f>
        <v>0</v>
      </c>
      <c r="B300" s="482">
        <f>IFERROR(VLOOKUP(H300,'base dados'!$M$11:$N$22,2,FALSE),0)</f>
        <v>0</v>
      </c>
      <c r="C300" s="578">
        <f t="shared" si="82"/>
        <v>290</v>
      </c>
      <c r="D300" s="578"/>
      <c r="E300" s="578"/>
      <c r="F300" s="581"/>
      <c r="G300" s="579"/>
      <c r="H300" s="579"/>
      <c r="I300" s="597">
        <f>IFERROR(VLOOKUP(G300,'base dados'!$B$2:$F$47,5,FALSE),0)</f>
        <v>0</v>
      </c>
      <c r="J300" s="586" t="str">
        <f>IFERROR(VLOOKUP(G300,'base dados'!$B$2:$F$47,3,FALSE)," ")</f>
        <v xml:space="preserve"> </v>
      </c>
      <c r="K300" s="597" t="str">
        <f>IFERROR(VLOOKUP(H300,'base dados'!$B$2:$F$47,5,FALSE)," ")</f>
        <v xml:space="preserve"> </v>
      </c>
      <c r="L300" s="586" t="str">
        <f>IFERROR(VLOOKUP(H300,'base dados'!$B$2:$F$47,3,FALSE)," ")</f>
        <v xml:space="preserve"> </v>
      </c>
      <c r="M300" s="582"/>
      <c r="N300" s="587"/>
      <c r="O300" s="587"/>
      <c r="P300" s="586">
        <f t="shared" si="73"/>
        <v>0</v>
      </c>
      <c r="Q300" s="587"/>
      <c r="R300" s="587"/>
      <c r="S300" s="587"/>
      <c r="T300" s="587"/>
      <c r="U300" s="586">
        <f t="shared" si="74"/>
        <v>0</v>
      </c>
      <c r="V300" s="582"/>
      <c r="W300" s="582"/>
      <c r="X300" s="582"/>
      <c r="Y300" s="582"/>
      <c r="Z300" s="586">
        <f t="shared" si="75"/>
        <v>0</v>
      </c>
      <c r="AA300" s="582"/>
      <c r="AB300" s="582"/>
      <c r="AC300" s="586">
        <f t="shared" si="76"/>
        <v>0</v>
      </c>
      <c r="AD300" s="582"/>
      <c r="AE300" s="582"/>
      <c r="AF300" s="582"/>
      <c r="AG300" s="586">
        <f t="shared" si="77"/>
        <v>0</v>
      </c>
      <c r="AH300" s="582"/>
      <c r="AI300" s="582"/>
      <c r="AJ300" s="582"/>
      <c r="AK300" s="582"/>
      <c r="AL300" s="586">
        <f t="shared" si="78"/>
        <v>0</v>
      </c>
      <c r="AM300" s="582"/>
      <c r="AN300" s="582"/>
      <c r="AO300" s="586">
        <f t="shared" si="83"/>
        <v>0</v>
      </c>
      <c r="AP300" s="582"/>
      <c r="AQ300" s="582"/>
      <c r="AR300" s="582"/>
      <c r="AS300" s="588">
        <f t="shared" si="84"/>
        <v>0</v>
      </c>
      <c r="AT300" s="590">
        <f t="shared" si="85"/>
        <v>0</v>
      </c>
      <c r="AU300" s="601">
        <f t="shared" si="79"/>
        <v>0</v>
      </c>
      <c r="AV300" s="601">
        <f t="shared" si="86"/>
        <v>0</v>
      </c>
      <c r="AW300" s="584">
        <f>IFERROR(VLOOKUP(G300,'base dados'!$B$2:$C$47,2,FALSE),0)</f>
        <v>0</v>
      </c>
      <c r="AX300" s="589">
        <f t="shared" si="89"/>
        <v>0</v>
      </c>
      <c r="AY300" s="601">
        <f t="shared" si="80"/>
        <v>0</v>
      </c>
      <c r="AZ300" s="601">
        <f t="shared" si="81"/>
        <v>0</v>
      </c>
      <c r="BA300" s="585">
        <f>IFERROR(VLOOKUP(H300,'base dados'!$B$2:$C$47,2,FALSE),0)</f>
        <v>0</v>
      </c>
      <c r="BB300" s="589">
        <f t="shared" si="87"/>
        <v>0</v>
      </c>
      <c r="BC300" s="589">
        <f t="shared" si="88"/>
        <v>0</v>
      </c>
    </row>
    <row r="301" spans="1:55" ht="42.6" hidden="1" customHeight="1">
      <c r="A301" s="482">
        <f>IFERROR(VLOOKUP(G301,'base dados'!K302:L305,2,FALSE),0)</f>
        <v>0</v>
      </c>
      <c r="B301" s="482">
        <f>IFERROR(VLOOKUP(H301,'base dados'!$M$11:$N$22,2,FALSE),0)</f>
        <v>0</v>
      </c>
      <c r="C301" s="578">
        <f t="shared" si="82"/>
        <v>291</v>
      </c>
      <c r="D301" s="578"/>
      <c r="E301" s="578"/>
      <c r="F301" s="581"/>
      <c r="G301" s="579"/>
      <c r="H301" s="579"/>
      <c r="I301" s="597">
        <f>IFERROR(VLOOKUP(G301,'base dados'!$B$2:$F$47,5,FALSE),0)</f>
        <v>0</v>
      </c>
      <c r="J301" s="586" t="str">
        <f>IFERROR(VLOOKUP(G301,'base dados'!$B$2:$F$47,3,FALSE)," ")</f>
        <v xml:space="preserve"> </v>
      </c>
      <c r="K301" s="597" t="str">
        <f>IFERROR(VLOOKUP(H301,'base dados'!$B$2:$F$47,5,FALSE)," ")</f>
        <v xml:space="preserve"> </v>
      </c>
      <c r="L301" s="586" t="str">
        <f>IFERROR(VLOOKUP(H301,'base dados'!$B$2:$F$47,3,FALSE)," ")</f>
        <v xml:space="preserve"> </v>
      </c>
      <c r="M301" s="582"/>
      <c r="N301" s="587"/>
      <c r="O301" s="587"/>
      <c r="P301" s="586">
        <f t="shared" si="73"/>
        <v>0</v>
      </c>
      <c r="Q301" s="587"/>
      <c r="R301" s="587"/>
      <c r="S301" s="587"/>
      <c r="T301" s="587"/>
      <c r="U301" s="586">
        <f t="shared" si="74"/>
        <v>0</v>
      </c>
      <c r="V301" s="582"/>
      <c r="W301" s="582"/>
      <c r="X301" s="582"/>
      <c r="Y301" s="582"/>
      <c r="Z301" s="586">
        <f t="shared" si="75"/>
        <v>0</v>
      </c>
      <c r="AA301" s="582"/>
      <c r="AB301" s="582"/>
      <c r="AC301" s="586">
        <f t="shared" si="76"/>
        <v>0</v>
      </c>
      <c r="AD301" s="582"/>
      <c r="AE301" s="582"/>
      <c r="AF301" s="582"/>
      <c r="AG301" s="586">
        <f t="shared" si="77"/>
        <v>0</v>
      </c>
      <c r="AH301" s="582"/>
      <c r="AI301" s="582"/>
      <c r="AJ301" s="582"/>
      <c r="AK301" s="582"/>
      <c r="AL301" s="586">
        <f t="shared" si="78"/>
        <v>0</v>
      </c>
      <c r="AM301" s="582"/>
      <c r="AN301" s="582"/>
      <c r="AO301" s="586">
        <f t="shared" si="83"/>
        <v>0</v>
      </c>
      <c r="AP301" s="582"/>
      <c r="AQ301" s="582"/>
      <c r="AR301" s="582"/>
      <c r="AS301" s="588">
        <f t="shared" si="84"/>
        <v>0</v>
      </c>
      <c r="AT301" s="590">
        <f t="shared" si="85"/>
        <v>0</v>
      </c>
      <c r="AU301" s="601">
        <f t="shared" si="79"/>
        <v>0</v>
      </c>
      <c r="AV301" s="601">
        <f t="shared" si="86"/>
        <v>0</v>
      </c>
      <c r="AW301" s="584">
        <f>IFERROR(VLOOKUP(G301,'base dados'!$B$2:$C$47,2,FALSE),0)</f>
        <v>0</v>
      </c>
      <c r="AX301" s="589">
        <f t="shared" si="89"/>
        <v>0</v>
      </c>
      <c r="AY301" s="601">
        <f t="shared" si="80"/>
        <v>0</v>
      </c>
      <c r="AZ301" s="601">
        <f t="shared" si="81"/>
        <v>0</v>
      </c>
      <c r="BA301" s="585">
        <f>IFERROR(VLOOKUP(H301,'base dados'!$B$2:$C$47,2,FALSE),0)</f>
        <v>0</v>
      </c>
      <c r="BB301" s="589">
        <f t="shared" si="87"/>
        <v>0</v>
      </c>
      <c r="BC301" s="589">
        <f t="shared" si="88"/>
        <v>0</v>
      </c>
    </row>
    <row r="302" spans="1:55" ht="42.6" hidden="1" customHeight="1">
      <c r="A302" s="482">
        <f>IFERROR(VLOOKUP(G302,'base dados'!K303:L306,2,FALSE),0)</f>
        <v>0</v>
      </c>
      <c r="B302" s="482">
        <f>IFERROR(VLOOKUP(H302,'base dados'!$M$11:$N$22,2,FALSE),0)</f>
        <v>0</v>
      </c>
      <c r="C302" s="578">
        <f t="shared" si="82"/>
        <v>292</v>
      </c>
      <c r="D302" s="578"/>
      <c r="E302" s="578"/>
      <c r="F302" s="581"/>
      <c r="G302" s="579"/>
      <c r="H302" s="579"/>
      <c r="I302" s="597">
        <f>IFERROR(VLOOKUP(G302,'base dados'!$B$2:$F$47,5,FALSE),0)</f>
        <v>0</v>
      </c>
      <c r="J302" s="586" t="str">
        <f>IFERROR(VLOOKUP(G302,'base dados'!$B$2:$F$47,3,FALSE)," ")</f>
        <v xml:space="preserve"> </v>
      </c>
      <c r="K302" s="597" t="str">
        <f>IFERROR(VLOOKUP(H302,'base dados'!$B$2:$F$47,5,FALSE)," ")</f>
        <v xml:space="preserve"> </v>
      </c>
      <c r="L302" s="586" t="str">
        <f>IFERROR(VLOOKUP(H302,'base dados'!$B$2:$F$47,3,FALSE)," ")</f>
        <v xml:space="preserve"> </v>
      </c>
      <c r="M302" s="582"/>
      <c r="N302" s="587"/>
      <c r="O302" s="587"/>
      <c r="P302" s="586">
        <f t="shared" si="73"/>
        <v>0</v>
      </c>
      <c r="Q302" s="587"/>
      <c r="R302" s="587"/>
      <c r="S302" s="587"/>
      <c r="T302" s="587"/>
      <c r="U302" s="586">
        <f t="shared" si="74"/>
        <v>0</v>
      </c>
      <c r="V302" s="582"/>
      <c r="W302" s="582"/>
      <c r="X302" s="582"/>
      <c r="Y302" s="582"/>
      <c r="Z302" s="586">
        <f t="shared" si="75"/>
        <v>0</v>
      </c>
      <c r="AA302" s="582"/>
      <c r="AB302" s="582"/>
      <c r="AC302" s="586">
        <f t="shared" si="76"/>
        <v>0</v>
      </c>
      <c r="AD302" s="582"/>
      <c r="AE302" s="582"/>
      <c r="AF302" s="582"/>
      <c r="AG302" s="586">
        <f t="shared" si="77"/>
        <v>0</v>
      </c>
      <c r="AH302" s="582"/>
      <c r="AI302" s="582"/>
      <c r="AJ302" s="582"/>
      <c r="AK302" s="582"/>
      <c r="AL302" s="586">
        <f t="shared" si="78"/>
        <v>0</v>
      </c>
      <c r="AM302" s="582"/>
      <c r="AN302" s="582"/>
      <c r="AO302" s="586">
        <f t="shared" si="83"/>
        <v>0</v>
      </c>
      <c r="AP302" s="582"/>
      <c r="AQ302" s="582"/>
      <c r="AR302" s="582"/>
      <c r="AS302" s="588">
        <f t="shared" si="84"/>
        <v>0</v>
      </c>
      <c r="AT302" s="590">
        <f t="shared" si="85"/>
        <v>0</v>
      </c>
      <c r="AU302" s="601">
        <f t="shared" si="79"/>
        <v>0</v>
      </c>
      <c r="AV302" s="601">
        <f t="shared" si="86"/>
        <v>0</v>
      </c>
      <c r="AW302" s="584">
        <f>IFERROR(VLOOKUP(G302,'base dados'!$B$2:$C$47,2,FALSE),0)</f>
        <v>0</v>
      </c>
      <c r="AX302" s="589">
        <f t="shared" si="89"/>
        <v>0</v>
      </c>
      <c r="AY302" s="601">
        <f t="shared" si="80"/>
        <v>0</v>
      </c>
      <c r="AZ302" s="601">
        <f t="shared" si="81"/>
        <v>0</v>
      </c>
      <c r="BA302" s="585">
        <f>IFERROR(VLOOKUP(H302,'base dados'!$B$2:$C$47,2,FALSE),0)</f>
        <v>0</v>
      </c>
      <c r="BB302" s="589">
        <f t="shared" si="87"/>
        <v>0</v>
      </c>
      <c r="BC302" s="589">
        <f t="shared" si="88"/>
        <v>0</v>
      </c>
    </row>
    <row r="303" spans="1:55" ht="42.6" hidden="1" customHeight="1">
      <c r="A303" s="482">
        <f>IFERROR(VLOOKUP(G303,'base dados'!K304:L307,2,FALSE),0)</f>
        <v>0</v>
      </c>
      <c r="B303" s="482">
        <f>IFERROR(VLOOKUP(H303,'base dados'!$M$11:$N$22,2,FALSE),0)</f>
        <v>0</v>
      </c>
      <c r="C303" s="578">
        <f t="shared" si="82"/>
        <v>293</v>
      </c>
      <c r="D303" s="578"/>
      <c r="E303" s="578"/>
      <c r="F303" s="581"/>
      <c r="G303" s="579"/>
      <c r="H303" s="579"/>
      <c r="I303" s="597">
        <f>IFERROR(VLOOKUP(G303,'base dados'!$B$2:$F$47,5,FALSE),0)</f>
        <v>0</v>
      </c>
      <c r="J303" s="586" t="str">
        <f>IFERROR(VLOOKUP(G303,'base dados'!$B$2:$F$47,3,FALSE)," ")</f>
        <v xml:space="preserve"> </v>
      </c>
      <c r="K303" s="597" t="str">
        <f>IFERROR(VLOOKUP(H303,'base dados'!$B$2:$F$47,5,FALSE)," ")</f>
        <v xml:space="preserve"> </v>
      </c>
      <c r="L303" s="586" t="str">
        <f>IFERROR(VLOOKUP(H303,'base dados'!$B$2:$F$47,3,FALSE)," ")</f>
        <v xml:space="preserve"> </v>
      </c>
      <c r="M303" s="582"/>
      <c r="N303" s="587"/>
      <c r="O303" s="587"/>
      <c r="P303" s="586">
        <f t="shared" si="73"/>
        <v>0</v>
      </c>
      <c r="Q303" s="587"/>
      <c r="R303" s="587"/>
      <c r="S303" s="587"/>
      <c r="T303" s="587"/>
      <c r="U303" s="586">
        <f t="shared" si="74"/>
        <v>0</v>
      </c>
      <c r="V303" s="582"/>
      <c r="W303" s="582"/>
      <c r="X303" s="582"/>
      <c r="Y303" s="582"/>
      <c r="Z303" s="586">
        <f t="shared" si="75"/>
        <v>0</v>
      </c>
      <c r="AA303" s="582"/>
      <c r="AB303" s="582"/>
      <c r="AC303" s="586">
        <f t="shared" si="76"/>
        <v>0</v>
      </c>
      <c r="AD303" s="582"/>
      <c r="AE303" s="582"/>
      <c r="AF303" s="582"/>
      <c r="AG303" s="586">
        <f t="shared" si="77"/>
        <v>0</v>
      </c>
      <c r="AH303" s="582"/>
      <c r="AI303" s="582"/>
      <c r="AJ303" s="582"/>
      <c r="AK303" s="582"/>
      <c r="AL303" s="586">
        <f t="shared" si="78"/>
        <v>0</v>
      </c>
      <c r="AM303" s="582"/>
      <c r="AN303" s="582"/>
      <c r="AO303" s="586">
        <f t="shared" si="83"/>
        <v>0</v>
      </c>
      <c r="AP303" s="582"/>
      <c r="AQ303" s="582"/>
      <c r="AR303" s="582"/>
      <c r="AS303" s="588">
        <f t="shared" si="84"/>
        <v>0</v>
      </c>
      <c r="AT303" s="590">
        <f t="shared" si="85"/>
        <v>0</v>
      </c>
      <c r="AU303" s="601">
        <f t="shared" si="79"/>
        <v>0</v>
      </c>
      <c r="AV303" s="601">
        <f t="shared" si="86"/>
        <v>0</v>
      </c>
      <c r="AW303" s="584">
        <f>IFERROR(VLOOKUP(G303,'base dados'!$B$2:$C$47,2,FALSE),0)</f>
        <v>0</v>
      </c>
      <c r="AX303" s="589">
        <f t="shared" si="89"/>
        <v>0</v>
      </c>
      <c r="AY303" s="601">
        <f t="shared" si="80"/>
        <v>0</v>
      </c>
      <c r="AZ303" s="601">
        <f t="shared" si="81"/>
        <v>0</v>
      </c>
      <c r="BA303" s="585">
        <f>IFERROR(VLOOKUP(H303,'base dados'!$B$2:$C$47,2,FALSE),0)</f>
        <v>0</v>
      </c>
      <c r="BB303" s="589">
        <f t="shared" si="87"/>
        <v>0</v>
      </c>
      <c r="BC303" s="589">
        <f t="shared" si="88"/>
        <v>0</v>
      </c>
    </row>
    <row r="304" spans="1:55" ht="42.6" hidden="1" customHeight="1">
      <c r="A304" s="482">
        <f>IFERROR(VLOOKUP(G304,'base dados'!K305:L308,2,FALSE),0)</f>
        <v>0</v>
      </c>
      <c r="B304" s="482">
        <f>IFERROR(VLOOKUP(H304,'base dados'!$M$11:$N$22,2,FALSE),0)</f>
        <v>0</v>
      </c>
      <c r="C304" s="578">
        <f t="shared" si="82"/>
        <v>294</v>
      </c>
      <c r="D304" s="578"/>
      <c r="E304" s="578"/>
      <c r="F304" s="581"/>
      <c r="G304" s="579"/>
      <c r="H304" s="579"/>
      <c r="I304" s="597">
        <f>IFERROR(VLOOKUP(G304,'base dados'!$B$2:$F$47,5,FALSE),0)</f>
        <v>0</v>
      </c>
      <c r="J304" s="586" t="str">
        <f>IFERROR(VLOOKUP(G304,'base dados'!$B$2:$F$47,3,FALSE)," ")</f>
        <v xml:space="preserve"> </v>
      </c>
      <c r="K304" s="597" t="str">
        <f>IFERROR(VLOOKUP(H304,'base dados'!$B$2:$F$47,5,FALSE)," ")</f>
        <v xml:space="preserve"> </v>
      </c>
      <c r="L304" s="586" t="str">
        <f>IFERROR(VLOOKUP(H304,'base dados'!$B$2:$F$47,3,FALSE)," ")</f>
        <v xml:space="preserve"> </v>
      </c>
      <c r="M304" s="582"/>
      <c r="N304" s="587"/>
      <c r="O304" s="587"/>
      <c r="P304" s="586">
        <f t="shared" si="73"/>
        <v>0</v>
      </c>
      <c r="Q304" s="587"/>
      <c r="R304" s="587"/>
      <c r="S304" s="587"/>
      <c r="T304" s="587"/>
      <c r="U304" s="586">
        <f t="shared" si="74"/>
        <v>0</v>
      </c>
      <c r="V304" s="582"/>
      <c r="W304" s="582"/>
      <c r="X304" s="582"/>
      <c r="Y304" s="582"/>
      <c r="Z304" s="586">
        <f t="shared" si="75"/>
        <v>0</v>
      </c>
      <c r="AA304" s="582"/>
      <c r="AB304" s="582"/>
      <c r="AC304" s="586">
        <f t="shared" si="76"/>
        <v>0</v>
      </c>
      <c r="AD304" s="582"/>
      <c r="AE304" s="582"/>
      <c r="AF304" s="582"/>
      <c r="AG304" s="586">
        <f t="shared" si="77"/>
        <v>0</v>
      </c>
      <c r="AH304" s="582"/>
      <c r="AI304" s="582"/>
      <c r="AJ304" s="582"/>
      <c r="AK304" s="582"/>
      <c r="AL304" s="586">
        <f t="shared" si="78"/>
        <v>0</v>
      </c>
      <c r="AM304" s="582"/>
      <c r="AN304" s="582"/>
      <c r="AO304" s="586">
        <f t="shared" si="83"/>
        <v>0</v>
      </c>
      <c r="AP304" s="582"/>
      <c r="AQ304" s="582"/>
      <c r="AR304" s="582"/>
      <c r="AS304" s="588">
        <f t="shared" si="84"/>
        <v>0</v>
      </c>
      <c r="AT304" s="590">
        <f t="shared" si="85"/>
        <v>0</v>
      </c>
      <c r="AU304" s="601">
        <f t="shared" si="79"/>
        <v>0</v>
      </c>
      <c r="AV304" s="601">
        <f t="shared" si="86"/>
        <v>0</v>
      </c>
      <c r="AW304" s="584">
        <f>IFERROR(VLOOKUP(G304,'base dados'!$B$2:$C$47,2,FALSE),0)</f>
        <v>0</v>
      </c>
      <c r="AX304" s="589">
        <f t="shared" si="89"/>
        <v>0</v>
      </c>
      <c r="AY304" s="601">
        <f t="shared" si="80"/>
        <v>0</v>
      </c>
      <c r="AZ304" s="601">
        <f t="shared" si="81"/>
        <v>0</v>
      </c>
      <c r="BA304" s="585">
        <f>IFERROR(VLOOKUP(H304,'base dados'!$B$2:$C$47,2,FALSE),0)</f>
        <v>0</v>
      </c>
      <c r="BB304" s="589">
        <f t="shared" si="87"/>
        <v>0</v>
      </c>
      <c r="BC304" s="589">
        <f t="shared" si="88"/>
        <v>0</v>
      </c>
    </row>
    <row r="305" spans="1:55" ht="42.6" hidden="1" customHeight="1">
      <c r="A305" s="482">
        <f>IFERROR(VLOOKUP(G305,'base dados'!K306:L309,2,FALSE),0)</f>
        <v>0</v>
      </c>
      <c r="B305" s="482">
        <f>IFERROR(VLOOKUP(H305,'base dados'!$M$11:$N$22,2,FALSE),0)</f>
        <v>0</v>
      </c>
      <c r="C305" s="578">
        <f t="shared" si="82"/>
        <v>295</v>
      </c>
      <c r="D305" s="578"/>
      <c r="E305" s="578"/>
      <c r="F305" s="581"/>
      <c r="G305" s="579"/>
      <c r="H305" s="579"/>
      <c r="I305" s="597">
        <f>IFERROR(VLOOKUP(G305,'base dados'!$B$2:$F$47,5,FALSE),0)</f>
        <v>0</v>
      </c>
      <c r="J305" s="586" t="str">
        <f>IFERROR(VLOOKUP(G305,'base dados'!$B$2:$F$47,3,FALSE)," ")</f>
        <v xml:space="preserve"> </v>
      </c>
      <c r="K305" s="597" t="str">
        <f>IFERROR(VLOOKUP(H305,'base dados'!$B$2:$F$47,5,FALSE)," ")</f>
        <v xml:space="preserve"> </v>
      </c>
      <c r="L305" s="586" t="str">
        <f>IFERROR(VLOOKUP(H305,'base dados'!$B$2:$F$47,3,FALSE)," ")</f>
        <v xml:space="preserve"> </v>
      </c>
      <c r="M305" s="582"/>
      <c r="N305" s="587"/>
      <c r="O305" s="587"/>
      <c r="P305" s="586">
        <f t="shared" si="73"/>
        <v>0</v>
      </c>
      <c r="Q305" s="587"/>
      <c r="R305" s="587"/>
      <c r="S305" s="587"/>
      <c r="T305" s="587"/>
      <c r="U305" s="586">
        <f t="shared" si="74"/>
        <v>0</v>
      </c>
      <c r="V305" s="582"/>
      <c r="W305" s="582"/>
      <c r="X305" s="582"/>
      <c r="Y305" s="582"/>
      <c r="Z305" s="586">
        <f t="shared" si="75"/>
        <v>0</v>
      </c>
      <c r="AA305" s="582"/>
      <c r="AB305" s="582"/>
      <c r="AC305" s="586">
        <f t="shared" si="76"/>
        <v>0</v>
      </c>
      <c r="AD305" s="582"/>
      <c r="AE305" s="582"/>
      <c r="AF305" s="582"/>
      <c r="AG305" s="586">
        <f t="shared" si="77"/>
        <v>0</v>
      </c>
      <c r="AH305" s="582"/>
      <c r="AI305" s="582"/>
      <c r="AJ305" s="582"/>
      <c r="AK305" s="582"/>
      <c r="AL305" s="586">
        <f t="shared" si="78"/>
        <v>0</v>
      </c>
      <c r="AM305" s="582"/>
      <c r="AN305" s="582"/>
      <c r="AO305" s="586">
        <f t="shared" si="83"/>
        <v>0</v>
      </c>
      <c r="AP305" s="582"/>
      <c r="AQ305" s="582"/>
      <c r="AR305" s="582"/>
      <c r="AS305" s="588">
        <f t="shared" si="84"/>
        <v>0</v>
      </c>
      <c r="AT305" s="590">
        <f t="shared" si="85"/>
        <v>0</v>
      </c>
      <c r="AU305" s="601">
        <f t="shared" si="79"/>
        <v>0</v>
      </c>
      <c r="AV305" s="601">
        <f t="shared" si="86"/>
        <v>0</v>
      </c>
      <c r="AW305" s="584">
        <f>IFERROR(VLOOKUP(G305,'base dados'!$B$2:$C$47,2,FALSE),0)</f>
        <v>0</v>
      </c>
      <c r="AX305" s="589">
        <f t="shared" si="89"/>
        <v>0</v>
      </c>
      <c r="AY305" s="601">
        <f t="shared" si="80"/>
        <v>0</v>
      </c>
      <c r="AZ305" s="601">
        <f t="shared" si="81"/>
        <v>0</v>
      </c>
      <c r="BA305" s="585">
        <f>IFERROR(VLOOKUP(H305,'base dados'!$B$2:$C$47,2,FALSE),0)</f>
        <v>0</v>
      </c>
      <c r="BB305" s="589">
        <f t="shared" si="87"/>
        <v>0</v>
      </c>
      <c r="BC305" s="589">
        <f t="shared" si="88"/>
        <v>0</v>
      </c>
    </row>
    <row r="306" spans="1:55" ht="42.6" hidden="1" customHeight="1">
      <c r="A306" s="482">
        <f>IFERROR(VLOOKUP(G306,'base dados'!K307:L310,2,FALSE),0)</f>
        <v>0</v>
      </c>
      <c r="B306" s="482">
        <f>IFERROR(VLOOKUP(H306,'base dados'!$M$11:$N$22,2,FALSE),0)</f>
        <v>0</v>
      </c>
      <c r="C306" s="578">
        <f t="shared" si="82"/>
        <v>296</v>
      </c>
      <c r="D306" s="578"/>
      <c r="E306" s="578"/>
      <c r="F306" s="581"/>
      <c r="G306" s="579"/>
      <c r="H306" s="579"/>
      <c r="I306" s="597">
        <f>IFERROR(VLOOKUP(G306,'base dados'!$B$2:$F$47,5,FALSE),0)</f>
        <v>0</v>
      </c>
      <c r="J306" s="586" t="str">
        <f>IFERROR(VLOOKUP(G306,'base dados'!$B$2:$F$47,3,FALSE)," ")</f>
        <v xml:space="preserve"> </v>
      </c>
      <c r="K306" s="597" t="str">
        <f>IFERROR(VLOOKUP(H306,'base dados'!$B$2:$F$47,5,FALSE)," ")</f>
        <v xml:space="preserve"> </v>
      </c>
      <c r="L306" s="586" t="str">
        <f>IFERROR(VLOOKUP(H306,'base dados'!$B$2:$F$47,3,FALSE)," ")</f>
        <v xml:space="preserve"> </v>
      </c>
      <c r="M306" s="582"/>
      <c r="N306" s="587"/>
      <c r="O306" s="587"/>
      <c r="P306" s="586">
        <f t="shared" si="73"/>
        <v>0</v>
      </c>
      <c r="Q306" s="587"/>
      <c r="R306" s="587"/>
      <c r="S306" s="587"/>
      <c r="T306" s="587"/>
      <c r="U306" s="586">
        <f t="shared" si="74"/>
        <v>0</v>
      </c>
      <c r="V306" s="582"/>
      <c r="W306" s="582"/>
      <c r="X306" s="582"/>
      <c r="Y306" s="582"/>
      <c r="Z306" s="586">
        <f t="shared" si="75"/>
        <v>0</v>
      </c>
      <c r="AA306" s="582"/>
      <c r="AB306" s="582"/>
      <c r="AC306" s="586">
        <f t="shared" si="76"/>
        <v>0</v>
      </c>
      <c r="AD306" s="582"/>
      <c r="AE306" s="582"/>
      <c r="AF306" s="582"/>
      <c r="AG306" s="586">
        <f t="shared" si="77"/>
        <v>0</v>
      </c>
      <c r="AH306" s="582"/>
      <c r="AI306" s="582"/>
      <c r="AJ306" s="582"/>
      <c r="AK306" s="582"/>
      <c r="AL306" s="586">
        <f t="shared" si="78"/>
        <v>0</v>
      </c>
      <c r="AM306" s="582"/>
      <c r="AN306" s="582"/>
      <c r="AO306" s="586">
        <f t="shared" si="83"/>
        <v>0</v>
      </c>
      <c r="AP306" s="582"/>
      <c r="AQ306" s="582"/>
      <c r="AR306" s="582"/>
      <c r="AS306" s="588">
        <f t="shared" si="84"/>
        <v>0</v>
      </c>
      <c r="AT306" s="590">
        <f t="shared" si="85"/>
        <v>0</v>
      </c>
      <c r="AU306" s="601">
        <f t="shared" si="79"/>
        <v>0</v>
      </c>
      <c r="AV306" s="601">
        <f t="shared" si="86"/>
        <v>0</v>
      </c>
      <c r="AW306" s="584">
        <f>IFERROR(VLOOKUP(G306,'base dados'!$B$2:$C$47,2,FALSE),0)</f>
        <v>0</v>
      </c>
      <c r="AX306" s="589">
        <f t="shared" si="89"/>
        <v>0</v>
      </c>
      <c r="AY306" s="601">
        <f t="shared" si="80"/>
        <v>0</v>
      </c>
      <c r="AZ306" s="601">
        <f t="shared" si="81"/>
        <v>0</v>
      </c>
      <c r="BA306" s="585">
        <f>IFERROR(VLOOKUP(H306,'base dados'!$B$2:$C$47,2,FALSE),0)</f>
        <v>0</v>
      </c>
      <c r="BB306" s="589">
        <f t="shared" si="87"/>
        <v>0</v>
      </c>
      <c r="BC306" s="589">
        <f t="shared" si="88"/>
        <v>0</v>
      </c>
    </row>
    <row r="307" spans="1:55" ht="42.6" hidden="1" customHeight="1">
      <c r="A307" s="482">
        <f>IFERROR(VLOOKUP(G307,'base dados'!K308:L311,2,FALSE),0)</f>
        <v>0</v>
      </c>
      <c r="B307" s="482">
        <f>IFERROR(VLOOKUP(H307,'base dados'!$M$11:$N$22,2,FALSE),0)</f>
        <v>0</v>
      </c>
      <c r="C307" s="578">
        <f t="shared" si="82"/>
        <v>297</v>
      </c>
      <c r="D307" s="578"/>
      <c r="E307" s="578"/>
      <c r="F307" s="581"/>
      <c r="G307" s="579"/>
      <c r="H307" s="579"/>
      <c r="I307" s="597">
        <f>IFERROR(VLOOKUP(G307,'base dados'!$B$2:$F$47,5,FALSE),0)</f>
        <v>0</v>
      </c>
      <c r="J307" s="586" t="str">
        <f>IFERROR(VLOOKUP(G307,'base dados'!$B$2:$F$47,3,FALSE)," ")</f>
        <v xml:space="preserve"> </v>
      </c>
      <c r="K307" s="597" t="str">
        <f>IFERROR(VLOOKUP(H307,'base dados'!$B$2:$F$47,5,FALSE)," ")</f>
        <v xml:space="preserve"> </v>
      </c>
      <c r="L307" s="586" t="str">
        <f>IFERROR(VLOOKUP(H307,'base dados'!$B$2:$F$47,3,FALSE)," ")</f>
        <v xml:space="preserve"> </v>
      </c>
      <c r="M307" s="582"/>
      <c r="N307" s="587"/>
      <c r="O307" s="587"/>
      <c r="P307" s="586">
        <f t="shared" si="73"/>
        <v>0</v>
      </c>
      <c r="Q307" s="587"/>
      <c r="R307" s="587"/>
      <c r="S307" s="587"/>
      <c r="T307" s="587"/>
      <c r="U307" s="586">
        <f t="shared" si="74"/>
        <v>0</v>
      </c>
      <c r="V307" s="582"/>
      <c r="W307" s="582"/>
      <c r="X307" s="582"/>
      <c r="Y307" s="582"/>
      <c r="Z307" s="586">
        <f t="shared" si="75"/>
        <v>0</v>
      </c>
      <c r="AA307" s="582"/>
      <c r="AB307" s="582"/>
      <c r="AC307" s="586">
        <f t="shared" si="76"/>
        <v>0</v>
      </c>
      <c r="AD307" s="582"/>
      <c r="AE307" s="582"/>
      <c r="AF307" s="582"/>
      <c r="AG307" s="586">
        <f t="shared" si="77"/>
        <v>0</v>
      </c>
      <c r="AH307" s="582"/>
      <c r="AI307" s="582"/>
      <c r="AJ307" s="582"/>
      <c r="AK307" s="582"/>
      <c r="AL307" s="586">
        <f t="shared" si="78"/>
        <v>0</v>
      </c>
      <c r="AM307" s="582"/>
      <c r="AN307" s="582"/>
      <c r="AO307" s="586">
        <f t="shared" si="83"/>
        <v>0</v>
      </c>
      <c r="AP307" s="582"/>
      <c r="AQ307" s="582"/>
      <c r="AR307" s="582"/>
      <c r="AS307" s="588">
        <f t="shared" si="84"/>
        <v>0</v>
      </c>
      <c r="AT307" s="590">
        <f t="shared" si="85"/>
        <v>0</v>
      </c>
      <c r="AU307" s="601">
        <f t="shared" si="79"/>
        <v>0</v>
      </c>
      <c r="AV307" s="601">
        <f t="shared" si="86"/>
        <v>0</v>
      </c>
      <c r="AW307" s="584">
        <f>IFERROR(VLOOKUP(G307,'base dados'!$B$2:$C$47,2,FALSE),0)</f>
        <v>0</v>
      </c>
      <c r="AX307" s="589">
        <f t="shared" si="89"/>
        <v>0</v>
      </c>
      <c r="AY307" s="601">
        <f t="shared" si="80"/>
        <v>0</v>
      </c>
      <c r="AZ307" s="601">
        <f t="shared" si="81"/>
        <v>0</v>
      </c>
      <c r="BA307" s="585">
        <f>IFERROR(VLOOKUP(H307,'base dados'!$B$2:$C$47,2,FALSE),0)</f>
        <v>0</v>
      </c>
      <c r="BB307" s="589">
        <f t="shared" si="87"/>
        <v>0</v>
      </c>
      <c r="BC307" s="589">
        <f t="shared" si="88"/>
        <v>0</v>
      </c>
    </row>
    <row r="308" spans="1:55" ht="42.6" hidden="1" customHeight="1">
      <c r="A308" s="482">
        <f>IFERROR(VLOOKUP(G308,'base dados'!K309:L312,2,FALSE),0)</f>
        <v>0</v>
      </c>
      <c r="B308" s="482">
        <f>IFERROR(VLOOKUP(H308,'base dados'!$M$11:$N$22,2,FALSE),0)</f>
        <v>0</v>
      </c>
      <c r="C308" s="578">
        <f t="shared" si="82"/>
        <v>298</v>
      </c>
      <c r="D308" s="578"/>
      <c r="E308" s="578"/>
      <c r="F308" s="581"/>
      <c r="G308" s="579"/>
      <c r="H308" s="579"/>
      <c r="I308" s="597">
        <f>IFERROR(VLOOKUP(G308,'base dados'!$B$2:$F$47,5,FALSE),0)</f>
        <v>0</v>
      </c>
      <c r="J308" s="586" t="str">
        <f>IFERROR(VLOOKUP(G308,'base dados'!$B$2:$F$47,3,FALSE)," ")</f>
        <v xml:space="preserve"> </v>
      </c>
      <c r="K308" s="597" t="str">
        <f>IFERROR(VLOOKUP(H308,'base dados'!$B$2:$F$47,5,FALSE)," ")</f>
        <v xml:space="preserve"> </v>
      </c>
      <c r="L308" s="586" t="str">
        <f>IFERROR(VLOOKUP(H308,'base dados'!$B$2:$F$47,3,FALSE)," ")</f>
        <v xml:space="preserve"> </v>
      </c>
      <c r="M308" s="582"/>
      <c r="N308" s="587"/>
      <c r="O308" s="587"/>
      <c r="P308" s="586">
        <f t="shared" si="73"/>
        <v>0</v>
      </c>
      <c r="Q308" s="587"/>
      <c r="R308" s="587"/>
      <c r="S308" s="587"/>
      <c r="T308" s="587"/>
      <c r="U308" s="586">
        <f t="shared" si="74"/>
        <v>0</v>
      </c>
      <c r="V308" s="582"/>
      <c r="W308" s="582"/>
      <c r="X308" s="582"/>
      <c r="Y308" s="582"/>
      <c r="Z308" s="586">
        <f t="shared" si="75"/>
        <v>0</v>
      </c>
      <c r="AA308" s="582"/>
      <c r="AB308" s="582"/>
      <c r="AC308" s="586">
        <f t="shared" si="76"/>
        <v>0</v>
      </c>
      <c r="AD308" s="582"/>
      <c r="AE308" s="582"/>
      <c r="AF308" s="582"/>
      <c r="AG308" s="586">
        <f t="shared" si="77"/>
        <v>0</v>
      </c>
      <c r="AH308" s="582"/>
      <c r="AI308" s="582"/>
      <c r="AJ308" s="582"/>
      <c r="AK308" s="582"/>
      <c r="AL308" s="586">
        <f t="shared" si="78"/>
        <v>0</v>
      </c>
      <c r="AM308" s="582"/>
      <c r="AN308" s="582"/>
      <c r="AO308" s="586">
        <f t="shared" si="83"/>
        <v>0</v>
      </c>
      <c r="AP308" s="582"/>
      <c r="AQ308" s="582"/>
      <c r="AR308" s="582"/>
      <c r="AS308" s="588">
        <f t="shared" si="84"/>
        <v>0</v>
      </c>
      <c r="AT308" s="590">
        <f t="shared" si="85"/>
        <v>0</v>
      </c>
      <c r="AU308" s="601">
        <f t="shared" si="79"/>
        <v>0</v>
      </c>
      <c r="AV308" s="601">
        <f t="shared" si="86"/>
        <v>0</v>
      </c>
      <c r="AW308" s="584">
        <f>IFERROR(VLOOKUP(G308,'base dados'!$B$2:$C$47,2,FALSE),0)</f>
        <v>0</v>
      </c>
      <c r="AX308" s="589">
        <f t="shared" si="89"/>
        <v>0</v>
      </c>
      <c r="AY308" s="601">
        <f t="shared" si="80"/>
        <v>0</v>
      </c>
      <c r="AZ308" s="601">
        <f t="shared" si="81"/>
        <v>0</v>
      </c>
      <c r="BA308" s="585">
        <f>IFERROR(VLOOKUP(H308,'base dados'!$B$2:$C$47,2,FALSE),0)</f>
        <v>0</v>
      </c>
      <c r="BB308" s="589">
        <f t="shared" si="87"/>
        <v>0</v>
      </c>
      <c r="BC308" s="589">
        <f t="shared" si="88"/>
        <v>0</v>
      </c>
    </row>
    <row r="309" spans="1:55" ht="42.6" hidden="1" customHeight="1">
      <c r="A309" s="482">
        <f>IFERROR(VLOOKUP(G309,'base dados'!K310:L313,2,FALSE),0)</f>
        <v>0</v>
      </c>
      <c r="B309" s="482">
        <f>IFERROR(VLOOKUP(H309,'base dados'!$M$11:$N$22,2,FALSE),0)</f>
        <v>0</v>
      </c>
      <c r="C309" s="578">
        <f t="shared" si="82"/>
        <v>299</v>
      </c>
      <c r="D309" s="578"/>
      <c r="E309" s="578"/>
      <c r="F309" s="581"/>
      <c r="G309" s="579"/>
      <c r="H309" s="579"/>
      <c r="I309" s="597">
        <f>IFERROR(VLOOKUP(G309,'base dados'!$B$2:$F$47,5,FALSE),0)</f>
        <v>0</v>
      </c>
      <c r="J309" s="586" t="str">
        <f>IFERROR(VLOOKUP(G309,'base dados'!$B$2:$F$47,3,FALSE)," ")</f>
        <v xml:space="preserve"> </v>
      </c>
      <c r="K309" s="597" t="str">
        <f>IFERROR(VLOOKUP(H309,'base dados'!$B$2:$F$47,5,FALSE)," ")</f>
        <v xml:space="preserve"> </v>
      </c>
      <c r="L309" s="586" t="str">
        <f>IFERROR(VLOOKUP(H309,'base dados'!$B$2:$F$47,3,FALSE)," ")</f>
        <v xml:space="preserve"> </v>
      </c>
      <c r="M309" s="582"/>
      <c r="N309" s="587"/>
      <c r="O309" s="587"/>
      <c r="P309" s="586">
        <f t="shared" si="73"/>
        <v>0</v>
      </c>
      <c r="Q309" s="587"/>
      <c r="R309" s="587"/>
      <c r="S309" s="587"/>
      <c r="T309" s="587"/>
      <c r="U309" s="586">
        <f t="shared" si="74"/>
        <v>0</v>
      </c>
      <c r="V309" s="582"/>
      <c r="W309" s="582"/>
      <c r="X309" s="582"/>
      <c r="Y309" s="582"/>
      <c r="Z309" s="586">
        <f t="shared" si="75"/>
        <v>0</v>
      </c>
      <c r="AA309" s="582"/>
      <c r="AB309" s="582"/>
      <c r="AC309" s="586">
        <f t="shared" si="76"/>
        <v>0</v>
      </c>
      <c r="AD309" s="582"/>
      <c r="AE309" s="582"/>
      <c r="AF309" s="582"/>
      <c r="AG309" s="586">
        <f t="shared" si="77"/>
        <v>0</v>
      </c>
      <c r="AH309" s="582"/>
      <c r="AI309" s="582"/>
      <c r="AJ309" s="582"/>
      <c r="AK309" s="582"/>
      <c r="AL309" s="586">
        <f t="shared" si="78"/>
        <v>0</v>
      </c>
      <c r="AM309" s="582"/>
      <c r="AN309" s="582"/>
      <c r="AO309" s="586">
        <f t="shared" si="83"/>
        <v>0</v>
      </c>
      <c r="AP309" s="582"/>
      <c r="AQ309" s="582"/>
      <c r="AR309" s="582"/>
      <c r="AS309" s="588">
        <f t="shared" si="84"/>
        <v>0</v>
      </c>
      <c r="AT309" s="590">
        <f t="shared" si="85"/>
        <v>0</v>
      </c>
      <c r="AU309" s="601">
        <f t="shared" si="79"/>
        <v>0</v>
      </c>
      <c r="AV309" s="601">
        <f t="shared" si="86"/>
        <v>0</v>
      </c>
      <c r="AW309" s="584">
        <f>IFERROR(VLOOKUP(G309,'base dados'!$B$2:$C$47,2,FALSE),0)</f>
        <v>0</v>
      </c>
      <c r="AX309" s="589">
        <f t="shared" si="89"/>
        <v>0</v>
      </c>
      <c r="AY309" s="601">
        <f t="shared" si="80"/>
        <v>0</v>
      </c>
      <c r="AZ309" s="601">
        <f t="shared" si="81"/>
        <v>0</v>
      </c>
      <c r="BA309" s="585">
        <f>IFERROR(VLOOKUP(H309,'base dados'!$B$2:$C$47,2,FALSE),0)</f>
        <v>0</v>
      </c>
      <c r="BB309" s="589">
        <f t="shared" si="87"/>
        <v>0</v>
      </c>
      <c r="BC309" s="589">
        <f t="shared" si="88"/>
        <v>0</v>
      </c>
    </row>
    <row r="310" spans="1:55" ht="42.6" hidden="1" customHeight="1">
      <c r="A310" s="482">
        <f>IFERROR(VLOOKUP(G310,'base dados'!K311:L314,2,FALSE),0)</f>
        <v>0</v>
      </c>
      <c r="B310" s="482">
        <f>IFERROR(VLOOKUP(H310,'base dados'!$M$11:$N$22,2,FALSE),0)</f>
        <v>0</v>
      </c>
      <c r="C310" s="578">
        <f t="shared" si="82"/>
        <v>300</v>
      </c>
      <c r="D310" s="578"/>
      <c r="E310" s="578"/>
      <c r="F310" s="581"/>
      <c r="G310" s="579"/>
      <c r="H310" s="579"/>
      <c r="I310" s="597">
        <f>IFERROR(VLOOKUP(G310,'base dados'!$B$2:$F$47,5,FALSE),0)</f>
        <v>0</v>
      </c>
      <c r="J310" s="586" t="str">
        <f>IFERROR(VLOOKUP(G310,'base dados'!$B$2:$F$47,3,FALSE)," ")</f>
        <v xml:space="preserve"> </v>
      </c>
      <c r="K310" s="597" t="str">
        <f>IFERROR(VLOOKUP(H310,'base dados'!$B$2:$F$47,5,FALSE)," ")</f>
        <v xml:space="preserve"> </v>
      </c>
      <c r="L310" s="586" t="str">
        <f>IFERROR(VLOOKUP(H310,'base dados'!$B$2:$F$47,3,FALSE)," ")</f>
        <v xml:space="preserve"> </v>
      </c>
      <c r="M310" s="582"/>
      <c r="N310" s="587"/>
      <c r="O310" s="587"/>
      <c r="P310" s="586">
        <f t="shared" si="73"/>
        <v>0</v>
      </c>
      <c r="Q310" s="587"/>
      <c r="R310" s="587"/>
      <c r="S310" s="587"/>
      <c r="T310" s="587"/>
      <c r="U310" s="586">
        <f t="shared" si="74"/>
        <v>0</v>
      </c>
      <c r="V310" s="582"/>
      <c r="W310" s="582"/>
      <c r="X310" s="582"/>
      <c r="Y310" s="582"/>
      <c r="Z310" s="586">
        <f t="shared" si="75"/>
        <v>0</v>
      </c>
      <c r="AA310" s="582"/>
      <c r="AB310" s="582"/>
      <c r="AC310" s="586">
        <f t="shared" si="76"/>
        <v>0</v>
      </c>
      <c r="AD310" s="582"/>
      <c r="AE310" s="582"/>
      <c r="AF310" s="582"/>
      <c r="AG310" s="586">
        <f t="shared" si="77"/>
        <v>0</v>
      </c>
      <c r="AH310" s="582"/>
      <c r="AI310" s="582"/>
      <c r="AJ310" s="582"/>
      <c r="AK310" s="582"/>
      <c r="AL310" s="586">
        <f t="shared" si="78"/>
        <v>0</v>
      </c>
      <c r="AM310" s="582"/>
      <c r="AN310" s="582"/>
      <c r="AO310" s="586">
        <f t="shared" si="83"/>
        <v>0</v>
      </c>
      <c r="AP310" s="582"/>
      <c r="AQ310" s="582"/>
      <c r="AR310" s="582"/>
      <c r="AS310" s="588">
        <f t="shared" si="84"/>
        <v>0</v>
      </c>
      <c r="AT310" s="590">
        <f t="shared" si="85"/>
        <v>0</v>
      </c>
      <c r="AU310" s="601">
        <f t="shared" si="79"/>
        <v>0</v>
      </c>
      <c r="AV310" s="601">
        <f t="shared" si="86"/>
        <v>0</v>
      </c>
      <c r="AW310" s="584">
        <f>IFERROR(VLOOKUP(G310,'base dados'!$B$2:$C$47,2,FALSE),0)</f>
        <v>0</v>
      </c>
      <c r="AX310" s="589">
        <f t="shared" si="89"/>
        <v>0</v>
      </c>
      <c r="AY310" s="601">
        <f t="shared" si="80"/>
        <v>0</v>
      </c>
      <c r="AZ310" s="601">
        <f t="shared" si="81"/>
        <v>0</v>
      </c>
      <c r="BA310" s="585">
        <f>IFERROR(VLOOKUP(H310,'base dados'!$B$2:$C$47,2,FALSE),0)</f>
        <v>0</v>
      </c>
      <c r="BB310" s="589">
        <f t="shared" si="87"/>
        <v>0</v>
      </c>
      <c r="BC310" s="589">
        <f t="shared" si="88"/>
        <v>0</v>
      </c>
    </row>
    <row r="311" spans="1:55" ht="42.6" hidden="1" customHeight="1">
      <c r="A311" s="482">
        <f>IFERROR(VLOOKUP(G311,'base dados'!K312:L315,2,FALSE),0)</f>
        <v>0</v>
      </c>
      <c r="B311" s="482">
        <f>IFERROR(VLOOKUP(H311,'base dados'!$M$11:$N$22,2,FALSE),0)</f>
        <v>0</v>
      </c>
      <c r="C311" s="578">
        <f t="shared" si="82"/>
        <v>301</v>
      </c>
      <c r="D311" s="578"/>
      <c r="E311" s="578"/>
      <c r="F311" s="581"/>
      <c r="G311" s="579"/>
      <c r="H311" s="579"/>
      <c r="I311" s="597">
        <f>IFERROR(VLOOKUP(G311,'base dados'!$B$2:$F$47,5,FALSE),0)</f>
        <v>0</v>
      </c>
      <c r="J311" s="586" t="str">
        <f>IFERROR(VLOOKUP(G311,'base dados'!$B$2:$F$47,3,FALSE)," ")</f>
        <v xml:space="preserve"> </v>
      </c>
      <c r="K311" s="597" t="str">
        <f>IFERROR(VLOOKUP(H311,'base dados'!$B$2:$F$47,5,FALSE)," ")</f>
        <v xml:space="preserve"> </v>
      </c>
      <c r="L311" s="586" t="str">
        <f>IFERROR(VLOOKUP(H311,'base dados'!$B$2:$F$47,3,FALSE)," ")</f>
        <v xml:space="preserve"> </v>
      </c>
      <c r="M311" s="582"/>
      <c r="N311" s="587"/>
      <c r="O311" s="587"/>
      <c r="P311" s="586">
        <f t="shared" si="73"/>
        <v>0</v>
      </c>
      <c r="Q311" s="587"/>
      <c r="R311" s="587"/>
      <c r="S311" s="587"/>
      <c r="T311" s="587"/>
      <c r="U311" s="586">
        <f t="shared" si="74"/>
        <v>0</v>
      </c>
      <c r="V311" s="582"/>
      <c r="W311" s="582"/>
      <c r="X311" s="582"/>
      <c r="Y311" s="582"/>
      <c r="Z311" s="586">
        <f t="shared" si="75"/>
        <v>0</v>
      </c>
      <c r="AA311" s="582"/>
      <c r="AB311" s="582"/>
      <c r="AC311" s="586">
        <f t="shared" si="76"/>
        <v>0</v>
      </c>
      <c r="AD311" s="582"/>
      <c r="AE311" s="582"/>
      <c r="AF311" s="582"/>
      <c r="AG311" s="586">
        <f t="shared" si="77"/>
        <v>0</v>
      </c>
      <c r="AH311" s="582"/>
      <c r="AI311" s="582"/>
      <c r="AJ311" s="582"/>
      <c r="AK311" s="582"/>
      <c r="AL311" s="586">
        <f t="shared" si="78"/>
        <v>0</v>
      </c>
      <c r="AM311" s="582"/>
      <c r="AN311" s="582"/>
      <c r="AO311" s="586">
        <f t="shared" si="83"/>
        <v>0</v>
      </c>
      <c r="AP311" s="582"/>
      <c r="AQ311" s="582"/>
      <c r="AR311" s="582"/>
      <c r="AS311" s="588">
        <f t="shared" si="84"/>
        <v>0</v>
      </c>
      <c r="AT311" s="590">
        <f t="shared" si="85"/>
        <v>0</v>
      </c>
      <c r="AU311" s="601">
        <f t="shared" si="79"/>
        <v>0</v>
      </c>
      <c r="AV311" s="601">
        <f t="shared" si="86"/>
        <v>0</v>
      </c>
      <c r="AW311" s="584">
        <f>IFERROR(VLOOKUP(G311,'base dados'!$B$2:$C$47,2,FALSE),0)</f>
        <v>0</v>
      </c>
      <c r="AX311" s="589">
        <f t="shared" si="89"/>
        <v>0</v>
      </c>
      <c r="AY311" s="601">
        <f t="shared" si="80"/>
        <v>0</v>
      </c>
      <c r="AZ311" s="601">
        <f t="shared" si="81"/>
        <v>0</v>
      </c>
      <c r="BA311" s="585">
        <f>IFERROR(VLOOKUP(H311,'base dados'!$B$2:$C$47,2,FALSE),0)</f>
        <v>0</v>
      </c>
      <c r="BB311" s="589">
        <f t="shared" si="87"/>
        <v>0</v>
      </c>
      <c r="BC311" s="589">
        <f t="shared" si="88"/>
        <v>0</v>
      </c>
    </row>
    <row r="312" spans="1:55" ht="42.6" hidden="1" customHeight="1">
      <c r="A312" s="482">
        <f>IFERROR(VLOOKUP(G312,'base dados'!K313:L316,2,FALSE),0)</f>
        <v>0</v>
      </c>
      <c r="B312" s="482">
        <f>IFERROR(VLOOKUP(H312,'base dados'!$M$11:$N$22,2,FALSE),0)</f>
        <v>0</v>
      </c>
      <c r="C312" s="578">
        <f t="shared" si="82"/>
        <v>302</v>
      </c>
      <c r="D312" s="578"/>
      <c r="E312" s="578"/>
      <c r="F312" s="581"/>
      <c r="G312" s="579"/>
      <c r="H312" s="579"/>
      <c r="I312" s="597">
        <f>IFERROR(VLOOKUP(G312,'base dados'!$B$2:$F$47,5,FALSE),0)</f>
        <v>0</v>
      </c>
      <c r="J312" s="586" t="str">
        <f>IFERROR(VLOOKUP(G312,'base dados'!$B$2:$F$47,3,FALSE)," ")</f>
        <v xml:space="preserve"> </v>
      </c>
      <c r="K312" s="597" t="str">
        <f>IFERROR(VLOOKUP(H312,'base dados'!$B$2:$F$47,5,FALSE)," ")</f>
        <v xml:space="preserve"> </v>
      </c>
      <c r="L312" s="586" t="str">
        <f>IFERROR(VLOOKUP(H312,'base dados'!$B$2:$F$47,3,FALSE)," ")</f>
        <v xml:space="preserve"> </v>
      </c>
      <c r="M312" s="582"/>
      <c r="N312" s="587"/>
      <c r="O312" s="587"/>
      <c r="P312" s="586">
        <f t="shared" si="73"/>
        <v>0</v>
      </c>
      <c r="Q312" s="587"/>
      <c r="R312" s="587"/>
      <c r="S312" s="587"/>
      <c r="T312" s="587"/>
      <c r="U312" s="586">
        <f t="shared" si="74"/>
        <v>0</v>
      </c>
      <c r="V312" s="582"/>
      <c r="W312" s="582"/>
      <c r="X312" s="582"/>
      <c r="Y312" s="582"/>
      <c r="Z312" s="586">
        <f t="shared" si="75"/>
        <v>0</v>
      </c>
      <c r="AA312" s="582"/>
      <c r="AB312" s="582"/>
      <c r="AC312" s="586">
        <f t="shared" si="76"/>
        <v>0</v>
      </c>
      <c r="AD312" s="582"/>
      <c r="AE312" s="582"/>
      <c r="AF312" s="582"/>
      <c r="AG312" s="586">
        <f t="shared" si="77"/>
        <v>0</v>
      </c>
      <c r="AH312" s="582"/>
      <c r="AI312" s="582"/>
      <c r="AJ312" s="582"/>
      <c r="AK312" s="582"/>
      <c r="AL312" s="586">
        <f t="shared" si="78"/>
        <v>0</v>
      </c>
      <c r="AM312" s="582"/>
      <c r="AN312" s="582"/>
      <c r="AO312" s="586">
        <f t="shared" si="83"/>
        <v>0</v>
      </c>
      <c r="AP312" s="582"/>
      <c r="AQ312" s="582"/>
      <c r="AR312" s="582"/>
      <c r="AS312" s="588">
        <f t="shared" si="84"/>
        <v>0</v>
      </c>
      <c r="AT312" s="590">
        <f t="shared" si="85"/>
        <v>0</v>
      </c>
      <c r="AU312" s="601">
        <f t="shared" si="79"/>
        <v>0</v>
      </c>
      <c r="AV312" s="601">
        <f t="shared" si="86"/>
        <v>0</v>
      </c>
      <c r="AW312" s="584">
        <f>IFERROR(VLOOKUP(G312,'base dados'!$B$2:$C$47,2,FALSE),0)</f>
        <v>0</v>
      </c>
      <c r="AX312" s="589">
        <f t="shared" si="89"/>
        <v>0</v>
      </c>
      <c r="AY312" s="601">
        <f t="shared" si="80"/>
        <v>0</v>
      </c>
      <c r="AZ312" s="601">
        <f t="shared" si="81"/>
        <v>0</v>
      </c>
      <c r="BA312" s="585">
        <f>IFERROR(VLOOKUP(H312,'base dados'!$B$2:$C$47,2,FALSE),0)</f>
        <v>0</v>
      </c>
      <c r="BB312" s="589">
        <f t="shared" si="87"/>
        <v>0</v>
      </c>
      <c r="BC312" s="589">
        <f t="shared" si="88"/>
        <v>0</v>
      </c>
    </row>
    <row r="313" spans="1:55" ht="42.6" hidden="1" customHeight="1">
      <c r="A313" s="482">
        <f>IFERROR(VLOOKUP(G313,'base dados'!K314:L317,2,FALSE),0)</f>
        <v>0</v>
      </c>
      <c r="B313" s="482">
        <f>IFERROR(VLOOKUP(H313,'base dados'!$M$11:$N$22,2,FALSE),0)</f>
        <v>0</v>
      </c>
      <c r="C313" s="578">
        <f t="shared" si="82"/>
        <v>303</v>
      </c>
      <c r="D313" s="578"/>
      <c r="E313" s="578"/>
      <c r="F313" s="581"/>
      <c r="G313" s="579"/>
      <c r="H313" s="579"/>
      <c r="I313" s="597">
        <f>IFERROR(VLOOKUP(G313,'base dados'!$B$2:$F$47,5,FALSE),0)</f>
        <v>0</v>
      </c>
      <c r="J313" s="586" t="str">
        <f>IFERROR(VLOOKUP(G313,'base dados'!$B$2:$F$47,3,FALSE)," ")</f>
        <v xml:space="preserve"> </v>
      </c>
      <c r="K313" s="597" t="str">
        <f>IFERROR(VLOOKUP(H313,'base dados'!$B$2:$F$47,5,FALSE)," ")</f>
        <v xml:space="preserve"> </v>
      </c>
      <c r="L313" s="586" t="str">
        <f>IFERROR(VLOOKUP(H313,'base dados'!$B$2:$F$47,3,FALSE)," ")</f>
        <v xml:space="preserve"> </v>
      </c>
      <c r="M313" s="582"/>
      <c r="N313" s="587"/>
      <c r="O313" s="587"/>
      <c r="P313" s="586">
        <f t="shared" si="73"/>
        <v>0</v>
      </c>
      <c r="Q313" s="587"/>
      <c r="R313" s="587"/>
      <c r="S313" s="587"/>
      <c r="T313" s="587"/>
      <c r="U313" s="586">
        <f t="shared" si="74"/>
        <v>0</v>
      </c>
      <c r="V313" s="582"/>
      <c r="W313" s="582"/>
      <c r="X313" s="582"/>
      <c r="Y313" s="582"/>
      <c r="Z313" s="586">
        <f t="shared" si="75"/>
        <v>0</v>
      </c>
      <c r="AA313" s="582"/>
      <c r="AB313" s="582"/>
      <c r="AC313" s="586">
        <f t="shared" si="76"/>
        <v>0</v>
      </c>
      <c r="AD313" s="582"/>
      <c r="AE313" s="582"/>
      <c r="AF313" s="582"/>
      <c r="AG313" s="586">
        <f t="shared" si="77"/>
        <v>0</v>
      </c>
      <c r="AH313" s="582"/>
      <c r="AI313" s="582"/>
      <c r="AJ313" s="582"/>
      <c r="AK313" s="582"/>
      <c r="AL313" s="586">
        <f t="shared" si="78"/>
        <v>0</v>
      </c>
      <c r="AM313" s="582"/>
      <c r="AN313" s="582"/>
      <c r="AO313" s="586">
        <f t="shared" si="83"/>
        <v>0</v>
      </c>
      <c r="AP313" s="582"/>
      <c r="AQ313" s="582"/>
      <c r="AR313" s="582"/>
      <c r="AS313" s="588">
        <f t="shared" si="84"/>
        <v>0</v>
      </c>
      <c r="AT313" s="590">
        <f t="shared" si="85"/>
        <v>0</v>
      </c>
      <c r="AU313" s="601">
        <f t="shared" si="79"/>
        <v>0</v>
      </c>
      <c r="AV313" s="601">
        <f t="shared" si="86"/>
        <v>0</v>
      </c>
      <c r="AW313" s="584">
        <f>IFERROR(VLOOKUP(G313,'base dados'!$B$2:$C$47,2,FALSE),0)</f>
        <v>0</v>
      </c>
      <c r="AX313" s="589">
        <f t="shared" si="89"/>
        <v>0</v>
      </c>
      <c r="AY313" s="601">
        <f t="shared" si="80"/>
        <v>0</v>
      </c>
      <c r="AZ313" s="601">
        <f t="shared" si="81"/>
        <v>0</v>
      </c>
      <c r="BA313" s="585">
        <f>IFERROR(VLOOKUP(H313,'base dados'!$B$2:$C$47,2,FALSE),0)</f>
        <v>0</v>
      </c>
      <c r="BB313" s="589">
        <f t="shared" si="87"/>
        <v>0</v>
      </c>
      <c r="BC313" s="589">
        <f t="shared" si="88"/>
        <v>0</v>
      </c>
    </row>
    <row r="314" spans="1:55" ht="42.6" hidden="1" customHeight="1">
      <c r="A314" s="482">
        <f>IFERROR(VLOOKUP(G314,'base dados'!K315:L318,2,FALSE),0)</f>
        <v>0</v>
      </c>
      <c r="B314" s="482">
        <f>IFERROR(VLOOKUP(H314,'base dados'!$M$11:$N$22,2,FALSE),0)</f>
        <v>0</v>
      </c>
      <c r="C314" s="578">
        <f t="shared" si="82"/>
        <v>304</v>
      </c>
      <c r="D314" s="578"/>
      <c r="E314" s="578"/>
      <c r="F314" s="581"/>
      <c r="G314" s="579"/>
      <c r="H314" s="579"/>
      <c r="I314" s="597">
        <f>IFERROR(VLOOKUP(G314,'base dados'!$B$2:$F$47,5,FALSE),0)</f>
        <v>0</v>
      </c>
      <c r="J314" s="586" t="str">
        <f>IFERROR(VLOOKUP(G314,'base dados'!$B$2:$F$47,3,FALSE)," ")</f>
        <v xml:space="preserve"> </v>
      </c>
      <c r="K314" s="597" t="str">
        <f>IFERROR(VLOOKUP(H314,'base dados'!$B$2:$F$47,5,FALSE)," ")</f>
        <v xml:space="preserve"> </v>
      </c>
      <c r="L314" s="586" t="str">
        <f>IFERROR(VLOOKUP(H314,'base dados'!$B$2:$F$47,3,FALSE)," ")</f>
        <v xml:space="preserve"> </v>
      </c>
      <c r="M314" s="582"/>
      <c r="N314" s="587"/>
      <c r="O314" s="587"/>
      <c r="P314" s="586">
        <f t="shared" si="73"/>
        <v>0</v>
      </c>
      <c r="Q314" s="587"/>
      <c r="R314" s="587"/>
      <c r="S314" s="587"/>
      <c r="T314" s="587"/>
      <c r="U314" s="586">
        <f t="shared" si="74"/>
        <v>0</v>
      </c>
      <c r="V314" s="582"/>
      <c r="W314" s="582"/>
      <c r="X314" s="582"/>
      <c r="Y314" s="582"/>
      <c r="Z314" s="586">
        <f t="shared" si="75"/>
        <v>0</v>
      </c>
      <c r="AA314" s="582"/>
      <c r="AB314" s="582"/>
      <c r="AC314" s="586">
        <f t="shared" si="76"/>
        <v>0</v>
      </c>
      <c r="AD314" s="582"/>
      <c r="AE314" s="582"/>
      <c r="AF314" s="582"/>
      <c r="AG314" s="586">
        <f t="shared" si="77"/>
        <v>0</v>
      </c>
      <c r="AH314" s="582"/>
      <c r="AI314" s="582"/>
      <c r="AJ314" s="582"/>
      <c r="AK314" s="582"/>
      <c r="AL314" s="586">
        <f t="shared" si="78"/>
        <v>0</v>
      </c>
      <c r="AM314" s="582"/>
      <c r="AN314" s="582"/>
      <c r="AO314" s="586">
        <f t="shared" si="83"/>
        <v>0</v>
      </c>
      <c r="AP314" s="582"/>
      <c r="AQ314" s="582"/>
      <c r="AR314" s="582"/>
      <c r="AS314" s="588">
        <f t="shared" si="84"/>
        <v>0</v>
      </c>
      <c r="AT314" s="590">
        <f t="shared" si="85"/>
        <v>0</v>
      </c>
      <c r="AU314" s="601">
        <f t="shared" si="79"/>
        <v>0</v>
      </c>
      <c r="AV314" s="601">
        <f t="shared" si="86"/>
        <v>0</v>
      </c>
      <c r="AW314" s="584">
        <f>IFERROR(VLOOKUP(G314,'base dados'!$B$2:$C$47,2,FALSE),0)</f>
        <v>0</v>
      </c>
      <c r="AX314" s="589">
        <f t="shared" si="89"/>
        <v>0</v>
      </c>
      <c r="AY314" s="601">
        <f t="shared" si="80"/>
        <v>0</v>
      </c>
      <c r="AZ314" s="601">
        <f t="shared" si="81"/>
        <v>0</v>
      </c>
      <c r="BA314" s="585">
        <f>IFERROR(VLOOKUP(H314,'base dados'!$B$2:$C$47,2,FALSE),0)</f>
        <v>0</v>
      </c>
      <c r="BB314" s="589">
        <f t="shared" si="87"/>
        <v>0</v>
      </c>
      <c r="BC314" s="589">
        <f t="shared" si="88"/>
        <v>0</v>
      </c>
    </row>
    <row r="315" spans="1:55" ht="42.6" hidden="1" customHeight="1">
      <c r="A315" s="482">
        <f>IFERROR(VLOOKUP(G315,'base dados'!K316:L319,2,FALSE),0)</f>
        <v>0</v>
      </c>
      <c r="B315" s="482">
        <f>IFERROR(VLOOKUP(H315,'base dados'!$M$11:$N$22,2,FALSE),0)</f>
        <v>0</v>
      </c>
      <c r="C315" s="578">
        <f t="shared" si="82"/>
        <v>305</v>
      </c>
      <c r="D315" s="578"/>
      <c r="E315" s="578"/>
      <c r="F315" s="581"/>
      <c r="G315" s="579"/>
      <c r="H315" s="579"/>
      <c r="I315" s="597">
        <f>IFERROR(VLOOKUP(G315,'base dados'!$B$2:$F$47,5,FALSE),0)</f>
        <v>0</v>
      </c>
      <c r="J315" s="586" t="str">
        <f>IFERROR(VLOOKUP(G315,'base dados'!$B$2:$F$47,3,FALSE)," ")</f>
        <v xml:space="preserve"> </v>
      </c>
      <c r="K315" s="597" t="str">
        <f>IFERROR(VLOOKUP(H315,'base dados'!$B$2:$F$47,5,FALSE)," ")</f>
        <v xml:space="preserve"> </v>
      </c>
      <c r="L315" s="586" t="str">
        <f>IFERROR(VLOOKUP(H315,'base dados'!$B$2:$F$47,3,FALSE)," ")</f>
        <v xml:space="preserve"> </v>
      </c>
      <c r="M315" s="582"/>
      <c r="N315" s="587"/>
      <c r="O315" s="587"/>
      <c r="P315" s="586">
        <f t="shared" si="73"/>
        <v>0</v>
      </c>
      <c r="Q315" s="587"/>
      <c r="R315" s="587"/>
      <c r="S315" s="587"/>
      <c r="T315" s="587"/>
      <c r="U315" s="586">
        <f t="shared" si="74"/>
        <v>0</v>
      </c>
      <c r="V315" s="582"/>
      <c r="W315" s="582"/>
      <c r="X315" s="582"/>
      <c r="Y315" s="582"/>
      <c r="Z315" s="586">
        <f t="shared" si="75"/>
        <v>0</v>
      </c>
      <c r="AA315" s="582"/>
      <c r="AB315" s="582"/>
      <c r="AC315" s="586">
        <f t="shared" si="76"/>
        <v>0</v>
      </c>
      <c r="AD315" s="582"/>
      <c r="AE315" s="582"/>
      <c r="AF315" s="582"/>
      <c r="AG315" s="586">
        <f t="shared" si="77"/>
        <v>0</v>
      </c>
      <c r="AH315" s="582"/>
      <c r="AI315" s="582"/>
      <c r="AJ315" s="582"/>
      <c r="AK315" s="582"/>
      <c r="AL315" s="586">
        <f t="shared" si="78"/>
        <v>0</v>
      </c>
      <c r="AM315" s="582"/>
      <c r="AN315" s="582"/>
      <c r="AO315" s="586">
        <f t="shared" si="83"/>
        <v>0</v>
      </c>
      <c r="AP315" s="582"/>
      <c r="AQ315" s="582"/>
      <c r="AR315" s="582"/>
      <c r="AS315" s="588">
        <f t="shared" si="84"/>
        <v>0</v>
      </c>
      <c r="AT315" s="590">
        <f t="shared" si="85"/>
        <v>0</v>
      </c>
      <c r="AU315" s="601">
        <f t="shared" si="79"/>
        <v>0</v>
      </c>
      <c r="AV315" s="601">
        <f t="shared" si="86"/>
        <v>0</v>
      </c>
      <c r="AW315" s="584">
        <f>IFERROR(VLOOKUP(G315,'base dados'!$B$2:$C$47,2,FALSE),0)</f>
        <v>0</v>
      </c>
      <c r="AX315" s="589">
        <f t="shared" si="89"/>
        <v>0</v>
      </c>
      <c r="AY315" s="601">
        <f t="shared" si="80"/>
        <v>0</v>
      </c>
      <c r="AZ315" s="601">
        <f t="shared" si="81"/>
        <v>0</v>
      </c>
      <c r="BA315" s="585">
        <f>IFERROR(VLOOKUP(H315,'base dados'!$B$2:$C$47,2,FALSE),0)</f>
        <v>0</v>
      </c>
      <c r="BB315" s="589">
        <f t="shared" si="87"/>
        <v>0</v>
      </c>
      <c r="BC315" s="589">
        <f t="shared" si="88"/>
        <v>0</v>
      </c>
    </row>
    <row r="316" spans="1:55" ht="42.6" hidden="1" customHeight="1">
      <c r="A316" s="482">
        <f>IFERROR(VLOOKUP(G316,'base dados'!K317:L320,2,FALSE),0)</f>
        <v>0</v>
      </c>
      <c r="B316" s="482">
        <f>IFERROR(VLOOKUP(H316,'base dados'!$M$11:$N$22,2,FALSE),0)</f>
        <v>0</v>
      </c>
      <c r="C316" s="578">
        <f t="shared" si="82"/>
        <v>306</v>
      </c>
      <c r="D316" s="578"/>
      <c r="E316" s="578"/>
      <c r="F316" s="581"/>
      <c r="G316" s="579"/>
      <c r="H316" s="579"/>
      <c r="I316" s="597">
        <f>IFERROR(VLOOKUP(G316,'base dados'!$B$2:$F$47,5,FALSE),0)</f>
        <v>0</v>
      </c>
      <c r="J316" s="586" t="str">
        <f>IFERROR(VLOOKUP(G316,'base dados'!$B$2:$F$47,3,FALSE)," ")</f>
        <v xml:space="preserve"> </v>
      </c>
      <c r="K316" s="597" t="str">
        <f>IFERROR(VLOOKUP(H316,'base dados'!$B$2:$F$47,5,FALSE)," ")</f>
        <v xml:space="preserve"> </v>
      </c>
      <c r="L316" s="586" t="str">
        <f>IFERROR(VLOOKUP(H316,'base dados'!$B$2:$F$47,3,FALSE)," ")</f>
        <v xml:space="preserve"> </v>
      </c>
      <c r="M316" s="582"/>
      <c r="N316" s="587"/>
      <c r="O316" s="587"/>
      <c r="P316" s="586">
        <f t="shared" si="73"/>
        <v>0</v>
      </c>
      <c r="Q316" s="587"/>
      <c r="R316" s="587"/>
      <c r="S316" s="587"/>
      <c r="T316" s="587"/>
      <c r="U316" s="586">
        <f t="shared" si="74"/>
        <v>0</v>
      </c>
      <c r="V316" s="582"/>
      <c r="W316" s="582"/>
      <c r="X316" s="582"/>
      <c r="Y316" s="582"/>
      <c r="Z316" s="586">
        <f t="shared" si="75"/>
        <v>0</v>
      </c>
      <c r="AA316" s="582"/>
      <c r="AB316" s="582"/>
      <c r="AC316" s="586">
        <f t="shared" si="76"/>
        <v>0</v>
      </c>
      <c r="AD316" s="582"/>
      <c r="AE316" s="582"/>
      <c r="AF316" s="582"/>
      <c r="AG316" s="586">
        <f t="shared" si="77"/>
        <v>0</v>
      </c>
      <c r="AH316" s="582"/>
      <c r="AI316" s="582"/>
      <c r="AJ316" s="582"/>
      <c r="AK316" s="582"/>
      <c r="AL316" s="586">
        <f t="shared" si="78"/>
        <v>0</v>
      </c>
      <c r="AM316" s="582"/>
      <c r="AN316" s="582"/>
      <c r="AO316" s="586">
        <f t="shared" si="83"/>
        <v>0</v>
      </c>
      <c r="AP316" s="582"/>
      <c r="AQ316" s="582"/>
      <c r="AR316" s="582"/>
      <c r="AS316" s="588">
        <f t="shared" si="84"/>
        <v>0</v>
      </c>
      <c r="AT316" s="590">
        <f t="shared" si="85"/>
        <v>0</v>
      </c>
      <c r="AU316" s="601">
        <f t="shared" si="79"/>
        <v>0</v>
      </c>
      <c r="AV316" s="601">
        <f t="shared" si="86"/>
        <v>0</v>
      </c>
      <c r="AW316" s="584">
        <f>IFERROR(VLOOKUP(G316,'base dados'!$B$2:$C$47,2,FALSE),0)</f>
        <v>0</v>
      </c>
      <c r="AX316" s="589">
        <f t="shared" si="89"/>
        <v>0</v>
      </c>
      <c r="AY316" s="601">
        <f t="shared" si="80"/>
        <v>0</v>
      </c>
      <c r="AZ316" s="601">
        <f t="shared" si="81"/>
        <v>0</v>
      </c>
      <c r="BA316" s="585">
        <f>IFERROR(VLOOKUP(H316,'base dados'!$B$2:$C$47,2,FALSE),0)</f>
        <v>0</v>
      </c>
      <c r="BB316" s="589">
        <f t="shared" si="87"/>
        <v>0</v>
      </c>
      <c r="BC316" s="589">
        <f t="shared" si="88"/>
        <v>0</v>
      </c>
    </row>
    <row r="317" spans="1:55" ht="42.6" hidden="1" customHeight="1">
      <c r="A317" s="482">
        <f>IFERROR(VLOOKUP(G317,'base dados'!K318:L321,2,FALSE),0)</f>
        <v>0</v>
      </c>
      <c r="B317" s="482">
        <f>IFERROR(VLOOKUP(H317,'base dados'!$M$11:$N$22,2,FALSE),0)</f>
        <v>0</v>
      </c>
      <c r="C317" s="578">
        <f t="shared" si="82"/>
        <v>307</v>
      </c>
      <c r="D317" s="578"/>
      <c r="E317" s="578"/>
      <c r="F317" s="581"/>
      <c r="G317" s="579"/>
      <c r="H317" s="579"/>
      <c r="I317" s="597">
        <f>IFERROR(VLOOKUP(G317,'base dados'!$B$2:$F$47,5,FALSE),0)</f>
        <v>0</v>
      </c>
      <c r="J317" s="586" t="str">
        <f>IFERROR(VLOOKUP(G317,'base dados'!$B$2:$F$47,3,FALSE)," ")</f>
        <v xml:space="preserve"> </v>
      </c>
      <c r="K317" s="597" t="str">
        <f>IFERROR(VLOOKUP(H317,'base dados'!$B$2:$F$47,5,FALSE)," ")</f>
        <v xml:space="preserve"> </v>
      </c>
      <c r="L317" s="586" t="str">
        <f>IFERROR(VLOOKUP(H317,'base dados'!$B$2:$F$47,3,FALSE)," ")</f>
        <v xml:space="preserve"> </v>
      </c>
      <c r="M317" s="582"/>
      <c r="N317" s="587"/>
      <c r="O317" s="587"/>
      <c r="P317" s="586">
        <f t="shared" si="73"/>
        <v>0</v>
      </c>
      <c r="Q317" s="587"/>
      <c r="R317" s="587"/>
      <c r="S317" s="587"/>
      <c r="T317" s="587"/>
      <c r="U317" s="586">
        <f t="shared" si="74"/>
        <v>0</v>
      </c>
      <c r="V317" s="582"/>
      <c r="W317" s="582"/>
      <c r="X317" s="582"/>
      <c r="Y317" s="582"/>
      <c r="Z317" s="586">
        <f t="shared" si="75"/>
        <v>0</v>
      </c>
      <c r="AA317" s="582"/>
      <c r="AB317" s="582"/>
      <c r="AC317" s="586">
        <f t="shared" si="76"/>
        <v>0</v>
      </c>
      <c r="AD317" s="582"/>
      <c r="AE317" s="582"/>
      <c r="AF317" s="582"/>
      <c r="AG317" s="586">
        <f t="shared" si="77"/>
        <v>0</v>
      </c>
      <c r="AH317" s="582"/>
      <c r="AI317" s="582"/>
      <c r="AJ317" s="582"/>
      <c r="AK317" s="582"/>
      <c r="AL317" s="586">
        <f t="shared" si="78"/>
        <v>0</v>
      </c>
      <c r="AM317" s="582"/>
      <c r="AN317" s="582"/>
      <c r="AO317" s="586">
        <f t="shared" si="83"/>
        <v>0</v>
      </c>
      <c r="AP317" s="582"/>
      <c r="AQ317" s="582"/>
      <c r="AR317" s="582"/>
      <c r="AS317" s="588">
        <f t="shared" si="84"/>
        <v>0</v>
      </c>
      <c r="AT317" s="590">
        <f t="shared" si="85"/>
        <v>0</v>
      </c>
      <c r="AU317" s="601">
        <f t="shared" si="79"/>
        <v>0</v>
      </c>
      <c r="AV317" s="601">
        <f t="shared" si="86"/>
        <v>0</v>
      </c>
      <c r="AW317" s="584">
        <f>IFERROR(VLOOKUP(G317,'base dados'!$B$2:$C$47,2,FALSE),0)</f>
        <v>0</v>
      </c>
      <c r="AX317" s="589">
        <f t="shared" si="89"/>
        <v>0</v>
      </c>
      <c r="AY317" s="601">
        <f t="shared" si="80"/>
        <v>0</v>
      </c>
      <c r="AZ317" s="601">
        <f t="shared" si="81"/>
        <v>0</v>
      </c>
      <c r="BA317" s="585">
        <f>IFERROR(VLOOKUP(H317,'base dados'!$B$2:$C$47,2,FALSE),0)</f>
        <v>0</v>
      </c>
      <c r="BB317" s="589">
        <f t="shared" si="87"/>
        <v>0</v>
      </c>
      <c r="BC317" s="589">
        <f t="shared" si="88"/>
        <v>0</v>
      </c>
    </row>
    <row r="318" spans="1:55" ht="42.6" hidden="1" customHeight="1">
      <c r="A318" s="482">
        <f>IFERROR(VLOOKUP(G318,'base dados'!K319:L322,2,FALSE),0)</f>
        <v>0</v>
      </c>
      <c r="B318" s="482">
        <f>IFERROR(VLOOKUP(H318,'base dados'!$M$11:$N$22,2,FALSE),0)</f>
        <v>0</v>
      </c>
      <c r="C318" s="578">
        <f t="shared" si="82"/>
        <v>308</v>
      </c>
      <c r="D318" s="578"/>
      <c r="E318" s="578"/>
      <c r="F318" s="581"/>
      <c r="G318" s="579"/>
      <c r="H318" s="579"/>
      <c r="I318" s="597">
        <f>IFERROR(VLOOKUP(G318,'base dados'!$B$2:$F$47,5,FALSE),0)</f>
        <v>0</v>
      </c>
      <c r="J318" s="586" t="str">
        <f>IFERROR(VLOOKUP(G318,'base dados'!$B$2:$F$47,3,FALSE)," ")</f>
        <v xml:space="preserve"> </v>
      </c>
      <c r="K318" s="597" t="str">
        <f>IFERROR(VLOOKUP(H318,'base dados'!$B$2:$F$47,5,FALSE)," ")</f>
        <v xml:space="preserve"> </v>
      </c>
      <c r="L318" s="586" t="str">
        <f>IFERROR(VLOOKUP(H318,'base dados'!$B$2:$F$47,3,FALSE)," ")</f>
        <v xml:space="preserve"> </v>
      </c>
      <c r="M318" s="582"/>
      <c r="N318" s="587"/>
      <c r="O318" s="587"/>
      <c r="P318" s="586">
        <f t="shared" si="73"/>
        <v>0</v>
      </c>
      <c r="Q318" s="587"/>
      <c r="R318" s="587"/>
      <c r="S318" s="587"/>
      <c r="T318" s="587"/>
      <c r="U318" s="586">
        <f t="shared" si="74"/>
        <v>0</v>
      </c>
      <c r="V318" s="582"/>
      <c r="W318" s="582"/>
      <c r="X318" s="582"/>
      <c r="Y318" s="582"/>
      <c r="Z318" s="586">
        <f t="shared" si="75"/>
        <v>0</v>
      </c>
      <c r="AA318" s="582"/>
      <c r="AB318" s="582"/>
      <c r="AC318" s="586">
        <f t="shared" si="76"/>
        <v>0</v>
      </c>
      <c r="AD318" s="582"/>
      <c r="AE318" s="582"/>
      <c r="AF318" s="582"/>
      <c r="AG318" s="586">
        <f t="shared" si="77"/>
        <v>0</v>
      </c>
      <c r="AH318" s="582"/>
      <c r="AI318" s="582"/>
      <c r="AJ318" s="582"/>
      <c r="AK318" s="582"/>
      <c r="AL318" s="586">
        <f t="shared" si="78"/>
        <v>0</v>
      </c>
      <c r="AM318" s="582"/>
      <c r="AN318" s="582"/>
      <c r="AO318" s="586">
        <f t="shared" si="83"/>
        <v>0</v>
      </c>
      <c r="AP318" s="582"/>
      <c r="AQ318" s="582"/>
      <c r="AR318" s="582"/>
      <c r="AS318" s="588">
        <f t="shared" si="84"/>
        <v>0</v>
      </c>
      <c r="AT318" s="590">
        <f t="shared" si="85"/>
        <v>0</v>
      </c>
      <c r="AU318" s="601">
        <f t="shared" si="79"/>
        <v>0</v>
      </c>
      <c r="AV318" s="601">
        <f t="shared" si="86"/>
        <v>0</v>
      </c>
      <c r="AW318" s="584">
        <f>IFERROR(VLOOKUP(G318,'base dados'!$B$2:$C$47,2,FALSE),0)</f>
        <v>0</v>
      </c>
      <c r="AX318" s="589">
        <f t="shared" si="89"/>
        <v>0</v>
      </c>
      <c r="AY318" s="601">
        <f t="shared" si="80"/>
        <v>0</v>
      </c>
      <c r="AZ318" s="601">
        <f t="shared" si="81"/>
        <v>0</v>
      </c>
      <c r="BA318" s="585">
        <f>IFERROR(VLOOKUP(H318,'base dados'!$B$2:$C$47,2,FALSE),0)</f>
        <v>0</v>
      </c>
      <c r="BB318" s="589">
        <f t="shared" si="87"/>
        <v>0</v>
      </c>
      <c r="BC318" s="589">
        <f t="shared" si="88"/>
        <v>0</v>
      </c>
    </row>
    <row r="319" spans="1:55" ht="42.6" hidden="1" customHeight="1">
      <c r="A319" s="482">
        <f>IFERROR(VLOOKUP(G319,'base dados'!K320:L323,2,FALSE),0)</f>
        <v>0</v>
      </c>
      <c r="B319" s="482">
        <f>IFERROR(VLOOKUP(H319,'base dados'!$M$11:$N$22,2,FALSE),0)</f>
        <v>0</v>
      </c>
      <c r="C319" s="578">
        <f t="shared" si="82"/>
        <v>309</v>
      </c>
      <c r="D319" s="578"/>
      <c r="E319" s="578"/>
      <c r="F319" s="581"/>
      <c r="G319" s="579"/>
      <c r="H319" s="579"/>
      <c r="I319" s="597">
        <f>IFERROR(VLOOKUP(G319,'base dados'!$B$2:$F$47,5,FALSE),0)</f>
        <v>0</v>
      </c>
      <c r="J319" s="586" t="str">
        <f>IFERROR(VLOOKUP(G319,'base dados'!$B$2:$F$47,3,FALSE)," ")</f>
        <v xml:space="preserve"> </v>
      </c>
      <c r="K319" s="597" t="str">
        <f>IFERROR(VLOOKUP(H319,'base dados'!$B$2:$F$47,5,FALSE)," ")</f>
        <v xml:space="preserve"> </v>
      </c>
      <c r="L319" s="586" t="str">
        <f>IFERROR(VLOOKUP(H319,'base dados'!$B$2:$F$47,3,FALSE)," ")</f>
        <v xml:space="preserve"> </v>
      </c>
      <c r="M319" s="582"/>
      <c r="N319" s="587"/>
      <c r="O319" s="587"/>
      <c r="P319" s="586">
        <f t="shared" si="73"/>
        <v>0</v>
      </c>
      <c r="Q319" s="587"/>
      <c r="R319" s="587"/>
      <c r="S319" s="587"/>
      <c r="T319" s="587"/>
      <c r="U319" s="586">
        <f t="shared" si="74"/>
        <v>0</v>
      </c>
      <c r="V319" s="582"/>
      <c r="W319" s="582"/>
      <c r="X319" s="582"/>
      <c r="Y319" s="582"/>
      <c r="Z319" s="586">
        <f t="shared" si="75"/>
        <v>0</v>
      </c>
      <c r="AA319" s="582"/>
      <c r="AB319" s="582"/>
      <c r="AC319" s="586">
        <f t="shared" si="76"/>
        <v>0</v>
      </c>
      <c r="AD319" s="582"/>
      <c r="AE319" s="582"/>
      <c r="AF319" s="582"/>
      <c r="AG319" s="586">
        <f t="shared" si="77"/>
        <v>0</v>
      </c>
      <c r="AH319" s="582"/>
      <c r="AI319" s="582"/>
      <c r="AJ319" s="582"/>
      <c r="AK319" s="582"/>
      <c r="AL319" s="586">
        <f t="shared" si="78"/>
        <v>0</v>
      </c>
      <c r="AM319" s="582"/>
      <c r="AN319" s="582"/>
      <c r="AO319" s="586">
        <f t="shared" si="83"/>
        <v>0</v>
      </c>
      <c r="AP319" s="582"/>
      <c r="AQ319" s="582"/>
      <c r="AR319" s="582"/>
      <c r="AS319" s="588">
        <f t="shared" si="84"/>
        <v>0</v>
      </c>
      <c r="AT319" s="590">
        <f t="shared" si="85"/>
        <v>0</v>
      </c>
      <c r="AU319" s="601">
        <f t="shared" si="79"/>
        <v>0</v>
      </c>
      <c r="AV319" s="601">
        <f t="shared" si="86"/>
        <v>0</v>
      </c>
      <c r="AW319" s="584">
        <f>IFERROR(VLOOKUP(G319,'base dados'!$B$2:$C$47,2,FALSE),0)</f>
        <v>0</v>
      </c>
      <c r="AX319" s="589">
        <f t="shared" si="89"/>
        <v>0</v>
      </c>
      <c r="AY319" s="601">
        <f t="shared" si="80"/>
        <v>0</v>
      </c>
      <c r="AZ319" s="601">
        <f t="shared" si="81"/>
        <v>0</v>
      </c>
      <c r="BA319" s="585">
        <f>IFERROR(VLOOKUP(H319,'base dados'!$B$2:$C$47,2,FALSE),0)</f>
        <v>0</v>
      </c>
      <c r="BB319" s="589">
        <f t="shared" si="87"/>
        <v>0</v>
      </c>
      <c r="BC319" s="589">
        <f t="shared" si="88"/>
        <v>0</v>
      </c>
    </row>
    <row r="320" spans="1:55" ht="42.6" hidden="1" customHeight="1">
      <c r="A320" s="482">
        <f>IFERROR(VLOOKUP(G320,'base dados'!K321:L324,2,FALSE),0)</f>
        <v>0</v>
      </c>
      <c r="B320" s="482">
        <f>IFERROR(VLOOKUP(H320,'base dados'!$M$11:$N$22,2,FALSE),0)</f>
        <v>0</v>
      </c>
      <c r="C320" s="578">
        <f t="shared" si="82"/>
        <v>310</v>
      </c>
      <c r="D320" s="578"/>
      <c r="E320" s="578"/>
      <c r="F320" s="581"/>
      <c r="G320" s="579"/>
      <c r="H320" s="579"/>
      <c r="I320" s="597">
        <f>IFERROR(VLOOKUP(G320,'base dados'!$B$2:$F$47,5,FALSE),0)</f>
        <v>0</v>
      </c>
      <c r="J320" s="586" t="str">
        <f>IFERROR(VLOOKUP(G320,'base dados'!$B$2:$F$47,3,FALSE)," ")</f>
        <v xml:space="preserve"> </v>
      </c>
      <c r="K320" s="597" t="str">
        <f>IFERROR(VLOOKUP(H320,'base dados'!$B$2:$F$47,5,FALSE)," ")</f>
        <v xml:space="preserve"> </v>
      </c>
      <c r="L320" s="586" t="str">
        <f>IFERROR(VLOOKUP(H320,'base dados'!$B$2:$F$47,3,FALSE)," ")</f>
        <v xml:space="preserve"> </v>
      </c>
      <c r="M320" s="582"/>
      <c r="N320" s="587"/>
      <c r="O320" s="587"/>
      <c r="P320" s="586">
        <f t="shared" si="73"/>
        <v>0</v>
      </c>
      <c r="Q320" s="587"/>
      <c r="R320" s="587"/>
      <c r="S320" s="587"/>
      <c r="T320" s="587"/>
      <c r="U320" s="586">
        <f t="shared" si="74"/>
        <v>0</v>
      </c>
      <c r="V320" s="582"/>
      <c r="W320" s="582"/>
      <c r="X320" s="582"/>
      <c r="Y320" s="582"/>
      <c r="Z320" s="586">
        <f t="shared" si="75"/>
        <v>0</v>
      </c>
      <c r="AA320" s="582"/>
      <c r="AB320" s="582"/>
      <c r="AC320" s="586">
        <f t="shared" si="76"/>
        <v>0</v>
      </c>
      <c r="AD320" s="582"/>
      <c r="AE320" s="582"/>
      <c r="AF320" s="582"/>
      <c r="AG320" s="586">
        <f t="shared" si="77"/>
        <v>0</v>
      </c>
      <c r="AH320" s="582"/>
      <c r="AI320" s="582"/>
      <c r="AJ320" s="582"/>
      <c r="AK320" s="582"/>
      <c r="AL320" s="586">
        <f t="shared" si="78"/>
        <v>0</v>
      </c>
      <c r="AM320" s="582"/>
      <c r="AN320" s="582"/>
      <c r="AO320" s="586">
        <f t="shared" si="83"/>
        <v>0</v>
      </c>
      <c r="AP320" s="582"/>
      <c r="AQ320" s="582"/>
      <c r="AR320" s="582"/>
      <c r="AS320" s="588">
        <f t="shared" si="84"/>
        <v>0</v>
      </c>
      <c r="AT320" s="590">
        <f t="shared" si="85"/>
        <v>0</v>
      </c>
      <c r="AU320" s="601">
        <f t="shared" si="79"/>
        <v>0</v>
      </c>
      <c r="AV320" s="601">
        <f t="shared" si="86"/>
        <v>0</v>
      </c>
      <c r="AW320" s="584">
        <f>IFERROR(VLOOKUP(G320,'base dados'!$B$2:$C$47,2,FALSE),0)</f>
        <v>0</v>
      </c>
      <c r="AX320" s="589">
        <f t="shared" si="89"/>
        <v>0</v>
      </c>
      <c r="AY320" s="601">
        <f t="shared" si="80"/>
        <v>0</v>
      </c>
      <c r="AZ320" s="601">
        <f t="shared" si="81"/>
        <v>0</v>
      </c>
      <c r="BA320" s="585">
        <f>IFERROR(VLOOKUP(H320,'base dados'!$B$2:$C$47,2,FALSE),0)</f>
        <v>0</v>
      </c>
      <c r="BB320" s="589">
        <f t="shared" si="87"/>
        <v>0</v>
      </c>
      <c r="BC320" s="589">
        <f t="shared" si="88"/>
        <v>0</v>
      </c>
    </row>
    <row r="321" spans="1:55" ht="42.6" hidden="1" customHeight="1">
      <c r="A321" s="482">
        <f>IFERROR(VLOOKUP(G321,'base dados'!K322:L325,2,FALSE),0)</f>
        <v>0</v>
      </c>
      <c r="B321" s="482">
        <f>IFERROR(VLOOKUP(H321,'base dados'!$M$11:$N$22,2,FALSE),0)</f>
        <v>0</v>
      </c>
      <c r="C321" s="578">
        <f t="shared" si="82"/>
        <v>311</v>
      </c>
      <c r="D321" s="578"/>
      <c r="E321" s="578"/>
      <c r="F321" s="581"/>
      <c r="G321" s="579"/>
      <c r="H321" s="579"/>
      <c r="I321" s="597">
        <f>IFERROR(VLOOKUP(G321,'base dados'!$B$2:$F$47,5,FALSE),0)</f>
        <v>0</v>
      </c>
      <c r="J321" s="586" t="str">
        <f>IFERROR(VLOOKUP(G321,'base dados'!$B$2:$F$47,3,FALSE)," ")</f>
        <v xml:space="preserve"> </v>
      </c>
      <c r="K321" s="597" t="str">
        <f>IFERROR(VLOOKUP(H321,'base dados'!$B$2:$F$47,5,FALSE)," ")</f>
        <v xml:space="preserve"> </v>
      </c>
      <c r="L321" s="586" t="str">
        <f>IFERROR(VLOOKUP(H321,'base dados'!$B$2:$F$47,3,FALSE)," ")</f>
        <v xml:space="preserve"> </v>
      </c>
      <c r="M321" s="582"/>
      <c r="N321" s="587"/>
      <c r="O321" s="587"/>
      <c r="P321" s="586">
        <f t="shared" si="73"/>
        <v>0</v>
      </c>
      <c r="Q321" s="587"/>
      <c r="R321" s="587"/>
      <c r="S321" s="587"/>
      <c r="T321" s="587"/>
      <c r="U321" s="586">
        <f t="shared" si="74"/>
        <v>0</v>
      </c>
      <c r="V321" s="582"/>
      <c r="W321" s="582"/>
      <c r="X321" s="582"/>
      <c r="Y321" s="582"/>
      <c r="Z321" s="586">
        <f t="shared" si="75"/>
        <v>0</v>
      </c>
      <c r="AA321" s="582"/>
      <c r="AB321" s="582"/>
      <c r="AC321" s="586">
        <f t="shared" si="76"/>
        <v>0</v>
      </c>
      <c r="AD321" s="582"/>
      <c r="AE321" s="582"/>
      <c r="AF321" s="582"/>
      <c r="AG321" s="586">
        <f t="shared" si="77"/>
        <v>0</v>
      </c>
      <c r="AH321" s="582"/>
      <c r="AI321" s="582"/>
      <c r="AJ321" s="582"/>
      <c r="AK321" s="582"/>
      <c r="AL321" s="586">
        <f t="shared" si="78"/>
        <v>0</v>
      </c>
      <c r="AM321" s="582"/>
      <c r="AN321" s="582"/>
      <c r="AO321" s="586">
        <f t="shared" si="83"/>
        <v>0</v>
      </c>
      <c r="AP321" s="582"/>
      <c r="AQ321" s="582"/>
      <c r="AR321" s="582"/>
      <c r="AS321" s="588">
        <f t="shared" si="84"/>
        <v>0</v>
      </c>
      <c r="AT321" s="590">
        <f t="shared" si="85"/>
        <v>0</v>
      </c>
      <c r="AU321" s="601">
        <f t="shared" si="79"/>
        <v>0</v>
      </c>
      <c r="AV321" s="601">
        <f t="shared" si="86"/>
        <v>0</v>
      </c>
      <c r="AW321" s="584">
        <f>IFERROR(VLOOKUP(G321,'base dados'!$B$2:$C$47,2,FALSE),0)</f>
        <v>0</v>
      </c>
      <c r="AX321" s="589">
        <f t="shared" si="89"/>
        <v>0</v>
      </c>
      <c r="AY321" s="601">
        <f t="shared" si="80"/>
        <v>0</v>
      </c>
      <c r="AZ321" s="601">
        <f t="shared" si="81"/>
        <v>0</v>
      </c>
      <c r="BA321" s="585">
        <f>IFERROR(VLOOKUP(H321,'base dados'!$B$2:$C$47,2,FALSE),0)</f>
        <v>0</v>
      </c>
      <c r="BB321" s="589">
        <f t="shared" si="87"/>
        <v>0</v>
      </c>
      <c r="BC321" s="589">
        <f t="shared" si="88"/>
        <v>0</v>
      </c>
    </row>
    <row r="322" spans="1:55" ht="42.6" hidden="1" customHeight="1">
      <c r="A322" s="482">
        <f>IFERROR(VLOOKUP(G322,'base dados'!K323:L326,2,FALSE),0)</f>
        <v>0</v>
      </c>
      <c r="B322" s="482">
        <f>IFERROR(VLOOKUP(H322,'base dados'!$M$11:$N$22,2,FALSE),0)</f>
        <v>0</v>
      </c>
      <c r="C322" s="578">
        <f t="shared" si="82"/>
        <v>312</v>
      </c>
      <c r="D322" s="578"/>
      <c r="E322" s="578"/>
      <c r="F322" s="581"/>
      <c r="G322" s="579"/>
      <c r="H322" s="579"/>
      <c r="I322" s="597">
        <f>IFERROR(VLOOKUP(G322,'base dados'!$B$2:$F$47,5,FALSE),0)</f>
        <v>0</v>
      </c>
      <c r="J322" s="586" t="str">
        <f>IFERROR(VLOOKUP(G322,'base dados'!$B$2:$F$47,3,FALSE)," ")</f>
        <v xml:space="preserve"> </v>
      </c>
      <c r="K322" s="597" t="str">
        <f>IFERROR(VLOOKUP(H322,'base dados'!$B$2:$F$47,5,FALSE)," ")</f>
        <v xml:space="preserve"> </v>
      </c>
      <c r="L322" s="586" t="str">
        <f>IFERROR(VLOOKUP(H322,'base dados'!$B$2:$F$47,3,FALSE)," ")</f>
        <v xml:space="preserve"> </v>
      </c>
      <c r="M322" s="582"/>
      <c r="N322" s="587"/>
      <c r="O322" s="587"/>
      <c r="P322" s="586">
        <f t="shared" si="73"/>
        <v>0</v>
      </c>
      <c r="Q322" s="587"/>
      <c r="R322" s="587"/>
      <c r="S322" s="587"/>
      <c r="T322" s="587"/>
      <c r="U322" s="586">
        <f t="shared" si="74"/>
        <v>0</v>
      </c>
      <c r="V322" s="582"/>
      <c r="W322" s="582"/>
      <c r="X322" s="582"/>
      <c r="Y322" s="582"/>
      <c r="Z322" s="586">
        <f t="shared" si="75"/>
        <v>0</v>
      </c>
      <c r="AA322" s="582"/>
      <c r="AB322" s="582"/>
      <c r="AC322" s="586">
        <f t="shared" si="76"/>
        <v>0</v>
      </c>
      <c r="AD322" s="582"/>
      <c r="AE322" s="582"/>
      <c r="AF322" s="582"/>
      <c r="AG322" s="586">
        <f t="shared" si="77"/>
        <v>0</v>
      </c>
      <c r="AH322" s="582"/>
      <c r="AI322" s="582"/>
      <c r="AJ322" s="582"/>
      <c r="AK322" s="582"/>
      <c r="AL322" s="586">
        <f t="shared" si="78"/>
        <v>0</v>
      </c>
      <c r="AM322" s="582"/>
      <c r="AN322" s="582"/>
      <c r="AO322" s="586">
        <f t="shared" si="83"/>
        <v>0</v>
      </c>
      <c r="AP322" s="582"/>
      <c r="AQ322" s="582"/>
      <c r="AR322" s="582"/>
      <c r="AS322" s="588">
        <f t="shared" si="84"/>
        <v>0</v>
      </c>
      <c r="AT322" s="590">
        <f t="shared" si="85"/>
        <v>0</v>
      </c>
      <c r="AU322" s="601">
        <f t="shared" si="79"/>
        <v>0</v>
      </c>
      <c r="AV322" s="601">
        <f t="shared" si="86"/>
        <v>0</v>
      </c>
      <c r="AW322" s="584">
        <f>IFERROR(VLOOKUP(G322,'base dados'!$B$2:$C$47,2,FALSE),0)</f>
        <v>0</v>
      </c>
      <c r="AX322" s="589">
        <f t="shared" si="89"/>
        <v>0</v>
      </c>
      <c r="AY322" s="601">
        <f t="shared" si="80"/>
        <v>0</v>
      </c>
      <c r="AZ322" s="601">
        <f t="shared" si="81"/>
        <v>0</v>
      </c>
      <c r="BA322" s="585">
        <f>IFERROR(VLOOKUP(H322,'base dados'!$B$2:$C$47,2,FALSE),0)</f>
        <v>0</v>
      </c>
      <c r="BB322" s="589">
        <f t="shared" si="87"/>
        <v>0</v>
      </c>
      <c r="BC322" s="589">
        <f t="shared" si="88"/>
        <v>0</v>
      </c>
    </row>
    <row r="323" spans="1:55" ht="42.6" hidden="1" customHeight="1">
      <c r="A323" s="482">
        <f>IFERROR(VLOOKUP(G323,'base dados'!K324:L327,2,FALSE),0)</f>
        <v>0</v>
      </c>
      <c r="B323" s="482">
        <f>IFERROR(VLOOKUP(H323,'base dados'!$M$11:$N$22,2,FALSE),0)</f>
        <v>0</v>
      </c>
      <c r="C323" s="578">
        <f t="shared" si="82"/>
        <v>313</v>
      </c>
      <c r="D323" s="578"/>
      <c r="E323" s="578"/>
      <c r="F323" s="581"/>
      <c r="G323" s="579"/>
      <c r="H323" s="579"/>
      <c r="I323" s="597">
        <f>IFERROR(VLOOKUP(G323,'base dados'!$B$2:$F$47,5,FALSE),0)</f>
        <v>0</v>
      </c>
      <c r="J323" s="586" t="str">
        <f>IFERROR(VLOOKUP(G323,'base dados'!$B$2:$F$47,3,FALSE)," ")</f>
        <v xml:space="preserve"> </v>
      </c>
      <c r="K323" s="597" t="str">
        <f>IFERROR(VLOOKUP(H323,'base dados'!$B$2:$F$47,5,FALSE)," ")</f>
        <v xml:space="preserve"> </v>
      </c>
      <c r="L323" s="586" t="str">
        <f>IFERROR(VLOOKUP(H323,'base dados'!$B$2:$F$47,3,FALSE)," ")</f>
        <v xml:space="preserve"> </v>
      </c>
      <c r="M323" s="582"/>
      <c r="N323" s="587"/>
      <c r="O323" s="587"/>
      <c r="P323" s="586">
        <f t="shared" si="73"/>
        <v>0</v>
      </c>
      <c r="Q323" s="587"/>
      <c r="R323" s="587"/>
      <c r="S323" s="587"/>
      <c r="T323" s="587"/>
      <c r="U323" s="586">
        <f t="shared" si="74"/>
        <v>0</v>
      </c>
      <c r="V323" s="582"/>
      <c r="W323" s="582"/>
      <c r="X323" s="582"/>
      <c r="Y323" s="582"/>
      <c r="Z323" s="586">
        <f t="shared" si="75"/>
        <v>0</v>
      </c>
      <c r="AA323" s="582"/>
      <c r="AB323" s="582"/>
      <c r="AC323" s="586">
        <f t="shared" si="76"/>
        <v>0</v>
      </c>
      <c r="AD323" s="582"/>
      <c r="AE323" s="582"/>
      <c r="AF323" s="582"/>
      <c r="AG323" s="586">
        <f t="shared" si="77"/>
        <v>0</v>
      </c>
      <c r="AH323" s="582"/>
      <c r="AI323" s="582"/>
      <c r="AJ323" s="582"/>
      <c r="AK323" s="582"/>
      <c r="AL323" s="586">
        <f t="shared" si="78"/>
        <v>0</v>
      </c>
      <c r="AM323" s="582"/>
      <c r="AN323" s="582"/>
      <c r="AO323" s="586">
        <f t="shared" si="83"/>
        <v>0</v>
      </c>
      <c r="AP323" s="582"/>
      <c r="AQ323" s="582"/>
      <c r="AR323" s="582"/>
      <c r="AS323" s="588">
        <f t="shared" si="84"/>
        <v>0</v>
      </c>
      <c r="AT323" s="590">
        <f t="shared" si="85"/>
        <v>0</v>
      </c>
      <c r="AU323" s="601">
        <f t="shared" si="79"/>
        <v>0</v>
      </c>
      <c r="AV323" s="601">
        <f t="shared" si="86"/>
        <v>0</v>
      </c>
      <c r="AW323" s="584">
        <f>IFERROR(VLOOKUP(G323,'base dados'!$B$2:$C$47,2,FALSE),0)</f>
        <v>0</v>
      </c>
      <c r="AX323" s="589">
        <f t="shared" si="89"/>
        <v>0</v>
      </c>
      <c r="AY323" s="601">
        <f t="shared" si="80"/>
        <v>0</v>
      </c>
      <c r="AZ323" s="601">
        <f t="shared" si="81"/>
        <v>0</v>
      </c>
      <c r="BA323" s="585">
        <f>IFERROR(VLOOKUP(H323,'base dados'!$B$2:$C$47,2,FALSE),0)</f>
        <v>0</v>
      </c>
      <c r="BB323" s="589">
        <f t="shared" si="87"/>
        <v>0</v>
      </c>
      <c r="BC323" s="589">
        <f t="shared" si="88"/>
        <v>0</v>
      </c>
    </row>
    <row r="324" spans="1:55" ht="42.6" hidden="1" customHeight="1">
      <c r="A324" s="482">
        <f>IFERROR(VLOOKUP(G324,'base dados'!K325:L328,2,FALSE),0)</f>
        <v>0</v>
      </c>
      <c r="B324" s="482">
        <f>IFERROR(VLOOKUP(H324,'base dados'!$M$11:$N$22,2,FALSE),0)</f>
        <v>0</v>
      </c>
      <c r="C324" s="578">
        <f t="shared" si="82"/>
        <v>314</v>
      </c>
      <c r="D324" s="578"/>
      <c r="E324" s="578"/>
      <c r="F324" s="581"/>
      <c r="G324" s="579"/>
      <c r="H324" s="579"/>
      <c r="I324" s="597">
        <f>IFERROR(VLOOKUP(G324,'base dados'!$B$2:$F$47,5,FALSE),0)</f>
        <v>0</v>
      </c>
      <c r="J324" s="586" t="str">
        <f>IFERROR(VLOOKUP(G324,'base dados'!$B$2:$F$47,3,FALSE)," ")</f>
        <v xml:space="preserve"> </v>
      </c>
      <c r="K324" s="597" t="str">
        <f>IFERROR(VLOOKUP(H324,'base dados'!$B$2:$F$47,5,FALSE)," ")</f>
        <v xml:space="preserve"> </v>
      </c>
      <c r="L324" s="586" t="str">
        <f>IFERROR(VLOOKUP(H324,'base dados'!$B$2:$F$47,3,FALSE)," ")</f>
        <v xml:space="preserve"> </v>
      </c>
      <c r="M324" s="582"/>
      <c r="N324" s="587"/>
      <c r="O324" s="587"/>
      <c r="P324" s="586">
        <f t="shared" si="73"/>
        <v>0</v>
      </c>
      <c r="Q324" s="587"/>
      <c r="R324" s="587"/>
      <c r="S324" s="587"/>
      <c r="T324" s="587"/>
      <c r="U324" s="586">
        <f t="shared" si="74"/>
        <v>0</v>
      </c>
      <c r="V324" s="582"/>
      <c r="W324" s="582"/>
      <c r="X324" s="582"/>
      <c r="Y324" s="582"/>
      <c r="Z324" s="586">
        <f t="shared" si="75"/>
        <v>0</v>
      </c>
      <c r="AA324" s="582"/>
      <c r="AB324" s="582"/>
      <c r="AC324" s="586">
        <f t="shared" si="76"/>
        <v>0</v>
      </c>
      <c r="AD324" s="582"/>
      <c r="AE324" s="582"/>
      <c r="AF324" s="582"/>
      <c r="AG324" s="586">
        <f t="shared" si="77"/>
        <v>0</v>
      </c>
      <c r="AH324" s="582"/>
      <c r="AI324" s="582"/>
      <c r="AJ324" s="582"/>
      <c r="AK324" s="582"/>
      <c r="AL324" s="586">
        <f t="shared" si="78"/>
        <v>0</v>
      </c>
      <c r="AM324" s="582"/>
      <c r="AN324" s="582"/>
      <c r="AO324" s="586">
        <f t="shared" si="83"/>
        <v>0</v>
      </c>
      <c r="AP324" s="582"/>
      <c r="AQ324" s="582"/>
      <c r="AR324" s="582"/>
      <c r="AS324" s="588">
        <f t="shared" si="84"/>
        <v>0</v>
      </c>
      <c r="AT324" s="590">
        <f t="shared" si="85"/>
        <v>0</v>
      </c>
      <c r="AU324" s="601">
        <f t="shared" si="79"/>
        <v>0</v>
      </c>
      <c r="AV324" s="601">
        <f t="shared" si="86"/>
        <v>0</v>
      </c>
      <c r="AW324" s="584">
        <f>IFERROR(VLOOKUP(G324,'base dados'!$B$2:$C$47,2,FALSE),0)</f>
        <v>0</v>
      </c>
      <c r="AX324" s="589">
        <f t="shared" si="89"/>
        <v>0</v>
      </c>
      <c r="AY324" s="601">
        <f t="shared" si="80"/>
        <v>0</v>
      </c>
      <c r="AZ324" s="601">
        <f t="shared" si="81"/>
        <v>0</v>
      </c>
      <c r="BA324" s="585">
        <f>IFERROR(VLOOKUP(H324,'base dados'!$B$2:$C$47,2,FALSE),0)</f>
        <v>0</v>
      </c>
      <c r="BB324" s="589">
        <f t="shared" si="87"/>
        <v>0</v>
      </c>
      <c r="BC324" s="589">
        <f t="shared" si="88"/>
        <v>0</v>
      </c>
    </row>
    <row r="325" spans="1:55" ht="42.6" hidden="1" customHeight="1">
      <c r="A325" s="482">
        <f>IFERROR(VLOOKUP(G325,'base dados'!K326:L329,2,FALSE),0)</f>
        <v>0</v>
      </c>
      <c r="B325" s="482">
        <f>IFERROR(VLOOKUP(H325,'base dados'!$M$11:$N$22,2,FALSE),0)</f>
        <v>0</v>
      </c>
      <c r="C325" s="578">
        <f t="shared" si="82"/>
        <v>315</v>
      </c>
      <c r="D325" s="578"/>
      <c r="E325" s="578"/>
      <c r="F325" s="581"/>
      <c r="G325" s="579"/>
      <c r="H325" s="579"/>
      <c r="I325" s="597">
        <f>IFERROR(VLOOKUP(G325,'base dados'!$B$2:$F$47,5,FALSE),0)</f>
        <v>0</v>
      </c>
      <c r="J325" s="586" t="str">
        <f>IFERROR(VLOOKUP(G325,'base dados'!$B$2:$F$47,3,FALSE)," ")</f>
        <v xml:space="preserve"> </v>
      </c>
      <c r="K325" s="597" t="str">
        <f>IFERROR(VLOOKUP(H325,'base dados'!$B$2:$F$47,5,FALSE)," ")</f>
        <v xml:space="preserve"> </v>
      </c>
      <c r="L325" s="586" t="str">
        <f>IFERROR(VLOOKUP(H325,'base dados'!$B$2:$F$47,3,FALSE)," ")</f>
        <v xml:space="preserve"> </v>
      </c>
      <c r="M325" s="582"/>
      <c r="N325" s="587"/>
      <c r="O325" s="587"/>
      <c r="P325" s="586">
        <f t="shared" si="73"/>
        <v>0</v>
      </c>
      <c r="Q325" s="587"/>
      <c r="R325" s="587"/>
      <c r="S325" s="587"/>
      <c r="T325" s="587"/>
      <c r="U325" s="586">
        <f t="shared" si="74"/>
        <v>0</v>
      </c>
      <c r="V325" s="582"/>
      <c r="W325" s="582"/>
      <c r="X325" s="582"/>
      <c r="Y325" s="582"/>
      <c r="Z325" s="586">
        <f t="shared" si="75"/>
        <v>0</v>
      </c>
      <c r="AA325" s="582"/>
      <c r="AB325" s="582"/>
      <c r="AC325" s="586">
        <f t="shared" si="76"/>
        <v>0</v>
      </c>
      <c r="AD325" s="582"/>
      <c r="AE325" s="582"/>
      <c r="AF325" s="582"/>
      <c r="AG325" s="586">
        <f t="shared" si="77"/>
        <v>0</v>
      </c>
      <c r="AH325" s="582"/>
      <c r="AI325" s="582"/>
      <c r="AJ325" s="582"/>
      <c r="AK325" s="582"/>
      <c r="AL325" s="586">
        <f t="shared" si="78"/>
        <v>0</v>
      </c>
      <c r="AM325" s="582"/>
      <c r="AN325" s="582"/>
      <c r="AO325" s="586">
        <f t="shared" si="83"/>
        <v>0</v>
      </c>
      <c r="AP325" s="582"/>
      <c r="AQ325" s="582"/>
      <c r="AR325" s="582"/>
      <c r="AS325" s="588">
        <f t="shared" si="84"/>
        <v>0</v>
      </c>
      <c r="AT325" s="590">
        <f t="shared" si="85"/>
        <v>0</v>
      </c>
      <c r="AU325" s="601">
        <f t="shared" si="79"/>
        <v>0</v>
      </c>
      <c r="AV325" s="601">
        <f t="shared" si="86"/>
        <v>0</v>
      </c>
      <c r="AW325" s="584">
        <f>IFERROR(VLOOKUP(G325,'base dados'!$B$2:$C$47,2,FALSE),0)</f>
        <v>0</v>
      </c>
      <c r="AX325" s="589">
        <f t="shared" si="89"/>
        <v>0</v>
      </c>
      <c r="AY325" s="601">
        <f t="shared" si="80"/>
        <v>0</v>
      </c>
      <c r="AZ325" s="601">
        <f t="shared" si="81"/>
        <v>0</v>
      </c>
      <c r="BA325" s="585">
        <f>IFERROR(VLOOKUP(H325,'base dados'!$B$2:$C$47,2,FALSE),0)</f>
        <v>0</v>
      </c>
      <c r="BB325" s="589">
        <f t="shared" si="87"/>
        <v>0</v>
      </c>
      <c r="BC325" s="589">
        <f t="shared" si="88"/>
        <v>0</v>
      </c>
    </row>
    <row r="326" spans="1:55" ht="42.6" hidden="1" customHeight="1">
      <c r="A326" s="482">
        <f>IFERROR(VLOOKUP(G326,'base dados'!K327:L330,2,FALSE),0)</f>
        <v>0</v>
      </c>
      <c r="B326" s="482">
        <f>IFERROR(VLOOKUP(H326,'base dados'!$M$11:$N$22,2,FALSE),0)</f>
        <v>0</v>
      </c>
      <c r="C326" s="578">
        <f t="shared" si="82"/>
        <v>316</v>
      </c>
      <c r="D326" s="578"/>
      <c r="E326" s="578"/>
      <c r="F326" s="581"/>
      <c r="G326" s="579"/>
      <c r="H326" s="579"/>
      <c r="I326" s="597">
        <f>IFERROR(VLOOKUP(G326,'base dados'!$B$2:$F$47,5,FALSE),0)</f>
        <v>0</v>
      </c>
      <c r="J326" s="586" t="str">
        <f>IFERROR(VLOOKUP(G326,'base dados'!$B$2:$F$47,3,FALSE)," ")</f>
        <v xml:space="preserve"> </v>
      </c>
      <c r="K326" s="597" t="str">
        <f>IFERROR(VLOOKUP(H326,'base dados'!$B$2:$F$47,5,FALSE)," ")</f>
        <v xml:space="preserve"> </v>
      </c>
      <c r="L326" s="586" t="str">
        <f>IFERROR(VLOOKUP(H326,'base dados'!$B$2:$F$47,3,FALSE)," ")</f>
        <v xml:space="preserve"> </v>
      </c>
      <c r="M326" s="582"/>
      <c r="N326" s="587"/>
      <c r="O326" s="587"/>
      <c r="P326" s="586">
        <f t="shared" si="73"/>
        <v>0</v>
      </c>
      <c r="Q326" s="587"/>
      <c r="R326" s="587"/>
      <c r="S326" s="587"/>
      <c r="T326" s="587"/>
      <c r="U326" s="586">
        <f t="shared" si="74"/>
        <v>0</v>
      </c>
      <c r="V326" s="582"/>
      <c r="W326" s="582"/>
      <c r="X326" s="582"/>
      <c r="Y326" s="582"/>
      <c r="Z326" s="586">
        <f t="shared" si="75"/>
        <v>0</v>
      </c>
      <c r="AA326" s="582"/>
      <c r="AB326" s="582"/>
      <c r="AC326" s="586">
        <f t="shared" si="76"/>
        <v>0</v>
      </c>
      <c r="AD326" s="582"/>
      <c r="AE326" s="582"/>
      <c r="AF326" s="582"/>
      <c r="AG326" s="586">
        <f t="shared" si="77"/>
        <v>0</v>
      </c>
      <c r="AH326" s="582"/>
      <c r="AI326" s="582"/>
      <c r="AJ326" s="582"/>
      <c r="AK326" s="582"/>
      <c r="AL326" s="586">
        <f t="shared" si="78"/>
        <v>0</v>
      </c>
      <c r="AM326" s="582"/>
      <c r="AN326" s="582"/>
      <c r="AO326" s="586">
        <f t="shared" si="83"/>
        <v>0</v>
      </c>
      <c r="AP326" s="582"/>
      <c r="AQ326" s="582"/>
      <c r="AR326" s="582"/>
      <c r="AS326" s="588">
        <f t="shared" si="84"/>
        <v>0</v>
      </c>
      <c r="AT326" s="590">
        <f t="shared" si="85"/>
        <v>0</v>
      </c>
      <c r="AU326" s="601">
        <f t="shared" si="79"/>
        <v>0</v>
      </c>
      <c r="AV326" s="601">
        <f t="shared" si="86"/>
        <v>0</v>
      </c>
      <c r="AW326" s="584">
        <f>IFERROR(VLOOKUP(G326,'base dados'!$B$2:$C$47,2,FALSE),0)</f>
        <v>0</v>
      </c>
      <c r="AX326" s="589">
        <f t="shared" si="89"/>
        <v>0</v>
      </c>
      <c r="AY326" s="601">
        <f t="shared" si="80"/>
        <v>0</v>
      </c>
      <c r="AZ326" s="601">
        <f t="shared" si="81"/>
        <v>0</v>
      </c>
      <c r="BA326" s="585">
        <f>IFERROR(VLOOKUP(H326,'base dados'!$B$2:$C$47,2,FALSE),0)</f>
        <v>0</v>
      </c>
      <c r="BB326" s="589">
        <f t="shared" si="87"/>
        <v>0</v>
      </c>
      <c r="BC326" s="589">
        <f t="shared" si="88"/>
        <v>0</v>
      </c>
    </row>
    <row r="327" spans="1:55" ht="42.6" hidden="1" customHeight="1">
      <c r="A327" s="482">
        <f>IFERROR(VLOOKUP(G327,'base dados'!K328:L331,2,FALSE),0)</f>
        <v>0</v>
      </c>
      <c r="B327" s="482">
        <f>IFERROR(VLOOKUP(H327,'base dados'!$M$11:$N$22,2,FALSE),0)</f>
        <v>0</v>
      </c>
      <c r="C327" s="578">
        <f t="shared" si="82"/>
        <v>317</v>
      </c>
      <c r="D327" s="578"/>
      <c r="E327" s="578"/>
      <c r="F327" s="581"/>
      <c r="G327" s="579"/>
      <c r="H327" s="579"/>
      <c r="I327" s="597">
        <f>IFERROR(VLOOKUP(G327,'base dados'!$B$2:$F$47,5,FALSE),0)</f>
        <v>0</v>
      </c>
      <c r="J327" s="586" t="str">
        <f>IFERROR(VLOOKUP(G327,'base dados'!$B$2:$F$47,3,FALSE)," ")</f>
        <v xml:space="preserve"> </v>
      </c>
      <c r="K327" s="597" t="str">
        <f>IFERROR(VLOOKUP(H327,'base dados'!$B$2:$F$47,5,FALSE)," ")</f>
        <v xml:space="preserve"> </v>
      </c>
      <c r="L327" s="586" t="str">
        <f>IFERROR(VLOOKUP(H327,'base dados'!$B$2:$F$47,3,FALSE)," ")</f>
        <v xml:space="preserve"> </v>
      </c>
      <c r="M327" s="582"/>
      <c r="N327" s="587"/>
      <c r="O327" s="587"/>
      <c r="P327" s="586">
        <f t="shared" si="73"/>
        <v>0</v>
      </c>
      <c r="Q327" s="587"/>
      <c r="R327" s="587"/>
      <c r="S327" s="587"/>
      <c r="T327" s="587"/>
      <c r="U327" s="586">
        <f t="shared" si="74"/>
        <v>0</v>
      </c>
      <c r="V327" s="582"/>
      <c r="W327" s="582"/>
      <c r="X327" s="582"/>
      <c r="Y327" s="582"/>
      <c r="Z327" s="586">
        <f t="shared" si="75"/>
        <v>0</v>
      </c>
      <c r="AA327" s="582"/>
      <c r="AB327" s="582"/>
      <c r="AC327" s="586">
        <f t="shared" si="76"/>
        <v>0</v>
      </c>
      <c r="AD327" s="582"/>
      <c r="AE327" s="582"/>
      <c r="AF327" s="582"/>
      <c r="AG327" s="586">
        <f t="shared" si="77"/>
        <v>0</v>
      </c>
      <c r="AH327" s="582"/>
      <c r="AI327" s="582"/>
      <c r="AJ327" s="582"/>
      <c r="AK327" s="582"/>
      <c r="AL327" s="586">
        <f t="shared" si="78"/>
        <v>0</v>
      </c>
      <c r="AM327" s="582"/>
      <c r="AN327" s="582"/>
      <c r="AO327" s="586">
        <f t="shared" si="83"/>
        <v>0</v>
      </c>
      <c r="AP327" s="582"/>
      <c r="AQ327" s="582"/>
      <c r="AR327" s="582"/>
      <c r="AS327" s="588">
        <f t="shared" si="84"/>
        <v>0</v>
      </c>
      <c r="AT327" s="590">
        <f t="shared" si="85"/>
        <v>0</v>
      </c>
      <c r="AU327" s="601">
        <f t="shared" si="79"/>
        <v>0</v>
      </c>
      <c r="AV327" s="601">
        <f t="shared" si="86"/>
        <v>0</v>
      </c>
      <c r="AW327" s="584">
        <f>IFERROR(VLOOKUP(G327,'base dados'!$B$2:$C$47,2,FALSE),0)</f>
        <v>0</v>
      </c>
      <c r="AX327" s="589">
        <f t="shared" si="89"/>
        <v>0</v>
      </c>
      <c r="AY327" s="601">
        <f t="shared" si="80"/>
        <v>0</v>
      </c>
      <c r="AZ327" s="601">
        <f t="shared" si="81"/>
        <v>0</v>
      </c>
      <c r="BA327" s="585">
        <f>IFERROR(VLOOKUP(H327,'base dados'!$B$2:$C$47,2,FALSE),0)</f>
        <v>0</v>
      </c>
      <c r="BB327" s="589">
        <f t="shared" si="87"/>
        <v>0</v>
      </c>
      <c r="BC327" s="589">
        <f t="shared" si="88"/>
        <v>0</v>
      </c>
    </row>
    <row r="328" spans="1:55" ht="42.6" hidden="1" customHeight="1">
      <c r="A328" s="482">
        <f>IFERROR(VLOOKUP(G328,'base dados'!K329:L332,2,FALSE),0)</f>
        <v>0</v>
      </c>
      <c r="B328" s="482">
        <f>IFERROR(VLOOKUP(H328,'base dados'!$M$11:$N$22,2,FALSE),0)</f>
        <v>0</v>
      </c>
      <c r="C328" s="578">
        <f t="shared" si="82"/>
        <v>318</v>
      </c>
      <c r="D328" s="578"/>
      <c r="E328" s="578"/>
      <c r="F328" s="581"/>
      <c r="G328" s="579"/>
      <c r="H328" s="579"/>
      <c r="I328" s="597">
        <f>IFERROR(VLOOKUP(G328,'base dados'!$B$2:$F$47,5,FALSE),0)</f>
        <v>0</v>
      </c>
      <c r="J328" s="586" t="str">
        <f>IFERROR(VLOOKUP(G328,'base dados'!$B$2:$F$47,3,FALSE)," ")</f>
        <v xml:space="preserve"> </v>
      </c>
      <c r="K328" s="597" t="str">
        <f>IFERROR(VLOOKUP(H328,'base dados'!$B$2:$F$47,5,FALSE)," ")</f>
        <v xml:space="preserve"> </v>
      </c>
      <c r="L328" s="586" t="str">
        <f>IFERROR(VLOOKUP(H328,'base dados'!$B$2:$F$47,3,FALSE)," ")</f>
        <v xml:space="preserve"> </v>
      </c>
      <c r="M328" s="582"/>
      <c r="N328" s="587"/>
      <c r="O328" s="587"/>
      <c r="P328" s="586">
        <f t="shared" si="73"/>
        <v>0</v>
      </c>
      <c r="Q328" s="587"/>
      <c r="R328" s="587"/>
      <c r="S328" s="587"/>
      <c r="T328" s="587"/>
      <c r="U328" s="586">
        <f t="shared" si="74"/>
        <v>0</v>
      </c>
      <c r="V328" s="582"/>
      <c r="W328" s="582"/>
      <c r="X328" s="582"/>
      <c r="Y328" s="582"/>
      <c r="Z328" s="586">
        <f t="shared" si="75"/>
        <v>0</v>
      </c>
      <c r="AA328" s="582"/>
      <c r="AB328" s="582"/>
      <c r="AC328" s="586">
        <f t="shared" si="76"/>
        <v>0</v>
      </c>
      <c r="AD328" s="582"/>
      <c r="AE328" s="582"/>
      <c r="AF328" s="582"/>
      <c r="AG328" s="586">
        <f t="shared" si="77"/>
        <v>0</v>
      </c>
      <c r="AH328" s="582"/>
      <c r="AI328" s="582"/>
      <c r="AJ328" s="582"/>
      <c r="AK328" s="582"/>
      <c r="AL328" s="586">
        <f t="shared" si="78"/>
        <v>0</v>
      </c>
      <c r="AM328" s="582"/>
      <c r="AN328" s="582"/>
      <c r="AO328" s="586">
        <f t="shared" si="83"/>
        <v>0</v>
      </c>
      <c r="AP328" s="582"/>
      <c r="AQ328" s="582"/>
      <c r="AR328" s="582"/>
      <c r="AS328" s="588">
        <f t="shared" si="84"/>
        <v>0</v>
      </c>
      <c r="AT328" s="590">
        <f t="shared" si="85"/>
        <v>0</v>
      </c>
      <c r="AU328" s="601">
        <f t="shared" si="79"/>
        <v>0</v>
      </c>
      <c r="AV328" s="601">
        <f t="shared" si="86"/>
        <v>0</v>
      </c>
      <c r="AW328" s="584">
        <f>IFERROR(VLOOKUP(G328,'base dados'!$B$2:$C$47,2,FALSE),0)</f>
        <v>0</v>
      </c>
      <c r="AX328" s="589">
        <f t="shared" si="89"/>
        <v>0</v>
      </c>
      <c r="AY328" s="601">
        <f t="shared" si="80"/>
        <v>0</v>
      </c>
      <c r="AZ328" s="601">
        <f t="shared" si="81"/>
        <v>0</v>
      </c>
      <c r="BA328" s="585">
        <f>IFERROR(VLOOKUP(H328,'base dados'!$B$2:$C$47,2,FALSE),0)</f>
        <v>0</v>
      </c>
      <c r="BB328" s="589">
        <f t="shared" si="87"/>
        <v>0</v>
      </c>
      <c r="BC328" s="589">
        <f t="shared" si="88"/>
        <v>0</v>
      </c>
    </row>
    <row r="329" spans="1:55" ht="42.6" hidden="1" customHeight="1">
      <c r="A329" s="482">
        <f>IFERROR(VLOOKUP(G329,'base dados'!K330:L333,2,FALSE),0)</f>
        <v>0</v>
      </c>
      <c r="B329" s="482">
        <f>IFERROR(VLOOKUP(H329,'base dados'!$M$11:$N$22,2,FALSE),0)</f>
        <v>0</v>
      </c>
      <c r="C329" s="578">
        <f t="shared" si="82"/>
        <v>319</v>
      </c>
      <c r="D329" s="578"/>
      <c r="E329" s="578"/>
      <c r="F329" s="581"/>
      <c r="G329" s="579"/>
      <c r="H329" s="579"/>
      <c r="I329" s="597">
        <f>IFERROR(VLOOKUP(G329,'base dados'!$B$2:$F$47,5,FALSE),0)</f>
        <v>0</v>
      </c>
      <c r="J329" s="586" t="str">
        <f>IFERROR(VLOOKUP(G329,'base dados'!$B$2:$F$47,3,FALSE)," ")</f>
        <v xml:space="preserve"> </v>
      </c>
      <c r="K329" s="597" t="str">
        <f>IFERROR(VLOOKUP(H329,'base dados'!$B$2:$F$47,5,FALSE)," ")</f>
        <v xml:space="preserve"> </v>
      </c>
      <c r="L329" s="586" t="str">
        <f>IFERROR(VLOOKUP(H329,'base dados'!$B$2:$F$47,3,FALSE)," ")</f>
        <v xml:space="preserve"> </v>
      </c>
      <c r="M329" s="582"/>
      <c r="N329" s="587"/>
      <c r="O329" s="587"/>
      <c r="P329" s="586">
        <f t="shared" si="73"/>
        <v>0</v>
      </c>
      <c r="Q329" s="587"/>
      <c r="R329" s="587"/>
      <c r="S329" s="587"/>
      <c r="T329" s="587"/>
      <c r="U329" s="586">
        <f t="shared" si="74"/>
        <v>0</v>
      </c>
      <c r="V329" s="582"/>
      <c r="W329" s="582"/>
      <c r="X329" s="582"/>
      <c r="Y329" s="582"/>
      <c r="Z329" s="586">
        <f t="shared" si="75"/>
        <v>0</v>
      </c>
      <c r="AA329" s="582"/>
      <c r="AB329" s="582"/>
      <c r="AC329" s="586">
        <f t="shared" si="76"/>
        <v>0</v>
      </c>
      <c r="AD329" s="582"/>
      <c r="AE329" s="582"/>
      <c r="AF329" s="582"/>
      <c r="AG329" s="586">
        <f t="shared" si="77"/>
        <v>0</v>
      </c>
      <c r="AH329" s="582"/>
      <c r="AI329" s="582"/>
      <c r="AJ329" s="582"/>
      <c r="AK329" s="582"/>
      <c r="AL329" s="586">
        <f t="shared" si="78"/>
        <v>0</v>
      </c>
      <c r="AM329" s="582"/>
      <c r="AN329" s="582"/>
      <c r="AO329" s="586">
        <f t="shared" si="83"/>
        <v>0</v>
      </c>
      <c r="AP329" s="582"/>
      <c r="AQ329" s="582"/>
      <c r="AR329" s="582"/>
      <c r="AS329" s="588">
        <f t="shared" si="84"/>
        <v>0</v>
      </c>
      <c r="AT329" s="590">
        <f t="shared" si="85"/>
        <v>0</v>
      </c>
      <c r="AU329" s="601">
        <f t="shared" si="79"/>
        <v>0</v>
      </c>
      <c r="AV329" s="601">
        <f t="shared" si="86"/>
        <v>0</v>
      </c>
      <c r="AW329" s="584">
        <f>IFERROR(VLOOKUP(G329,'base dados'!$B$2:$C$47,2,FALSE),0)</f>
        <v>0</v>
      </c>
      <c r="AX329" s="589">
        <f t="shared" si="89"/>
        <v>0</v>
      </c>
      <c r="AY329" s="601">
        <f t="shared" si="80"/>
        <v>0</v>
      </c>
      <c r="AZ329" s="601">
        <f t="shared" si="81"/>
        <v>0</v>
      </c>
      <c r="BA329" s="585">
        <f>IFERROR(VLOOKUP(H329,'base dados'!$B$2:$C$47,2,FALSE),0)</f>
        <v>0</v>
      </c>
      <c r="BB329" s="589">
        <f t="shared" si="87"/>
        <v>0</v>
      </c>
      <c r="BC329" s="589">
        <f t="shared" si="88"/>
        <v>0</v>
      </c>
    </row>
    <row r="330" spans="1:55" ht="42.6" hidden="1" customHeight="1">
      <c r="A330" s="482">
        <f>IFERROR(VLOOKUP(G330,'base dados'!K331:L334,2,FALSE),0)</f>
        <v>0</v>
      </c>
      <c r="B330" s="482">
        <f>IFERROR(VLOOKUP(H330,'base dados'!$M$11:$N$22,2,FALSE),0)</f>
        <v>0</v>
      </c>
      <c r="C330" s="578">
        <f t="shared" si="82"/>
        <v>320</v>
      </c>
      <c r="D330" s="578"/>
      <c r="E330" s="578"/>
      <c r="F330" s="581"/>
      <c r="G330" s="579"/>
      <c r="H330" s="579"/>
      <c r="I330" s="597">
        <f>IFERROR(VLOOKUP(G330,'base dados'!$B$2:$F$47,5,FALSE),0)</f>
        <v>0</v>
      </c>
      <c r="J330" s="586" t="str">
        <f>IFERROR(VLOOKUP(G330,'base dados'!$B$2:$F$47,3,FALSE)," ")</f>
        <v xml:space="preserve"> </v>
      </c>
      <c r="K330" s="597" t="str">
        <f>IFERROR(VLOOKUP(H330,'base dados'!$B$2:$F$47,5,FALSE)," ")</f>
        <v xml:space="preserve"> </v>
      </c>
      <c r="L330" s="586" t="str">
        <f>IFERROR(VLOOKUP(H330,'base dados'!$B$2:$F$47,3,FALSE)," ")</f>
        <v xml:space="preserve"> </v>
      </c>
      <c r="M330" s="582"/>
      <c r="N330" s="587"/>
      <c r="O330" s="587"/>
      <c r="P330" s="586">
        <f t="shared" ref="P330:P393" si="90">IF(N330="",0,((N330/1000*2)+(M330/1000*2))*3.1416*O330)</f>
        <v>0</v>
      </c>
      <c r="Q330" s="587"/>
      <c r="R330" s="587"/>
      <c r="S330" s="587"/>
      <c r="T330" s="587"/>
      <c r="U330" s="586">
        <f t="shared" ref="U330:U393" si="91">IF(Q330="",0,(((R330+S330/1000*2)+(M330/1000*2))*4*T330*Q330)+((R330+S330/1000)+(M330/1000*2))*((R330+S330/1000)+(M330/1000*2))*3.1416/4*Q330)</f>
        <v>0</v>
      </c>
      <c r="V330" s="582"/>
      <c r="W330" s="582"/>
      <c r="X330" s="582"/>
      <c r="Y330" s="582"/>
      <c r="Z330" s="586">
        <f t="shared" ref="Z330:Z393" si="92">(((V330+W330+M330*0.001)/2)*PI())*X330*Y330</f>
        <v>0</v>
      </c>
      <c r="AA330" s="582"/>
      <c r="AB330" s="582"/>
      <c r="AC330" s="586">
        <f t="shared" ref="AC330:AC393" si="93">4*PI()*(((AA330+M330*0.001)/2)^2)*AB330</f>
        <v>0</v>
      </c>
      <c r="AD330" s="582"/>
      <c r="AE330" s="582"/>
      <c r="AF330" s="582"/>
      <c r="AG330" s="586">
        <f t="shared" ref="AG330:AG393" si="94">IF(AF330&gt;0,((AD330+M330*0.001)*PI()*AE330*AF330)+(((AD330+M330*0.001)/2)^2*PI())*2,0)</f>
        <v>0</v>
      </c>
      <c r="AH330" s="582"/>
      <c r="AI330" s="582"/>
      <c r="AJ330" s="582"/>
      <c r="AK330" s="582"/>
      <c r="AL330" s="586">
        <f t="shared" ref="AL330:AL393" si="95">(((AH330+M330*0.002)*(AI330+M330*0.002))*2+((AH330+M330*0.002)*(AJ330+M330*0.002))*2+((AI330+M330*0.002)*(AJ330+M330*0.002))*2)*AK330</f>
        <v>0</v>
      </c>
      <c r="AM330" s="582"/>
      <c r="AN330" s="582"/>
      <c r="AO330" s="586">
        <f t="shared" si="83"/>
        <v>0</v>
      </c>
      <c r="AP330" s="582"/>
      <c r="AQ330" s="582"/>
      <c r="AR330" s="582"/>
      <c r="AS330" s="588">
        <f t="shared" si="84"/>
        <v>0</v>
      </c>
      <c r="AT330" s="590">
        <f t="shared" si="85"/>
        <v>0</v>
      </c>
      <c r="AU330" s="601">
        <f t="shared" ref="AU330:AU393" si="96">ROUNDUP(IF(G330="DEMOLIÇÃO, REM E BOTA-FORA DE TIJ_ISOL",AV330*I330,IF(G330="DEM. CONCR. REFR.(DENSO REG_CLASSE A/B)",AV330*I330,IF(G330="DEM. REV_PROT_CONTRA_FOGO FIREPROOFING",AV330*I330,IF(G330="DEMOLIÇÃO DE MÓDULOS DE FIBRA CERÂMICA",AV330*I330,0)))),3)</f>
        <v>0</v>
      </c>
      <c r="AV330" s="601">
        <f t="shared" si="86"/>
        <v>0</v>
      </c>
      <c r="AW330" s="584">
        <f>IFERROR(VLOOKUP(G330,'base dados'!$B$2:$C$47,2,FALSE),0)</f>
        <v>0</v>
      </c>
      <c r="AX330" s="589">
        <f t="shared" si="89"/>
        <v>0</v>
      </c>
      <c r="AY330" s="601">
        <f t="shared" ref="AY330:AY393" si="97">ROUNDUP(IF(H330="APLIC. MASSA ANTICORR_MAT_FORN_CONTRAT",AT330*5,IF(H330="APLIC. TIJ REFR. ISOLANTE FORN. CONTRAT.",AZ330*K330,IF(H330="APLIC. TIJ ISOL (COM MATERIAIS) CONTRAT.",AZ330*K330,IF(H330="APLIC. TIJ REFR. FORNEC. CONTRATADA",AZ330*K330,IF(H330="APLIC. TIJ REFR. (C/MAT) FORN. CONTRAT.",AZ330*K330,IF(H330="APLIC. CONCR. REFR. DENSO REG CL A_C/MAT",AZ330*K330,IF(H330="APLIC. CONCR. REFR. DENSO REG CL B_C/MAT",AT330*K330,IF(H330="APLIC. CONCR. REFR. SEMI-ISOL. FORN. MAT",AZ330*K330,IF(H330="AP. CONCR. REF. ISOL. A/B FORN. MAT_DERR",AZ330*K330,IF(H330="APL. CONCR_REF_ISOL_SEMI_PROJ. PNEUMAT",AZ330*K330,IF(H330="APL. REV_PROT_CONTRA_FOGO_FORN_MAT_CONTR",AZ330*K330,IF(H330="INST. MÓDULOS_FIBRA_CERÂM_FORN. MAT_CONT",AZ330*K330,0)))))))))))),3)</f>
        <v>0</v>
      </c>
      <c r="AZ330" s="601">
        <f t="shared" ref="AZ330:AZ393" si="98">ROUNDUP(IF(H330="APLIC. MASSA ANTICORR_MAT_FORN_CONTRAT",AT330*(M330/1000),IF(H330="APLIC. TIJ REFR. ISOLANTE FORN. CONTRAT.",AT330*(M330/1000),IF(H330="APLIC. TIJ ISOL (COM MATERIAIS) CONTRAT.",AT330*(M330/1000),IF(H330="APLIC. TIJ REFR. FORNEC. CONTRATADA",AT330*(M330/1000),IF(H330="APLIC. TIJ REFR. (C/MAT) FORN. CONTRAT.",AT330*(M330/1000),IF(H330="APLIC. CONCR. REFR. DENSO REG CL A_C/MAT",AT330*(M330/1000),IF(H330="APLIC. CONCR. REFR. DENSO REG CL B_C/MAT",AT330*(M330/1000),IF(H330="APLIC. CONCR. REFR. SEMI-ISOL. FORN. MAT",AT330*(M330/1000),IF(H330="AP. CONCR. REF. ISOL. A/B FORN. MAT_DERR",AT330*(M330/1000),IF(H330="APL. CONCR_REF_ISOL_SEMI_PROJ. PNEUMAT",AT330*(M330/1000),IF(H330="APL. REV_PROT_CONTRA_FOGO_FORN_MAT_CONTR",AT330*(M330/1000),IF(H330="INST. MÓDULOS_FIBRA_CERÂM_FORN. MAT_CONT",AT330*(M330/1000),0)))))))))))),3)</f>
        <v>0</v>
      </c>
      <c r="BA330" s="585">
        <f>IFERROR(VLOOKUP(H330,'base dados'!$B$2:$C$47,2,FALSE),0)</f>
        <v>0</v>
      </c>
      <c r="BB330" s="589">
        <f t="shared" si="87"/>
        <v>0</v>
      </c>
      <c r="BC330" s="589">
        <f t="shared" si="88"/>
        <v>0</v>
      </c>
    </row>
    <row r="331" spans="1:55" ht="42.6" hidden="1" customHeight="1">
      <c r="A331" s="482">
        <f>IFERROR(VLOOKUP(G331,'base dados'!K332:L335,2,FALSE),0)</f>
        <v>0</v>
      </c>
      <c r="B331" s="482">
        <f>IFERROR(VLOOKUP(H331,'base dados'!$M$11:$N$22,2,FALSE),0)</f>
        <v>0</v>
      </c>
      <c r="C331" s="578">
        <f t="shared" ref="C331:C394" si="99">ROW()-10</f>
        <v>321</v>
      </c>
      <c r="D331" s="578"/>
      <c r="E331" s="578"/>
      <c r="F331" s="581"/>
      <c r="G331" s="579"/>
      <c r="H331" s="579"/>
      <c r="I331" s="597">
        <f>IFERROR(VLOOKUP(G331,'base dados'!$B$2:$F$47,5,FALSE),0)</f>
        <v>0</v>
      </c>
      <c r="J331" s="586" t="str">
        <f>IFERROR(VLOOKUP(G331,'base dados'!$B$2:$F$47,3,FALSE)," ")</f>
        <v xml:space="preserve"> </v>
      </c>
      <c r="K331" s="597" t="str">
        <f>IFERROR(VLOOKUP(H331,'base dados'!$B$2:$F$47,5,FALSE)," ")</f>
        <v xml:space="preserve"> </v>
      </c>
      <c r="L331" s="586" t="str">
        <f>IFERROR(VLOOKUP(H331,'base dados'!$B$2:$F$47,3,FALSE)," ")</f>
        <v xml:space="preserve"> </v>
      </c>
      <c r="M331" s="582"/>
      <c r="N331" s="587"/>
      <c r="O331" s="587"/>
      <c r="P331" s="586">
        <f t="shared" si="90"/>
        <v>0</v>
      </c>
      <c r="Q331" s="587"/>
      <c r="R331" s="587"/>
      <c r="S331" s="587"/>
      <c r="T331" s="587"/>
      <c r="U331" s="586">
        <f t="shared" si="91"/>
        <v>0</v>
      </c>
      <c r="V331" s="582"/>
      <c r="W331" s="582"/>
      <c r="X331" s="582"/>
      <c r="Y331" s="582"/>
      <c r="Z331" s="586">
        <f t="shared" si="92"/>
        <v>0</v>
      </c>
      <c r="AA331" s="582"/>
      <c r="AB331" s="582"/>
      <c r="AC331" s="586">
        <f t="shared" si="93"/>
        <v>0</v>
      </c>
      <c r="AD331" s="582"/>
      <c r="AE331" s="582"/>
      <c r="AF331" s="582"/>
      <c r="AG331" s="586">
        <f t="shared" si="94"/>
        <v>0</v>
      </c>
      <c r="AH331" s="582"/>
      <c r="AI331" s="582"/>
      <c r="AJ331" s="582"/>
      <c r="AK331" s="582"/>
      <c r="AL331" s="586">
        <f t="shared" si="95"/>
        <v>0</v>
      </c>
      <c r="AM331" s="582"/>
      <c r="AN331" s="582"/>
      <c r="AO331" s="586">
        <f t="shared" ref="AO331:AO394" si="100">PI()*(AM331/2)^2*AN331</f>
        <v>0</v>
      </c>
      <c r="AP331" s="582"/>
      <c r="AQ331" s="582"/>
      <c r="AR331" s="582"/>
      <c r="AS331" s="588">
        <f t="shared" ref="AS331:AS394" si="101">IF(AP331="",0,(AR331*AQ331*AP331))</f>
        <v>0</v>
      </c>
      <c r="AT331" s="590">
        <f t="shared" ref="AT331:AT394" si="102">(AC331+AG331+AL331+AO331+AS331+U331+P331+Z331)</f>
        <v>0</v>
      </c>
      <c r="AU331" s="601">
        <f t="shared" si="96"/>
        <v>0</v>
      </c>
      <c r="AV331" s="601">
        <f t="shared" ref="AV331:AV394" si="103">IFERROR(ROUNDUP(IF(G331="DEMOLIÇÃO, REM E BOTA-FORA DE TIJ_ISOL",AT331*(M331/1000),IF(G331="DEM. CONCR. REFR.(DENSO REG_CLASSE A/B)",AT331*(M331/1000),IF(G331="DEM. REV_PROT_CONTRA_FOGO FIREPROOFING",AT331*(M331/1000),IF(G331="DEMOLIÇÃO DE MÓDULOS DE FIBRA CERÂMICA",AT331*(M331/1000),"")))),3),)</f>
        <v>0</v>
      </c>
      <c r="AW331" s="584">
        <f>IFERROR(VLOOKUP(G331,'base dados'!$B$2:$C$47,2,FALSE),0)</f>
        <v>0</v>
      </c>
      <c r="AX331" s="589">
        <f t="shared" si="89"/>
        <v>0</v>
      </c>
      <c r="AY331" s="601">
        <f t="shared" si="97"/>
        <v>0</v>
      </c>
      <c r="AZ331" s="601">
        <f t="shared" si="98"/>
        <v>0</v>
      </c>
      <c r="BA331" s="585">
        <f>IFERROR(VLOOKUP(H331,'base dados'!$B$2:$C$47,2,FALSE),0)</f>
        <v>0</v>
      </c>
      <c r="BB331" s="589">
        <f t="shared" ref="BB331:BB394" si="104">IFERROR(IF(L331="Kg",AY331*BA331,IF(L331="M³",AZ331*BA331,0)),"")</f>
        <v>0</v>
      </c>
      <c r="BC331" s="589">
        <f t="shared" ref="BC331:BC394" si="105">IFERROR(BB331+AX331," ")</f>
        <v>0</v>
      </c>
    </row>
    <row r="332" spans="1:55" ht="42.6" hidden="1" customHeight="1">
      <c r="A332" s="482">
        <f>IFERROR(VLOOKUP(G332,'base dados'!K333:L336,2,FALSE),0)</f>
        <v>0</v>
      </c>
      <c r="B332" s="482">
        <f>IFERROR(VLOOKUP(H332,'base dados'!$M$11:$N$22,2,FALSE),0)</f>
        <v>0</v>
      </c>
      <c r="C332" s="578">
        <f t="shared" si="99"/>
        <v>322</v>
      </c>
      <c r="D332" s="578"/>
      <c r="E332" s="578"/>
      <c r="F332" s="581"/>
      <c r="G332" s="579"/>
      <c r="H332" s="579"/>
      <c r="I332" s="597">
        <f>IFERROR(VLOOKUP(G332,'base dados'!$B$2:$F$47,5,FALSE),0)</f>
        <v>0</v>
      </c>
      <c r="J332" s="586" t="str">
        <f>IFERROR(VLOOKUP(G332,'base dados'!$B$2:$F$47,3,FALSE)," ")</f>
        <v xml:space="preserve"> </v>
      </c>
      <c r="K332" s="597" t="str">
        <f>IFERROR(VLOOKUP(H332,'base dados'!$B$2:$F$47,5,FALSE)," ")</f>
        <v xml:space="preserve"> </v>
      </c>
      <c r="L332" s="586" t="str">
        <f>IFERROR(VLOOKUP(H332,'base dados'!$B$2:$F$47,3,FALSE)," ")</f>
        <v xml:space="preserve"> </v>
      </c>
      <c r="M332" s="582"/>
      <c r="N332" s="587"/>
      <c r="O332" s="587"/>
      <c r="P332" s="586">
        <f t="shared" si="90"/>
        <v>0</v>
      </c>
      <c r="Q332" s="587"/>
      <c r="R332" s="587"/>
      <c r="S332" s="587"/>
      <c r="T332" s="587"/>
      <c r="U332" s="586">
        <f t="shared" si="91"/>
        <v>0</v>
      </c>
      <c r="V332" s="582"/>
      <c r="W332" s="582"/>
      <c r="X332" s="582"/>
      <c r="Y332" s="582"/>
      <c r="Z332" s="586">
        <f t="shared" si="92"/>
        <v>0</v>
      </c>
      <c r="AA332" s="582"/>
      <c r="AB332" s="582"/>
      <c r="AC332" s="586">
        <f t="shared" si="93"/>
        <v>0</v>
      </c>
      <c r="AD332" s="582"/>
      <c r="AE332" s="582"/>
      <c r="AF332" s="582"/>
      <c r="AG332" s="586">
        <f t="shared" si="94"/>
        <v>0</v>
      </c>
      <c r="AH332" s="582"/>
      <c r="AI332" s="582"/>
      <c r="AJ332" s="582"/>
      <c r="AK332" s="582"/>
      <c r="AL332" s="586">
        <f t="shared" si="95"/>
        <v>0</v>
      </c>
      <c r="AM332" s="582"/>
      <c r="AN332" s="582"/>
      <c r="AO332" s="586">
        <f t="shared" si="100"/>
        <v>0</v>
      </c>
      <c r="AP332" s="582"/>
      <c r="AQ332" s="582"/>
      <c r="AR332" s="582"/>
      <c r="AS332" s="588">
        <f t="shared" si="101"/>
        <v>0</v>
      </c>
      <c r="AT332" s="590">
        <f t="shared" si="102"/>
        <v>0</v>
      </c>
      <c r="AU332" s="601">
        <f t="shared" si="96"/>
        <v>0</v>
      </c>
      <c r="AV332" s="601">
        <f t="shared" si="103"/>
        <v>0</v>
      </c>
      <c r="AW332" s="584">
        <f>IFERROR(VLOOKUP(G332,'base dados'!$B$2:$C$47,2,FALSE),0)</f>
        <v>0</v>
      </c>
      <c r="AX332" s="589">
        <f t="shared" si="89"/>
        <v>0</v>
      </c>
      <c r="AY332" s="601">
        <f t="shared" si="97"/>
        <v>0</v>
      </c>
      <c r="AZ332" s="601">
        <f t="shared" si="98"/>
        <v>0</v>
      </c>
      <c r="BA332" s="585">
        <f>IFERROR(VLOOKUP(H332,'base dados'!$B$2:$C$47,2,FALSE),0)</f>
        <v>0</v>
      </c>
      <c r="BB332" s="589">
        <f t="shared" si="104"/>
        <v>0</v>
      </c>
      <c r="BC332" s="589">
        <f t="shared" si="105"/>
        <v>0</v>
      </c>
    </row>
    <row r="333" spans="1:55" ht="42.6" hidden="1" customHeight="1">
      <c r="A333" s="482">
        <f>IFERROR(VLOOKUP(G333,'base dados'!K334:L337,2,FALSE),0)</f>
        <v>0</v>
      </c>
      <c r="B333" s="482">
        <f>IFERROR(VLOOKUP(H333,'base dados'!$M$11:$N$22,2,FALSE),0)</f>
        <v>0</v>
      </c>
      <c r="C333" s="578">
        <f t="shared" si="99"/>
        <v>323</v>
      </c>
      <c r="D333" s="578"/>
      <c r="E333" s="578"/>
      <c r="F333" s="581"/>
      <c r="G333" s="579"/>
      <c r="H333" s="579"/>
      <c r="I333" s="597">
        <f>IFERROR(VLOOKUP(G333,'base dados'!$B$2:$F$47,5,FALSE),0)</f>
        <v>0</v>
      </c>
      <c r="J333" s="586" t="str">
        <f>IFERROR(VLOOKUP(G333,'base dados'!$B$2:$F$47,3,FALSE)," ")</f>
        <v xml:space="preserve"> </v>
      </c>
      <c r="K333" s="597" t="str">
        <f>IFERROR(VLOOKUP(H333,'base dados'!$B$2:$F$47,5,FALSE)," ")</f>
        <v xml:space="preserve"> </v>
      </c>
      <c r="L333" s="586" t="str">
        <f>IFERROR(VLOOKUP(H333,'base dados'!$B$2:$F$47,3,FALSE)," ")</f>
        <v xml:space="preserve"> </v>
      </c>
      <c r="M333" s="582"/>
      <c r="N333" s="587"/>
      <c r="O333" s="587"/>
      <c r="P333" s="586">
        <f t="shared" si="90"/>
        <v>0</v>
      </c>
      <c r="Q333" s="587"/>
      <c r="R333" s="587"/>
      <c r="S333" s="587"/>
      <c r="T333" s="587"/>
      <c r="U333" s="586">
        <f t="shared" si="91"/>
        <v>0</v>
      </c>
      <c r="V333" s="582"/>
      <c r="W333" s="582"/>
      <c r="X333" s="582"/>
      <c r="Y333" s="582"/>
      <c r="Z333" s="586">
        <f t="shared" si="92"/>
        <v>0</v>
      </c>
      <c r="AA333" s="582"/>
      <c r="AB333" s="582"/>
      <c r="AC333" s="586">
        <f t="shared" si="93"/>
        <v>0</v>
      </c>
      <c r="AD333" s="582"/>
      <c r="AE333" s="582"/>
      <c r="AF333" s="582"/>
      <c r="AG333" s="586">
        <f t="shared" si="94"/>
        <v>0</v>
      </c>
      <c r="AH333" s="582"/>
      <c r="AI333" s="582"/>
      <c r="AJ333" s="582"/>
      <c r="AK333" s="582"/>
      <c r="AL333" s="586">
        <f t="shared" si="95"/>
        <v>0</v>
      </c>
      <c r="AM333" s="582"/>
      <c r="AN333" s="582"/>
      <c r="AO333" s="586">
        <f t="shared" si="100"/>
        <v>0</v>
      </c>
      <c r="AP333" s="582"/>
      <c r="AQ333" s="582"/>
      <c r="AR333" s="582"/>
      <c r="AS333" s="588">
        <f t="shared" si="101"/>
        <v>0</v>
      </c>
      <c r="AT333" s="590">
        <f t="shared" si="102"/>
        <v>0</v>
      </c>
      <c r="AU333" s="601">
        <f t="shared" si="96"/>
        <v>0</v>
      </c>
      <c r="AV333" s="601">
        <f t="shared" si="103"/>
        <v>0</v>
      </c>
      <c r="AW333" s="584">
        <f>IFERROR(VLOOKUP(G333,'base dados'!$B$2:$C$47,2,FALSE),0)</f>
        <v>0</v>
      </c>
      <c r="AX333" s="589">
        <f t="shared" si="89"/>
        <v>0</v>
      </c>
      <c r="AY333" s="601">
        <f t="shared" si="97"/>
        <v>0</v>
      </c>
      <c r="AZ333" s="601">
        <f t="shared" si="98"/>
        <v>0</v>
      </c>
      <c r="BA333" s="585">
        <f>IFERROR(VLOOKUP(H333,'base dados'!$B$2:$C$47,2,FALSE),0)</f>
        <v>0</v>
      </c>
      <c r="BB333" s="589">
        <f t="shared" si="104"/>
        <v>0</v>
      </c>
      <c r="BC333" s="589">
        <f t="shared" si="105"/>
        <v>0</v>
      </c>
    </row>
    <row r="334" spans="1:55" ht="42.6" hidden="1" customHeight="1">
      <c r="A334" s="482">
        <f>IFERROR(VLOOKUP(G334,'base dados'!K335:L338,2,FALSE),0)</f>
        <v>0</v>
      </c>
      <c r="B334" s="482">
        <f>IFERROR(VLOOKUP(H334,'base dados'!$M$11:$N$22,2,FALSE),0)</f>
        <v>0</v>
      </c>
      <c r="C334" s="578">
        <f t="shared" si="99"/>
        <v>324</v>
      </c>
      <c r="D334" s="578"/>
      <c r="E334" s="578"/>
      <c r="F334" s="581"/>
      <c r="G334" s="579"/>
      <c r="H334" s="579"/>
      <c r="I334" s="597">
        <f>IFERROR(VLOOKUP(G334,'base dados'!$B$2:$F$47,5,FALSE),0)</f>
        <v>0</v>
      </c>
      <c r="J334" s="586" t="str">
        <f>IFERROR(VLOOKUP(G334,'base dados'!$B$2:$F$47,3,FALSE)," ")</f>
        <v xml:space="preserve"> </v>
      </c>
      <c r="K334" s="597" t="str">
        <f>IFERROR(VLOOKUP(H334,'base dados'!$B$2:$F$47,5,FALSE)," ")</f>
        <v xml:space="preserve"> </v>
      </c>
      <c r="L334" s="586" t="str">
        <f>IFERROR(VLOOKUP(H334,'base dados'!$B$2:$F$47,3,FALSE)," ")</f>
        <v xml:space="preserve"> </v>
      </c>
      <c r="M334" s="582"/>
      <c r="N334" s="587"/>
      <c r="O334" s="587"/>
      <c r="P334" s="586">
        <f t="shared" si="90"/>
        <v>0</v>
      </c>
      <c r="Q334" s="587"/>
      <c r="R334" s="587"/>
      <c r="S334" s="587"/>
      <c r="T334" s="587"/>
      <c r="U334" s="586">
        <f t="shared" si="91"/>
        <v>0</v>
      </c>
      <c r="V334" s="582"/>
      <c r="W334" s="582"/>
      <c r="X334" s="582"/>
      <c r="Y334" s="582"/>
      <c r="Z334" s="586">
        <f t="shared" si="92"/>
        <v>0</v>
      </c>
      <c r="AA334" s="582"/>
      <c r="AB334" s="582"/>
      <c r="AC334" s="586">
        <f t="shared" si="93"/>
        <v>0</v>
      </c>
      <c r="AD334" s="582"/>
      <c r="AE334" s="582"/>
      <c r="AF334" s="582"/>
      <c r="AG334" s="586">
        <f t="shared" si="94"/>
        <v>0</v>
      </c>
      <c r="AH334" s="582"/>
      <c r="AI334" s="582"/>
      <c r="AJ334" s="582"/>
      <c r="AK334" s="582"/>
      <c r="AL334" s="586">
        <f t="shared" si="95"/>
        <v>0</v>
      </c>
      <c r="AM334" s="582"/>
      <c r="AN334" s="582"/>
      <c r="AO334" s="586">
        <f t="shared" si="100"/>
        <v>0</v>
      </c>
      <c r="AP334" s="582"/>
      <c r="AQ334" s="582"/>
      <c r="AR334" s="582"/>
      <c r="AS334" s="588">
        <f t="shared" si="101"/>
        <v>0</v>
      </c>
      <c r="AT334" s="590">
        <f t="shared" si="102"/>
        <v>0</v>
      </c>
      <c r="AU334" s="601">
        <f t="shared" si="96"/>
        <v>0</v>
      </c>
      <c r="AV334" s="601">
        <f t="shared" si="103"/>
        <v>0</v>
      </c>
      <c r="AW334" s="584">
        <f>IFERROR(VLOOKUP(G334,'base dados'!$B$2:$C$47,2,FALSE),0)</f>
        <v>0</v>
      </c>
      <c r="AX334" s="589">
        <f t="shared" si="89"/>
        <v>0</v>
      </c>
      <c r="AY334" s="601">
        <f t="shared" si="97"/>
        <v>0</v>
      </c>
      <c r="AZ334" s="601">
        <f t="shared" si="98"/>
        <v>0</v>
      </c>
      <c r="BA334" s="585">
        <f>IFERROR(VLOOKUP(H334,'base dados'!$B$2:$C$47,2,FALSE),0)</f>
        <v>0</v>
      </c>
      <c r="BB334" s="589">
        <f t="shared" si="104"/>
        <v>0</v>
      </c>
      <c r="BC334" s="589">
        <f t="shared" si="105"/>
        <v>0</v>
      </c>
    </row>
    <row r="335" spans="1:55" ht="42.6" hidden="1" customHeight="1">
      <c r="A335" s="482">
        <f>IFERROR(VLOOKUP(G335,'base dados'!K336:L339,2,FALSE),0)</f>
        <v>0</v>
      </c>
      <c r="B335" s="482">
        <f>IFERROR(VLOOKUP(H335,'base dados'!$M$11:$N$22,2,FALSE),0)</f>
        <v>0</v>
      </c>
      <c r="C335" s="578">
        <f t="shared" si="99"/>
        <v>325</v>
      </c>
      <c r="D335" s="578"/>
      <c r="E335" s="578"/>
      <c r="F335" s="581"/>
      <c r="G335" s="579"/>
      <c r="H335" s="579"/>
      <c r="I335" s="597">
        <f>IFERROR(VLOOKUP(G335,'base dados'!$B$2:$F$47,5,FALSE),0)</f>
        <v>0</v>
      </c>
      <c r="J335" s="586" t="str">
        <f>IFERROR(VLOOKUP(G335,'base dados'!$B$2:$F$47,3,FALSE)," ")</f>
        <v xml:space="preserve"> </v>
      </c>
      <c r="K335" s="597" t="str">
        <f>IFERROR(VLOOKUP(H335,'base dados'!$B$2:$F$47,5,FALSE)," ")</f>
        <v xml:space="preserve"> </v>
      </c>
      <c r="L335" s="586" t="str">
        <f>IFERROR(VLOOKUP(H335,'base dados'!$B$2:$F$47,3,FALSE)," ")</f>
        <v xml:space="preserve"> </v>
      </c>
      <c r="M335" s="582"/>
      <c r="N335" s="587"/>
      <c r="O335" s="587"/>
      <c r="P335" s="586">
        <f t="shared" si="90"/>
        <v>0</v>
      </c>
      <c r="Q335" s="587"/>
      <c r="R335" s="587"/>
      <c r="S335" s="587"/>
      <c r="T335" s="587"/>
      <c r="U335" s="586">
        <f t="shared" si="91"/>
        <v>0</v>
      </c>
      <c r="V335" s="582"/>
      <c r="W335" s="582"/>
      <c r="X335" s="582"/>
      <c r="Y335" s="582"/>
      <c r="Z335" s="586">
        <f t="shared" si="92"/>
        <v>0</v>
      </c>
      <c r="AA335" s="582"/>
      <c r="AB335" s="582"/>
      <c r="AC335" s="586">
        <f t="shared" si="93"/>
        <v>0</v>
      </c>
      <c r="AD335" s="582"/>
      <c r="AE335" s="582"/>
      <c r="AF335" s="582"/>
      <c r="AG335" s="586">
        <f t="shared" si="94"/>
        <v>0</v>
      </c>
      <c r="AH335" s="582"/>
      <c r="AI335" s="582"/>
      <c r="AJ335" s="582"/>
      <c r="AK335" s="582"/>
      <c r="AL335" s="586">
        <f t="shared" si="95"/>
        <v>0</v>
      </c>
      <c r="AM335" s="582"/>
      <c r="AN335" s="582"/>
      <c r="AO335" s="586">
        <f t="shared" si="100"/>
        <v>0</v>
      </c>
      <c r="AP335" s="582"/>
      <c r="AQ335" s="582"/>
      <c r="AR335" s="582"/>
      <c r="AS335" s="588">
        <f t="shared" si="101"/>
        <v>0</v>
      </c>
      <c r="AT335" s="590">
        <f t="shared" si="102"/>
        <v>0</v>
      </c>
      <c r="AU335" s="601">
        <f t="shared" si="96"/>
        <v>0</v>
      </c>
      <c r="AV335" s="601">
        <f t="shared" si="103"/>
        <v>0</v>
      </c>
      <c r="AW335" s="584">
        <f>IFERROR(VLOOKUP(G335,'base dados'!$B$2:$C$47,2,FALSE),0)</f>
        <v>0</v>
      </c>
      <c r="AX335" s="589">
        <f t="shared" si="89"/>
        <v>0</v>
      </c>
      <c r="AY335" s="601">
        <f t="shared" si="97"/>
        <v>0</v>
      </c>
      <c r="AZ335" s="601">
        <f t="shared" si="98"/>
        <v>0</v>
      </c>
      <c r="BA335" s="585">
        <f>IFERROR(VLOOKUP(H335,'base dados'!$B$2:$C$47,2,FALSE),0)</f>
        <v>0</v>
      </c>
      <c r="BB335" s="589">
        <f t="shared" si="104"/>
        <v>0</v>
      </c>
      <c r="BC335" s="589">
        <f t="shared" si="105"/>
        <v>0</v>
      </c>
    </row>
    <row r="336" spans="1:55" ht="42.6" hidden="1" customHeight="1">
      <c r="A336" s="482">
        <f>IFERROR(VLOOKUP(G336,'base dados'!K337:L340,2,FALSE),0)</f>
        <v>0</v>
      </c>
      <c r="B336" s="482">
        <f>IFERROR(VLOOKUP(H336,'base dados'!$M$11:$N$22,2,FALSE),0)</f>
        <v>0</v>
      </c>
      <c r="C336" s="578">
        <f t="shared" si="99"/>
        <v>326</v>
      </c>
      <c r="D336" s="578"/>
      <c r="E336" s="578"/>
      <c r="F336" s="581"/>
      <c r="G336" s="579"/>
      <c r="H336" s="579"/>
      <c r="I336" s="597">
        <f>IFERROR(VLOOKUP(G336,'base dados'!$B$2:$F$47,5,FALSE),0)</f>
        <v>0</v>
      </c>
      <c r="J336" s="586" t="str">
        <f>IFERROR(VLOOKUP(G336,'base dados'!$B$2:$F$47,3,FALSE)," ")</f>
        <v xml:space="preserve"> </v>
      </c>
      <c r="K336" s="597" t="str">
        <f>IFERROR(VLOOKUP(H336,'base dados'!$B$2:$F$47,5,FALSE)," ")</f>
        <v xml:space="preserve"> </v>
      </c>
      <c r="L336" s="586" t="str">
        <f>IFERROR(VLOOKUP(H336,'base dados'!$B$2:$F$47,3,FALSE)," ")</f>
        <v xml:space="preserve"> </v>
      </c>
      <c r="M336" s="582"/>
      <c r="N336" s="587"/>
      <c r="O336" s="587"/>
      <c r="P336" s="586">
        <f t="shared" si="90"/>
        <v>0</v>
      </c>
      <c r="Q336" s="587"/>
      <c r="R336" s="587"/>
      <c r="S336" s="587"/>
      <c r="T336" s="587"/>
      <c r="U336" s="586">
        <f t="shared" si="91"/>
        <v>0</v>
      </c>
      <c r="V336" s="582"/>
      <c r="W336" s="582"/>
      <c r="X336" s="582"/>
      <c r="Y336" s="582"/>
      <c r="Z336" s="586">
        <f t="shared" si="92"/>
        <v>0</v>
      </c>
      <c r="AA336" s="582"/>
      <c r="AB336" s="582"/>
      <c r="AC336" s="586">
        <f t="shared" si="93"/>
        <v>0</v>
      </c>
      <c r="AD336" s="582"/>
      <c r="AE336" s="582"/>
      <c r="AF336" s="582"/>
      <c r="AG336" s="586">
        <f t="shared" si="94"/>
        <v>0</v>
      </c>
      <c r="AH336" s="582"/>
      <c r="AI336" s="582"/>
      <c r="AJ336" s="582"/>
      <c r="AK336" s="582"/>
      <c r="AL336" s="586">
        <f t="shared" si="95"/>
        <v>0</v>
      </c>
      <c r="AM336" s="582"/>
      <c r="AN336" s="582"/>
      <c r="AO336" s="586">
        <f t="shared" si="100"/>
        <v>0</v>
      </c>
      <c r="AP336" s="582"/>
      <c r="AQ336" s="582"/>
      <c r="AR336" s="582"/>
      <c r="AS336" s="588">
        <f t="shared" si="101"/>
        <v>0</v>
      </c>
      <c r="AT336" s="590">
        <f t="shared" si="102"/>
        <v>0</v>
      </c>
      <c r="AU336" s="601">
        <f t="shared" si="96"/>
        <v>0</v>
      </c>
      <c r="AV336" s="601">
        <f t="shared" si="103"/>
        <v>0</v>
      </c>
      <c r="AW336" s="584">
        <f>IFERROR(VLOOKUP(G336,'base dados'!$B$2:$C$47,2,FALSE),0)</f>
        <v>0</v>
      </c>
      <c r="AX336" s="589">
        <f t="shared" si="89"/>
        <v>0</v>
      </c>
      <c r="AY336" s="601">
        <f t="shared" si="97"/>
        <v>0</v>
      </c>
      <c r="AZ336" s="601">
        <f t="shared" si="98"/>
        <v>0</v>
      </c>
      <c r="BA336" s="585">
        <f>IFERROR(VLOOKUP(H336,'base dados'!$B$2:$C$47,2,FALSE),0)</f>
        <v>0</v>
      </c>
      <c r="BB336" s="589">
        <f t="shared" si="104"/>
        <v>0</v>
      </c>
      <c r="BC336" s="589">
        <f t="shared" si="105"/>
        <v>0</v>
      </c>
    </row>
    <row r="337" spans="1:55" ht="42.6" hidden="1" customHeight="1">
      <c r="A337" s="482">
        <f>IFERROR(VLOOKUP(G337,'base dados'!K338:L341,2,FALSE),0)</f>
        <v>0</v>
      </c>
      <c r="B337" s="482">
        <f>IFERROR(VLOOKUP(H337,'base dados'!$M$11:$N$22,2,FALSE),0)</f>
        <v>0</v>
      </c>
      <c r="C337" s="578">
        <f t="shared" si="99"/>
        <v>327</v>
      </c>
      <c r="D337" s="578"/>
      <c r="E337" s="578"/>
      <c r="F337" s="581"/>
      <c r="G337" s="579"/>
      <c r="H337" s="579"/>
      <c r="I337" s="597">
        <f>IFERROR(VLOOKUP(G337,'base dados'!$B$2:$F$47,5,FALSE),0)</f>
        <v>0</v>
      </c>
      <c r="J337" s="586" t="str">
        <f>IFERROR(VLOOKUP(G337,'base dados'!$B$2:$F$47,3,FALSE)," ")</f>
        <v xml:space="preserve"> </v>
      </c>
      <c r="K337" s="597" t="str">
        <f>IFERROR(VLOOKUP(H337,'base dados'!$B$2:$F$47,5,FALSE)," ")</f>
        <v xml:space="preserve"> </v>
      </c>
      <c r="L337" s="586" t="str">
        <f>IFERROR(VLOOKUP(H337,'base dados'!$B$2:$F$47,3,FALSE)," ")</f>
        <v xml:space="preserve"> </v>
      </c>
      <c r="M337" s="582"/>
      <c r="N337" s="587"/>
      <c r="O337" s="587"/>
      <c r="P337" s="586">
        <f t="shared" si="90"/>
        <v>0</v>
      </c>
      <c r="Q337" s="587"/>
      <c r="R337" s="587"/>
      <c r="S337" s="587"/>
      <c r="T337" s="587"/>
      <c r="U337" s="586">
        <f t="shared" si="91"/>
        <v>0</v>
      </c>
      <c r="V337" s="582"/>
      <c r="W337" s="582"/>
      <c r="X337" s="582"/>
      <c r="Y337" s="582"/>
      <c r="Z337" s="586">
        <f t="shared" si="92"/>
        <v>0</v>
      </c>
      <c r="AA337" s="582"/>
      <c r="AB337" s="582"/>
      <c r="AC337" s="586">
        <f t="shared" si="93"/>
        <v>0</v>
      </c>
      <c r="AD337" s="582"/>
      <c r="AE337" s="582"/>
      <c r="AF337" s="582"/>
      <c r="AG337" s="586">
        <f t="shared" si="94"/>
        <v>0</v>
      </c>
      <c r="AH337" s="582"/>
      <c r="AI337" s="582"/>
      <c r="AJ337" s="582"/>
      <c r="AK337" s="582"/>
      <c r="AL337" s="586">
        <f t="shared" si="95"/>
        <v>0</v>
      </c>
      <c r="AM337" s="582"/>
      <c r="AN337" s="582"/>
      <c r="AO337" s="586">
        <f t="shared" si="100"/>
        <v>0</v>
      </c>
      <c r="AP337" s="582"/>
      <c r="AQ337" s="582"/>
      <c r="AR337" s="582"/>
      <c r="AS337" s="588">
        <f t="shared" si="101"/>
        <v>0</v>
      </c>
      <c r="AT337" s="590">
        <f t="shared" si="102"/>
        <v>0</v>
      </c>
      <c r="AU337" s="601">
        <f t="shared" si="96"/>
        <v>0</v>
      </c>
      <c r="AV337" s="601">
        <f t="shared" si="103"/>
        <v>0</v>
      </c>
      <c r="AW337" s="584">
        <f>IFERROR(VLOOKUP(G337,'base dados'!$B$2:$C$47,2,FALSE),0)</f>
        <v>0</v>
      </c>
      <c r="AX337" s="589">
        <f t="shared" si="89"/>
        <v>0</v>
      </c>
      <c r="AY337" s="601">
        <f t="shared" si="97"/>
        <v>0</v>
      </c>
      <c r="AZ337" s="601">
        <f t="shared" si="98"/>
        <v>0</v>
      </c>
      <c r="BA337" s="585">
        <f>IFERROR(VLOOKUP(H337,'base dados'!$B$2:$C$47,2,FALSE),0)</f>
        <v>0</v>
      </c>
      <c r="BB337" s="589">
        <f t="shared" si="104"/>
        <v>0</v>
      </c>
      <c r="BC337" s="589">
        <f t="shared" si="105"/>
        <v>0</v>
      </c>
    </row>
    <row r="338" spans="1:55" ht="42.6" hidden="1" customHeight="1">
      <c r="A338" s="482">
        <f>IFERROR(VLOOKUP(G338,'base dados'!K339:L342,2,FALSE),0)</f>
        <v>0</v>
      </c>
      <c r="B338" s="482">
        <f>IFERROR(VLOOKUP(H338,'base dados'!$M$11:$N$22,2,FALSE),0)</f>
        <v>0</v>
      </c>
      <c r="C338" s="578">
        <f t="shared" si="99"/>
        <v>328</v>
      </c>
      <c r="D338" s="578"/>
      <c r="E338" s="578"/>
      <c r="F338" s="581"/>
      <c r="G338" s="579"/>
      <c r="H338" s="579"/>
      <c r="I338" s="597">
        <f>IFERROR(VLOOKUP(G338,'base dados'!$B$2:$F$47,5,FALSE),0)</f>
        <v>0</v>
      </c>
      <c r="J338" s="586" t="str">
        <f>IFERROR(VLOOKUP(G338,'base dados'!$B$2:$F$47,3,FALSE)," ")</f>
        <v xml:space="preserve"> </v>
      </c>
      <c r="K338" s="597" t="str">
        <f>IFERROR(VLOOKUP(H338,'base dados'!$B$2:$F$47,5,FALSE)," ")</f>
        <v xml:space="preserve"> </v>
      </c>
      <c r="L338" s="586" t="str">
        <f>IFERROR(VLOOKUP(H338,'base dados'!$B$2:$F$47,3,FALSE)," ")</f>
        <v xml:space="preserve"> </v>
      </c>
      <c r="M338" s="582"/>
      <c r="N338" s="587"/>
      <c r="O338" s="587"/>
      <c r="P338" s="586">
        <f t="shared" si="90"/>
        <v>0</v>
      </c>
      <c r="Q338" s="587"/>
      <c r="R338" s="587"/>
      <c r="S338" s="587"/>
      <c r="T338" s="587"/>
      <c r="U338" s="586">
        <f t="shared" si="91"/>
        <v>0</v>
      </c>
      <c r="V338" s="582"/>
      <c r="W338" s="582"/>
      <c r="X338" s="582"/>
      <c r="Y338" s="582"/>
      <c r="Z338" s="586">
        <f t="shared" si="92"/>
        <v>0</v>
      </c>
      <c r="AA338" s="582"/>
      <c r="AB338" s="582"/>
      <c r="AC338" s="586">
        <f t="shared" si="93"/>
        <v>0</v>
      </c>
      <c r="AD338" s="582"/>
      <c r="AE338" s="582"/>
      <c r="AF338" s="582"/>
      <c r="AG338" s="586">
        <f t="shared" si="94"/>
        <v>0</v>
      </c>
      <c r="AH338" s="582"/>
      <c r="AI338" s="582"/>
      <c r="AJ338" s="582"/>
      <c r="AK338" s="582"/>
      <c r="AL338" s="586">
        <f t="shared" si="95"/>
        <v>0</v>
      </c>
      <c r="AM338" s="582"/>
      <c r="AN338" s="582"/>
      <c r="AO338" s="586">
        <f t="shared" si="100"/>
        <v>0</v>
      </c>
      <c r="AP338" s="582"/>
      <c r="AQ338" s="582"/>
      <c r="AR338" s="582"/>
      <c r="AS338" s="588">
        <f t="shared" si="101"/>
        <v>0</v>
      </c>
      <c r="AT338" s="590">
        <f t="shared" si="102"/>
        <v>0</v>
      </c>
      <c r="AU338" s="601">
        <f t="shared" si="96"/>
        <v>0</v>
      </c>
      <c r="AV338" s="601">
        <f t="shared" si="103"/>
        <v>0</v>
      </c>
      <c r="AW338" s="584">
        <f>IFERROR(VLOOKUP(G338,'base dados'!$B$2:$C$47,2,FALSE),0)</f>
        <v>0</v>
      </c>
      <c r="AX338" s="589">
        <f t="shared" si="89"/>
        <v>0</v>
      </c>
      <c r="AY338" s="601">
        <f t="shared" si="97"/>
        <v>0</v>
      </c>
      <c r="AZ338" s="601">
        <f t="shared" si="98"/>
        <v>0</v>
      </c>
      <c r="BA338" s="585">
        <f>IFERROR(VLOOKUP(H338,'base dados'!$B$2:$C$47,2,FALSE),0)</f>
        <v>0</v>
      </c>
      <c r="BB338" s="589">
        <f t="shared" si="104"/>
        <v>0</v>
      </c>
      <c r="BC338" s="589">
        <f t="shared" si="105"/>
        <v>0</v>
      </c>
    </row>
    <row r="339" spans="1:55" ht="42.6" hidden="1" customHeight="1">
      <c r="A339" s="482">
        <f>IFERROR(VLOOKUP(G339,'base dados'!K340:L343,2,FALSE),0)</f>
        <v>0</v>
      </c>
      <c r="B339" s="482">
        <f>IFERROR(VLOOKUP(H339,'base dados'!$M$11:$N$22,2,FALSE),0)</f>
        <v>0</v>
      </c>
      <c r="C339" s="578">
        <f t="shared" si="99"/>
        <v>329</v>
      </c>
      <c r="D339" s="578"/>
      <c r="E339" s="578"/>
      <c r="F339" s="581"/>
      <c r="G339" s="579"/>
      <c r="H339" s="579"/>
      <c r="I339" s="597">
        <f>IFERROR(VLOOKUP(G339,'base dados'!$B$2:$F$47,5,FALSE),0)</f>
        <v>0</v>
      </c>
      <c r="J339" s="586" t="str">
        <f>IFERROR(VLOOKUP(G339,'base dados'!$B$2:$F$47,3,FALSE)," ")</f>
        <v xml:space="preserve"> </v>
      </c>
      <c r="K339" s="597" t="str">
        <f>IFERROR(VLOOKUP(H339,'base dados'!$B$2:$F$47,5,FALSE)," ")</f>
        <v xml:space="preserve"> </v>
      </c>
      <c r="L339" s="586" t="str">
        <f>IFERROR(VLOOKUP(H339,'base dados'!$B$2:$F$47,3,FALSE)," ")</f>
        <v xml:space="preserve"> </v>
      </c>
      <c r="M339" s="582"/>
      <c r="N339" s="587"/>
      <c r="O339" s="587"/>
      <c r="P339" s="586">
        <f t="shared" si="90"/>
        <v>0</v>
      </c>
      <c r="Q339" s="587"/>
      <c r="R339" s="587"/>
      <c r="S339" s="587"/>
      <c r="T339" s="587"/>
      <c r="U339" s="586">
        <f t="shared" si="91"/>
        <v>0</v>
      </c>
      <c r="V339" s="582"/>
      <c r="W339" s="582"/>
      <c r="X339" s="582"/>
      <c r="Y339" s="582"/>
      <c r="Z339" s="586">
        <f t="shared" si="92"/>
        <v>0</v>
      </c>
      <c r="AA339" s="582"/>
      <c r="AB339" s="582"/>
      <c r="AC339" s="586">
        <f t="shared" si="93"/>
        <v>0</v>
      </c>
      <c r="AD339" s="582"/>
      <c r="AE339" s="582"/>
      <c r="AF339" s="582"/>
      <c r="AG339" s="586">
        <f t="shared" si="94"/>
        <v>0</v>
      </c>
      <c r="AH339" s="582"/>
      <c r="AI339" s="582"/>
      <c r="AJ339" s="582"/>
      <c r="AK339" s="582"/>
      <c r="AL339" s="586">
        <f t="shared" si="95"/>
        <v>0</v>
      </c>
      <c r="AM339" s="582"/>
      <c r="AN339" s="582"/>
      <c r="AO339" s="586">
        <f t="shared" si="100"/>
        <v>0</v>
      </c>
      <c r="AP339" s="582"/>
      <c r="AQ339" s="582"/>
      <c r="AR339" s="582"/>
      <c r="AS339" s="588">
        <f t="shared" si="101"/>
        <v>0</v>
      </c>
      <c r="AT339" s="590">
        <f t="shared" si="102"/>
        <v>0</v>
      </c>
      <c r="AU339" s="601">
        <f t="shared" si="96"/>
        <v>0</v>
      </c>
      <c r="AV339" s="601">
        <f t="shared" si="103"/>
        <v>0</v>
      </c>
      <c r="AW339" s="584">
        <f>IFERROR(VLOOKUP(G339,'base dados'!$B$2:$C$47,2,FALSE),0)</f>
        <v>0</v>
      </c>
      <c r="AX339" s="589">
        <f t="shared" si="89"/>
        <v>0</v>
      </c>
      <c r="AY339" s="601">
        <f t="shared" si="97"/>
        <v>0</v>
      </c>
      <c r="AZ339" s="601">
        <f t="shared" si="98"/>
        <v>0</v>
      </c>
      <c r="BA339" s="585">
        <f>IFERROR(VLOOKUP(H339,'base dados'!$B$2:$C$47,2,FALSE),0)</f>
        <v>0</v>
      </c>
      <c r="BB339" s="589">
        <f t="shared" si="104"/>
        <v>0</v>
      </c>
      <c r="BC339" s="589">
        <f t="shared" si="105"/>
        <v>0</v>
      </c>
    </row>
    <row r="340" spans="1:55" ht="42.6" hidden="1" customHeight="1">
      <c r="A340" s="482">
        <f>IFERROR(VLOOKUP(G340,'base dados'!K341:L344,2,FALSE),0)</f>
        <v>0</v>
      </c>
      <c r="B340" s="482">
        <f>IFERROR(VLOOKUP(H340,'base dados'!$M$11:$N$22,2,FALSE),0)</f>
        <v>0</v>
      </c>
      <c r="C340" s="578">
        <f t="shared" si="99"/>
        <v>330</v>
      </c>
      <c r="D340" s="578"/>
      <c r="E340" s="578"/>
      <c r="F340" s="581"/>
      <c r="G340" s="579"/>
      <c r="H340" s="579"/>
      <c r="I340" s="597">
        <f>IFERROR(VLOOKUP(G340,'base dados'!$B$2:$F$47,5,FALSE),0)</f>
        <v>0</v>
      </c>
      <c r="J340" s="586" t="str">
        <f>IFERROR(VLOOKUP(G340,'base dados'!$B$2:$F$47,3,FALSE)," ")</f>
        <v xml:space="preserve"> </v>
      </c>
      <c r="K340" s="597" t="str">
        <f>IFERROR(VLOOKUP(H340,'base dados'!$B$2:$F$47,5,FALSE)," ")</f>
        <v xml:space="preserve"> </v>
      </c>
      <c r="L340" s="586" t="str">
        <f>IFERROR(VLOOKUP(H340,'base dados'!$B$2:$F$47,3,FALSE)," ")</f>
        <v xml:space="preserve"> </v>
      </c>
      <c r="M340" s="582"/>
      <c r="N340" s="587"/>
      <c r="O340" s="587"/>
      <c r="P340" s="586">
        <f t="shared" si="90"/>
        <v>0</v>
      </c>
      <c r="Q340" s="587"/>
      <c r="R340" s="587"/>
      <c r="S340" s="587"/>
      <c r="T340" s="587"/>
      <c r="U340" s="586">
        <f t="shared" si="91"/>
        <v>0</v>
      </c>
      <c r="V340" s="582"/>
      <c r="W340" s="582"/>
      <c r="X340" s="582"/>
      <c r="Y340" s="582"/>
      <c r="Z340" s="586">
        <f t="shared" si="92"/>
        <v>0</v>
      </c>
      <c r="AA340" s="582"/>
      <c r="AB340" s="582"/>
      <c r="AC340" s="586">
        <f t="shared" si="93"/>
        <v>0</v>
      </c>
      <c r="AD340" s="582"/>
      <c r="AE340" s="582"/>
      <c r="AF340" s="582"/>
      <c r="AG340" s="586">
        <f t="shared" si="94"/>
        <v>0</v>
      </c>
      <c r="AH340" s="582"/>
      <c r="AI340" s="582"/>
      <c r="AJ340" s="582"/>
      <c r="AK340" s="582"/>
      <c r="AL340" s="586">
        <f t="shared" si="95"/>
        <v>0</v>
      </c>
      <c r="AM340" s="582"/>
      <c r="AN340" s="582"/>
      <c r="AO340" s="586">
        <f t="shared" si="100"/>
        <v>0</v>
      </c>
      <c r="AP340" s="582"/>
      <c r="AQ340" s="582"/>
      <c r="AR340" s="582"/>
      <c r="AS340" s="588">
        <f t="shared" si="101"/>
        <v>0</v>
      </c>
      <c r="AT340" s="590">
        <f t="shared" si="102"/>
        <v>0</v>
      </c>
      <c r="AU340" s="601">
        <f t="shared" si="96"/>
        <v>0</v>
      </c>
      <c r="AV340" s="601">
        <f t="shared" si="103"/>
        <v>0</v>
      </c>
      <c r="AW340" s="584">
        <f>IFERROR(VLOOKUP(G340,'base dados'!$B$2:$C$47,2,FALSE),0)</f>
        <v>0</v>
      </c>
      <c r="AX340" s="589">
        <f t="shared" si="89"/>
        <v>0</v>
      </c>
      <c r="AY340" s="601">
        <f t="shared" si="97"/>
        <v>0</v>
      </c>
      <c r="AZ340" s="601">
        <f t="shared" si="98"/>
        <v>0</v>
      </c>
      <c r="BA340" s="585">
        <f>IFERROR(VLOOKUP(H340,'base dados'!$B$2:$C$47,2,FALSE),0)</f>
        <v>0</v>
      </c>
      <c r="BB340" s="589">
        <f t="shared" si="104"/>
        <v>0</v>
      </c>
      <c r="BC340" s="589">
        <f t="shared" si="105"/>
        <v>0</v>
      </c>
    </row>
    <row r="341" spans="1:55" ht="42.6" hidden="1" customHeight="1">
      <c r="A341" s="482">
        <f>IFERROR(VLOOKUP(G341,'base dados'!K342:L345,2,FALSE),0)</f>
        <v>0</v>
      </c>
      <c r="B341" s="482">
        <f>IFERROR(VLOOKUP(H341,'base dados'!$M$11:$N$22,2,FALSE),0)</f>
        <v>0</v>
      </c>
      <c r="C341" s="578">
        <f t="shared" si="99"/>
        <v>331</v>
      </c>
      <c r="D341" s="578"/>
      <c r="E341" s="578"/>
      <c r="F341" s="581"/>
      <c r="G341" s="579"/>
      <c r="H341" s="579"/>
      <c r="I341" s="597">
        <f>IFERROR(VLOOKUP(G341,'base dados'!$B$2:$F$47,5,FALSE),0)</f>
        <v>0</v>
      </c>
      <c r="J341" s="586" t="str">
        <f>IFERROR(VLOOKUP(G341,'base dados'!$B$2:$F$47,3,FALSE)," ")</f>
        <v xml:space="preserve"> </v>
      </c>
      <c r="K341" s="597" t="str">
        <f>IFERROR(VLOOKUP(H341,'base dados'!$B$2:$F$47,5,FALSE)," ")</f>
        <v xml:space="preserve"> </v>
      </c>
      <c r="L341" s="586" t="str">
        <f>IFERROR(VLOOKUP(H341,'base dados'!$B$2:$F$47,3,FALSE)," ")</f>
        <v xml:space="preserve"> </v>
      </c>
      <c r="M341" s="582"/>
      <c r="N341" s="587"/>
      <c r="O341" s="587"/>
      <c r="P341" s="586">
        <f t="shared" si="90"/>
        <v>0</v>
      </c>
      <c r="Q341" s="587"/>
      <c r="R341" s="587"/>
      <c r="S341" s="587"/>
      <c r="T341" s="587"/>
      <c r="U341" s="586">
        <f t="shared" si="91"/>
        <v>0</v>
      </c>
      <c r="V341" s="582"/>
      <c r="W341" s="582"/>
      <c r="X341" s="582"/>
      <c r="Y341" s="582"/>
      <c r="Z341" s="586">
        <f t="shared" si="92"/>
        <v>0</v>
      </c>
      <c r="AA341" s="582"/>
      <c r="AB341" s="582"/>
      <c r="AC341" s="586">
        <f t="shared" si="93"/>
        <v>0</v>
      </c>
      <c r="AD341" s="582"/>
      <c r="AE341" s="582"/>
      <c r="AF341" s="582"/>
      <c r="AG341" s="586">
        <f t="shared" si="94"/>
        <v>0</v>
      </c>
      <c r="AH341" s="582"/>
      <c r="AI341" s="582"/>
      <c r="AJ341" s="582"/>
      <c r="AK341" s="582"/>
      <c r="AL341" s="586">
        <f t="shared" si="95"/>
        <v>0</v>
      </c>
      <c r="AM341" s="582"/>
      <c r="AN341" s="582"/>
      <c r="AO341" s="586">
        <f t="shared" si="100"/>
        <v>0</v>
      </c>
      <c r="AP341" s="582"/>
      <c r="AQ341" s="582"/>
      <c r="AR341" s="582"/>
      <c r="AS341" s="588">
        <f t="shared" si="101"/>
        <v>0</v>
      </c>
      <c r="AT341" s="590">
        <f t="shared" si="102"/>
        <v>0</v>
      </c>
      <c r="AU341" s="601">
        <f t="shared" si="96"/>
        <v>0</v>
      </c>
      <c r="AV341" s="601">
        <f t="shared" si="103"/>
        <v>0</v>
      </c>
      <c r="AW341" s="584">
        <f>IFERROR(VLOOKUP(G341,'base dados'!$B$2:$C$47,2,FALSE),0)</f>
        <v>0</v>
      </c>
      <c r="AX341" s="589">
        <f t="shared" si="89"/>
        <v>0</v>
      </c>
      <c r="AY341" s="601">
        <f t="shared" si="97"/>
        <v>0</v>
      </c>
      <c r="AZ341" s="601">
        <f t="shared" si="98"/>
        <v>0</v>
      </c>
      <c r="BA341" s="585">
        <f>IFERROR(VLOOKUP(H341,'base dados'!$B$2:$C$47,2,FALSE),0)</f>
        <v>0</v>
      </c>
      <c r="BB341" s="589">
        <f t="shared" si="104"/>
        <v>0</v>
      </c>
      <c r="BC341" s="589">
        <f t="shared" si="105"/>
        <v>0</v>
      </c>
    </row>
    <row r="342" spans="1:55" ht="42.6" hidden="1" customHeight="1">
      <c r="A342" s="482">
        <f>IFERROR(VLOOKUP(G342,'base dados'!K343:L346,2,FALSE),0)</f>
        <v>0</v>
      </c>
      <c r="B342" s="482">
        <f>IFERROR(VLOOKUP(H342,'base dados'!$M$11:$N$22,2,FALSE),0)</f>
        <v>0</v>
      </c>
      <c r="C342" s="578">
        <f t="shared" si="99"/>
        <v>332</v>
      </c>
      <c r="D342" s="578"/>
      <c r="E342" s="578"/>
      <c r="F342" s="581"/>
      <c r="G342" s="579"/>
      <c r="H342" s="579"/>
      <c r="I342" s="597">
        <f>IFERROR(VLOOKUP(G342,'base dados'!$B$2:$F$47,5,FALSE),0)</f>
        <v>0</v>
      </c>
      <c r="J342" s="586" t="str">
        <f>IFERROR(VLOOKUP(G342,'base dados'!$B$2:$F$47,3,FALSE)," ")</f>
        <v xml:space="preserve"> </v>
      </c>
      <c r="K342" s="597" t="str">
        <f>IFERROR(VLOOKUP(H342,'base dados'!$B$2:$F$47,5,FALSE)," ")</f>
        <v xml:space="preserve"> </v>
      </c>
      <c r="L342" s="586" t="str">
        <f>IFERROR(VLOOKUP(H342,'base dados'!$B$2:$F$47,3,FALSE)," ")</f>
        <v xml:space="preserve"> </v>
      </c>
      <c r="M342" s="582"/>
      <c r="N342" s="587"/>
      <c r="O342" s="587"/>
      <c r="P342" s="586">
        <f t="shared" si="90"/>
        <v>0</v>
      </c>
      <c r="Q342" s="587"/>
      <c r="R342" s="587"/>
      <c r="S342" s="587"/>
      <c r="T342" s="587"/>
      <c r="U342" s="586">
        <f t="shared" si="91"/>
        <v>0</v>
      </c>
      <c r="V342" s="582"/>
      <c r="W342" s="582"/>
      <c r="X342" s="582"/>
      <c r="Y342" s="582"/>
      <c r="Z342" s="586">
        <f t="shared" si="92"/>
        <v>0</v>
      </c>
      <c r="AA342" s="582"/>
      <c r="AB342" s="582"/>
      <c r="AC342" s="586">
        <f t="shared" si="93"/>
        <v>0</v>
      </c>
      <c r="AD342" s="582"/>
      <c r="AE342" s="582"/>
      <c r="AF342" s="582"/>
      <c r="AG342" s="586">
        <f t="shared" si="94"/>
        <v>0</v>
      </c>
      <c r="AH342" s="582"/>
      <c r="AI342" s="582"/>
      <c r="AJ342" s="582"/>
      <c r="AK342" s="582"/>
      <c r="AL342" s="586">
        <f t="shared" si="95"/>
        <v>0</v>
      </c>
      <c r="AM342" s="582"/>
      <c r="AN342" s="582"/>
      <c r="AO342" s="586">
        <f t="shared" si="100"/>
        <v>0</v>
      </c>
      <c r="AP342" s="582"/>
      <c r="AQ342" s="582"/>
      <c r="AR342" s="582"/>
      <c r="AS342" s="588">
        <f t="shared" si="101"/>
        <v>0</v>
      </c>
      <c r="AT342" s="590">
        <f t="shared" si="102"/>
        <v>0</v>
      </c>
      <c r="AU342" s="601">
        <f t="shared" si="96"/>
        <v>0</v>
      </c>
      <c r="AV342" s="601">
        <f t="shared" si="103"/>
        <v>0</v>
      </c>
      <c r="AW342" s="584">
        <f>IFERROR(VLOOKUP(G342,'base dados'!$B$2:$C$47,2,FALSE),0)</f>
        <v>0</v>
      </c>
      <c r="AX342" s="589">
        <f t="shared" ref="AX342:AX405" si="106">IFERROR(IF(J342="Kg",AU342*AW342,IF(J342="M³",AV342*AW342,0))," ")</f>
        <v>0</v>
      </c>
      <c r="AY342" s="601">
        <f t="shared" si="97"/>
        <v>0</v>
      </c>
      <c r="AZ342" s="601">
        <f t="shared" si="98"/>
        <v>0</v>
      </c>
      <c r="BA342" s="585">
        <f>IFERROR(VLOOKUP(H342,'base dados'!$B$2:$C$47,2,FALSE),0)</f>
        <v>0</v>
      </c>
      <c r="BB342" s="589">
        <f t="shared" si="104"/>
        <v>0</v>
      </c>
      <c r="BC342" s="589">
        <f t="shared" si="105"/>
        <v>0</v>
      </c>
    </row>
    <row r="343" spans="1:55" ht="42.6" hidden="1" customHeight="1">
      <c r="A343" s="482">
        <f>IFERROR(VLOOKUP(G343,'base dados'!K344:L347,2,FALSE),0)</f>
        <v>0</v>
      </c>
      <c r="B343" s="482">
        <f>IFERROR(VLOOKUP(H343,'base dados'!$M$11:$N$22,2,FALSE),0)</f>
        <v>0</v>
      </c>
      <c r="C343" s="578">
        <f t="shared" si="99"/>
        <v>333</v>
      </c>
      <c r="D343" s="578"/>
      <c r="E343" s="578"/>
      <c r="F343" s="581"/>
      <c r="G343" s="579"/>
      <c r="H343" s="579"/>
      <c r="I343" s="597">
        <f>IFERROR(VLOOKUP(G343,'base dados'!$B$2:$F$47,5,FALSE),0)</f>
        <v>0</v>
      </c>
      <c r="J343" s="586" t="str">
        <f>IFERROR(VLOOKUP(G343,'base dados'!$B$2:$F$47,3,FALSE)," ")</f>
        <v xml:space="preserve"> </v>
      </c>
      <c r="K343" s="597" t="str">
        <f>IFERROR(VLOOKUP(H343,'base dados'!$B$2:$F$47,5,FALSE)," ")</f>
        <v xml:space="preserve"> </v>
      </c>
      <c r="L343" s="586" t="str">
        <f>IFERROR(VLOOKUP(H343,'base dados'!$B$2:$F$47,3,FALSE)," ")</f>
        <v xml:space="preserve"> </v>
      </c>
      <c r="M343" s="582"/>
      <c r="N343" s="587"/>
      <c r="O343" s="587"/>
      <c r="P343" s="586">
        <f t="shared" si="90"/>
        <v>0</v>
      </c>
      <c r="Q343" s="587"/>
      <c r="R343" s="587"/>
      <c r="S343" s="587"/>
      <c r="T343" s="587"/>
      <c r="U343" s="586">
        <f t="shared" si="91"/>
        <v>0</v>
      </c>
      <c r="V343" s="582"/>
      <c r="W343" s="582"/>
      <c r="X343" s="582"/>
      <c r="Y343" s="582"/>
      <c r="Z343" s="586">
        <f t="shared" si="92"/>
        <v>0</v>
      </c>
      <c r="AA343" s="582"/>
      <c r="AB343" s="582"/>
      <c r="AC343" s="586">
        <f t="shared" si="93"/>
        <v>0</v>
      </c>
      <c r="AD343" s="582"/>
      <c r="AE343" s="582"/>
      <c r="AF343" s="582"/>
      <c r="AG343" s="586">
        <f t="shared" si="94"/>
        <v>0</v>
      </c>
      <c r="AH343" s="582"/>
      <c r="AI343" s="582"/>
      <c r="AJ343" s="582"/>
      <c r="AK343" s="582"/>
      <c r="AL343" s="586">
        <f t="shared" si="95"/>
        <v>0</v>
      </c>
      <c r="AM343" s="582"/>
      <c r="AN343" s="582"/>
      <c r="AO343" s="586">
        <f t="shared" si="100"/>
        <v>0</v>
      </c>
      <c r="AP343" s="582"/>
      <c r="AQ343" s="582"/>
      <c r="AR343" s="582"/>
      <c r="AS343" s="588">
        <f t="shared" si="101"/>
        <v>0</v>
      </c>
      <c r="AT343" s="590">
        <f t="shared" si="102"/>
        <v>0</v>
      </c>
      <c r="AU343" s="601">
        <f t="shared" si="96"/>
        <v>0</v>
      </c>
      <c r="AV343" s="601">
        <f t="shared" si="103"/>
        <v>0</v>
      </c>
      <c r="AW343" s="584">
        <f>IFERROR(VLOOKUP(G343,'base dados'!$B$2:$C$47,2,FALSE),0)</f>
        <v>0</v>
      </c>
      <c r="AX343" s="589">
        <f t="shared" si="106"/>
        <v>0</v>
      </c>
      <c r="AY343" s="601">
        <f t="shared" si="97"/>
        <v>0</v>
      </c>
      <c r="AZ343" s="601">
        <f t="shared" si="98"/>
        <v>0</v>
      </c>
      <c r="BA343" s="585">
        <f>IFERROR(VLOOKUP(H343,'base dados'!$B$2:$C$47,2,FALSE),0)</f>
        <v>0</v>
      </c>
      <c r="BB343" s="589">
        <f t="shared" si="104"/>
        <v>0</v>
      </c>
      <c r="BC343" s="589">
        <f t="shared" si="105"/>
        <v>0</v>
      </c>
    </row>
    <row r="344" spans="1:55" ht="42.6" hidden="1" customHeight="1">
      <c r="A344" s="482">
        <f>IFERROR(VLOOKUP(G344,'base dados'!K345:L348,2,FALSE),0)</f>
        <v>0</v>
      </c>
      <c r="B344" s="482">
        <f>IFERROR(VLOOKUP(H344,'base dados'!$M$11:$N$22,2,FALSE),0)</f>
        <v>0</v>
      </c>
      <c r="C344" s="578">
        <f t="shared" si="99"/>
        <v>334</v>
      </c>
      <c r="D344" s="578"/>
      <c r="E344" s="578"/>
      <c r="F344" s="581"/>
      <c r="G344" s="579"/>
      <c r="H344" s="579"/>
      <c r="I344" s="597">
        <f>IFERROR(VLOOKUP(G344,'base dados'!$B$2:$F$47,5,FALSE),0)</f>
        <v>0</v>
      </c>
      <c r="J344" s="586" t="str">
        <f>IFERROR(VLOOKUP(G344,'base dados'!$B$2:$F$47,3,FALSE)," ")</f>
        <v xml:space="preserve"> </v>
      </c>
      <c r="K344" s="597" t="str">
        <f>IFERROR(VLOOKUP(H344,'base dados'!$B$2:$F$47,5,FALSE)," ")</f>
        <v xml:space="preserve"> </v>
      </c>
      <c r="L344" s="586" t="str">
        <f>IFERROR(VLOOKUP(H344,'base dados'!$B$2:$F$47,3,FALSE)," ")</f>
        <v xml:space="preserve"> </v>
      </c>
      <c r="M344" s="582"/>
      <c r="N344" s="587"/>
      <c r="O344" s="587"/>
      <c r="P344" s="586">
        <f t="shared" si="90"/>
        <v>0</v>
      </c>
      <c r="Q344" s="587"/>
      <c r="R344" s="587"/>
      <c r="S344" s="587"/>
      <c r="T344" s="587"/>
      <c r="U344" s="586">
        <f t="shared" si="91"/>
        <v>0</v>
      </c>
      <c r="V344" s="582"/>
      <c r="W344" s="582"/>
      <c r="X344" s="582"/>
      <c r="Y344" s="582"/>
      <c r="Z344" s="586">
        <f t="shared" si="92"/>
        <v>0</v>
      </c>
      <c r="AA344" s="582"/>
      <c r="AB344" s="582"/>
      <c r="AC344" s="586">
        <f t="shared" si="93"/>
        <v>0</v>
      </c>
      <c r="AD344" s="582"/>
      <c r="AE344" s="582"/>
      <c r="AF344" s="582"/>
      <c r="AG344" s="586">
        <f t="shared" si="94"/>
        <v>0</v>
      </c>
      <c r="AH344" s="582"/>
      <c r="AI344" s="582"/>
      <c r="AJ344" s="582"/>
      <c r="AK344" s="582"/>
      <c r="AL344" s="586">
        <f t="shared" si="95"/>
        <v>0</v>
      </c>
      <c r="AM344" s="582"/>
      <c r="AN344" s="582"/>
      <c r="AO344" s="586">
        <f t="shared" si="100"/>
        <v>0</v>
      </c>
      <c r="AP344" s="582"/>
      <c r="AQ344" s="582"/>
      <c r="AR344" s="582"/>
      <c r="AS344" s="588">
        <f t="shared" si="101"/>
        <v>0</v>
      </c>
      <c r="AT344" s="590">
        <f t="shared" si="102"/>
        <v>0</v>
      </c>
      <c r="AU344" s="601">
        <f t="shared" si="96"/>
        <v>0</v>
      </c>
      <c r="AV344" s="601">
        <f t="shared" si="103"/>
        <v>0</v>
      </c>
      <c r="AW344" s="584">
        <f>IFERROR(VLOOKUP(G344,'base dados'!$B$2:$C$47,2,FALSE),0)</f>
        <v>0</v>
      </c>
      <c r="AX344" s="589">
        <f t="shared" si="106"/>
        <v>0</v>
      </c>
      <c r="AY344" s="601">
        <f t="shared" si="97"/>
        <v>0</v>
      </c>
      <c r="AZ344" s="601">
        <f t="shared" si="98"/>
        <v>0</v>
      </c>
      <c r="BA344" s="585">
        <f>IFERROR(VLOOKUP(H344,'base dados'!$B$2:$C$47,2,FALSE),0)</f>
        <v>0</v>
      </c>
      <c r="BB344" s="589">
        <f t="shared" si="104"/>
        <v>0</v>
      </c>
      <c r="BC344" s="589">
        <f t="shared" si="105"/>
        <v>0</v>
      </c>
    </row>
    <row r="345" spans="1:55" ht="42.6" hidden="1" customHeight="1">
      <c r="A345" s="482">
        <f>IFERROR(VLOOKUP(G345,'base dados'!K346:L349,2,FALSE),0)</f>
        <v>0</v>
      </c>
      <c r="B345" s="482">
        <f>IFERROR(VLOOKUP(H345,'base dados'!$M$11:$N$22,2,FALSE),0)</f>
        <v>0</v>
      </c>
      <c r="C345" s="578">
        <f t="shared" si="99"/>
        <v>335</v>
      </c>
      <c r="D345" s="578"/>
      <c r="E345" s="578"/>
      <c r="F345" s="581"/>
      <c r="G345" s="579"/>
      <c r="H345" s="579"/>
      <c r="I345" s="597">
        <f>IFERROR(VLOOKUP(G345,'base dados'!$B$2:$F$47,5,FALSE),0)</f>
        <v>0</v>
      </c>
      <c r="J345" s="586" t="str">
        <f>IFERROR(VLOOKUP(G345,'base dados'!$B$2:$F$47,3,FALSE)," ")</f>
        <v xml:space="preserve"> </v>
      </c>
      <c r="K345" s="597" t="str">
        <f>IFERROR(VLOOKUP(H345,'base dados'!$B$2:$F$47,5,FALSE)," ")</f>
        <v xml:space="preserve"> </v>
      </c>
      <c r="L345" s="586" t="str">
        <f>IFERROR(VLOOKUP(H345,'base dados'!$B$2:$F$47,3,FALSE)," ")</f>
        <v xml:space="preserve"> </v>
      </c>
      <c r="M345" s="582"/>
      <c r="N345" s="587"/>
      <c r="O345" s="587"/>
      <c r="P345" s="586">
        <f t="shared" si="90"/>
        <v>0</v>
      </c>
      <c r="Q345" s="587"/>
      <c r="R345" s="587"/>
      <c r="S345" s="587"/>
      <c r="T345" s="587"/>
      <c r="U345" s="586">
        <f t="shared" si="91"/>
        <v>0</v>
      </c>
      <c r="V345" s="582"/>
      <c r="W345" s="582"/>
      <c r="X345" s="582"/>
      <c r="Y345" s="582"/>
      <c r="Z345" s="586">
        <f t="shared" si="92"/>
        <v>0</v>
      </c>
      <c r="AA345" s="582"/>
      <c r="AB345" s="582"/>
      <c r="AC345" s="586">
        <f t="shared" si="93"/>
        <v>0</v>
      </c>
      <c r="AD345" s="582"/>
      <c r="AE345" s="582"/>
      <c r="AF345" s="582"/>
      <c r="AG345" s="586">
        <f t="shared" si="94"/>
        <v>0</v>
      </c>
      <c r="AH345" s="582"/>
      <c r="AI345" s="582"/>
      <c r="AJ345" s="582"/>
      <c r="AK345" s="582"/>
      <c r="AL345" s="586">
        <f t="shared" si="95"/>
        <v>0</v>
      </c>
      <c r="AM345" s="582"/>
      <c r="AN345" s="582"/>
      <c r="AO345" s="586">
        <f t="shared" si="100"/>
        <v>0</v>
      </c>
      <c r="AP345" s="582"/>
      <c r="AQ345" s="582"/>
      <c r="AR345" s="582"/>
      <c r="AS345" s="588">
        <f t="shared" si="101"/>
        <v>0</v>
      </c>
      <c r="AT345" s="590">
        <f t="shared" si="102"/>
        <v>0</v>
      </c>
      <c r="AU345" s="601">
        <f t="shared" si="96"/>
        <v>0</v>
      </c>
      <c r="AV345" s="601">
        <f t="shared" si="103"/>
        <v>0</v>
      </c>
      <c r="AW345" s="584">
        <f>IFERROR(VLOOKUP(G345,'base dados'!$B$2:$C$47,2,FALSE),0)</f>
        <v>0</v>
      </c>
      <c r="AX345" s="589">
        <f t="shared" si="106"/>
        <v>0</v>
      </c>
      <c r="AY345" s="601">
        <f t="shared" si="97"/>
        <v>0</v>
      </c>
      <c r="AZ345" s="601">
        <f t="shared" si="98"/>
        <v>0</v>
      </c>
      <c r="BA345" s="585">
        <f>IFERROR(VLOOKUP(H345,'base dados'!$B$2:$C$47,2,FALSE),0)</f>
        <v>0</v>
      </c>
      <c r="BB345" s="589">
        <f t="shared" si="104"/>
        <v>0</v>
      </c>
      <c r="BC345" s="589">
        <f t="shared" si="105"/>
        <v>0</v>
      </c>
    </row>
    <row r="346" spans="1:55" ht="42.6" hidden="1" customHeight="1">
      <c r="A346" s="482">
        <f>IFERROR(VLOOKUP(G346,'base dados'!K347:L350,2,FALSE),0)</f>
        <v>0</v>
      </c>
      <c r="B346" s="482">
        <f>IFERROR(VLOOKUP(H346,'base dados'!$M$11:$N$22,2,FALSE),0)</f>
        <v>0</v>
      </c>
      <c r="C346" s="578">
        <f t="shared" si="99"/>
        <v>336</v>
      </c>
      <c r="D346" s="578"/>
      <c r="E346" s="578"/>
      <c r="F346" s="581"/>
      <c r="G346" s="579"/>
      <c r="H346" s="579"/>
      <c r="I346" s="597">
        <f>IFERROR(VLOOKUP(G346,'base dados'!$B$2:$F$47,5,FALSE),0)</f>
        <v>0</v>
      </c>
      <c r="J346" s="586" t="str">
        <f>IFERROR(VLOOKUP(G346,'base dados'!$B$2:$F$47,3,FALSE)," ")</f>
        <v xml:space="preserve"> </v>
      </c>
      <c r="K346" s="597" t="str">
        <f>IFERROR(VLOOKUP(H346,'base dados'!$B$2:$F$47,5,FALSE)," ")</f>
        <v xml:space="preserve"> </v>
      </c>
      <c r="L346" s="586" t="str">
        <f>IFERROR(VLOOKUP(H346,'base dados'!$B$2:$F$47,3,FALSE)," ")</f>
        <v xml:space="preserve"> </v>
      </c>
      <c r="M346" s="582"/>
      <c r="N346" s="587"/>
      <c r="O346" s="587"/>
      <c r="P346" s="586">
        <f t="shared" si="90"/>
        <v>0</v>
      </c>
      <c r="Q346" s="587"/>
      <c r="R346" s="587"/>
      <c r="S346" s="587"/>
      <c r="T346" s="587"/>
      <c r="U346" s="586">
        <f t="shared" si="91"/>
        <v>0</v>
      </c>
      <c r="V346" s="582"/>
      <c r="W346" s="582"/>
      <c r="X346" s="582"/>
      <c r="Y346" s="582"/>
      <c r="Z346" s="586">
        <f t="shared" si="92"/>
        <v>0</v>
      </c>
      <c r="AA346" s="582"/>
      <c r="AB346" s="582"/>
      <c r="AC346" s="586">
        <f t="shared" si="93"/>
        <v>0</v>
      </c>
      <c r="AD346" s="582"/>
      <c r="AE346" s="582"/>
      <c r="AF346" s="582"/>
      <c r="AG346" s="586">
        <f t="shared" si="94"/>
        <v>0</v>
      </c>
      <c r="AH346" s="582"/>
      <c r="AI346" s="582"/>
      <c r="AJ346" s="582"/>
      <c r="AK346" s="582"/>
      <c r="AL346" s="586">
        <f t="shared" si="95"/>
        <v>0</v>
      </c>
      <c r="AM346" s="582"/>
      <c r="AN346" s="582"/>
      <c r="AO346" s="586">
        <f t="shared" si="100"/>
        <v>0</v>
      </c>
      <c r="AP346" s="582"/>
      <c r="AQ346" s="582"/>
      <c r="AR346" s="582"/>
      <c r="AS346" s="588">
        <f t="shared" si="101"/>
        <v>0</v>
      </c>
      <c r="AT346" s="590">
        <f t="shared" si="102"/>
        <v>0</v>
      </c>
      <c r="AU346" s="601">
        <f t="shared" si="96"/>
        <v>0</v>
      </c>
      <c r="AV346" s="601">
        <f t="shared" si="103"/>
        <v>0</v>
      </c>
      <c r="AW346" s="584">
        <f>IFERROR(VLOOKUP(G346,'base dados'!$B$2:$C$47,2,FALSE),0)</f>
        <v>0</v>
      </c>
      <c r="AX346" s="589">
        <f t="shared" si="106"/>
        <v>0</v>
      </c>
      <c r="AY346" s="601">
        <f t="shared" si="97"/>
        <v>0</v>
      </c>
      <c r="AZ346" s="601">
        <f t="shared" si="98"/>
        <v>0</v>
      </c>
      <c r="BA346" s="585">
        <f>IFERROR(VLOOKUP(H346,'base dados'!$B$2:$C$47,2,FALSE),0)</f>
        <v>0</v>
      </c>
      <c r="BB346" s="589">
        <f t="shared" si="104"/>
        <v>0</v>
      </c>
      <c r="BC346" s="589">
        <f t="shared" si="105"/>
        <v>0</v>
      </c>
    </row>
    <row r="347" spans="1:55" ht="42.6" hidden="1" customHeight="1">
      <c r="A347" s="482">
        <f>IFERROR(VLOOKUP(G347,'base dados'!K348:L351,2,FALSE),0)</f>
        <v>0</v>
      </c>
      <c r="B347" s="482">
        <f>IFERROR(VLOOKUP(H347,'base dados'!$M$11:$N$22,2,FALSE),0)</f>
        <v>0</v>
      </c>
      <c r="C347" s="578">
        <f t="shared" si="99"/>
        <v>337</v>
      </c>
      <c r="D347" s="578"/>
      <c r="E347" s="578"/>
      <c r="F347" s="581"/>
      <c r="G347" s="579"/>
      <c r="H347" s="579"/>
      <c r="I347" s="597">
        <f>IFERROR(VLOOKUP(G347,'base dados'!$B$2:$F$47,5,FALSE),0)</f>
        <v>0</v>
      </c>
      <c r="J347" s="586" t="str">
        <f>IFERROR(VLOOKUP(G347,'base dados'!$B$2:$F$47,3,FALSE)," ")</f>
        <v xml:space="preserve"> </v>
      </c>
      <c r="K347" s="597" t="str">
        <f>IFERROR(VLOOKUP(H347,'base dados'!$B$2:$F$47,5,FALSE)," ")</f>
        <v xml:space="preserve"> </v>
      </c>
      <c r="L347" s="586" t="str">
        <f>IFERROR(VLOOKUP(H347,'base dados'!$B$2:$F$47,3,FALSE)," ")</f>
        <v xml:space="preserve"> </v>
      </c>
      <c r="M347" s="582"/>
      <c r="N347" s="587"/>
      <c r="O347" s="587"/>
      <c r="P347" s="586">
        <f t="shared" si="90"/>
        <v>0</v>
      </c>
      <c r="Q347" s="587"/>
      <c r="R347" s="587"/>
      <c r="S347" s="587"/>
      <c r="T347" s="587"/>
      <c r="U347" s="586">
        <f t="shared" si="91"/>
        <v>0</v>
      </c>
      <c r="V347" s="582"/>
      <c r="W347" s="582"/>
      <c r="X347" s="582"/>
      <c r="Y347" s="582"/>
      <c r="Z347" s="586">
        <f t="shared" si="92"/>
        <v>0</v>
      </c>
      <c r="AA347" s="582"/>
      <c r="AB347" s="582"/>
      <c r="AC347" s="586">
        <f t="shared" si="93"/>
        <v>0</v>
      </c>
      <c r="AD347" s="582"/>
      <c r="AE347" s="582"/>
      <c r="AF347" s="582"/>
      <c r="AG347" s="586">
        <f t="shared" si="94"/>
        <v>0</v>
      </c>
      <c r="AH347" s="582"/>
      <c r="AI347" s="582"/>
      <c r="AJ347" s="582"/>
      <c r="AK347" s="582"/>
      <c r="AL347" s="586">
        <f t="shared" si="95"/>
        <v>0</v>
      </c>
      <c r="AM347" s="582"/>
      <c r="AN347" s="582"/>
      <c r="AO347" s="586">
        <f t="shared" si="100"/>
        <v>0</v>
      </c>
      <c r="AP347" s="582"/>
      <c r="AQ347" s="582"/>
      <c r="AR347" s="582"/>
      <c r="AS347" s="588">
        <f t="shared" si="101"/>
        <v>0</v>
      </c>
      <c r="AT347" s="590">
        <f t="shared" si="102"/>
        <v>0</v>
      </c>
      <c r="AU347" s="601">
        <f t="shared" si="96"/>
        <v>0</v>
      </c>
      <c r="AV347" s="601">
        <f t="shared" si="103"/>
        <v>0</v>
      </c>
      <c r="AW347" s="584">
        <f>IFERROR(VLOOKUP(G347,'base dados'!$B$2:$C$47,2,FALSE),0)</f>
        <v>0</v>
      </c>
      <c r="AX347" s="589">
        <f t="shared" si="106"/>
        <v>0</v>
      </c>
      <c r="AY347" s="601">
        <f t="shared" si="97"/>
        <v>0</v>
      </c>
      <c r="AZ347" s="601">
        <f t="shared" si="98"/>
        <v>0</v>
      </c>
      <c r="BA347" s="585">
        <f>IFERROR(VLOOKUP(H347,'base dados'!$B$2:$C$47,2,FALSE),0)</f>
        <v>0</v>
      </c>
      <c r="BB347" s="589">
        <f t="shared" si="104"/>
        <v>0</v>
      </c>
      <c r="BC347" s="589">
        <f t="shared" si="105"/>
        <v>0</v>
      </c>
    </row>
    <row r="348" spans="1:55" ht="42.6" hidden="1" customHeight="1">
      <c r="A348" s="482">
        <f>IFERROR(VLOOKUP(G348,'base dados'!K349:L352,2,FALSE),0)</f>
        <v>0</v>
      </c>
      <c r="B348" s="482">
        <f>IFERROR(VLOOKUP(H348,'base dados'!$M$11:$N$22,2,FALSE),0)</f>
        <v>0</v>
      </c>
      <c r="C348" s="578">
        <f t="shared" si="99"/>
        <v>338</v>
      </c>
      <c r="D348" s="578"/>
      <c r="E348" s="578"/>
      <c r="F348" s="581"/>
      <c r="G348" s="579"/>
      <c r="H348" s="579"/>
      <c r="I348" s="597">
        <f>IFERROR(VLOOKUP(G348,'base dados'!$B$2:$F$47,5,FALSE),0)</f>
        <v>0</v>
      </c>
      <c r="J348" s="586" t="str">
        <f>IFERROR(VLOOKUP(G348,'base dados'!$B$2:$F$47,3,FALSE)," ")</f>
        <v xml:space="preserve"> </v>
      </c>
      <c r="K348" s="597" t="str">
        <f>IFERROR(VLOOKUP(H348,'base dados'!$B$2:$F$47,5,FALSE)," ")</f>
        <v xml:space="preserve"> </v>
      </c>
      <c r="L348" s="586" t="str">
        <f>IFERROR(VLOOKUP(H348,'base dados'!$B$2:$F$47,3,FALSE)," ")</f>
        <v xml:space="preserve"> </v>
      </c>
      <c r="M348" s="582"/>
      <c r="N348" s="587"/>
      <c r="O348" s="587"/>
      <c r="P348" s="586">
        <f t="shared" si="90"/>
        <v>0</v>
      </c>
      <c r="Q348" s="587"/>
      <c r="R348" s="587"/>
      <c r="S348" s="587"/>
      <c r="T348" s="587"/>
      <c r="U348" s="586">
        <f t="shared" si="91"/>
        <v>0</v>
      </c>
      <c r="V348" s="582"/>
      <c r="W348" s="582"/>
      <c r="X348" s="582"/>
      <c r="Y348" s="582"/>
      <c r="Z348" s="586">
        <f t="shared" si="92"/>
        <v>0</v>
      </c>
      <c r="AA348" s="582"/>
      <c r="AB348" s="582"/>
      <c r="AC348" s="586">
        <f t="shared" si="93"/>
        <v>0</v>
      </c>
      <c r="AD348" s="582"/>
      <c r="AE348" s="582"/>
      <c r="AF348" s="582"/>
      <c r="AG348" s="586">
        <f t="shared" si="94"/>
        <v>0</v>
      </c>
      <c r="AH348" s="582"/>
      <c r="AI348" s="582"/>
      <c r="AJ348" s="582"/>
      <c r="AK348" s="582"/>
      <c r="AL348" s="586">
        <f t="shared" si="95"/>
        <v>0</v>
      </c>
      <c r="AM348" s="582"/>
      <c r="AN348" s="582"/>
      <c r="AO348" s="586">
        <f t="shared" si="100"/>
        <v>0</v>
      </c>
      <c r="AP348" s="582"/>
      <c r="AQ348" s="582"/>
      <c r="AR348" s="582"/>
      <c r="AS348" s="588">
        <f t="shared" si="101"/>
        <v>0</v>
      </c>
      <c r="AT348" s="590">
        <f t="shared" si="102"/>
        <v>0</v>
      </c>
      <c r="AU348" s="601">
        <f t="shared" si="96"/>
        <v>0</v>
      </c>
      <c r="AV348" s="601">
        <f t="shared" si="103"/>
        <v>0</v>
      </c>
      <c r="AW348" s="584">
        <f>IFERROR(VLOOKUP(G348,'base dados'!$B$2:$C$47,2,FALSE),0)</f>
        <v>0</v>
      </c>
      <c r="AX348" s="589">
        <f t="shared" si="106"/>
        <v>0</v>
      </c>
      <c r="AY348" s="601">
        <f t="shared" si="97"/>
        <v>0</v>
      </c>
      <c r="AZ348" s="601">
        <f t="shared" si="98"/>
        <v>0</v>
      </c>
      <c r="BA348" s="585">
        <f>IFERROR(VLOOKUP(H348,'base dados'!$B$2:$C$47,2,FALSE),0)</f>
        <v>0</v>
      </c>
      <c r="BB348" s="589">
        <f t="shared" si="104"/>
        <v>0</v>
      </c>
      <c r="BC348" s="589">
        <f t="shared" si="105"/>
        <v>0</v>
      </c>
    </row>
    <row r="349" spans="1:55" ht="42.6" hidden="1" customHeight="1">
      <c r="A349" s="482">
        <f>IFERROR(VLOOKUP(G349,'base dados'!K350:L353,2,FALSE),0)</f>
        <v>0</v>
      </c>
      <c r="B349" s="482">
        <f>IFERROR(VLOOKUP(H349,'base dados'!$M$11:$N$22,2,FALSE),0)</f>
        <v>0</v>
      </c>
      <c r="C349" s="578">
        <f t="shared" si="99"/>
        <v>339</v>
      </c>
      <c r="D349" s="578"/>
      <c r="E349" s="578"/>
      <c r="F349" s="581"/>
      <c r="G349" s="579"/>
      <c r="H349" s="579"/>
      <c r="I349" s="597">
        <f>IFERROR(VLOOKUP(G349,'base dados'!$B$2:$F$47,5,FALSE),0)</f>
        <v>0</v>
      </c>
      <c r="J349" s="586" t="str">
        <f>IFERROR(VLOOKUP(G349,'base dados'!$B$2:$F$47,3,FALSE)," ")</f>
        <v xml:space="preserve"> </v>
      </c>
      <c r="K349" s="597" t="str">
        <f>IFERROR(VLOOKUP(H349,'base dados'!$B$2:$F$47,5,FALSE)," ")</f>
        <v xml:space="preserve"> </v>
      </c>
      <c r="L349" s="586" t="str">
        <f>IFERROR(VLOOKUP(H349,'base dados'!$B$2:$F$47,3,FALSE)," ")</f>
        <v xml:space="preserve"> </v>
      </c>
      <c r="M349" s="582"/>
      <c r="N349" s="587"/>
      <c r="O349" s="587"/>
      <c r="P349" s="586">
        <f t="shared" si="90"/>
        <v>0</v>
      </c>
      <c r="Q349" s="587"/>
      <c r="R349" s="587"/>
      <c r="S349" s="587"/>
      <c r="T349" s="587"/>
      <c r="U349" s="586">
        <f t="shared" si="91"/>
        <v>0</v>
      </c>
      <c r="V349" s="582"/>
      <c r="W349" s="582"/>
      <c r="X349" s="582"/>
      <c r="Y349" s="582"/>
      <c r="Z349" s="586">
        <f t="shared" si="92"/>
        <v>0</v>
      </c>
      <c r="AA349" s="582"/>
      <c r="AB349" s="582"/>
      <c r="AC349" s="586">
        <f t="shared" si="93"/>
        <v>0</v>
      </c>
      <c r="AD349" s="582"/>
      <c r="AE349" s="582"/>
      <c r="AF349" s="582"/>
      <c r="AG349" s="586">
        <f t="shared" si="94"/>
        <v>0</v>
      </c>
      <c r="AH349" s="582"/>
      <c r="AI349" s="582"/>
      <c r="AJ349" s="582"/>
      <c r="AK349" s="582"/>
      <c r="AL349" s="586">
        <f t="shared" si="95"/>
        <v>0</v>
      </c>
      <c r="AM349" s="582"/>
      <c r="AN349" s="582"/>
      <c r="AO349" s="586">
        <f t="shared" si="100"/>
        <v>0</v>
      </c>
      <c r="AP349" s="582"/>
      <c r="AQ349" s="582"/>
      <c r="AR349" s="582"/>
      <c r="AS349" s="588">
        <f t="shared" si="101"/>
        <v>0</v>
      </c>
      <c r="AT349" s="590">
        <f t="shared" si="102"/>
        <v>0</v>
      </c>
      <c r="AU349" s="601">
        <f t="shared" si="96"/>
        <v>0</v>
      </c>
      <c r="AV349" s="601">
        <f t="shared" si="103"/>
        <v>0</v>
      </c>
      <c r="AW349" s="584">
        <f>IFERROR(VLOOKUP(G349,'base dados'!$B$2:$C$47,2,FALSE),0)</f>
        <v>0</v>
      </c>
      <c r="AX349" s="589">
        <f t="shared" si="106"/>
        <v>0</v>
      </c>
      <c r="AY349" s="601">
        <f t="shared" si="97"/>
        <v>0</v>
      </c>
      <c r="AZ349" s="601">
        <f t="shared" si="98"/>
        <v>0</v>
      </c>
      <c r="BA349" s="585">
        <f>IFERROR(VLOOKUP(H349,'base dados'!$B$2:$C$47,2,FALSE),0)</f>
        <v>0</v>
      </c>
      <c r="BB349" s="589">
        <f t="shared" si="104"/>
        <v>0</v>
      </c>
      <c r="BC349" s="589">
        <f t="shared" si="105"/>
        <v>0</v>
      </c>
    </row>
    <row r="350" spans="1:55" ht="42.6" hidden="1" customHeight="1">
      <c r="A350" s="482">
        <f>IFERROR(VLOOKUP(G350,'base dados'!K351:L354,2,FALSE),0)</f>
        <v>0</v>
      </c>
      <c r="B350" s="482">
        <f>IFERROR(VLOOKUP(H350,'base dados'!$M$11:$N$22,2,FALSE),0)</f>
        <v>0</v>
      </c>
      <c r="C350" s="578">
        <f t="shared" si="99"/>
        <v>340</v>
      </c>
      <c r="D350" s="578"/>
      <c r="E350" s="578"/>
      <c r="F350" s="581"/>
      <c r="G350" s="579"/>
      <c r="H350" s="579"/>
      <c r="I350" s="597">
        <f>IFERROR(VLOOKUP(G350,'base dados'!$B$2:$F$47,5,FALSE),0)</f>
        <v>0</v>
      </c>
      <c r="J350" s="586" t="str">
        <f>IFERROR(VLOOKUP(G350,'base dados'!$B$2:$F$47,3,FALSE)," ")</f>
        <v xml:space="preserve"> </v>
      </c>
      <c r="K350" s="597" t="str">
        <f>IFERROR(VLOOKUP(H350,'base dados'!$B$2:$F$47,5,FALSE)," ")</f>
        <v xml:space="preserve"> </v>
      </c>
      <c r="L350" s="586" t="str">
        <f>IFERROR(VLOOKUP(H350,'base dados'!$B$2:$F$47,3,FALSE)," ")</f>
        <v xml:space="preserve"> </v>
      </c>
      <c r="M350" s="582"/>
      <c r="N350" s="587"/>
      <c r="O350" s="587"/>
      <c r="P350" s="586">
        <f t="shared" si="90"/>
        <v>0</v>
      </c>
      <c r="Q350" s="587"/>
      <c r="R350" s="587"/>
      <c r="S350" s="587"/>
      <c r="T350" s="587"/>
      <c r="U350" s="586">
        <f t="shared" si="91"/>
        <v>0</v>
      </c>
      <c r="V350" s="582"/>
      <c r="W350" s="582"/>
      <c r="X350" s="582"/>
      <c r="Y350" s="582"/>
      <c r="Z350" s="586">
        <f t="shared" si="92"/>
        <v>0</v>
      </c>
      <c r="AA350" s="582"/>
      <c r="AB350" s="582"/>
      <c r="AC350" s="586">
        <f t="shared" si="93"/>
        <v>0</v>
      </c>
      <c r="AD350" s="582"/>
      <c r="AE350" s="582"/>
      <c r="AF350" s="582"/>
      <c r="AG350" s="586">
        <f t="shared" si="94"/>
        <v>0</v>
      </c>
      <c r="AH350" s="582"/>
      <c r="AI350" s="582"/>
      <c r="AJ350" s="582"/>
      <c r="AK350" s="582"/>
      <c r="AL350" s="586">
        <f t="shared" si="95"/>
        <v>0</v>
      </c>
      <c r="AM350" s="582"/>
      <c r="AN350" s="582"/>
      <c r="AO350" s="586">
        <f t="shared" si="100"/>
        <v>0</v>
      </c>
      <c r="AP350" s="582"/>
      <c r="AQ350" s="582"/>
      <c r="AR350" s="582"/>
      <c r="AS350" s="588">
        <f t="shared" si="101"/>
        <v>0</v>
      </c>
      <c r="AT350" s="590">
        <f t="shared" si="102"/>
        <v>0</v>
      </c>
      <c r="AU350" s="601">
        <f t="shared" si="96"/>
        <v>0</v>
      </c>
      <c r="AV350" s="601">
        <f t="shared" si="103"/>
        <v>0</v>
      </c>
      <c r="AW350" s="584">
        <f>IFERROR(VLOOKUP(G350,'base dados'!$B$2:$C$47,2,FALSE),0)</f>
        <v>0</v>
      </c>
      <c r="AX350" s="589">
        <f t="shared" si="106"/>
        <v>0</v>
      </c>
      <c r="AY350" s="601">
        <f t="shared" si="97"/>
        <v>0</v>
      </c>
      <c r="AZ350" s="601">
        <f t="shared" si="98"/>
        <v>0</v>
      </c>
      <c r="BA350" s="585">
        <f>IFERROR(VLOOKUP(H350,'base dados'!$B$2:$C$47,2,FALSE),0)</f>
        <v>0</v>
      </c>
      <c r="BB350" s="589">
        <f t="shared" si="104"/>
        <v>0</v>
      </c>
      <c r="BC350" s="589">
        <f t="shared" si="105"/>
        <v>0</v>
      </c>
    </row>
    <row r="351" spans="1:55" ht="42.6" hidden="1" customHeight="1">
      <c r="A351" s="482">
        <f>IFERROR(VLOOKUP(G351,'base dados'!K352:L355,2,FALSE),0)</f>
        <v>0</v>
      </c>
      <c r="B351" s="482">
        <f>IFERROR(VLOOKUP(H351,'base dados'!$M$11:$N$22,2,FALSE),0)</f>
        <v>0</v>
      </c>
      <c r="C351" s="578">
        <f t="shared" si="99"/>
        <v>341</v>
      </c>
      <c r="D351" s="578"/>
      <c r="E351" s="578"/>
      <c r="F351" s="581"/>
      <c r="G351" s="579"/>
      <c r="H351" s="579"/>
      <c r="I351" s="597">
        <f>IFERROR(VLOOKUP(G351,'base dados'!$B$2:$F$47,5,FALSE),0)</f>
        <v>0</v>
      </c>
      <c r="J351" s="586" t="str">
        <f>IFERROR(VLOOKUP(G351,'base dados'!$B$2:$F$47,3,FALSE)," ")</f>
        <v xml:space="preserve"> </v>
      </c>
      <c r="K351" s="597" t="str">
        <f>IFERROR(VLOOKUP(H351,'base dados'!$B$2:$F$47,5,FALSE)," ")</f>
        <v xml:space="preserve"> </v>
      </c>
      <c r="L351" s="586" t="str">
        <f>IFERROR(VLOOKUP(H351,'base dados'!$B$2:$F$47,3,FALSE)," ")</f>
        <v xml:space="preserve"> </v>
      </c>
      <c r="M351" s="582"/>
      <c r="N351" s="587"/>
      <c r="O351" s="587"/>
      <c r="P351" s="586">
        <f t="shared" si="90"/>
        <v>0</v>
      </c>
      <c r="Q351" s="587"/>
      <c r="R351" s="587"/>
      <c r="S351" s="587"/>
      <c r="T351" s="587"/>
      <c r="U351" s="586">
        <f t="shared" si="91"/>
        <v>0</v>
      </c>
      <c r="V351" s="582"/>
      <c r="W351" s="582"/>
      <c r="X351" s="582"/>
      <c r="Y351" s="582"/>
      <c r="Z351" s="586">
        <f t="shared" si="92"/>
        <v>0</v>
      </c>
      <c r="AA351" s="582"/>
      <c r="AB351" s="582"/>
      <c r="AC351" s="586">
        <f t="shared" si="93"/>
        <v>0</v>
      </c>
      <c r="AD351" s="582"/>
      <c r="AE351" s="582"/>
      <c r="AF351" s="582"/>
      <c r="AG351" s="586">
        <f t="shared" si="94"/>
        <v>0</v>
      </c>
      <c r="AH351" s="582"/>
      <c r="AI351" s="582"/>
      <c r="AJ351" s="582"/>
      <c r="AK351" s="582"/>
      <c r="AL351" s="586">
        <f t="shared" si="95"/>
        <v>0</v>
      </c>
      <c r="AM351" s="582"/>
      <c r="AN351" s="582"/>
      <c r="AO351" s="586">
        <f t="shared" si="100"/>
        <v>0</v>
      </c>
      <c r="AP351" s="582"/>
      <c r="AQ351" s="582"/>
      <c r="AR351" s="582"/>
      <c r="AS351" s="588">
        <f t="shared" si="101"/>
        <v>0</v>
      </c>
      <c r="AT351" s="590">
        <f t="shared" si="102"/>
        <v>0</v>
      </c>
      <c r="AU351" s="601">
        <f t="shared" si="96"/>
        <v>0</v>
      </c>
      <c r="AV351" s="601">
        <f t="shared" si="103"/>
        <v>0</v>
      </c>
      <c r="AW351" s="584">
        <f>IFERROR(VLOOKUP(G351,'base dados'!$B$2:$C$47,2,FALSE),0)</f>
        <v>0</v>
      </c>
      <c r="AX351" s="589">
        <f t="shared" si="106"/>
        <v>0</v>
      </c>
      <c r="AY351" s="601">
        <f t="shared" si="97"/>
        <v>0</v>
      </c>
      <c r="AZ351" s="601">
        <f t="shared" si="98"/>
        <v>0</v>
      </c>
      <c r="BA351" s="585">
        <f>IFERROR(VLOOKUP(H351,'base dados'!$B$2:$C$47,2,FALSE),0)</f>
        <v>0</v>
      </c>
      <c r="BB351" s="589">
        <f t="shared" si="104"/>
        <v>0</v>
      </c>
      <c r="BC351" s="589">
        <f t="shared" si="105"/>
        <v>0</v>
      </c>
    </row>
    <row r="352" spans="1:55" ht="42.6" hidden="1" customHeight="1">
      <c r="A352" s="482">
        <f>IFERROR(VLOOKUP(G352,'base dados'!K353:L356,2,FALSE),0)</f>
        <v>0</v>
      </c>
      <c r="B352" s="482">
        <f>IFERROR(VLOOKUP(H352,'base dados'!$M$11:$N$22,2,FALSE),0)</f>
        <v>0</v>
      </c>
      <c r="C352" s="578">
        <f t="shared" si="99"/>
        <v>342</v>
      </c>
      <c r="D352" s="578"/>
      <c r="E352" s="578"/>
      <c r="F352" s="581"/>
      <c r="G352" s="579"/>
      <c r="H352" s="579"/>
      <c r="I352" s="597">
        <f>IFERROR(VLOOKUP(G352,'base dados'!$B$2:$F$47,5,FALSE),0)</f>
        <v>0</v>
      </c>
      <c r="J352" s="586" t="str">
        <f>IFERROR(VLOOKUP(G352,'base dados'!$B$2:$F$47,3,FALSE)," ")</f>
        <v xml:space="preserve"> </v>
      </c>
      <c r="K352" s="597" t="str">
        <f>IFERROR(VLOOKUP(H352,'base dados'!$B$2:$F$47,5,FALSE)," ")</f>
        <v xml:space="preserve"> </v>
      </c>
      <c r="L352" s="586" t="str">
        <f>IFERROR(VLOOKUP(H352,'base dados'!$B$2:$F$47,3,FALSE)," ")</f>
        <v xml:space="preserve"> </v>
      </c>
      <c r="M352" s="582"/>
      <c r="N352" s="587"/>
      <c r="O352" s="587"/>
      <c r="P352" s="586">
        <f t="shared" si="90"/>
        <v>0</v>
      </c>
      <c r="Q352" s="587"/>
      <c r="R352" s="587"/>
      <c r="S352" s="587"/>
      <c r="T352" s="587"/>
      <c r="U352" s="586">
        <f t="shared" si="91"/>
        <v>0</v>
      </c>
      <c r="V352" s="582"/>
      <c r="W352" s="582"/>
      <c r="X352" s="582"/>
      <c r="Y352" s="582"/>
      <c r="Z352" s="586">
        <f t="shared" si="92"/>
        <v>0</v>
      </c>
      <c r="AA352" s="582"/>
      <c r="AB352" s="582"/>
      <c r="AC352" s="586">
        <f t="shared" si="93"/>
        <v>0</v>
      </c>
      <c r="AD352" s="582"/>
      <c r="AE352" s="582"/>
      <c r="AF352" s="582"/>
      <c r="AG352" s="586">
        <f t="shared" si="94"/>
        <v>0</v>
      </c>
      <c r="AH352" s="582"/>
      <c r="AI352" s="582"/>
      <c r="AJ352" s="582"/>
      <c r="AK352" s="582"/>
      <c r="AL352" s="586">
        <f t="shared" si="95"/>
        <v>0</v>
      </c>
      <c r="AM352" s="582"/>
      <c r="AN352" s="582"/>
      <c r="AO352" s="586">
        <f t="shared" si="100"/>
        <v>0</v>
      </c>
      <c r="AP352" s="582"/>
      <c r="AQ352" s="582"/>
      <c r="AR352" s="582"/>
      <c r="AS352" s="588">
        <f t="shared" si="101"/>
        <v>0</v>
      </c>
      <c r="AT352" s="590">
        <f t="shared" si="102"/>
        <v>0</v>
      </c>
      <c r="AU352" s="601">
        <f t="shared" si="96"/>
        <v>0</v>
      </c>
      <c r="AV352" s="601">
        <f t="shared" si="103"/>
        <v>0</v>
      </c>
      <c r="AW352" s="584">
        <f>IFERROR(VLOOKUP(G352,'base dados'!$B$2:$C$47,2,FALSE),0)</f>
        <v>0</v>
      </c>
      <c r="AX352" s="589">
        <f t="shared" si="106"/>
        <v>0</v>
      </c>
      <c r="AY352" s="601">
        <f t="shared" si="97"/>
        <v>0</v>
      </c>
      <c r="AZ352" s="601">
        <f t="shared" si="98"/>
        <v>0</v>
      </c>
      <c r="BA352" s="585">
        <f>IFERROR(VLOOKUP(H352,'base dados'!$B$2:$C$47,2,FALSE),0)</f>
        <v>0</v>
      </c>
      <c r="BB352" s="589">
        <f t="shared" si="104"/>
        <v>0</v>
      </c>
      <c r="BC352" s="589">
        <f t="shared" si="105"/>
        <v>0</v>
      </c>
    </row>
    <row r="353" spans="1:55" ht="42.6" hidden="1" customHeight="1">
      <c r="A353" s="482">
        <f>IFERROR(VLOOKUP(G353,'base dados'!K354:L357,2,FALSE),0)</f>
        <v>0</v>
      </c>
      <c r="B353" s="482">
        <f>IFERROR(VLOOKUP(H353,'base dados'!$M$11:$N$22,2,FALSE),0)</f>
        <v>0</v>
      </c>
      <c r="C353" s="578">
        <f t="shared" si="99"/>
        <v>343</v>
      </c>
      <c r="D353" s="578"/>
      <c r="E353" s="578"/>
      <c r="F353" s="581"/>
      <c r="G353" s="579"/>
      <c r="H353" s="579"/>
      <c r="I353" s="597">
        <f>IFERROR(VLOOKUP(G353,'base dados'!$B$2:$F$47,5,FALSE),0)</f>
        <v>0</v>
      </c>
      <c r="J353" s="586" t="str">
        <f>IFERROR(VLOOKUP(G353,'base dados'!$B$2:$F$47,3,FALSE)," ")</f>
        <v xml:space="preserve"> </v>
      </c>
      <c r="K353" s="597" t="str">
        <f>IFERROR(VLOOKUP(H353,'base dados'!$B$2:$F$47,5,FALSE)," ")</f>
        <v xml:space="preserve"> </v>
      </c>
      <c r="L353" s="586" t="str">
        <f>IFERROR(VLOOKUP(H353,'base dados'!$B$2:$F$47,3,FALSE)," ")</f>
        <v xml:space="preserve"> </v>
      </c>
      <c r="M353" s="582"/>
      <c r="N353" s="587"/>
      <c r="O353" s="587"/>
      <c r="P353" s="586">
        <f t="shared" si="90"/>
        <v>0</v>
      </c>
      <c r="Q353" s="587"/>
      <c r="R353" s="587"/>
      <c r="S353" s="587"/>
      <c r="T353" s="587"/>
      <c r="U353" s="586">
        <f t="shared" si="91"/>
        <v>0</v>
      </c>
      <c r="V353" s="582"/>
      <c r="W353" s="582"/>
      <c r="X353" s="582"/>
      <c r="Y353" s="582"/>
      <c r="Z353" s="586">
        <f t="shared" si="92"/>
        <v>0</v>
      </c>
      <c r="AA353" s="582"/>
      <c r="AB353" s="582"/>
      <c r="AC353" s="586">
        <f t="shared" si="93"/>
        <v>0</v>
      </c>
      <c r="AD353" s="582"/>
      <c r="AE353" s="582"/>
      <c r="AF353" s="582"/>
      <c r="AG353" s="586">
        <f t="shared" si="94"/>
        <v>0</v>
      </c>
      <c r="AH353" s="582"/>
      <c r="AI353" s="582"/>
      <c r="AJ353" s="582"/>
      <c r="AK353" s="582"/>
      <c r="AL353" s="586">
        <f t="shared" si="95"/>
        <v>0</v>
      </c>
      <c r="AM353" s="582"/>
      <c r="AN353" s="582"/>
      <c r="AO353" s="586">
        <f t="shared" si="100"/>
        <v>0</v>
      </c>
      <c r="AP353" s="582"/>
      <c r="AQ353" s="582"/>
      <c r="AR353" s="582"/>
      <c r="AS353" s="588">
        <f t="shared" si="101"/>
        <v>0</v>
      </c>
      <c r="AT353" s="590">
        <f t="shared" si="102"/>
        <v>0</v>
      </c>
      <c r="AU353" s="601">
        <f t="shared" si="96"/>
        <v>0</v>
      </c>
      <c r="AV353" s="601">
        <f t="shared" si="103"/>
        <v>0</v>
      </c>
      <c r="AW353" s="584">
        <f>IFERROR(VLOOKUP(G353,'base dados'!$B$2:$C$47,2,FALSE),0)</f>
        <v>0</v>
      </c>
      <c r="AX353" s="589">
        <f t="shared" si="106"/>
        <v>0</v>
      </c>
      <c r="AY353" s="601">
        <f t="shared" si="97"/>
        <v>0</v>
      </c>
      <c r="AZ353" s="601">
        <f t="shared" si="98"/>
        <v>0</v>
      </c>
      <c r="BA353" s="585">
        <f>IFERROR(VLOOKUP(H353,'base dados'!$B$2:$C$47,2,FALSE),0)</f>
        <v>0</v>
      </c>
      <c r="BB353" s="589">
        <f t="shared" si="104"/>
        <v>0</v>
      </c>
      <c r="BC353" s="589">
        <f t="shared" si="105"/>
        <v>0</v>
      </c>
    </row>
    <row r="354" spans="1:55" ht="42.6" hidden="1" customHeight="1">
      <c r="A354" s="482">
        <f>IFERROR(VLOOKUP(G354,'base dados'!K355:L358,2,FALSE),0)</f>
        <v>0</v>
      </c>
      <c r="B354" s="482">
        <f>IFERROR(VLOOKUP(H354,'base dados'!$M$11:$N$22,2,FALSE),0)</f>
        <v>0</v>
      </c>
      <c r="C354" s="578">
        <f t="shared" si="99"/>
        <v>344</v>
      </c>
      <c r="D354" s="578"/>
      <c r="E354" s="578"/>
      <c r="F354" s="581"/>
      <c r="G354" s="579"/>
      <c r="H354" s="579"/>
      <c r="I354" s="597">
        <f>IFERROR(VLOOKUP(G354,'base dados'!$B$2:$F$47,5,FALSE),0)</f>
        <v>0</v>
      </c>
      <c r="J354" s="586" t="str">
        <f>IFERROR(VLOOKUP(G354,'base dados'!$B$2:$F$47,3,FALSE)," ")</f>
        <v xml:space="preserve"> </v>
      </c>
      <c r="K354" s="597" t="str">
        <f>IFERROR(VLOOKUP(H354,'base dados'!$B$2:$F$47,5,FALSE)," ")</f>
        <v xml:space="preserve"> </v>
      </c>
      <c r="L354" s="586" t="str">
        <f>IFERROR(VLOOKUP(H354,'base dados'!$B$2:$F$47,3,FALSE)," ")</f>
        <v xml:space="preserve"> </v>
      </c>
      <c r="M354" s="582"/>
      <c r="N354" s="587"/>
      <c r="O354" s="587"/>
      <c r="P354" s="586">
        <f t="shared" si="90"/>
        <v>0</v>
      </c>
      <c r="Q354" s="587"/>
      <c r="R354" s="587"/>
      <c r="S354" s="587"/>
      <c r="T354" s="587"/>
      <c r="U354" s="586">
        <f t="shared" si="91"/>
        <v>0</v>
      </c>
      <c r="V354" s="582"/>
      <c r="W354" s="582"/>
      <c r="X354" s="582"/>
      <c r="Y354" s="582"/>
      <c r="Z354" s="586">
        <f t="shared" si="92"/>
        <v>0</v>
      </c>
      <c r="AA354" s="582"/>
      <c r="AB354" s="582"/>
      <c r="AC354" s="586">
        <f t="shared" si="93"/>
        <v>0</v>
      </c>
      <c r="AD354" s="582"/>
      <c r="AE354" s="582"/>
      <c r="AF354" s="582"/>
      <c r="AG354" s="586">
        <f t="shared" si="94"/>
        <v>0</v>
      </c>
      <c r="AH354" s="582"/>
      <c r="AI354" s="582"/>
      <c r="AJ354" s="582"/>
      <c r="AK354" s="582"/>
      <c r="AL354" s="586">
        <f t="shared" si="95"/>
        <v>0</v>
      </c>
      <c r="AM354" s="582"/>
      <c r="AN354" s="582"/>
      <c r="AO354" s="586">
        <f t="shared" si="100"/>
        <v>0</v>
      </c>
      <c r="AP354" s="582"/>
      <c r="AQ354" s="582"/>
      <c r="AR354" s="582"/>
      <c r="AS354" s="588">
        <f t="shared" si="101"/>
        <v>0</v>
      </c>
      <c r="AT354" s="590">
        <f t="shared" si="102"/>
        <v>0</v>
      </c>
      <c r="AU354" s="601">
        <f t="shared" si="96"/>
        <v>0</v>
      </c>
      <c r="AV354" s="601">
        <f t="shared" si="103"/>
        <v>0</v>
      </c>
      <c r="AW354" s="584">
        <f>IFERROR(VLOOKUP(G354,'base dados'!$B$2:$C$47,2,FALSE),0)</f>
        <v>0</v>
      </c>
      <c r="AX354" s="589">
        <f t="shared" si="106"/>
        <v>0</v>
      </c>
      <c r="AY354" s="601">
        <f t="shared" si="97"/>
        <v>0</v>
      </c>
      <c r="AZ354" s="601">
        <f t="shared" si="98"/>
        <v>0</v>
      </c>
      <c r="BA354" s="585">
        <f>IFERROR(VLOOKUP(H354,'base dados'!$B$2:$C$47,2,FALSE),0)</f>
        <v>0</v>
      </c>
      <c r="BB354" s="589">
        <f t="shared" si="104"/>
        <v>0</v>
      </c>
      <c r="BC354" s="589">
        <f t="shared" si="105"/>
        <v>0</v>
      </c>
    </row>
    <row r="355" spans="1:55" ht="42.6" hidden="1" customHeight="1">
      <c r="A355" s="482">
        <f>IFERROR(VLOOKUP(G355,'base dados'!K356:L359,2,FALSE),0)</f>
        <v>0</v>
      </c>
      <c r="B355" s="482">
        <f>IFERROR(VLOOKUP(H355,'base dados'!$M$11:$N$22,2,FALSE),0)</f>
        <v>0</v>
      </c>
      <c r="C355" s="578">
        <f t="shared" si="99"/>
        <v>345</v>
      </c>
      <c r="D355" s="578"/>
      <c r="E355" s="578"/>
      <c r="F355" s="581"/>
      <c r="G355" s="579"/>
      <c r="H355" s="579"/>
      <c r="I355" s="597">
        <f>IFERROR(VLOOKUP(G355,'base dados'!$B$2:$F$47,5,FALSE),0)</f>
        <v>0</v>
      </c>
      <c r="J355" s="586" t="str">
        <f>IFERROR(VLOOKUP(G355,'base dados'!$B$2:$F$47,3,FALSE)," ")</f>
        <v xml:space="preserve"> </v>
      </c>
      <c r="K355" s="597" t="str">
        <f>IFERROR(VLOOKUP(H355,'base dados'!$B$2:$F$47,5,FALSE)," ")</f>
        <v xml:space="preserve"> </v>
      </c>
      <c r="L355" s="586" t="str">
        <f>IFERROR(VLOOKUP(H355,'base dados'!$B$2:$F$47,3,FALSE)," ")</f>
        <v xml:space="preserve"> </v>
      </c>
      <c r="M355" s="582"/>
      <c r="N355" s="587"/>
      <c r="O355" s="587"/>
      <c r="P355" s="586">
        <f t="shared" si="90"/>
        <v>0</v>
      </c>
      <c r="Q355" s="587"/>
      <c r="R355" s="587"/>
      <c r="S355" s="587"/>
      <c r="T355" s="587"/>
      <c r="U355" s="586">
        <f t="shared" si="91"/>
        <v>0</v>
      </c>
      <c r="V355" s="582"/>
      <c r="W355" s="582"/>
      <c r="X355" s="582"/>
      <c r="Y355" s="582"/>
      <c r="Z355" s="586">
        <f t="shared" si="92"/>
        <v>0</v>
      </c>
      <c r="AA355" s="582"/>
      <c r="AB355" s="582"/>
      <c r="AC355" s="586">
        <f t="shared" si="93"/>
        <v>0</v>
      </c>
      <c r="AD355" s="582"/>
      <c r="AE355" s="582"/>
      <c r="AF355" s="582"/>
      <c r="AG355" s="586">
        <f t="shared" si="94"/>
        <v>0</v>
      </c>
      <c r="AH355" s="582"/>
      <c r="AI355" s="582"/>
      <c r="AJ355" s="582"/>
      <c r="AK355" s="582"/>
      <c r="AL355" s="586">
        <f t="shared" si="95"/>
        <v>0</v>
      </c>
      <c r="AM355" s="582"/>
      <c r="AN355" s="582"/>
      <c r="AO355" s="586">
        <f t="shared" si="100"/>
        <v>0</v>
      </c>
      <c r="AP355" s="582"/>
      <c r="AQ355" s="582"/>
      <c r="AR355" s="582"/>
      <c r="AS355" s="588">
        <f t="shared" si="101"/>
        <v>0</v>
      </c>
      <c r="AT355" s="590">
        <f t="shared" si="102"/>
        <v>0</v>
      </c>
      <c r="AU355" s="601">
        <f t="shared" si="96"/>
        <v>0</v>
      </c>
      <c r="AV355" s="601">
        <f t="shared" si="103"/>
        <v>0</v>
      </c>
      <c r="AW355" s="584">
        <f>IFERROR(VLOOKUP(G355,'base dados'!$B$2:$C$47,2,FALSE),0)</f>
        <v>0</v>
      </c>
      <c r="AX355" s="589">
        <f t="shared" si="106"/>
        <v>0</v>
      </c>
      <c r="AY355" s="601">
        <f t="shared" si="97"/>
        <v>0</v>
      </c>
      <c r="AZ355" s="601">
        <f t="shared" si="98"/>
        <v>0</v>
      </c>
      <c r="BA355" s="585">
        <f>IFERROR(VLOOKUP(H355,'base dados'!$B$2:$C$47,2,FALSE),0)</f>
        <v>0</v>
      </c>
      <c r="BB355" s="589">
        <f t="shared" si="104"/>
        <v>0</v>
      </c>
      <c r="BC355" s="589">
        <f t="shared" si="105"/>
        <v>0</v>
      </c>
    </row>
    <row r="356" spans="1:55" ht="42.6" hidden="1" customHeight="1">
      <c r="A356" s="482">
        <f>IFERROR(VLOOKUP(G356,'base dados'!K357:L360,2,FALSE),0)</f>
        <v>0</v>
      </c>
      <c r="B356" s="482">
        <f>IFERROR(VLOOKUP(H356,'base dados'!$M$11:$N$22,2,FALSE),0)</f>
        <v>0</v>
      </c>
      <c r="C356" s="578">
        <f t="shared" si="99"/>
        <v>346</v>
      </c>
      <c r="D356" s="578"/>
      <c r="E356" s="578"/>
      <c r="F356" s="581"/>
      <c r="G356" s="579"/>
      <c r="H356" s="579"/>
      <c r="I356" s="597">
        <f>IFERROR(VLOOKUP(G356,'base dados'!$B$2:$F$47,5,FALSE),0)</f>
        <v>0</v>
      </c>
      <c r="J356" s="586" t="str">
        <f>IFERROR(VLOOKUP(G356,'base dados'!$B$2:$F$47,3,FALSE)," ")</f>
        <v xml:space="preserve"> </v>
      </c>
      <c r="K356" s="597" t="str">
        <f>IFERROR(VLOOKUP(H356,'base dados'!$B$2:$F$47,5,FALSE)," ")</f>
        <v xml:space="preserve"> </v>
      </c>
      <c r="L356" s="586" t="str">
        <f>IFERROR(VLOOKUP(H356,'base dados'!$B$2:$F$47,3,FALSE)," ")</f>
        <v xml:space="preserve"> </v>
      </c>
      <c r="M356" s="582"/>
      <c r="N356" s="587"/>
      <c r="O356" s="587"/>
      <c r="P356" s="586">
        <f t="shared" si="90"/>
        <v>0</v>
      </c>
      <c r="Q356" s="587"/>
      <c r="R356" s="587"/>
      <c r="S356" s="587"/>
      <c r="T356" s="587"/>
      <c r="U356" s="586">
        <f t="shared" si="91"/>
        <v>0</v>
      </c>
      <c r="V356" s="582"/>
      <c r="W356" s="582"/>
      <c r="X356" s="582"/>
      <c r="Y356" s="582"/>
      <c r="Z356" s="586">
        <f t="shared" si="92"/>
        <v>0</v>
      </c>
      <c r="AA356" s="582"/>
      <c r="AB356" s="582"/>
      <c r="AC356" s="586">
        <f t="shared" si="93"/>
        <v>0</v>
      </c>
      <c r="AD356" s="582"/>
      <c r="AE356" s="582"/>
      <c r="AF356" s="582"/>
      <c r="AG356" s="586">
        <f t="shared" si="94"/>
        <v>0</v>
      </c>
      <c r="AH356" s="582"/>
      <c r="AI356" s="582"/>
      <c r="AJ356" s="582"/>
      <c r="AK356" s="582"/>
      <c r="AL356" s="586">
        <f t="shared" si="95"/>
        <v>0</v>
      </c>
      <c r="AM356" s="582"/>
      <c r="AN356" s="582"/>
      <c r="AO356" s="586">
        <f t="shared" si="100"/>
        <v>0</v>
      </c>
      <c r="AP356" s="582"/>
      <c r="AQ356" s="582"/>
      <c r="AR356" s="582"/>
      <c r="AS356" s="588">
        <f t="shared" si="101"/>
        <v>0</v>
      </c>
      <c r="AT356" s="590">
        <f t="shared" si="102"/>
        <v>0</v>
      </c>
      <c r="AU356" s="601">
        <f t="shared" si="96"/>
        <v>0</v>
      </c>
      <c r="AV356" s="601">
        <f t="shared" si="103"/>
        <v>0</v>
      </c>
      <c r="AW356" s="584">
        <f>IFERROR(VLOOKUP(G356,'base dados'!$B$2:$C$47,2,FALSE),0)</f>
        <v>0</v>
      </c>
      <c r="AX356" s="589">
        <f t="shared" si="106"/>
        <v>0</v>
      </c>
      <c r="AY356" s="601">
        <f t="shared" si="97"/>
        <v>0</v>
      </c>
      <c r="AZ356" s="601">
        <f t="shared" si="98"/>
        <v>0</v>
      </c>
      <c r="BA356" s="585">
        <f>IFERROR(VLOOKUP(H356,'base dados'!$B$2:$C$47,2,FALSE),0)</f>
        <v>0</v>
      </c>
      <c r="BB356" s="589">
        <f t="shared" si="104"/>
        <v>0</v>
      </c>
      <c r="BC356" s="589">
        <f t="shared" si="105"/>
        <v>0</v>
      </c>
    </row>
    <row r="357" spans="1:55" ht="42.6" hidden="1" customHeight="1">
      <c r="A357" s="482">
        <f>IFERROR(VLOOKUP(G357,'base dados'!K358:L361,2,FALSE),0)</f>
        <v>0</v>
      </c>
      <c r="B357" s="482">
        <f>IFERROR(VLOOKUP(H357,'base dados'!$M$11:$N$22,2,FALSE),0)</f>
        <v>0</v>
      </c>
      <c r="C357" s="578">
        <f t="shared" si="99"/>
        <v>347</v>
      </c>
      <c r="D357" s="578"/>
      <c r="E357" s="578"/>
      <c r="F357" s="581"/>
      <c r="G357" s="579"/>
      <c r="H357" s="579"/>
      <c r="I357" s="597">
        <f>IFERROR(VLOOKUP(G357,'base dados'!$B$2:$F$47,5,FALSE),0)</f>
        <v>0</v>
      </c>
      <c r="J357" s="586" t="str">
        <f>IFERROR(VLOOKUP(G357,'base dados'!$B$2:$F$47,3,FALSE)," ")</f>
        <v xml:space="preserve"> </v>
      </c>
      <c r="K357" s="597" t="str">
        <f>IFERROR(VLOOKUP(H357,'base dados'!$B$2:$F$47,5,FALSE)," ")</f>
        <v xml:space="preserve"> </v>
      </c>
      <c r="L357" s="586" t="str">
        <f>IFERROR(VLOOKUP(H357,'base dados'!$B$2:$F$47,3,FALSE)," ")</f>
        <v xml:space="preserve"> </v>
      </c>
      <c r="M357" s="582"/>
      <c r="N357" s="587"/>
      <c r="O357" s="587"/>
      <c r="P357" s="586">
        <f t="shared" si="90"/>
        <v>0</v>
      </c>
      <c r="Q357" s="587"/>
      <c r="R357" s="587"/>
      <c r="S357" s="587"/>
      <c r="T357" s="587"/>
      <c r="U357" s="586">
        <f t="shared" si="91"/>
        <v>0</v>
      </c>
      <c r="V357" s="582"/>
      <c r="W357" s="582"/>
      <c r="X357" s="582"/>
      <c r="Y357" s="582"/>
      <c r="Z357" s="586">
        <f t="shared" si="92"/>
        <v>0</v>
      </c>
      <c r="AA357" s="582"/>
      <c r="AB357" s="582"/>
      <c r="AC357" s="586">
        <f t="shared" si="93"/>
        <v>0</v>
      </c>
      <c r="AD357" s="582"/>
      <c r="AE357" s="582"/>
      <c r="AF357" s="582"/>
      <c r="AG357" s="586">
        <f t="shared" si="94"/>
        <v>0</v>
      </c>
      <c r="AH357" s="582"/>
      <c r="AI357" s="582"/>
      <c r="AJ357" s="582"/>
      <c r="AK357" s="582"/>
      <c r="AL357" s="586">
        <f t="shared" si="95"/>
        <v>0</v>
      </c>
      <c r="AM357" s="582"/>
      <c r="AN357" s="582"/>
      <c r="AO357" s="586">
        <f t="shared" si="100"/>
        <v>0</v>
      </c>
      <c r="AP357" s="582"/>
      <c r="AQ357" s="582"/>
      <c r="AR357" s="582"/>
      <c r="AS357" s="588">
        <f t="shared" si="101"/>
        <v>0</v>
      </c>
      <c r="AT357" s="590">
        <f t="shared" si="102"/>
        <v>0</v>
      </c>
      <c r="AU357" s="601">
        <f t="shared" si="96"/>
        <v>0</v>
      </c>
      <c r="AV357" s="601">
        <f t="shared" si="103"/>
        <v>0</v>
      </c>
      <c r="AW357" s="584">
        <f>IFERROR(VLOOKUP(G357,'base dados'!$B$2:$C$47,2,FALSE),0)</f>
        <v>0</v>
      </c>
      <c r="AX357" s="589">
        <f t="shared" si="106"/>
        <v>0</v>
      </c>
      <c r="AY357" s="601">
        <f t="shared" si="97"/>
        <v>0</v>
      </c>
      <c r="AZ357" s="601">
        <f t="shared" si="98"/>
        <v>0</v>
      </c>
      <c r="BA357" s="585">
        <f>IFERROR(VLOOKUP(H357,'base dados'!$B$2:$C$47,2,FALSE),0)</f>
        <v>0</v>
      </c>
      <c r="BB357" s="589">
        <f t="shared" si="104"/>
        <v>0</v>
      </c>
      <c r="BC357" s="589">
        <f t="shared" si="105"/>
        <v>0</v>
      </c>
    </row>
    <row r="358" spans="1:55" ht="42.6" hidden="1" customHeight="1">
      <c r="A358" s="482">
        <f>IFERROR(VLOOKUP(G358,'base dados'!K359:L362,2,FALSE),0)</f>
        <v>0</v>
      </c>
      <c r="B358" s="482">
        <f>IFERROR(VLOOKUP(H358,'base dados'!$M$11:$N$22,2,FALSE),0)</f>
        <v>0</v>
      </c>
      <c r="C358" s="578">
        <f t="shared" si="99"/>
        <v>348</v>
      </c>
      <c r="D358" s="578"/>
      <c r="E358" s="578"/>
      <c r="F358" s="581"/>
      <c r="G358" s="579"/>
      <c r="H358" s="579"/>
      <c r="I358" s="597">
        <f>IFERROR(VLOOKUP(G358,'base dados'!$B$2:$F$47,5,FALSE),0)</f>
        <v>0</v>
      </c>
      <c r="J358" s="586" t="str">
        <f>IFERROR(VLOOKUP(G358,'base dados'!$B$2:$F$47,3,FALSE)," ")</f>
        <v xml:space="preserve"> </v>
      </c>
      <c r="K358" s="597" t="str">
        <f>IFERROR(VLOOKUP(H358,'base dados'!$B$2:$F$47,5,FALSE)," ")</f>
        <v xml:space="preserve"> </v>
      </c>
      <c r="L358" s="586" t="str">
        <f>IFERROR(VLOOKUP(H358,'base dados'!$B$2:$F$47,3,FALSE)," ")</f>
        <v xml:space="preserve"> </v>
      </c>
      <c r="M358" s="582"/>
      <c r="N358" s="587"/>
      <c r="O358" s="587"/>
      <c r="P358" s="586">
        <f t="shared" si="90"/>
        <v>0</v>
      </c>
      <c r="Q358" s="587"/>
      <c r="R358" s="587"/>
      <c r="S358" s="587"/>
      <c r="T358" s="587"/>
      <c r="U358" s="586">
        <f t="shared" si="91"/>
        <v>0</v>
      </c>
      <c r="V358" s="582"/>
      <c r="W358" s="582"/>
      <c r="X358" s="582"/>
      <c r="Y358" s="582"/>
      <c r="Z358" s="586">
        <f t="shared" si="92"/>
        <v>0</v>
      </c>
      <c r="AA358" s="582"/>
      <c r="AB358" s="582"/>
      <c r="AC358" s="586">
        <f t="shared" si="93"/>
        <v>0</v>
      </c>
      <c r="AD358" s="582"/>
      <c r="AE358" s="582"/>
      <c r="AF358" s="582"/>
      <c r="AG358" s="586">
        <f t="shared" si="94"/>
        <v>0</v>
      </c>
      <c r="AH358" s="582"/>
      <c r="AI358" s="582"/>
      <c r="AJ358" s="582"/>
      <c r="AK358" s="582"/>
      <c r="AL358" s="586">
        <f t="shared" si="95"/>
        <v>0</v>
      </c>
      <c r="AM358" s="582"/>
      <c r="AN358" s="582"/>
      <c r="AO358" s="586">
        <f t="shared" si="100"/>
        <v>0</v>
      </c>
      <c r="AP358" s="582"/>
      <c r="AQ358" s="582"/>
      <c r="AR358" s="582"/>
      <c r="AS358" s="588">
        <f t="shared" si="101"/>
        <v>0</v>
      </c>
      <c r="AT358" s="590">
        <f t="shared" si="102"/>
        <v>0</v>
      </c>
      <c r="AU358" s="601">
        <f t="shared" si="96"/>
        <v>0</v>
      </c>
      <c r="AV358" s="601">
        <f t="shared" si="103"/>
        <v>0</v>
      </c>
      <c r="AW358" s="584">
        <f>IFERROR(VLOOKUP(G358,'base dados'!$B$2:$C$47,2,FALSE),0)</f>
        <v>0</v>
      </c>
      <c r="AX358" s="589">
        <f t="shared" si="106"/>
        <v>0</v>
      </c>
      <c r="AY358" s="601">
        <f t="shared" si="97"/>
        <v>0</v>
      </c>
      <c r="AZ358" s="601">
        <f t="shared" si="98"/>
        <v>0</v>
      </c>
      <c r="BA358" s="585">
        <f>IFERROR(VLOOKUP(H358,'base dados'!$B$2:$C$47,2,FALSE),0)</f>
        <v>0</v>
      </c>
      <c r="BB358" s="589">
        <f t="shared" si="104"/>
        <v>0</v>
      </c>
      <c r="BC358" s="589">
        <f t="shared" si="105"/>
        <v>0</v>
      </c>
    </row>
    <row r="359" spans="1:55" ht="42.6" hidden="1" customHeight="1">
      <c r="A359" s="482">
        <f>IFERROR(VLOOKUP(G359,'base dados'!K360:L363,2,FALSE),0)</f>
        <v>0</v>
      </c>
      <c r="B359" s="482">
        <f>IFERROR(VLOOKUP(H359,'base dados'!$M$11:$N$22,2,FALSE),0)</f>
        <v>0</v>
      </c>
      <c r="C359" s="578">
        <f t="shared" si="99"/>
        <v>349</v>
      </c>
      <c r="D359" s="578"/>
      <c r="E359" s="578"/>
      <c r="F359" s="581"/>
      <c r="G359" s="579"/>
      <c r="H359" s="579"/>
      <c r="I359" s="597">
        <f>IFERROR(VLOOKUP(G359,'base dados'!$B$2:$F$47,5,FALSE),0)</f>
        <v>0</v>
      </c>
      <c r="J359" s="586" t="str">
        <f>IFERROR(VLOOKUP(G359,'base dados'!$B$2:$F$47,3,FALSE)," ")</f>
        <v xml:space="preserve"> </v>
      </c>
      <c r="K359" s="597" t="str">
        <f>IFERROR(VLOOKUP(H359,'base dados'!$B$2:$F$47,5,FALSE)," ")</f>
        <v xml:space="preserve"> </v>
      </c>
      <c r="L359" s="586" t="str">
        <f>IFERROR(VLOOKUP(H359,'base dados'!$B$2:$F$47,3,FALSE)," ")</f>
        <v xml:space="preserve"> </v>
      </c>
      <c r="M359" s="582"/>
      <c r="N359" s="587"/>
      <c r="O359" s="587"/>
      <c r="P359" s="586">
        <f t="shared" si="90"/>
        <v>0</v>
      </c>
      <c r="Q359" s="587"/>
      <c r="R359" s="587"/>
      <c r="S359" s="587"/>
      <c r="T359" s="587"/>
      <c r="U359" s="586">
        <f t="shared" si="91"/>
        <v>0</v>
      </c>
      <c r="V359" s="582"/>
      <c r="W359" s="582"/>
      <c r="X359" s="582"/>
      <c r="Y359" s="582"/>
      <c r="Z359" s="586">
        <f t="shared" si="92"/>
        <v>0</v>
      </c>
      <c r="AA359" s="582"/>
      <c r="AB359" s="582"/>
      <c r="AC359" s="586">
        <f t="shared" si="93"/>
        <v>0</v>
      </c>
      <c r="AD359" s="582"/>
      <c r="AE359" s="582"/>
      <c r="AF359" s="582"/>
      <c r="AG359" s="586">
        <f t="shared" si="94"/>
        <v>0</v>
      </c>
      <c r="AH359" s="582"/>
      <c r="AI359" s="582"/>
      <c r="AJ359" s="582"/>
      <c r="AK359" s="582"/>
      <c r="AL359" s="586">
        <f t="shared" si="95"/>
        <v>0</v>
      </c>
      <c r="AM359" s="582"/>
      <c r="AN359" s="582"/>
      <c r="AO359" s="586">
        <f t="shared" si="100"/>
        <v>0</v>
      </c>
      <c r="AP359" s="582"/>
      <c r="AQ359" s="582"/>
      <c r="AR359" s="582"/>
      <c r="AS359" s="588">
        <f t="shared" si="101"/>
        <v>0</v>
      </c>
      <c r="AT359" s="590">
        <f t="shared" si="102"/>
        <v>0</v>
      </c>
      <c r="AU359" s="601">
        <f t="shared" si="96"/>
        <v>0</v>
      </c>
      <c r="AV359" s="601">
        <f t="shared" si="103"/>
        <v>0</v>
      </c>
      <c r="AW359" s="584">
        <f>IFERROR(VLOOKUP(G359,'base dados'!$B$2:$C$47,2,FALSE),0)</f>
        <v>0</v>
      </c>
      <c r="AX359" s="589">
        <f t="shared" si="106"/>
        <v>0</v>
      </c>
      <c r="AY359" s="601">
        <f t="shared" si="97"/>
        <v>0</v>
      </c>
      <c r="AZ359" s="601">
        <f t="shared" si="98"/>
        <v>0</v>
      </c>
      <c r="BA359" s="585">
        <f>IFERROR(VLOOKUP(H359,'base dados'!$B$2:$C$47,2,FALSE),0)</f>
        <v>0</v>
      </c>
      <c r="BB359" s="589">
        <f t="shared" si="104"/>
        <v>0</v>
      </c>
      <c r="BC359" s="589">
        <f t="shared" si="105"/>
        <v>0</v>
      </c>
    </row>
    <row r="360" spans="1:55" ht="42.6" hidden="1" customHeight="1">
      <c r="A360" s="482">
        <f>IFERROR(VLOOKUP(G360,'base dados'!K361:L364,2,FALSE),0)</f>
        <v>0</v>
      </c>
      <c r="B360" s="482">
        <f>IFERROR(VLOOKUP(H360,'base dados'!$M$11:$N$22,2,FALSE),0)</f>
        <v>0</v>
      </c>
      <c r="C360" s="578">
        <f t="shared" si="99"/>
        <v>350</v>
      </c>
      <c r="D360" s="578"/>
      <c r="E360" s="578"/>
      <c r="F360" s="581"/>
      <c r="G360" s="579"/>
      <c r="H360" s="579"/>
      <c r="I360" s="597">
        <f>IFERROR(VLOOKUP(G360,'base dados'!$B$2:$F$47,5,FALSE),0)</f>
        <v>0</v>
      </c>
      <c r="J360" s="586" t="str">
        <f>IFERROR(VLOOKUP(G360,'base dados'!$B$2:$F$47,3,FALSE)," ")</f>
        <v xml:space="preserve"> </v>
      </c>
      <c r="K360" s="597" t="str">
        <f>IFERROR(VLOOKUP(H360,'base dados'!$B$2:$F$47,5,FALSE)," ")</f>
        <v xml:space="preserve"> </v>
      </c>
      <c r="L360" s="586" t="str">
        <f>IFERROR(VLOOKUP(H360,'base dados'!$B$2:$F$47,3,FALSE)," ")</f>
        <v xml:space="preserve"> </v>
      </c>
      <c r="M360" s="582"/>
      <c r="N360" s="587"/>
      <c r="O360" s="587"/>
      <c r="P360" s="586">
        <f t="shared" si="90"/>
        <v>0</v>
      </c>
      <c r="Q360" s="587"/>
      <c r="R360" s="587"/>
      <c r="S360" s="587"/>
      <c r="T360" s="587"/>
      <c r="U360" s="586">
        <f t="shared" si="91"/>
        <v>0</v>
      </c>
      <c r="V360" s="582"/>
      <c r="W360" s="582"/>
      <c r="X360" s="582"/>
      <c r="Y360" s="582"/>
      <c r="Z360" s="586">
        <f t="shared" si="92"/>
        <v>0</v>
      </c>
      <c r="AA360" s="582"/>
      <c r="AB360" s="582"/>
      <c r="AC360" s="586">
        <f t="shared" si="93"/>
        <v>0</v>
      </c>
      <c r="AD360" s="582"/>
      <c r="AE360" s="582"/>
      <c r="AF360" s="582"/>
      <c r="AG360" s="586">
        <f t="shared" si="94"/>
        <v>0</v>
      </c>
      <c r="AH360" s="582"/>
      <c r="AI360" s="582"/>
      <c r="AJ360" s="582"/>
      <c r="AK360" s="582"/>
      <c r="AL360" s="586">
        <f t="shared" si="95"/>
        <v>0</v>
      </c>
      <c r="AM360" s="582"/>
      <c r="AN360" s="582"/>
      <c r="AO360" s="586">
        <f t="shared" si="100"/>
        <v>0</v>
      </c>
      <c r="AP360" s="582"/>
      <c r="AQ360" s="582"/>
      <c r="AR360" s="582"/>
      <c r="AS360" s="588">
        <f t="shared" si="101"/>
        <v>0</v>
      </c>
      <c r="AT360" s="590">
        <f t="shared" si="102"/>
        <v>0</v>
      </c>
      <c r="AU360" s="601">
        <f t="shared" si="96"/>
        <v>0</v>
      </c>
      <c r="AV360" s="601">
        <f t="shared" si="103"/>
        <v>0</v>
      </c>
      <c r="AW360" s="584">
        <f>IFERROR(VLOOKUP(G360,'base dados'!$B$2:$C$47,2,FALSE),0)</f>
        <v>0</v>
      </c>
      <c r="AX360" s="589">
        <f t="shared" si="106"/>
        <v>0</v>
      </c>
      <c r="AY360" s="601">
        <f t="shared" si="97"/>
        <v>0</v>
      </c>
      <c r="AZ360" s="601">
        <f t="shared" si="98"/>
        <v>0</v>
      </c>
      <c r="BA360" s="585">
        <f>IFERROR(VLOOKUP(H360,'base dados'!$B$2:$C$47,2,FALSE),0)</f>
        <v>0</v>
      </c>
      <c r="BB360" s="589">
        <f t="shared" si="104"/>
        <v>0</v>
      </c>
      <c r="BC360" s="589">
        <f t="shared" si="105"/>
        <v>0</v>
      </c>
    </row>
    <row r="361" spans="1:55" ht="42.6" hidden="1" customHeight="1">
      <c r="A361" s="482">
        <f>IFERROR(VLOOKUP(G361,'base dados'!K362:L365,2,FALSE),0)</f>
        <v>0</v>
      </c>
      <c r="B361" s="482">
        <f>IFERROR(VLOOKUP(H361,'base dados'!$M$11:$N$22,2,FALSE),0)</f>
        <v>0</v>
      </c>
      <c r="C361" s="578">
        <f t="shared" si="99"/>
        <v>351</v>
      </c>
      <c r="D361" s="578"/>
      <c r="E361" s="578"/>
      <c r="F361" s="581"/>
      <c r="G361" s="579"/>
      <c r="H361" s="579"/>
      <c r="I361" s="597">
        <f>IFERROR(VLOOKUP(G361,'base dados'!$B$2:$F$47,5,FALSE),0)</f>
        <v>0</v>
      </c>
      <c r="J361" s="586" t="str">
        <f>IFERROR(VLOOKUP(G361,'base dados'!$B$2:$F$47,3,FALSE)," ")</f>
        <v xml:space="preserve"> </v>
      </c>
      <c r="K361" s="597" t="str">
        <f>IFERROR(VLOOKUP(H361,'base dados'!$B$2:$F$47,5,FALSE)," ")</f>
        <v xml:space="preserve"> </v>
      </c>
      <c r="L361" s="586" t="str">
        <f>IFERROR(VLOOKUP(H361,'base dados'!$B$2:$F$47,3,FALSE)," ")</f>
        <v xml:space="preserve"> </v>
      </c>
      <c r="M361" s="582"/>
      <c r="N361" s="587"/>
      <c r="O361" s="587"/>
      <c r="P361" s="586">
        <f t="shared" si="90"/>
        <v>0</v>
      </c>
      <c r="Q361" s="587"/>
      <c r="R361" s="587"/>
      <c r="S361" s="587"/>
      <c r="T361" s="587"/>
      <c r="U361" s="586">
        <f t="shared" si="91"/>
        <v>0</v>
      </c>
      <c r="V361" s="582"/>
      <c r="W361" s="582"/>
      <c r="X361" s="582"/>
      <c r="Y361" s="582"/>
      <c r="Z361" s="586">
        <f t="shared" si="92"/>
        <v>0</v>
      </c>
      <c r="AA361" s="582"/>
      <c r="AB361" s="582"/>
      <c r="AC361" s="586">
        <f t="shared" si="93"/>
        <v>0</v>
      </c>
      <c r="AD361" s="582"/>
      <c r="AE361" s="582"/>
      <c r="AF361" s="582"/>
      <c r="AG361" s="586">
        <f t="shared" si="94"/>
        <v>0</v>
      </c>
      <c r="AH361" s="582"/>
      <c r="AI361" s="582"/>
      <c r="AJ361" s="582"/>
      <c r="AK361" s="582"/>
      <c r="AL361" s="586">
        <f t="shared" si="95"/>
        <v>0</v>
      </c>
      <c r="AM361" s="582"/>
      <c r="AN361" s="582"/>
      <c r="AO361" s="586">
        <f t="shared" si="100"/>
        <v>0</v>
      </c>
      <c r="AP361" s="582"/>
      <c r="AQ361" s="582"/>
      <c r="AR361" s="582"/>
      <c r="AS361" s="588">
        <f t="shared" si="101"/>
        <v>0</v>
      </c>
      <c r="AT361" s="590">
        <f t="shared" si="102"/>
        <v>0</v>
      </c>
      <c r="AU361" s="601">
        <f t="shared" si="96"/>
        <v>0</v>
      </c>
      <c r="AV361" s="601">
        <f t="shared" si="103"/>
        <v>0</v>
      </c>
      <c r="AW361" s="584">
        <f>IFERROR(VLOOKUP(G361,'base dados'!$B$2:$C$47,2,FALSE),0)</f>
        <v>0</v>
      </c>
      <c r="AX361" s="589">
        <f t="shared" si="106"/>
        <v>0</v>
      </c>
      <c r="AY361" s="601">
        <f t="shared" si="97"/>
        <v>0</v>
      </c>
      <c r="AZ361" s="601">
        <f t="shared" si="98"/>
        <v>0</v>
      </c>
      <c r="BA361" s="585">
        <f>IFERROR(VLOOKUP(H361,'base dados'!$B$2:$C$47,2,FALSE),0)</f>
        <v>0</v>
      </c>
      <c r="BB361" s="589">
        <f t="shared" si="104"/>
        <v>0</v>
      </c>
      <c r="BC361" s="589">
        <f t="shared" si="105"/>
        <v>0</v>
      </c>
    </row>
    <row r="362" spans="1:55" ht="42.6" hidden="1" customHeight="1">
      <c r="A362" s="482">
        <f>IFERROR(VLOOKUP(G362,'base dados'!K363:L366,2,FALSE),0)</f>
        <v>0</v>
      </c>
      <c r="B362" s="482">
        <f>IFERROR(VLOOKUP(H362,'base dados'!$M$11:$N$22,2,FALSE),0)</f>
        <v>0</v>
      </c>
      <c r="C362" s="578">
        <f t="shared" si="99"/>
        <v>352</v>
      </c>
      <c r="D362" s="578"/>
      <c r="E362" s="578"/>
      <c r="F362" s="581"/>
      <c r="G362" s="579"/>
      <c r="H362" s="579"/>
      <c r="I362" s="597">
        <f>IFERROR(VLOOKUP(G362,'base dados'!$B$2:$F$47,5,FALSE),0)</f>
        <v>0</v>
      </c>
      <c r="J362" s="586" t="str">
        <f>IFERROR(VLOOKUP(G362,'base dados'!$B$2:$F$47,3,FALSE)," ")</f>
        <v xml:space="preserve"> </v>
      </c>
      <c r="K362" s="597" t="str">
        <f>IFERROR(VLOOKUP(H362,'base dados'!$B$2:$F$47,5,FALSE)," ")</f>
        <v xml:space="preserve"> </v>
      </c>
      <c r="L362" s="586" t="str">
        <f>IFERROR(VLOOKUP(H362,'base dados'!$B$2:$F$47,3,FALSE)," ")</f>
        <v xml:space="preserve"> </v>
      </c>
      <c r="M362" s="582"/>
      <c r="N362" s="587"/>
      <c r="O362" s="587"/>
      <c r="P362" s="586">
        <f t="shared" si="90"/>
        <v>0</v>
      </c>
      <c r="Q362" s="587"/>
      <c r="R362" s="587"/>
      <c r="S362" s="587"/>
      <c r="T362" s="587"/>
      <c r="U362" s="586">
        <f t="shared" si="91"/>
        <v>0</v>
      </c>
      <c r="V362" s="582"/>
      <c r="W362" s="582"/>
      <c r="X362" s="582"/>
      <c r="Y362" s="582"/>
      <c r="Z362" s="586">
        <f t="shared" si="92"/>
        <v>0</v>
      </c>
      <c r="AA362" s="582"/>
      <c r="AB362" s="582"/>
      <c r="AC362" s="586">
        <f t="shared" si="93"/>
        <v>0</v>
      </c>
      <c r="AD362" s="582"/>
      <c r="AE362" s="582"/>
      <c r="AF362" s="582"/>
      <c r="AG362" s="586">
        <f t="shared" si="94"/>
        <v>0</v>
      </c>
      <c r="AH362" s="582"/>
      <c r="AI362" s="582"/>
      <c r="AJ362" s="582"/>
      <c r="AK362" s="582"/>
      <c r="AL362" s="586">
        <f t="shared" si="95"/>
        <v>0</v>
      </c>
      <c r="AM362" s="582"/>
      <c r="AN362" s="582"/>
      <c r="AO362" s="586">
        <f t="shared" si="100"/>
        <v>0</v>
      </c>
      <c r="AP362" s="582"/>
      <c r="AQ362" s="582"/>
      <c r="AR362" s="582"/>
      <c r="AS362" s="588">
        <f t="shared" si="101"/>
        <v>0</v>
      </c>
      <c r="AT362" s="590">
        <f t="shared" si="102"/>
        <v>0</v>
      </c>
      <c r="AU362" s="601">
        <f t="shared" si="96"/>
        <v>0</v>
      </c>
      <c r="AV362" s="601">
        <f t="shared" si="103"/>
        <v>0</v>
      </c>
      <c r="AW362" s="584">
        <f>IFERROR(VLOOKUP(G362,'base dados'!$B$2:$C$47,2,FALSE),0)</f>
        <v>0</v>
      </c>
      <c r="AX362" s="589">
        <f t="shared" si="106"/>
        <v>0</v>
      </c>
      <c r="AY362" s="601">
        <f t="shared" si="97"/>
        <v>0</v>
      </c>
      <c r="AZ362" s="601">
        <f t="shared" si="98"/>
        <v>0</v>
      </c>
      <c r="BA362" s="585">
        <f>IFERROR(VLOOKUP(H362,'base dados'!$B$2:$C$47,2,FALSE),0)</f>
        <v>0</v>
      </c>
      <c r="BB362" s="589">
        <f t="shared" si="104"/>
        <v>0</v>
      </c>
      <c r="BC362" s="589">
        <f t="shared" si="105"/>
        <v>0</v>
      </c>
    </row>
    <row r="363" spans="1:55" ht="42.6" hidden="1" customHeight="1">
      <c r="A363" s="482">
        <f>IFERROR(VLOOKUP(G363,'base dados'!K364:L367,2,FALSE),0)</f>
        <v>0</v>
      </c>
      <c r="B363" s="482">
        <f>IFERROR(VLOOKUP(H363,'base dados'!$M$11:$N$22,2,FALSE),0)</f>
        <v>0</v>
      </c>
      <c r="C363" s="578">
        <f t="shared" si="99"/>
        <v>353</v>
      </c>
      <c r="D363" s="578"/>
      <c r="E363" s="578"/>
      <c r="F363" s="581"/>
      <c r="G363" s="579"/>
      <c r="H363" s="579"/>
      <c r="I363" s="597">
        <f>IFERROR(VLOOKUP(G363,'base dados'!$B$2:$F$47,5,FALSE),0)</f>
        <v>0</v>
      </c>
      <c r="J363" s="586" t="str">
        <f>IFERROR(VLOOKUP(G363,'base dados'!$B$2:$F$47,3,FALSE)," ")</f>
        <v xml:space="preserve"> </v>
      </c>
      <c r="K363" s="597" t="str">
        <f>IFERROR(VLOOKUP(H363,'base dados'!$B$2:$F$47,5,FALSE)," ")</f>
        <v xml:space="preserve"> </v>
      </c>
      <c r="L363" s="586" t="str">
        <f>IFERROR(VLOOKUP(H363,'base dados'!$B$2:$F$47,3,FALSE)," ")</f>
        <v xml:space="preserve"> </v>
      </c>
      <c r="M363" s="582"/>
      <c r="N363" s="587"/>
      <c r="O363" s="587"/>
      <c r="P363" s="586">
        <f t="shared" si="90"/>
        <v>0</v>
      </c>
      <c r="Q363" s="587"/>
      <c r="R363" s="587"/>
      <c r="S363" s="587"/>
      <c r="T363" s="587"/>
      <c r="U363" s="586">
        <f t="shared" si="91"/>
        <v>0</v>
      </c>
      <c r="V363" s="582"/>
      <c r="W363" s="582"/>
      <c r="X363" s="582"/>
      <c r="Y363" s="582"/>
      <c r="Z363" s="586">
        <f t="shared" si="92"/>
        <v>0</v>
      </c>
      <c r="AA363" s="582"/>
      <c r="AB363" s="582"/>
      <c r="AC363" s="586">
        <f t="shared" si="93"/>
        <v>0</v>
      </c>
      <c r="AD363" s="582"/>
      <c r="AE363" s="582"/>
      <c r="AF363" s="582"/>
      <c r="AG363" s="586">
        <f t="shared" si="94"/>
        <v>0</v>
      </c>
      <c r="AH363" s="582"/>
      <c r="AI363" s="582"/>
      <c r="AJ363" s="582"/>
      <c r="AK363" s="582"/>
      <c r="AL363" s="586">
        <f t="shared" si="95"/>
        <v>0</v>
      </c>
      <c r="AM363" s="582"/>
      <c r="AN363" s="582"/>
      <c r="AO363" s="586">
        <f t="shared" si="100"/>
        <v>0</v>
      </c>
      <c r="AP363" s="582"/>
      <c r="AQ363" s="582"/>
      <c r="AR363" s="582"/>
      <c r="AS363" s="588">
        <f t="shared" si="101"/>
        <v>0</v>
      </c>
      <c r="AT363" s="590">
        <f t="shared" si="102"/>
        <v>0</v>
      </c>
      <c r="AU363" s="601">
        <f t="shared" si="96"/>
        <v>0</v>
      </c>
      <c r="AV363" s="601">
        <f t="shared" si="103"/>
        <v>0</v>
      </c>
      <c r="AW363" s="584">
        <f>IFERROR(VLOOKUP(G363,'base dados'!$B$2:$C$47,2,FALSE),0)</f>
        <v>0</v>
      </c>
      <c r="AX363" s="589">
        <f t="shared" si="106"/>
        <v>0</v>
      </c>
      <c r="AY363" s="601">
        <f t="shared" si="97"/>
        <v>0</v>
      </c>
      <c r="AZ363" s="601">
        <f t="shared" si="98"/>
        <v>0</v>
      </c>
      <c r="BA363" s="585">
        <f>IFERROR(VLOOKUP(H363,'base dados'!$B$2:$C$47,2,FALSE),0)</f>
        <v>0</v>
      </c>
      <c r="BB363" s="589">
        <f t="shared" si="104"/>
        <v>0</v>
      </c>
      <c r="BC363" s="589">
        <f t="shared" si="105"/>
        <v>0</v>
      </c>
    </row>
    <row r="364" spans="1:55" ht="42.6" hidden="1" customHeight="1">
      <c r="A364" s="482">
        <f>IFERROR(VLOOKUP(G364,'base dados'!K365:L368,2,FALSE),0)</f>
        <v>0</v>
      </c>
      <c r="B364" s="482">
        <f>IFERROR(VLOOKUP(H364,'base dados'!$M$11:$N$22,2,FALSE),0)</f>
        <v>0</v>
      </c>
      <c r="C364" s="578">
        <f t="shared" si="99"/>
        <v>354</v>
      </c>
      <c r="D364" s="578"/>
      <c r="E364" s="578"/>
      <c r="F364" s="581"/>
      <c r="G364" s="579"/>
      <c r="H364" s="579"/>
      <c r="I364" s="597">
        <f>IFERROR(VLOOKUP(G364,'base dados'!$B$2:$F$47,5,FALSE),0)</f>
        <v>0</v>
      </c>
      <c r="J364" s="586" t="str">
        <f>IFERROR(VLOOKUP(G364,'base dados'!$B$2:$F$47,3,FALSE)," ")</f>
        <v xml:space="preserve"> </v>
      </c>
      <c r="K364" s="597" t="str">
        <f>IFERROR(VLOOKUP(H364,'base dados'!$B$2:$F$47,5,FALSE)," ")</f>
        <v xml:space="preserve"> </v>
      </c>
      <c r="L364" s="586" t="str">
        <f>IFERROR(VLOOKUP(H364,'base dados'!$B$2:$F$47,3,FALSE)," ")</f>
        <v xml:space="preserve"> </v>
      </c>
      <c r="M364" s="582"/>
      <c r="N364" s="587"/>
      <c r="O364" s="587"/>
      <c r="P364" s="586">
        <f t="shared" si="90"/>
        <v>0</v>
      </c>
      <c r="Q364" s="587"/>
      <c r="R364" s="587"/>
      <c r="S364" s="587"/>
      <c r="T364" s="587"/>
      <c r="U364" s="586">
        <f t="shared" si="91"/>
        <v>0</v>
      </c>
      <c r="V364" s="582"/>
      <c r="W364" s="582"/>
      <c r="X364" s="582"/>
      <c r="Y364" s="582"/>
      <c r="Z364" s="586">
        <f t="shared" si="92"/>
        <v>0</v>
      </c>
      <c r="AA364" s="582"/>
      <c r="AB364" s="582"/>
      <c r="AC364" s="586">
        <f t="shared" si="93"/>
        <v>0</v>
      </c>
      <c r="AD364" s="582"/>
      <c r="AE364" s="582"/>
      <c r="AF364" s="582"/>
      <c r="AG364" s="586">
        <f t="shared" si="94"/>
        <v>0</v>
      </c>
      <c r="AH364" s="582"/>
      <c r="AI364" s="582"/>
      <c r="AJ364" s="582"/>
      <c r="AK364" s="582"/>
      <c r="AL364" s="586">
        <f t="shared" si="95"/>
        <v>0</v>
      </c>
      <c r="AM364" s="582"/>
      <c r="AN364" s="582"/>
      <c r="AO364" s="586">
        <f t="shared" si="100"/>
        <v>0</v>
      </c>
      <c r="AP364" s="582"/>
      <c r="AQ364" s="582"/>
      <c r="AR364" s="582"/>
      <c r="AS364" s="588">
        <f t="shared" si="101"/>
        <v>0</v>
      </c>
      <c r="AT364" s="590">
        <f t="shared" si="102"/>
        <v>0</v>
      </c>
      <c r="AU364" s="601">
        <f t="shared" si="96"/>
        <v>0</v>
      </c>
      <c r="AV364" s="601">
        <f t="shared" si="103"/>
        <v>0</v>
      </c>
      <c r="AW364" s="584">
        <f>IFERROR(VLOOKUP(G364,'base dados'!$B$2:$C$47,2,FALSE),0)</f>
        <v>0</v>
      </c>
      <c r="AX364" s="589">
        <f t="shared" si="106"/>
        <v>0</v>
      </c>
      <c r="AY364" s="601">
        <f t="shared" si="97"/>
        <v>0</v>
      </c>
      <c r="AZ364" s="601">
        <f t="shared" si="98"/>
        <v>0</v>
      </c>
      <c r="BA364" s="585">
        <f>IFERROR(VLOOKUP(H364,'base dados'!$B$2:$C$47,2,FALSE),0)</f>
        <v>0</v>
      </c>
      <c r="BB364" s="589">
        <f t="shared" si="104"/>
        <v>0</v>
      </c>
      <c r="BC364" s="589">
        <f t="shared" si="105"/>
        <v>0</v>
      </c>
    </row>
    <row r="365" spans="1:55" ht="42.6" hidden="1" customHeight="1">
      <c r="A365" s="482">
        <f>IFERROR(VLOOKUP(G365,'base dados'!K366:L369,2,FALSE),0)</f>
        <v>0</v>
      </c>
      <c r="B365" s="482">
        <f>IFERROR(VLOOKUP(H365,'base dados'!$M$11:$N$22,2,FALSE),0)</f>
        <v>0</v>
      </c>
      <c r="C365" s="578">
        <f t="shared" si="99"/>
        <v>355</v>
      </c>
      <c r="D365" s="578"/>
      <c r="E365" s="578"/>
      <c r="F365" s="581"/>
      <c r="G365" s="579"/>
      <c r="H365" s="579"/>
      <c r="I365" s="597">
        <f>IFERROR(VLOOKUP(G365,'base dados'!$B$2:$F$47,5,FALSE),0)</f>
        <v>0</v>
      </c>
      <c r="J365" s="586" t="str">
        <f>IFERROR(VLOOKUP(G365,'base dados'!$B$2:$F$47,3,FALSE)," ")</f>
        <v xml:space="preserve"> </v>
      </c>
      <c r="K365" s="597" t="str">
        <f>IFERROR(VLOOKUP(H365,'base dados'!$B$2:$F$47,5,FALSE)," ")</f>
        <v xml:space="preserve"> </v>
      </c>
      <c r="L365" s="586" t="str">
        <f>IFERROR(VLOOKUP(H365,'base dados'!$B$2:$F$47,3,FALSE)," ")</f>
        <v xml:space="preserve"> </v>
      </c>
      <c r="M365" s="582"/>
      <c r="N365" s="587"/>
      <c r="O365" s="587"/>
      <c r="P365" s="586">
        <f t="shared" si="90"/>
        <v>0</v>
      </c>
      <c r="Q365" s="587"/>
      <c r="R365" s="587"/>
      <c r="S365" s="587"/>
      <c r="T365" s="587"/>
      <c r="U365" s="586">
        <f t="shared" si="91"/>
        <v>0</v>
      </c>
      <c r="V365" s="582"/>
      <c r="W365" s="582"/>
      <c r="X365" s="582"/>
      <c r="Y365" s="582"/>
      <c r="Z365" s="586">
        <f t="shared" si="92"/>
        <v>0</v>
      </c>
      <c r="AA365" s="582"/>
      <c r="AB365" s="582"/>
      <c r="AC365" s="586">
        <f t="shared" si="93"/>
        <v>0</v>
      </c>
      <c r="AD365" s="582"/>
      <c r="AE365" s="582"/>
      <c r="AF365" s="582"/>
      <c r="AG365" s="586">
        <f t="shared" si="94"/>
        <v>0</v>
      </c>
      <c r="AH365" s="582"/>
      <c r="AI365" s="582"/>
      <c r="AJ365" s="582"/>
      <c r="AK365" s="582"/>
      <c r="AL365" s="586">
        <f t="shared" si="95"/>
        <v>0</v>
      </c>
      <c r="AM365" s="582"/>
      <c r="AN365" s="582"/>
      <c r="AO365" s="586">
        <f t="shared" si="100"/>
        <v>0</v>
      </c>
      <c r="AP365" s="582"/>
      <c r="AQ365" s="582"/>
      <c r="AR365" s="582"/>
      <c r="AS365" s="588">
        <f t="shared" si="101"/>
        <v>0</v>
      </c>
      <c r="AT365" s="590">
        <f t="shared" si="102"/>
        <v>0</v>
      </c>
      <c r="AU365" s="601">
        <f t="shared" si="96"/>
        <v>0</v>
      </c>
      <c r="AV365" s="601">
        <f t="shared" si="103"/>
        <v>0</v>
      </c>
      <c r="AW365" s="584">
        <f>IFERROR(VLOOKUP(G365,'base dados'!$B$2:$C$47,2,FALSE),0)</f>
        <v>0</v>
      </c>
      <c r="AX365" s="589">
        <f t="shared" si="106"/>
        <v>0</v>
      </c>
      <c r="AY365" s="601">
        <f t="shared" si="97"/>
        <v>0</v>
      </c>
      <c r="AZ365" s="601">
        <f t="shared" si="98"/>
        <v>0</v>
      </c>
      <c r="BA365" s="585">
        <f>IFERROR(VLOOKUP(H365,'base dados'!$B$2:$C$47,2,FALSE),0)</f>
        <v>0</v>
      </c>
      <c r="BB365" s="589">
        <f t="shared" si="104"/>
        <v>0</v>
      </c>
      <c r="BC365" s="589">
        <f t="shared" si="105"/>
        <v>0</v>
      </c>
    </row>
    <row r="366" spans="1:55" ht="42.6" hidden="1" customHeight="1">
      <c r="A366" s="482">
        <f>IFERROR(VLOOKUP(G366,'base dados'!K367:L370,2,FALSE),0)</f>
        <v>0</v>
      </c>
      <c r="B366" s="482">
        <f>IFERROR(VLOOKUP(H366,'base dados'!$M$11:$N$22,2,FALSE),0)</f>
        <v>0</v>
      </c>
      <c r="C366" s="578">
        <f t="shared" si="99"/>
        <v>356</v>
      </c>
      <c r="D366" s="578"/>
      <c r="E366" s="578"/>
      <c r="F366" s="581"/>
      <c r="G366" s="579"/>
      <c r="H366" s="579"/>
      <c r="I366" s="597">
        <f>IFERROR(VLOOKUP(G366,'base dados'!$B$2:$F$47,5,FALSE),0)</f>
        <v>0</v>
      </c>
      <c r="J366" s="586" t="str">
        <f>IFERROR(VLOOKUP(G366,'base dados'!$B$2:$F$47,3,FALSE)," ")</f>
        <v xml:space="preserve"> </v>
      </c>
      <c r="K366" s="597" t="str">
        <f>IFERROR(VLOOKUP(H366,'base dados'!$B$2:$F$47,5,FALSE)," ")</f>
        <v xml:space="preserve"> </v>
      </c>
      <c r="L366" s="586" t="str">
        <f>IFERROR(VLOOKUP(H366,'base dados'!$B$2:$F$47,3,FALSE)," ")</f>
        <v xml:space="preserve"> </v>
      </c>
      <c r="M366" s="582"/>
      <c r="N366" s="587"/>
      <c r="O366" s="587"/>
      <c r="P366" s="586">
        <f t="shared" si="90"/>
        <v>0</v>
      </c>
      <c r="Q366" s="587"/>
      <c r="R366" s="587"/>
      <c r="S366" s="587"/>
      <c r="T366" s="587"/>
      <c r="U366" s="586">
        <f t="shared" si="91"/>
        <v>0</v>
      </c>
      <c r="V366" s="582"/>
      <c r="W366" s="582"/>
      <c r="X366" s="582"/>
      <c r="Y366" s="582"/>
      <c r="Z366" s="586">
        <f t="shared" si="92"/>
        <v>0</v>
      </c>
      <c r="AA366" s="582"/>
      <c r="AB366" s="582"/>
      <c r="AC366" s="586">
        <f t="shared" si="93"/>
        <v>0</v>
      </c>
      <c r="AD366" s="582"/>
      <c r="AE366" s="582"/>
      <c r="AF366" s="582"/>
      <c r="AG366" s="586">
        <f t="shared" si="94"/>
        <v>0</v>
      </c>
      <c r="AH366" s="582"/>
      <c r="AI366" s="582"/>
      <c r="AJ366" s="582"/>
      <c r="AK366" s="582"/>
      <c r="AL366" s="586">
        <f t="shared" si="95"/>
        <v>0</v>
      </c>
      <c r="AM366" s="582"/>
      <c r="AN366" s="582"/>
      <c r="AO366" s="586">
        <f t="shared" si="100"/>
        <v>0</v>
      </c>
      <c r="AP366" s="582"/>
      <c r="AQ366" s="582"/>
      <c r="AR366" s="582"/>
      <c r="AS366" s="588">
        <f t="shared" si="101"/>
        <v>0</v>
      </c>
      <c r="AT366" s="590">
        <f t="shared" si="102"/>
        <v>0</v>
      </c>
      <c r="AU366" s="601">
        <f t="shared" si="96"/>
        <v>0</v>
      </c>
      <c r="AV366" s="601">
        <f t="shared" si="103"/>
        <v>0</v>
      </c>
      <c r="AW366" s="584">
        <f>IFERROR(VLOOKUP(G366,'base dados'!$B$2:$C$47,2,FALSE),0)</f>
        <v>0</v>
      </c>
      <c r="AX366" s="589">
        <f t="shared" si="106"/>
        <v>0</v>
      </c>
      <c r="AY366" s="601">
        <f t="shared" si="97"/>
        <v>0</v>
      </c>
      <c r="AZ366" s="601">
        <f t="shared" si="98"/>
        <v>0</v>
      </c>
      <c r="BA366" s="585">
        <f>IFERROR(VLOOKUP(H366,'base dados'!$B$2:$C$47,2,FALSE),0)</f>
        <v>0</v>
      </c>
      <c r="BB366" s="589">
        <f t="shared" si="104"/>
        <v>0</v>
      </c>
      <c r="BC366" s="589">
        <f t="shared" si="105"/>
        <v>0</v>
      </c>
    </row>
    <row r="367" spans="1:55" ht="42.6" hidden="1" customHeight="1">
      <c r="A367" s="482">
        <f>IFERROR(VLOOKUP(G367,'base dados'!K368:L371,2,FALSE),0)</f>
        <v>0</v>
      </c>
      <c r="B367" s="482">
        <f>IFERROR(VLOOKUP(H367,'base dados'!$M$11:$N$22,2,FALSE),0)</f>
        <v>0</v>
      </c>
      <c r="C367" s="578">
        <f t="shared" si="99"/>
        <v>357</v>
      </c>
      <c r="D367" s="578"/>
      <c r="E367" s="578"/>
      <c r="F367" s="581"/>
      <c r="G367" s="579"/>
      <c r="H367" s="579"/>
      <c r="I367" s="597">
        <f>IFERROR(VLOOKUP(G367,'base dados'!$B$2:$F$47,5,FALSE),0)</f>
        <v>0</v>
      </c>
      <c r="J367" s="586" t="str">
        <f>IFERROR(VLOOKUP(G367,'base dados'!$B$2:$F$47,3,FALSE)," ")</f>
        <v xml:space="preserve"> </v>
      </c>
      <c r="K367" s="597" t="str">
        <f>IFERROR(VLOOKUP(H367,'base dados'!$B$2:$F$47,5,FALSE)," ")</f>
        <v xml:space="preserve"> </v>
      </c>
      <c r="L367" s="586" t="str">
        <f>IFERROR(VLOOKUP(H367,'base dados'!$B$2:$F$47,3,FALSE)," ")</f>
        <v xml:space="preserve"> </v>
      </c>
      <c r="M367" s="582"/>
      <c r="N367" s="587"/>
      <c r="O367" s="587"/>
      <c r="P367" s="586">
        <f t="shared" si="90"/>
        <v>0</v>
      </c>
      <c r="Q367" s="587"/>
      <c r="R367" s="587"/>
      <c r="S367" s="587"/>
      <c r="T367" s="587"/>
      <c r="U367" s="586">
        <f t="shared" si="91"/>
        <v>0</v>
      </c>
      <c r="V367" s="582"/>
      <c r="W367" s="582"/>
      <c r="X367" s="582"/>
      <c r="Y367" s="582"/>
      <c r="Z367" s="586">
        <f t="shared" si="92"/>
        <v>0</v>
      </c>
      <c r="AA367" s="582"/>
      <c r="AB367" s="582"/>
      <c r="AC367" s="586">
        <f t="shared" si="93"/>
        <v>0</v>
      </c>
      <c r="AD367" s="582"/>
      <c r="AE367" s="582"/>
      <c r="AF367" s="582"/>
      <c r="AG367" s="586">
        <f t="shared" si="94"/>
        <v>0</v>
      </c>
      <c r="AH367" s="582"/>
      <c r="AI367" s="582"/>
      <c r="AJ367" s="582"/>
      <c r="AK367" s="582"/>
      <c r="AL367" s="586">
        <f t="shared" si="95"/>
        <v>0</v>
      </c>
      <c r="AM367" s="582"/>
      <c r="AN367" s="582"/>
      <c r="AO367" s="586">
        <f t="shared" si="100"/>
        <v>0</v>
      </c>
      <c r="AP367" s="582"/>
      <c r="AQ367" s="582"/>
      <c r="AR367" s="582"/>
      <c r="AS367" s="588">
        <f t="shared" si="101"/>
        <v>0</v>
      </c>
      <c r="AT367" s="590">
        <f t="shared" si="102"/>
        <v>0</v>
      </c>
      <c r="AU367" s="601">
        <f t="shared" si="96"/>
        <v>0</v>
      </c>
      <c r="AV367" s="601">
        <f t="shared" si="103"/>
        <v>0</v>
      </c>
      <c r="AW367" s="584">
        <f>IFERROR(VLOOKUP(G367,'base dados'!$B$2:$C$47,2,FALSE),0)</f>
        <v>0</v>
      </c>
      <c r="AX367" s="589">
        <f t="shared" si="106"/>
        <v>0</v>
      </c>
      <c r="AY367" s="601">
        <f t="shared" si="97"/>
        <v>0</v>
      </c>
      <c r="AZ367" s="601">
        <f t="shared" si="98"/>
        <v>0</v>
      </c>
      <c r="BA367" s="585">
        <f>IFERROR(VLOOKUP(H367,'base dados'!$B$2:$C$47,2,FALSE),0)</f>
        <v>0</v>
      </c>
      <c r="BB367" s="589">
        <f t="shared" si="104"/>
        <v>0</v>
      </c>
      <c r="BC367" s="589">
        <f t="shared" si="105"/>
        <v>0</v>
      </c>
    </row>
    <row r="368" spans="1:55" ht="42.6" hidden="1" customHeight="1">
      <c r="A368" s="482">
        <f>IFERROR(VLOOKUP(G368,'base dados'!K369:L372,2,FALSE),0)</f>
        <v>0</v>
      </c>
      <c r="B368" s="482">
        <f>IFERROR(VLOOKUP(H368,'base dados'!$M$11:$N$22,2,FALSE),0)</f>
        <v>0</v>
      </c>
      <c r="C368" s="578">
        <f t="shared" si="99"/>
        <v>358</v>
      </c>
      <c r="D368" s="578"/>
      <c r="E368" s="578"/>
      <c r="F368" s="581"/>
      <c r="G368" s="579"/>
      <c r="H368" s="579"/>
      <c r="I368" s="597">
        <f>IFERROR(VLOOKUP(G368,'base dados'!$B$2:$F$47,5,FALSE),0)</f>
        <v>0</v>
      </c>
      <c r="J368" s="586" t="str">
        <f>IFERROR(VLOOKUP(G368,'base dados'!$B$2:$F$47,3,FALSE)," ")</f>
        <v xml:space="preserve"> </v>
      </c>
      <c r="K368" s="597" t="str">
        <f>IFERROR(VLOOKUP(H368,'base dados'!$B$2:$F$47,5,FALSE)," ")</f>
        <v xml:space="preserve"> </v>
      </c>
      <c r="L368" s="586" t="str">
        <f>IFERROR(VLOOKUP(H368,'base dados'!$B$2:$F$47,3,FALSE)," ")</f>
        <v xml:space="preserve"> </v>
      </c>
      <c r="M368" s="582"/>
      <c r="N368" s="587"/>
      <c r="O368" s="587"/>
      <c r="P368" s="586">
        <f t="shared" si="90"/>
        <v>0</v>
      </c>
      <c r="Q368" s="587"/>
      <c r="R368" s="587"/>
      <c r="S368" s="587"/>
      <c r="T368" s="587"/>
      <c r="U368" s="586">
        <f t="shared" si="91"/>
        <v>0</v>
      </c>
      <c r="V368" s="582"/>
      <c r="W368" s="582"/>
      <c r="X368" s="582"/>
      <c r="Y368" s="582"/>
      <c r="Z368" s="586">
        <f t="shared" si="92"/>
        <v>0</v>
      </c>
      <c r="AA368" s="582"/>
      <c r="AB368" s="582"/>
      <c r="AC368" s="586">
        <f t="shared" si="93"/>
        <v>0</v>
      </c>
      <c r="AD368" s="582"/>
      <c r="AE368" s="582"/>
      <c r="AF368" s="582"/>
      <c r="AG368" s="586">
        <f t="shared" si="94"/>
        <v>0</v>
      </c>
      <c r="AH368" s="582"/>
      <c r="AI368" s="582"/>
      <c r="AJ368" s="582"/>
      <c r="AK368" s="582"/>
      <c r="AL368" s="586">
        <f t="shared" si="95"/>
        <v>0</v>
      </c>
      <c r="AM368" s="582"/>
      <c r="AN368" s="582"/>
      <c r="AO368" s="586">
        <f t="shared" si="100"/>
        <v>0</v>
      </c>
      <c r="AP368" s="582"/>
      <c r="AQ368" s="582"/>
      <c r="AR368" s="582"/>
      <c r="AS368" s="588">
        <f t="shared" si="101"/>
        <v>0</v>
      </c>
      <c r="AT368" s="590">
        <f t="shared" si="102"/>
        <v>0</v>
      </c>
      <c r="AU368" s="601">
        <f t="shared" si="96"/>
        <v>0</v>
      </c>
      <c r="AV368" s="601">
        <f t="shared" si="103"/>
        <v>0</v>
      </c>
      <c r="AW368" s="584">
        <f>IFERROR(VLOOKUP(G368,'base dados'!$B$2:$C$47,2,FALSE),0)</f>
        <v>0</v>
      </c>
      <c r="AX368" s="589">
        <f t="shared" si="106"/>
        <v>0</v>
      </c>
      <c r="AY368" s="601">
        <f t="shared" si="97"/>
        <v>0</v>
      </c>
      <c r="AZ368" s="601">
        <f t="shared" si="98"/>
        <v>0</v>
      </c>
      <c r="BA368" s="585">
        <f>IFERROR(VLOOKUP(H368,'base dados'!$B$2:$C$47,2,FALSE),0)</f>
        <v>0</v>
      </c>
      <c r="BB368" s="589">
        <f t="shared" si="104"/>
        <v>0</v>
      </c>
      <c r="BC368" s="589">
        <f t="shared" si="105"/>
        <v>0</v>
      </c>
    </row>
    <row r="369" spans="1:55" ht="42.6" hidden="1" customHeight="1">
      <c r="A369" s="482">
        <f>IFERROR(VLOOKUP(G369,'base dados'!K370:L373,2,FALSE),0)</f>
        <v>0</v>
      </c>
      <c r="B369" s="482">
        <f>IFERROR(VLOOKUP(H369,'base dados'!$M$11:$N$22,2,FALSE),0)</f>
        <v>0</v>
      </c>
      <c r="C369" s="578">
        <f t="shared" si="99"/>
        <v>359</v>
      </c>
      <c r="D369" s="578"/>
      <c r="E369" s="578"/>
      <c r="F369" s="581"/>
      <c r="G369" s="579"/>
      <c r="H369" s="579"/>
      <c r="I369" s="597">
        <f>IFERROR(VLOOKUP(G369,'base dados'!$B$2:$F$47,5,FALSE),0)</f>
        <v>0</v>
      </c>
      <c r="J369" s="586" t="str">
        <f>IFERROR(VLOOKUP(G369,'base dados'!$B$2:$F$47,3,FALSE)," ")</f>
        <v xml:space="preserve"> </v>
      </c>
      <c r="K369" s="597" t="str">
        <f>IFERROR(VLOOKUP(H369,'base dados'!$B$2:$F$47,5,FALSE)," ")</f>
        <v xml:space="preserve"> </v>
      </c>
      <c r="L369" s="586" t="str">
        <f>IFERROR(VLOOKUP(H369,'base dados'!$B$2:$F$47,3,FALSE)," ")</f>
        <v xml:space="preserve"> </v>
      </c>
      <c r="M369" s="582"/>
      <c r="N369" s="587"/>
      <c r="O369" s="587"/>
      <c r="P369" s="586">
        <f t="shared" si="90"/>
        <v>0</v>
      </c>
      <c r="Q369" s="587"/>
      <c r="R369" s="587"/>
      <c r="S369" s="587"/>
      <c r="T369" s="587"/>
      <c r="U369" s="586">
        <f t="shared" si="91"/>
        <v>0</v>
      </c>
      <c r="V369" s="582"/>
      <c r="W369" s="582"/>
      <c r="X369" s="582"/>
      <c r="Y369" s="582"/>
      <c r="Z369" s="586">
        <f t="shared" si="92"/>
        <v>0</v>
      </c>
      <c r="AA369" s="582"/>
      <c r="AB369" s="582"/>
      <c r="AC369" s="586">
        <f t="shared" si="93"/>
        <v>0</v>
      </c>
      <c r="AD369" s="582"/>
      <c r="AE369" s="582"/>
      <c r="AF369" s="582"/>
      <c r="AG369" s="586">
        <f t="shared" si="94"/>
        <v>0</v>
      </c>
      <c r="AH369" s="582"/>
      <c r="AI369" s="582"/>
      <c r="AJ369" s="582"/>
      <c r="AK369" s="582"/>
      <c r="AL369" s="586">
        <f t="shared" si="95"/>
        <v>0</v>
      </c>
      <c r="AM369" s="582"/>
      <c r="AN369" s="582"/>
      <c r="AO369" s="586">
        <f t="shared" si="100"/>
        <v>0</v>
      </c>
      <c r="AP369" s="582"/>
      <c r="AQ369" s="582"/>
      <c r="AR369" s="582"/>
      <c r="AS369" s="588">
        <f t="shared" si="101"/>
        <v>0</v>
      </c>
      <c r="AT369" s="590">
        <f t="shared" si="102"/>
        <v>0</v>
      </c>
      <c r="AU369" s="601">
        <f t="shared" si="96"/>
        <v>0</v>
      </c>
      <c r="AV369" s="601">
        <f t="shared" si="103"/>
        <v>0</v>
      </c>
      <c r="AW369" s="584">
        <f>IFERROR(VLOOKUP(G369,'base dados'!$B$2:$C$47,2,FALSE),0)</f>
        <v>0</v>
      </c>
      <c r="AX369" s="589">
        <f t="shared" si="106"/>
        <v>0</v>
      </c>
      <c r="AY369" s="601">
        <f t="shared" si="97"/>
        <v>0</v>
      </c>
      <c r="AZ369" s="601">
        <f t="shared" si="98"/>
        <v>0</v>
      </c>
      <c r="BA369" s="585">
        <f>IFERROR(VLOOKUP(H369,'base dados'!$B$2:$C$47,2,FALSE),0)</f>
        <v>0</v>
      </c>
      <c r="BB369" s="589">
        <f t="shared" si="104"/>
        <v>0</v>
      </c>
      <c r="BC369" s="589">
        <f t="shared" si="105"/>
        <v>0</v>
      </c>
    </row>
    <row r="370" spans="1:55" ht="42.6" hidden="1" customHeight="1">
      <c r="A370" s="482">
        <f>IFERROR(VLOOKUP(G370,'base dados'!K371:L374,2,FALSE),0)</f>
        <v>0</v>
      </c>
      <c r="B370" s="482">
        <f>IFERROR(VLOOKUP(H370,'base dados'!$M$11:$N$22,2,FALSE),0)</f>
        <v>0</v>
      </c>
      <c r="C370" s="578">
        <f t="shared" si="99"/>
        <v>360</v>
      </c>
      <c r="D370" s="578"/>
      <c r="E370" s="578"/>
      <c r="F370" s="581"/>
      <c r="G370" s="579"/>
      <c r="H370" s="579"/>
      <c r="I370" s="597">
        <f>IFERROR(VLOOKUP(G370,'base dados'!$B$2:$F$47,5,FALSE),0)</f>
        <v>0</v>
      </c>
      <c r="J370" s="586" t="str">
        <f>IFERROR(VLOOKUP(G370,'base dados'!$B$2:$F$47,3,FALSE)," ")</f>
        <v xml:space="preserve"> </v>
      </c>
      <c r="K370" s="597" t="str">
        <f>IFERROR(VLOOKUP(H370,'base dados'!$B$2:$F$47,5,FALSE)," ")</f>
        <v xml:space="preserve"> </v>
      </c>
      <c r="L370" s="586" t="str">
        <f>IFERROR(VLOOKUP(H370,'base dados'!$B$2:$F$47,3,FALSE)," ")</f>
        <v xml:space="preserve"> </v>
      </c>
      <c r="M370" s="582"/>
      <c r="N370" s="587"/>
      <c r="O370" s="587"/>
      <c r="P370" s="586">
        <f t="shared" si="90"/>
        <v>0</v>
      </c>
      <c r="Q370" s="587"/>
      <c r="R370" s="587"/>
      <c r="S370" s="587"/>
      <c r="T370" s="587"/>
      <c r="U370" s="586">
        <f t="shared" si="91"/>
        <v>0</v>
      </c>
      <c r="V370" s="582"/>
      <c r="W370" s="582"/>
      <c r="X370" s="582"/>
      <c r="Y370" s="582"/>
      <c r="Z370" s="586">
        <f t="shared" si="92"/>
        <v>0</v>
      </c>
      <c r="AA370" s="582"/>
      <c r="AB370" s="582"/>
      <c r="AC370" s="586">
        <f t="shared" si="93"/>
        <v>0</v>
      </c>
      <c r="AD370" s="582"/>
      <c r="AE370" s="582"/>
      <c r="AF370" s="582"/>
      <c r="AG370" s="586">
        <f t="shared" si="94"/>
        <v>0</v>
      </c>
      <c r="AH370" s="582"/>
      <c r="AI370" s="582"/>
      <c r="AJ370" s="582"/>
      <c r="AK370" s="582"/>
      <c r="AL370" s="586">
        <f t="shared" si="95"/>
        <v>0</v>
      </c>
      <c r="AM370" s="582"/>
      <c r="AN370" s="582"/>
      <c r="AO370" s="586">
        <f t="shared" si="100"/>
        <v>0</v>
      </c>
      <c r="AP370" s="582"/>
      <c r="AQ370" s="582"/>
      <c r="AR370" s="582"/>
      <c r="AS370" s="588">
        <f t="shared" si="101"/>
        <v>0</v>
      </c>
      <c r="AT370" s="590">
        <f t="shared" si="102"/>
        <v>0</v>
      </c>
      <c r="AU370" s="601">
        <f t="shared" si="96"/>
        <v>0</v>
      </c>
      <c r="AV370" s="601">
        <f t="shared" si="103"/>
        <v>0</v>
      </c>
      <c r="AW370" s="584">
        <f>IFERROR(VLOOKUP(G370,'base dados'!$B$2:$C$47,2,FALSE),0)</f>
        <v>0</v>
      </c>
      <c r="AX370" s="589">
        <f t="shared" si="106"/>
        <v>0</v>
      </c>
      <c r="AY370" s="601">
        <f t="shared" si="97"/>
        <v>0</v>
      </c>
      <c r="AZ370" s="601">
        <f t="shared" si="98"/>
        <v>0</v>
      </c>
      <c r="BA370" s="585">
        <f>IFERROR(VLOOKUP(H370,'base dados'!$B$2:$C$47,2,FALSE),0)</f>
        <v>0</v>
      </c>
      <c r="BB370" s="589">
        <f t="shared" si="104"/>
        <v>0</v>
      </c>
      <c r="BC370" s="589">
        <f t="shared" si="105"/>
        <v>0</v>
      </c>
    </row>
    <row r="371" spans="1:55" ht="42.6" hidden="1" customHeight="1">
      <c r="A371" s="482">
        <f>IFERROR(VLOOKUP(G371,'base dados'!K372:L375,2,FALSE),0)</f>
        <v>0</v>
      </c>
      <c r="B371" s="482">
        <f>IFERROR(VLOOKUP(H371,'base dados'!$M$11:$N$22,2,FALSE),0)</f>
        <v>0</v>
      </c>
      <c r="C371" s="578">
        <f t="shared" si="99"/>
        <v>361</v>
      </c>
      <c r="D371" s="578"/>
      <c r="E371" s="578"/>
      <c r="F371" s="581"/>
      <c r="G371" s="579"/>
      <c r="H371" s="579"/>
      <c r="I371" s="597">
        <f>IFERROR(VLOOKUP(G371,'base dados'!$B$2:$F$47,5,FALSE),0)</f>
        <v>0</v>
      </c>
      <c r="J371" s="586" t="str">
        <f>IFERROR(VLOOKUP(G371,'base dados'!$B$2:$F$47,3,FALSE)," ")</f>
        <v xml:space="preserve"> </v>
      </c>
      <c r="K371" s="597" t="str">
        <f>IFERROR(VLOOKUP(H371,'base dados'!$B$2:$F$47,5,FALSE)," ")</f>
        <v xml:space="preserve"> </v>
      </c>
      <c r="L371" s="586" t="str">
        <f>IFERROR(VLOOKUP(H371,'base dados'!$B$2:$F$47,3,FALSE)," ")</f>
        <v xml:space="preserve"> </v>
      </c>
      <c r="M371" s="582"/>
      <c r="N371" s="587"/>
      <c r="O371" s="587"/>
      <c r="P371" s="586">
        <f t="shared" si="90"/>
        <v>0</v>
      </c>
      <c r="Q371" s="587"/>
      <c r="R371" s="587"/>
      <c r="S371" s="587"/>
      <c r="T371" s="587"/>
      <c r="U371" s="586">
        <f t="shared" si="91"/>
        <v>0</v>
      </c>
      <c r="V371" s="582"/>
      <c r="W371" s="582"/>
      <c r="X371" s="582"/>
      <c r="Y371" s="582"/>
      <c r="Z371" s="586">
        <f t="shared" si="92"/>
        <v>0</v>
      </c>
      <c r="AA371" s="582"/>
      <c r="AB371" s="582"/>
      <c r="AC371" s="586">
        <f t="shared" si="93"/>
        <v>0</v>
      </c>
      <c r="AD371" s="582"/>
      <c r="AE371" s="582"/>
      <c r="AF371" s="582"/>
      <c r="AG371" s="586">
        <f t="shared" si="94"/>
        <v>0</v>
      </c>
      <c r="AH371" s="582"/>
      <c r="AI371" s="582"/>
      <c r="AJ371" s="582"/>
      <c r="AK371" s="582"/>
      <c r="AL371" s="586">
        <f t="shared" si="95"/>
        <v>0</v>
      </c>
      <c r="AM371" s="582"/>
      <c r="AN371" s="582"/>
      <c r="AO371" s="586">
        <f t="shared" si="100"/>
        <v>0</v>
      </c>
      <c r="AP371" s="582"/>
      <c r="AQ371" s="582"/>
      <c r="AR371" s="582"/>
      <c r="AS371" s="588">
        <f t="shared" si="101"/>
        <v>0</v>
      </c>
      <c r="AT371" s="590">
        <f t="shared" si="102"/>
        <v>0</v>
      </c>
      <c r="AU371" s="601">
        <f t="shared" si="96"/>
        <v>0</v>
      </c>
      <c r="AV371" s="601">
        <f t="shared" si="103"/>
        <v>0</v>
      </c>
      <c r="AW371" s="584">
        <f>IFERROR(VLOOKUP(G371,'base dados'!$B$2:$C$47,2,FALSE),0)</f>
        <v>0</v>
      </c>
      <c r="AX371" s="589">
        <f t="shared" si="106"/>
        <v>0</v>
      </c>
      <c r="AY371" s="601">
        <f t="shared" si="97"/>
        <v>0</v>
      </c>
      <c r="AZ371" s="601">
        <f t="shared" si="98"/>
        <v>0</v>
      </c>
      <c r="BA371" s="585">
        <f>IFERROR(VLOOKUP(H371,'base dados'!$B$2:$C$47,2,FALSE),0)</f>
        <v>0</v>
      </c>
      <c r="BB371" s="589">
        <f t="shared" si="104"/>
        <v>0</v>
      </c>
      <c r="BC371" s="589">
        <f t="shared" si="105"/>
        <v>0</v>
      </c>
    </row>
    <row r="372" spans="1:55" ht="42.6" hidden="1" customHeight="1">
      <c r="A372" s="482">
        <f>IFERROR(VLOOKUP(G372,'base dados'!K373:L376,2,FALSE),0)</f>
        <v>0</v>
      </c>
      <c r="B372" s="482">
        <f>IFERROR(VLOOKUP(H372,'base dados'!$M$11:$N$22,2,FALSE),0)</f>
        <v>0</v>
      </c>
      <c r="C372" s="578">
        <f t="shared" si="99"/>
        <v>362</v>
      </c>
      <c r="D372" s="578"/>
      <c r="E372" s="578"/>
      <c r="F372" s="581"/>
      <c r="G372" s="579"/>
      <c r="H372" s="579"/>
      <c r="I372" s="597">
        <f>IFERROR(VLOOKUP(G372,'base dados'!$B$2:$F$47,5,FALSE),0)</f>
        <v>0</v>
      </c>
      <c r="J372" s="586" t="str">
        <f>IFERROR(VLOOKUP(G372,'base dados'!$B$2:$F$47,3,FALSE)," ")</f>
        <v xml:space="preserve"> </v>
      </c>
      <c r="K372" s="597" t="str">
        <f>IFERROR(VLOOKUP(H372,'base dados'!$B$2:$F$47,5,FALSE)," ")</f>
        <v xml:space="preserve"> </v>
      </c>
      <c r="L372" s="586" t="str">
        <f>IFERROR(VLOOKUP(H372,'base dados'!$B$2:$F$47,3,FALSE)," ")</f>
        <v xml:space="preserve"> </v>
      </c>
      <c r="M372" s="582"/>
      <c r="N372" s="587"/>
      <c r="O372" s="587"/>
      <c r="P372" s="586">
        <f t="shared" si="90"/>
        <v>0</v>
      </c>
      <c r="Q372" s="587"/>
      <c r="R372" s="587"/>
      <c r="S372" s="587"/>
      <c r="T372" s="587"/>
      <c r="U372" s="586">
        <f t="shared" si="91"/>
        <v>0</v>
      </c>
      <c r="V372" s="582"/>
      <c r="W372" s="582"/>
      <c r="X372" s="582"/>
      <c r="Y372" s="582"/>
      <c r="Z372" s="586">
        <f t="shared" si="92"/>
        <v>0</v>
      </c>
      <c r="AA372" s="582"/>
      <c r="AB372" s="582"/>
      <c r="AC372" s="586">
        <f t="shared" si="93"/>
        <v>0</v>
      </c>
      <c r="AD372" s="582"/>
      <c r="AE372" s="582"/>
      <c r="AF372" s="582"/>
      <c r="AG372" s="586">
        <f t="shared" si="94"/>
        <v>0</v>
      </c>
      <c r="AH372" s="582"/>
      <c r="AI372" s="582"/>
      <c r="AJ372" s="582"/>
      <c r="AK372" s="582"/>
      <c r="AL372" s="586">
        <f t="shared" si="95"/>
        <v>0</v>
      </c>
      <c r="AM372" s="582"/>
      <c r="AN372" s="582"/>
      <c r="AO372" s="586">
        <f t="shared" si="100"/>
        <v>0</v>
      </c>
      <c r="AP372" s="582"/>
      <c r="AQ372" s="582"/>
      <c r="AR372" s="582"/>
      <c r="AS372" s="588">
        <f t="shared" si="101"/>
        <v>0</v>
      </c>
      <c r="AT372" s="590">
        <f t="shared" si="102"/>
        <v>0</v>
      </c>
      <c r="AU372" s="601">
        <f t="shared" si="96"/>
        <v>0</v>
      </c>
      <c r="AV372" s="601">
        <f t="shared" si="103"/>
        <v>0</v>
      </c>
      <c r="AW372" s="584">
        <f>IFERROR(VLOOKUP(G372,'base dados'!$B$2:$C$47,2,FALSE),0)</f>
        <v>0</v>
      </c>
      <c r="AX372" s="589">
        <f t="shared" si="106"/>
        <v>0</v>
      </c>
      <c r="AY372" s="601">
        <f t="shared" si="97"/>
        <v>0</v>
      </c>
      <c r="AZ372" s="601">
        <f t="shared" si="98"/>
        <v>0</v>
      </c>
      <c r="BA372" s="585">
        <f>IFERROR(VLOOKUP(H372,'base dados'!$B$2:$C$47,2,FALSE),0)</f>
        <v>0</v>
      </c>
      <c r="BB372" s="589">
        <f t="shared" si="104"/>
        <v>0</v>
      </c>
      <c r="BC372" s="589">
        <f t="shared" si="105"/>
        <v>0</v>
      </c>
    </row>
    <row r="373" spans="1:55" ht="42.6" hidden="1" customHeight="1">
      <c r="A373" s="482">
        <f>IFERROR(VLOOKUP(G373,'base dados'!K374:L377,2,FALSE),0)</f>
        <v>0</v>
      </c>
      <c r="B373" s="482">
        <f>IFERROR(VLOOKUP(H373,'base dados'!$M$11:$N$22,2,FALSE),0)</f>
        <v>0</v>
      </c>
      <c r="C373" s="578">
        <f t="shared" si="99"/>
        <v>363</v>
      </c>
      <c r="D373" s="578"/>
      <c r="E373" s="578"/>
      <c r="F373" s="581"/>
      <c r="G373" s="579"/>
      <c r="H373" s="579"/>
      <c r="I373" s="597">
        <f>IFERROR(VLOOKUP(G373,'base dados'!$B$2:$F$47,5,FALSE),0)</f>
        <v>0</v>
      </c>
      <c r="J373" s="586" t="str">
        <f>IFERROR(VLOOKUP(G373,'base dados'!$B$2:$F$47,3,FALSE)," ")</f>
        <v xml:space="preserve"> </v>
      </c>
      <c r="K373" s="597" t="str">
        <f>IFERROR(VLOOKUP(H373,'base dados'!$B$2:$F$47,5,FALSE)," ")</f>
        <v xml:space="preserve"> </v>
      </c>
      <c r="L373" s="586" t="str">
        <f>IFERROR(VLOOKUP(H373,'base dados'!$B$2:$F$47,3,FALSE)," ")</f>
        <v xml:space="preserve"> </v>
      </c>
      <c r="M373" s="582"/>
      <c r="N373" s="587"/>
      <c r="O373" s="587"/>
      <c r="P373" s="586">
        <f t="shared" si="90"/>
        <v>0</v>
      </c>
      <c r="Q373" s="587"/>
      <c r="R373" s="587"/>
      <c r="S373" s="587"/>
      <c r="T373" s="587"/>
      <c r="U373" s="586">
        <f t="shared" si="91"/>
        <v>0</v>
      </c>
      <c r="V373" s="582"/>
      <c r="W373" s="582"/>
      <c r="X373" s="582"/>
      <c r="Y373" s="582"/>
      <c r="Z373" s="586">
        <f t="shared" si="92"/>
        <v>0</v>
      </c>
      <c r="AA373" s="582"/>
      <c r="AB373" s="582"/>
      <c r="AC373" s="586">
        <f t="shared" si="93"/>
        <v>0</v>
      </c>
      <c r="AD373" s="582"/>
      <c r="AE373" s="582"/>
      <c r="AF373" s="582"/>
      <c r="AG373" s="586">
        <f t="shared" si="94"/>
        <v>0</v>
      </c>
      <c r="AH373" s="582"/>
      <c r="AI373" s="582"/>
      <c r="AJ373" s="582"/>
      <c r="AK373" s="582"/>
      <c r="AL373" s="586">
        <f t="shared" si="95"/>
        <v>0</v>
      </c>
      <c r="AM373" s="582"/>
      <c r="AN373" s="582"/>
      <c r="AO373" s="586">
        <f t="shared" si="100"/>
        <v>0</v>
      </c>
      <c r="AP373" s="582"/>
      <c r="AQ373" s="582"/>
      <c r="AR373" s="582"/>
      <c r="AS373" s="588">
        <f t="shared" si="101"/>
        <v>0</v>
      </c>
      <c r="AT373" s="590">
        <f t="shared" si="102"/>
        <v>0</v>
      </c>
      <c r="AU373" s="601">
        <f t="shared" si="96"/>
        <v>0</v>
      </c>
      <c r="AV373" s="601">
        <f t="shared" si="103"/>
        <v>0</v>
      </c>
      <c r="AW373" s="584">
        <f>IFERROR(VLOOKUP(G373,'base dados'!$B$2:$C$47,2,FALSE),0)</f>
        <v>0</v>
      </c>
      <c r="AX373" s="589">
        <f t="shared" si="106"/>
        <v>0</v>
      </c>
      <c r="AY373" s="601">
        <f t="shared" si="97"/>
        <v>0</v>
      </c>
      <c r="AZ373" s="601">
        <f t="shared" si="98"/>
        <v>0</v>
      </c>
      <c r="BA373" s="585">
        <f>IFERROR(VLOOKUP(H373,'base dados'!$B$2:$C$47,2,FALSE),0)</f>
        <v>0</v>
      </c>
      <c r="BB373" s="589">
        <f t="shared" si="104"/>
        <v>0</v>
      </c>
      <c r="BC373" s="589">
        <f t="shared" si="105"/>
        <v>0</v>
      </c>
    </row>
    <row r="374" spans="1:55" ht="42.6" hidden="1" customHeight="1">
      <c r="A374" s="482">
        <f>IFERROR(VLOOKUP(G374,'base dados'!K375:L378,2,FALSE),0)</f>
        <v>0</v>
      </c>
      <c r="B374" s="482">
        <f>IFERROR(VLOOKUP(H374,'base dados'!$M$11:$N$22,2,FALSE),0)</f>
        <v>0</v>
      </c>
      <c r="C374" s="578">
        <f t="shared" si="99"/>
        <v>364</v>
      </c>
      <c r="D374" s="578"/>
      <c r="E374" s="578"/>
      <c r="F374" s="581"/>
      <c r="G374" s="579"/>
      <c r="H374" s="579"/>
      <c r="I374" s="597">
        <f>IFERROR(VLOOKUP(G374,'base dados'!$B$2:$F$47,5,FALSE),0)</f>
        <v>0</v>
      </c>
      <c r="J374" s="586" t="str">
        <f>IFERROR(VLOOKUP(G374,'base dados'!$B$2:$F$47,3,FALSE)," ")</f>
        <v xml:space="preserve"> </v>
      </c>
      <c r="K374" s="597" t="str">
        <f>IFERROR(VLOOKUP(H374,'base dados'!$B$2:$F$47,5,FALSE)," ")</f>
        <v xml:space="preserve"> </v>
      </c>
      <c r="L374" s="586" t="str">
        <f>IFERROR(VLOOKUP(H374,'base dados'!$B$2:$F$47,3,FALSE)," ")</f>
        <v xml:space="preserve"> </v>
      </c>
      <c r="M374" s="582"/>
      <c r="N374" s="587"/>
      <c r="O374" s="587"/>
      <c r="P374" s="586">
        <f t="shared" si="90"/>
        <v>0</v>
      </c>
      <c r="Q374" s="587"/>
      <c r="R374" s="587"/>
      <c r="S374" s="587"/>
      <c r="T374" s="587"/>
      <c r="U374" s="586">
        <f t="shared" si="91"/>
        <v>0</v>
      </c>
      <c r="V374" s="582"/>
      <c r="W374" s="582"/>
      <c r="X374" s="582"/>
      <c r="Y374" s="582"/>
      <c r="Z374" s="586">
        <f t="shared" si="92"/>
        <v>0</v>
      </c>
      <c r="AA374" s="582"/>
      <c r="AB374" s="582"/>
      <c r="AC374" s="586">
        <f t="shared" si="93"/>
        <v>0</v>
      </c>
      <c r="AD374" s="582"/>
      <c r="AE374" s="582"/>
      <c r="AF374" s="582"/>
      <c r="AG374" s="586">
        <f t="shared" si="94"/>
        <v>0</v>
      </c>
      <c r="AH374" s="582"/>
      <c r="AI374" s="582"/>
      <c r="AJ374" s="582"/>
      <c r="AK374" s="582"/>
      <c r="AL374" s="586">
        <f t="shared" si="95"/>
        <v>0</v>
      </c>
      <c r="AM374" s="582"/>
      <c r="AN374" s="582"/>
      <c r="AO374" s="586">
        <f t="shared" si="100"/>
        <v>0</v>
      </c>
      <c r="AP374" s="582"/>
      <c r="AQ374" s="582"/>
      <c r="AR374" s="582"/>
      <c r="AS374" s="588">
        <f t="shared" si="101"/>
        <v>0</v>
      </c>
      <c r="AT374" s="590">
        <f t="shared" si="102"/>
        <v>0</v>
      </c>
      <c r="AU374" s="601">
        <f t="shared" si="96"/>
        <v>0</v>
      </c>
      <c r="AV374" s="601">
        <f t="shared" si="103"/>
        <v>0</v>
      </c>
      <c r="AW374" s="584">
        <f>IFERROR(VLOOKUP(G374,'base dados'!$B$2:$C$47,2,FALSE),0)</f>
        <v>0</v>
      </c>
      <c r="AX374" s="589">
        <f t="shared" si="106"/>
        <v>0</v>
      </c>
      <c r="AY374" s="601">
        <f t="shared" si="97"/>
        <v>0</v>
      </c>
      <c r="AZ374" s="601">
        <f t="shared" si="98"/>
        <v>0</v>
      </c>
      <c r="BA374" s="585">
        <f>IFERROR(VLOOKUP(H374,'base dados'!$B$2:$C$47,2,FALSE),0)</f>
        <v>0</v>
      </c>
      <c r="BB374" s="589">
        <f t="shared" si="104"/>
        <v>0</v>
      </c>
      <c r="BC374" s="589">
        <f t="shared" si="105"/>
        <v>0</v>
      </c>
    </row>
    <row r="375" spans="1:55" ht="42.6" hidden="1" customHeight="1">
      <c r="A375" s="482">
        <f>IFERROR(VLOOKUP(G375,'base dados'!K376:L379,2,FALSE),0)</f>
        <v>0</v>
      </c>
      <c r="B375" s="482">
        <f>IFERROR(VLOOKUP(H375,'base dados'!$M$11:$N$22,2,FALSE),0)</f>
        <v>0</v>
      </c>
      <c r="C375" s="578">
        <f t="shared" si="99"/>
        <v>365</v>
      </c>
      <c r="D375" s="578"/>
      <c r="E375" s="578"/>
      <c r="F375" s="581"/>
      <c r="G375" s="579"/>
      <c r="H375" s="579"/>
      <c r="I375" s="597">
        <f>IFERROR(VLOOKUP(G375,'base dados'!$B$2:$F$47,5,FALSE),0)</f>
        <v>0</v>
      </c>
      <c r="J375" s="586" t="str">
        <f>IFERROR(VLOOKUP(G375,'base dados'!$B$2:$F$47,3,FALSE)," ")</f>
        <v xml:space="preserve"> </v>
      </c>
      <c r="K375" s="597" t="str">
        <f>IFERROR(VLOOKUP(H375,'base dados'!$B$2:$F$47,5,FALSE)," ")</f>
        <v xml:space="preserve"> </v>
      </c>
      <c r="L375" s="586" t="str">
        <f>IFERROR(VLOOKUP(H375,'base dados'!$B$2:$F$47,3,FALSE)," ")</f>
        <v xml:space="preserve"> </v>
      </c>
      <c r="M375" s="582"/>
      <c r="N375" s="587"/>
      <c r="O375" s="587"/>
      <c r="P375" s="586">
        <f t="shared" si="90"/>
        <v>0</v>
      </c>
      <c r="Q375" s="587"/>
      <c r="R375" s="587"/>
      <c r="S375" s="587"/>
      <c r="T375" s="587"/>
      <c r="U375" s="586">
        <f t="shared" si="91"/>
        <v>0</v>
      </c>
      <c r="V375" s="582"/>
      <c r="W375" s="582"/>
      <c r="X375" s="582"/>
      <c r="Y375" s="582"/>
      <c r="Z375" s="586">
        <f t="shared" si="92"/>
        <v>0</v>
      </c>
      <c r="AA375" s="582"/>
      <c r="AB375" s="582"/>
      <c r="AC375" s="586">
        <f t="shared" si="93"/>
        <v>0</v>
      </c>
      <c r="AD375" s="582"/>
      <c r="AE375" s="582"/>
      <c r="AF375" s="582"/>
      <c r="AG375" s="586">
        <f t="shared" si="94"/>
        <v>0</v>
      </c>
      <c r="AH375" s="582"/>
      <c r="AI375" s="582"/>
      <c r="AJ375" s="582"/>
      <c r="AK375" s="582"/>
      <c r="AL375" s="586">
        <f t="shared" si="95"/>
        <v>0</v>
      </c>
      <c r="AM375" s="582"/>
      <c r="AN375" s="582"/>
      <c r="AO375" s="586">
        <f t="shared" si="100"/>
        <v>0</v>
      </c>
      <c r="AP375" s="582"/>
      <c r="AQ375" s="582"/>
      <c r="AR375" s="582"/>
      <c r="AS375" s="588">
        <f t="shared" si="101"/>
        <v>0</v>
      </c>
      <c r="AT375" s="590">
        <f t="shared" si="102"/>
        <v>0</v>
      </c>
      <c r="AU375" s="601">
        <f t="shared" si="96"/>
        <v>0</v>
      </c>
      <c r="AV375" s="601">
        <f t="shared" si="103"/>
        <v>0</v>
      </c>
      <c r="AW375" s="584">
        <f>IFERROR(VLOOKUP(G375,'base dados'!$B$2:$C$47,2,FALSE),0)</f>
        <v>0</v>
      </c>
      <c r="AX375" s="589">
        <f t="shared" si="106"/>
        <v>0</v>
      </c>
      <c r="AY375" s="601">
        <f t="shared" si="97"/>
        <v>0</v>
      </c>
      <c r="AZ375" s="601">
        <f t="shared" si="98"/>
        <v>0</v>
      </c>
      <c r="BA375" s="585">
        <f>IFERROR(VLOOKUP(H375,'base dados'!$B$2:$C$47,2,FALSE),0)</f>
        <v>0</v>
      </c>
      <c r="BB375" s="589">
        <f t="shared" si="104"/>
        <v>0</v>
      </c>
      <c r="BC375" s="589">
        <f t="shared" si="105"/>
        <v>0</v>
      </c>
    </row>
    <row r="376" spans="1:55" ht="42.6" hidden="1" customHeight="1">
      <c r="A376" s="482">
        <f>IFERROR(VLOOKUP(G376,'base dados'!K377:L380,2,FALSE),0)</f>
        <v>0</v>
      </c>
      <c r="B376" s="482">
        <f>IFERROR(VLOOKUP(H376,'base dados'!$M$11:$N$22,2,FALSE),0)</f>
        <v>0</v>
      </c>
      <c r="C376" s="578">
        <f t="shared" si="99"/>
        <v>366</v>
      </c>
      <c r="D376" s="578"/>
      <c r="E376" s="578"/>
      <c r="F376" s="581"/>
      <c r="G376" s="579"/>
      <c r="H376" s="579"/>
      <c r="I376" s="597">
        <f>IFERROR(VLOOKUP(G376,'base dados'!$B$2:$F$47,5,FALSE),0)</f>
        <v>0</v>
      </c>
      <c r="J376" s="586" t="str">
        <f>IFERROR(VLOOKUP(G376,'base dados'!$B$2:$F$47,3,FALSE)," ")</f>
        <v xml:space="preserve"> </v>
      </c>
      <c r="K376" s="597" t="str">
        <f>IFERROR(VLOOKUP(H376,'base dados'!$B$2:$F$47,5,FALSE)," ")</f>
        <v xml:space="preserve"> </v>
      </c>
      <c r="L376" s="586" t="str">
        <f>IFERROR(VLOOKUP(H376,'base dados'!$B$2:$F$47,3,FALSE)," ")</f>
        <v xml:space="preserve"> </v>
      </c>
      <c r="M376" s="582"/>
      <c r="N376" s="587"/>
      <c r="O376" s="587"/>
      <c r="P376" s="586">
        <f t="shared" si="90"/>
        <v>0</v>
      </c>
      <c r="Q376" s="587"/>
      <c r="R376" s="587"/>
      <c r="S376" s="587"/>
      <c r="T376" s="587"/>
      <c r="U376" s="586">
        <f t="shared" si="91"/>
        <v>0</v>
      </c>
      <c r="V376" s="582"/>
      <c r="W376" s="582"/>
      <c r="X376" s="582"/>
      <c r="Y376" s="582"/>
      <c r="Z376" s="586">
        <f t="shared" si="92"/>
        <v>0</v>
      </c>
      <c r="AA376" s="582"/>
      <c r="AB376" s="582"/>
      <c r="AC376" s="586">
        <f t="shared" si="93"/>
        <v>0</v>
      </c>
      <c r="AD376" s="582"/>
      <c r="AE376" s="582"/>
      <c r="AF376" s="582"/>
      <c r="AG376" s="586">
        <f t="shared" si="94"/>
        <v>0</v>
      </c>
      <c r="AH376" s="582"/>
      <c r="AI376" s="582"/>
      <c r="AJ376" s="582"/>
      <c r="AK376" s="582"/>
      <c r="AL376" s="586">
        <f t="shared" si="95"/>
        <v>0</v>
      </c>
      <c r="AM376" s="582"/>
      <c r="AN376" s="582"/>
      <c r="AO376" s="586">
        <f t="shared" si="100"/>
        <v>0</v>
      </c>
      <c r="AP376" s="582"/>
      <c r="AQ376" s="582"/>
      <c r="AR376" s="582"/>
      <c r="AS376" s="588">
        <f t="shared" si="101"/>
        <v>0</v>
      </c>
      <c r="AT376" s="590">
        <f t="shared" si="102"/>
        <v>0</v>
      </c>
      <c r="AU376" s="601">
        <f t="shared" si="96"/>
        <v>0</v>
      </c>
      <c r="AV376" s="601">
        <f t="shared" si="103"/>
        <v>0</v>
      </c>
      <c r="AW376" s="584">
        <f>IFERROR(VLOOKUP(G376,'base dados'!$B$2:$C$47,2,FALSE),0)</f>
        <v>0</v>
      </c>
      <c r="AX376" s="589">
        <f t="shared" si="106"/>
        <v>0</v>
      </c>
      <c r="AY376" s="601">
        <f t="shared" si="97"/>
        <v>0</v>
      </c>
      <c r="AZ376" s="601">
        <f t="shared" si="98"/>
        <v>0</v>
      </c>
      <c r="BA376" s="585">
        <f>IFERROR(VLOOKUP(H376,'base dados'!$B$2:$C$47,2,FALSE),0)</f>
        <v>0</v>
      </c>
      <c r="BB376" s="589">
        <f t="shared" si="104"/>
        <v>0</v>
      </c>
      <c r="BC376" s="589">
        <f t="shared" si="105"/>
        <v>0</v>
      </c>
    </row>
    <row r="377" spans="1:55" ht="42.6" hidden="1" customHeight="1">
      <c r="A377" s="482">
        <f>IFERROR(VLOOKUP(G377,'base dados'!K378:L381,2,FALSE),0)</f>
        <v>0</v>
      </c>
      <c r="B377" s="482">
        <f>IFERROR(VLOOKUP(H377,'base dados'!$M$11:$N$22,2,FALSE),0)</f>
        <v>0</v>
      </c>
      <c r="C377" s="578">
        <f t="shared" si="99"/>
        <v>367</v>
      </c>
      <c r="D377" s="578"/>
      <c r="E377" s="578"/>
      <c r="F377" s="581"/>
      <c r="G377" s="579"/>
      <c r="H377" s="579"/>
      <c r="I377" s="597">
        <f>IFERROR(VLOOKUP(G377,'base dados'!$B$2:$F$47,5,FALSE),0)</f>
        <v>0</v>
      </c>
      <c r="J377" s="586" t="str">
        <f>IFERROR(VLOOKUP(G377,'base dados'!$B$2:$F$47,3,FALSE)," ")</f>
        <v xml:space="preserve"> </v>
      </c>
      <c r="K377" s="597" t="str">
        <f>IFERROR(VLOOKUP(H377,'base dados'!$B$2:$F$47,5,FALSE)," ")</f>
        <v xml:space="preserve"> </v>
      </c>
      <c r="L377" s="586" t="str">
        <f>IFERROR(VLOOKUP(H377,'base dados'!$B$2:$F$47,3,FALSE)," ")</f>
        <v xml:space="preserve"> </v>
      </c>
      <c r="M377" s="582"/>
      <c r="N377" s="587"/>
      <c r="O377" s="587"/>
      <c r="P377" s="586">
        <f t="shared" si="90"/>
        <v>0</v>
      </c>
      <c r="Q377" s="587"/>
      <c r="R377" s="587"/>
      <c r="S377" s="587"/>
      <c r="T377" s="587"/>
      <c r="U377" s="586">
        <f t="shared" si="91"/>
        <v>0</v>
      </c>
      <c r="V377" s="582"/>
      <c r="W377" s="582"/>
      <c r="X377" s="582"/>
      <c r="Y377" s="582"/>
      <c r="Z377" s="586">
        <f t="shared" si="92"/>
        <v>0</v>
      </c>
      <c r="AA377" s="582"/>
      <c r="AB377" s="582"/>
      <c r="AC377" s="586">
        <f t="shared" si="93"/>
        <v>0</v>
      </c>
      <c r="AD377" s="582"/>
      <c r="AE377" s="582"/>
      <c r="AF377" s="582"/>
      <c r="AG377" s="586">
        <f t="shared" si="94"/>
        <v>0</v>
      </c>
      <c r="AH377" s="582"/>
      <c r="AI377" s="582"/>
      <c r="AJ377" s="582"/>
      <c r="AK377" s="582"/>
      <c r="AL377" s="586">
        <f t="shared" si="95"/>
        <v>0</v>
      </c>
      <c r="AM377" s="582"/>
      <c r="AN377" s="582"/>
      <c r="AO377" s="586">
        <f t="shared" si="100"/>
        <v>0</v>
      </c>
      <c r="AP377" s="582"/>
      <c r="AQ377" s="582"/>
      <c r="AR377" s="582"/>
      <c r="AS377" s="588">
        <f t="shared" si="101"/>
        <v>0</v>
      </c>
      <c r="AT377" s="590">
        <f t="shared" si="102"/>
        <v>0</v>
      </c>
      <c r="AU377" s="601">
        <f t="shared" si="96"/>
        <v>0</v>
      </c>
      <c r="AV377" s="601">
        <f t="shared" si="103"/>
        <v>0</v>
      </c>
      <c r="AW377" s="584">
        <f>IFERROR(VLOOKUP(G377,'base dados'!$B$2:$C$47,2,FALSE),0)</f>
        <v>0</v>
      </c>
      <c r="AX377" s="589">
        <f t="shared" si="106"/>
        <v>0</v>
      </c>
      <c r="AY377" s="601">
        <f t="shared" si="97"/>
        <v>0</v>
      </c>
      <c r="AZ377" s="601">
        <f t="shared" si="98"/>
        <v>0</v>
      </c>
      <c r="BA377" s="585">
        <f>IFERROR(VLOOKUP(H377,'base dados'!$B$2:$C$47,2,FALSE),0)</f>
        <v>0</v>
      </c>
      <c r="BB377" s="589">
        <f t="shared" si="104"/>
        <v>0</v>
      </c>
      <c r="BC377" s="589">
        <f t="shared" si="105"/>
        <v>0</v>
      </c>
    </row>
    <row r="378" spans="1:55" ht="42.6" hidden="1" customHeight="1">
      <c r="A378" s="482">
        <f>IFERROR(VLOOKUP(G378,'base dados'!K379:L382,2,FALSE),0)</f>
        <v>0</v>
      </c>
      <c r="B378" s="482">
        <f>IFERROR(VLOOKUP(H378,'base dados'!$M$11:$N$22,2,FALSE),0)</f>
        <v>0</v>
      </c>
      <c r="C378" s="578">
        <f t="shared" si="99"/>
        <v>368</v>
      </c>
      <c r="D378" s="578"/>
      <c r="E378" s="578"/>
      <c r="F378" s="581"/>
      <c r="G378" s="579"/>
      <c r="H378" s="579"/>
      <c r="I378" s="597">
        <f>IFERROR(VLOOKUP(G378,'base dados'!$B$2:$F$47,5,FALSE),0)</f>
        <v>0</v>
      </c>
      <c r="J378" s="586" t="str">
        <f>IFERROR(VLOOKUP(G378,'base dados'!$B$2:$F$47,3,FALSE)," ")</f>
        <v xml:space="preserve"> </v>
      </c>
      <c r="K378" s="597" t="str">
        <f>IFERROR(VLOOKUP(H378,'base dados'!$B$2:$F$47,5,FALSE)," ")</f>
        <v xml:space="preserve"> </v>
      </c>
      <c r="L378" s="586" t="str">
        <f>IFERROR(VLOOKUP(H378,'base dados'!$B$2:$F$47,3,FALSE)," ")</f>
        <v xml:space="preserve"> </v>
      </c>
      <c r="M378" s="582"/>
      <c r="N378" s="587"/>
      <c r="O378" s="587"/>
      <c r="P378" s="586">
        <f t="shared" si="90"/>
        <v>0</v>
      </c>
      <c r="Q378" s="587"/>
      <c r="R378" s="587"/>
      <c r="S378" s="587"/>
      <c r="T378" s="587"/>
      <c r="U378" s="586">
        <f t="shared" si="91"/>
        <v>0</v>
      </c>
      <c r="V378" s="582"/>
      <c r="W378" s="582"/>
      <c r="X378" s="582"/>
      <c r="Y378" s="582"/>
      <c r="Z378" s="586">
        <f t="shared" si="92"/>
        <v>0</v>
      </c>
      <c r="AA378" s="582"/>
      <c r="AB378" s="582"/>
      <c r="AC378" s="586">
        <f t="shared" si="93"/>
        <v>0</v>
      </c>
      <c r="AD378" s="582"/>
      <c r="AE378" s="582"/>
      <c r="AF378" s="582"/>
      <c r="AG378" s="586">
        <f t="shared" si="94"/>
        <v>0</v>
      </c>
      <c r="AH378" s="582"/>
      <c r="AI378" s="582"/>
      <c r="AJ378" s="582"/>
      <c r="AK378" s="582"/>
      <c r="AL378" s="586">
        <f t="shared" si="95"/>
        <v>0</v>
      </c>
      <c r="AM378" s="582"/>
      <c r="AN378" s="582"/>
      <c r="AO378" s="586">
        <f t="shared" si="100"/>
        <v>0</v>
      </c>
      <c r="AP378" s="582"/>
      <c r="AQ378" s="582"/>
      <c r="AR378" s="582"/>
      <c r="AS378" s="588">
        <f t="shared" si="101"/>
        <v>0</v>
      </c>
      <c r="AT378" s="590">
        <f t="shared" si="102"/>
        <v>0</v>
      </c>
      <c r="AU378" s="601">
        <f t="shared" si="96"/>
        <v>0</v>
      </c>
      <c r="AV378" s="601">
        <f t="shared" si="103"/>
        <v>0</v>
      </c>
      <c r="AW378" s="584">
        <f>IFERROR(VLOOKUP(G378,'base dados'!$B$2:$C$47,2,FALSE),0)</f>
        <v>0</v>
      </c>
      <c r="AX378" s="589">
        <f t="shared" si="106"/>
        <v>0</v>
      </c>
      <c r="AY378" s="601">
        <f t="shared" si="97"/>
        <v>0</v>
      </c>
      <c r="AZ378" s="601">
        <f t="shared" si="98"/>
        <v>0</v>
      </c>
      <c r="BA378" s="585">
        <f>IFERROR(VLOOKUP(H378,'base dados'!$B$2:$C$47,2,FALSE),0)</f>
        <v>0</v>
      </c>
      <c r="BB378" s="589">
        <f t="shared" si="104"/>
        <v>0</v>
      </c>
      <c r="BC378" s="589">
        <f t="shared" si="105"/>
        <v>0</v>
      </c>
    </row>
    <row r="379" spans="1:55" ht="42.6" hidden="1" customHeight="1">
      <c r="A379" s="482">
        <f>IFERROR(VLOOKUP(G379,'base dados'!K380:L383,2,FALSE),0)</f>
        <v>0</v>
      </c>
      <c r="B379" s="482">
        <f>IFERROR(VLOOKUP(H379,'base dados'!$M$11:$N$22,2,FALSE),0)</f>
        <v>0</v>
      </c>
      <c r="C379" s="578">
        <f t="shared" si="99"/>
        <v>369</v>
      </c>
      <c r="D379" s="578"/>
      <c r="E379" s="578"/>
      <c r="F379" s="581"/>
      <c r="G379" s="579"/>
      <c r="H379" s="579"/>
      <c r="I379" s="597">
        <f>IFERROR(VLOOKUP(G379,'base dados'!$B$2:$F$47,5,FALSE),0)</f>
        <v>0</v>
      </c>
      <c r="J379" s="586" t="str">
        <f>IFERROR(VLOOKUP(G379,'base dados'!$B$2:$F$47,3,FALSE)," ")</f>
        <v xml:space="preserve"> </v>
      </c>
      <c r="K379" s="597" t="str">
        <f>IFERROR(VLOOKUP(H379,'base dados'!$B$2:$F$47,5,FALSE)," ")</f>
        <v xml:space="preserve"> </v>
      </c>
      <c r="L379" s="586" t="str">
        <f>IFERROR(VLOOKUP(H379,'base dados'!$B$2:$F$47,3,FALSE)," ")</f>
        <v xml:space="preserve"> </v>
      </c>
      <c r="M379" s="582"/>
      <c r="N379" s="587"/>
      <c r="O379" s="587"/>
      <c r="P379" s="586">
        <f t="shared" si="90"/>
        <v>0</v>
      </c>
      <c r="Q379" s="587"/>
      <c r="R379" s="587"/>
      <c r="S379" s="587"/>
      <c r="T379" s="587"/>
      <c r="U379" s="586">
        <f t="shared" si="91"/>
        <v>0</v>
      </c>
      <c r="V379" s="582"/>
      <c r="W379" s="582"/>
      <c r="X379" s="582"/>
      <c r="Y379" s="582"/>
      <c r="Z379" s="586">
        <f t="shared" si="92"/>
        <v>0</v>
      </c>
      <c r="AA379" s="582"/>
      <c r="AB379" s="582"/>
      <c r="AC379" s="586">
        <f t="shared" si="93"/>
        <v>0</v>
      </c>
      <c r="AD379" s="582"/>
      <c r="AE379" s="582"/>
      <c r="AF379" s="582"/>
      <c r="AG379" s="586">
        <f t="shared" si="94"/>
        <v>0</v>
      </c>
      <c r="AH379" s="582"/>
      <c r="AI379" s="582"/>
      <c r="AJ379" s="582"/>
      <c r="AK379" s="582"/>
      <c r="AL379" s="586">
        <f t="shared" si="95"/>
        <v>0</v>
      </c>
      <c r="AM379" s="582"/>
      <c r="AN379" s="582"/>
      <c r="AO379" s="586">
        <f t="shared" si="100"/>
        <v>0</v>
      </c>
      <c r="AP379" s="582"/>
      <c r="AQ379" s="582"/>
      <c r="AR379" s="582"/>
      <c r="AS379" s="588">
        <f t="shared" si="101"/>
        <v>0</v>
      </c>
      <c r="AT379" s="590">
        <f t="shared" si="102"/>
        <v>0</v>
      </c>
      <c r="AU379" s="601">
        <f t="shared" si="96"/>
        <v>0</v>
      </c>
      <c r="AV379" s="601">
        <f t="shared" si="103"/>
        <v>0</v>
      </c>
      <c r="AW379" s="584">
        <f>IFERROR(VLOOKUP(G379,'base dados'!$B$2:$C$47,2,FALSE),0)</f>
        <v>0</v>
      </c>
      <c r="AX379" s="589">
        <f t="shared" si="106"/>
        <v>0</v>
      </c>
      <c r="AY379" s="601">
        <f t="shared" si="97"/>
        <v>0</v>
      </c>
      <c r="AZ379" s="601">
        <f t="shared" si="98"/>
        <v>0</v>
      </c>
      <c r="BA379" s="585">
        <f>IFERROR(VLOOKUP(H379,'base dados'!$B$2:$C$47,2,FALSE),0)</f>
        <v>0</v>
      </c>
      <c r="BB379" s="589">
        <f t="shared" si="104"/>
        <v>0</v>
      </c>
      <c r="BC379" s="589">
        <f t="shared" si="105"/>
        <v>0</v>
      </c>
    </row>
    <row r="380" spans="1:55" ht="42.6" hidden="1" customHeight="1">
      <c r="A380" s="482">
        <f>IFERROR(VLOOKUP(G380,'base dados'!K381:L384,2,FALSE),0)</f>
        <v>0</v>
      </c>
      <c r="B380" s="482">
        <f>IFERROR(VLOOKUP(H380,'base dados'!$M$11:$N$22,2,FALSE),0)</f>
        <v>0</v>
      </c>
      <c r="C380" s="578">
        <f t="shared" si="99"/>
        <v>370</v>
      </c>
      <c r="D380" s="578"/>
      <c r="E380" s="578"/>
      <c r="F380" s="581"/>
      <c r="G380" s="579"/>
      <c r="H380" s="579"/>
      <c r="I380" s="597">
        <f>IFERROR(VLOOKUP(G380,'base dados'!$B$2:$F$47,5,FALSE),0)</f>
        <v>0</v>
      </c>
      <c r="J380" s="586" t="str">
        <f>IFERROR(VLOOKUP(G380,'base dados'!$B$2:$F$47,3,FALSE)," ")</f>
        <v xml:space="preserve"> </v>
      </c>
      <c r="K380" s="597" t="str">
        <f>IFERROR(VLOOKUP(H380,'base dados'!$B$2:$F$47,5,FALSE)," ")</f>
        <v xml:space="preserve"> </v>
      </c>
      <c r="L380" s="586" t="str">
        <f>IFERROR(VLOOKUP(H380,'base dados'!$B$2:$F$47,3,FALSE)," ")</f>
        <v xml:space="preserve"> </v>
      </c>
      <c r="M380" s="582"/>
      <c r="N380" s="587"/>
      <c r="O380" s="587"/>
      <c r="P380" s="586">
        <f t="shared" si="90"/>
        <v>0</v>
      </c>
      <c r="Q380" s="587"/>
      <c r="R380" s="587"/>
      <c r="S380" s="587"/>
      <c r="T380" s="587"/>
      <c r="U380" s="586">
        <f t="shared" si="91"/>
        <v>0</v>
      </c>
      <c r="V380" s="582"/>
      <c r="W380" s="582"/>
      <c r="X380" s="582"/>
      <c r="Y380" s="582"/>
      <c r="Z380" s="586">
        <f t="shared" si="92"/>
        <v>0</v>
      </c>
      <c r="AA380" s="582"/>
      <c r="AB380" s="582"/>
      <c r="AC380" s="586">
        <f t="shared" si="93"/>
        <v>0</v>
      </c>
      <c r="AD380" s="582"/>
      <c r="AE380" s="582"/>
      <c r="AF380" s="582"/>
      <c r="AG380" s="586">
        <f t="shared" si="94"/>
        <v>0</v>
      </c>
      <c r="AH380" s="582"/>
      <c r="AI380" s="582"/>
      <c r="AJ380" s="582"/>
      <c r="AK380" s="582"/>
      <c r="AL380" s="586">
        <f t="shared" si="95"/>
        <v>0</v>
      </c>
      <c r="AM380" s="582"/>
      <c r="AN380" s="582"/>
      <c r="AO380" s="586">
        <f t="shared" si="100"/>
        <v>0</v>
      </c>
      <c r="AP380" s="582"/>
      <c r="AQ380" s="582"/>
      <c r="AR380" s="582"/>
      <c r="AS380" s="588">
        <f t="shared" si="101"/>
        <v>0</v>
      </c>
      <c r="AT380" s="590">
        <f t="shared" si="102"/>
        <v>0</v>
      </c>
      <c r="AU380" s="601">
        <f t="shared" si="96"/>
        <v>0</v>
      </c>
      <c r="AV380" s="601">
        <f t="shared" si="103"/>
        <v>0</v>
      </c>
      <c r="AW380" s="584">
        <f>IFERROR(VLOOKUP(G380,'base dados'!$B$2:$C$47,2,FALSE),0)</f>
        <v>0</v>
      </c>
      <c r="AX380" s="589">
        <f t="shared" si="106"/>
        <v>0</v>
      </c>
      <c r="AY380" s="601">
        <f t="shared" si="97"/>
        <v>0</v>
      </c>
      <c r="AZ380" s="601">
        <f t="shared" si="98"/>
        <v>0</v>
      </c>
      <c r="BA380" s="585">
        <f>IFERROR(VLOOKUP(H380,'base dados'!$B$2:$C$47,2,FALSE),0)</f>
        <v>0</v>
      </c>
      <c r="BB380" s="589">
        <f t="shared" si="104"/>
        <v>0</v>
      </c>
      <c r="BC380" s="589">
        <f t="shared" si="105"/>
        <v>0</v>
      </c>
    </row>
    <row r="381" spans="1:55" ht="42.6" hidden="1" customHeight="1">
      <c r="A381" s="482">
        <f>IFERROR(VLOOKUP(G381,'base dados'!K382:L385,2,FALSE),0)</f>
        <v>0</v>
      </c>
      <c r="B381" s="482">
        <f>IFERROR(VLOOKUP(H381,'base dados'!$M$11:$N$22,2,FALSE),0)</f>
        <v>0</v>
      </c>
      <c r="C381" s="578">
        <f t="shared" si="99"/>
        <v>371</v>
      </c>
      <c r="D381" s="578"/>
      <c r="E381" s="578"/>
      <c r="F381" s="581"/>
      <c r="G381" s="579"/>
      <c r="H381" s="579"/>
      <c r="I381" s="597">
        <f>IFERROR(VLOOKUP(G381,'base dados'!$B$2:$F$47,5,FALSE),0)</f>
        <v>0</v>
      </c>
      <c r="J381" s="586" t="str">
        <f>IFERROR(VLOOKUP(G381,'base dados'!$B$2:$F$47,3,FALSE)," ")</f>
        <v xml:space="preserve"> </v>
      </c>
      <c r="K381" s="597" t="str">
        <f>IFERROR(VLOOKUP(H381,'base dados'!$B$2:$F$47,5,FALSE)," ")</f>
        <v xml:space="preserve"> </v>
      </c>
      <c r="L381" s="586" t="str">
        <f>IFERROR(VLOOKUP(H381,'base dados'!$B$2:$F$47,3,FALSE)," ")</f>
        <v xml:space="preserve"> </v>
      </c>
      <c r="M381" s="582"/>
      <c r="N381" s="587"/>
      <c r="O381" s="587"/>
      <c r="P381" s="586">
        <f t="shared" si="90"/>
        <v>0</v>
      </c>
      <c r="Q381" s="587"/>
      <c r="R381" s="587"/>
      <c r="S381" s="587"/>
      <c r="T381" s="587"/>
      <c r="U381" s="586">
        <f t="shared" si="91"/>
        <v>0</v>
      </c>
      <c r="V381" s="582"/>
      <c r="W381" s="582"/>
      <c r="X381" s="582"/>
      <c r="Y381" s="582"/>
      <c r="Z381" s="586">
        <f t="shared" si="92"/>
        <v>0</v>
      </c>
      <c r="AA381" s="582"/>
      <c r="AB381" s="582"/>
      <c r="AC381" s="586">
        <f t="shared" si="93"/>
        <v>0</v>
      </c>
      <c r="AD381" s="582"/>
      <c r="AE381" s="582"/>
      <c r="AF381" s="582"/>
      <c r="AG381" s="586">
        <f t="shared" si="94"/>
        <v>0</v>
      </c>
      <c r="AH381" s="582"/>
      <c r="AI381" s="582"/>
      <c r="AJ381" s="582"/>
      <c r="AK381" s="582"/>
      <c r="AL381" s="586">
        <f t="shared" si="95"/>
        <v>0</v>
      </c>
      <c r="AM381" s="582"/>
      <c r="AN381" s="582"/>
      <c r="AO381" s="586">
        <f t="shared" si="100"/>
        <v>0</v>
      </c>
      <c r="AP381" s="582"/>
      <c r="AQ381" s="582"/>
      <c r="AR381" s="582"/>
      <c r="AS381" s="588">
        <f t="shared" si="101"/>
        <v>0</v>
      </c>
      <c r="AT381" s="590">
        <f t="shared" si="102"/>
        <v>0</v>
      </c>
      <c r="AU381" s="601">
        <f t="shared" si="96"/>
        <v>0</v>
      </c>
      <c r="AV381" s="601">
        <f t="shared" si="103"/>
        <v>0</v>
      </c>
      <c r="AW381" s="584">
        <f>IFERROR(VLOOKUP(G381,'base dados'!$B$2:$C$47,2,FALSE),0)</f>
        <v>0</v>
      </c>
      <c r="AX381" s="589">
        <f t="shared" si="106"/>
        <v>0</v>
      </c>
      <c r="AY381" s="601">
        <f t="shared" si="97"/>
        <v>0</v>
      </c>
      <c r="AZ381" s="601">
        <f t="shared" si="98"/>
        <v>0</v>
      </c>
      <c r="BA381" s="585">
        <f>IFERROR(VLOOKUP(H381,'base dados'!$B$2:$C$47,2,FALSE),0)</f>
        <v>0</v>
      </c>
      <c r="BB381" s="589">
        <f t="shared" si="104"/>
        <v>0</v>
      </c>
      <c r="BC381" s="589">
        <f t="shared" si="105"/>
        <v>0</v>
      </c>
    </row>
    <row r="382" spans="1:55" ht="42.6" hidden="1" customHeight="1">
      <c r="A382" s="482">
        <f>IFERROR(VLOOKUP(G382,'base dados'!K383:L386,2,FALSE),0)</f>
        <v>0</v>
      </c>
      <c r="B382" s="482">
        <f>IFERROR(VLOOKUP(H382,'base dados'!$M$11:$N$22,2,FALSE),0)</f>
        <v>0</v>
      </c>
      <c r="C382" s="578">
        <f t="shared" si="99"/>
        <v>372</v>
      </c>
      <c r="D382" s="578"/>
      <c r="E382" s="578"/>
      <c r="F382" s="581"/>
      <c r="G382" s="579"/>
      <c r="H382" s="579"/>
      <c r="I382" s="597">
        <f>IFERROR(VLOOKUP(G382,'base dados'!$B$2:$F$47,5,FALSE),0)</f>
        <v>0</v>
      </c>
      <c r="J382" s="586" t="str">
        <f>IFERROR(VLOOKUP(G382,'base dados'!$B$2:$F$47,3,FALSE)," ")</f>
        <v xml:space="preserve"> </v>
      </c>
      <c r="K382" s="597" t="str">
        <f>IFERROR(VLOOKUP(H382,'base dados'!$B$2:$F$47,5,FALSE)," ")</f>
        <v xml:space="preserve"> </v>
      </c>
      <c r="L382" s="586" t="str">
        <f>IFERROR(VLOOKUP(H382,'base dados'!$B$2:$F$47,3,FALSE)," ")</f>
        <v xml:space="preserve"> </v>
      </c>
      <c r="M382" s="582"/>
      <c r="N382" s="587"/>
      <c r="O382" s="587"/>
      <c r="P382" s="586">
        <f t="shared" si="90"/>
        <v>0</v>
      </c>
      <c r="Q382" s="587"/>
      <c r="R382" s="587"/>
      <c r="S382" s="587"/>
      <c r="T382" s="587"/>
      <c r="U382" s="586">
        <f t="shared" si="91"/>
        <v>0</v>
      </c>
      <c r="V382" s="582"/>
      <c r="W382" s="582"/>
      <c r="X382" s="582"/>
      <c r="Y382" s="582"/>
      <c r="Z382" s="586">
        <f t="shared" si="92"/>
        <v>0</v>
      </c>
      <c r="AA382" s="582"/>
      <c r="AB382" s="582"/>
      <c r="AC382" s="586">
        <f t="shared" si="93"/>
        <v>0</v>
      </c>
      <c r="AD382" s="582"/>
      <c r="AE382" s="582"/>
      <c r="AF382" s="582"/>
      <c r="AG382" s="586">
        <f t="shared" si="94"/>
        <v>0</v>
      </c>
      <c r="AH382" s="582"/>
      <c r="AI382" s="582"/>
      <c r="AJ382" s="582"/>
      <c r="AK382" s="582"/>
      <c r="AL382" s="586">
        <f t="shared" si="95"/>
        <v>0</v>
      </c>
      <c r="AM382" s="582"/>
      <c r="AN382" s="582"/>
      <c r="AO382" s="586">
        <f t="shared" si="100"/>
        <v>0</v>
      </c>
      <c r="AP382" s="582"/>
      <c r="AQ382" s="582"/>
      <c r="AR382" s="582"/>
      <c r="AS382" s="588">
        <f t="shared" si="101"/>
        <v>0</v>
      </c>
      <c r="AT382" s="590">
        <f t="shared" si="102"/>
        <v>0</v>
      </c>
      <c r="AU382" s="601">
        <f t="shared" si="96"/>
        <v>0</v>
      </c>
      <c r="AV382" s="601">
        <f t="shared" si="103"/>
        <v>0</v>
      </c>
      <c r="AW382" s="584">
        <f>IFERROR(VLOOKUP(G382,'base dados'!$B$2:$C$47,2,FALSE),0)</f>
        <v>0</v>
      </c>
      <c r="AX382" s="589">
        <f t="shared" si="106"/>
        <v>0</v>
      </c>
      <c r="AY382" s="601">
        <f t="shared" si="97"/>
        <v>0</v>
      </c>
      <c r="AZ382" s="601">
        <f t="shared" si="98"/>
        <v>0</v>
      </c>
      <c r="BA382" s="585">
        <f>IFERROR(VLOOKUP(H382,'base dados'!$B$2:$C$47,2,FALSE),0)</f>
        <v>0</v>
      </c>
      <c r="BB382" s="589">
        <f t="shared" si="104"/>
        <v>0</v>
      </c>
      <c r="BC382" s="589">
        <f t="shared" si="105"/>
        <v>0</v>
      </c>
    </row>
    <row r="383" spans="1:55" ht="42.6" hidden="1" customHeight="1">
      <c r="A383" s="482">
        <f>IFERROR(VLOOKUP(G383,'base dados'!K384:L387,2,FALSE),0)</f>
        <v>0</v>
      </c>
      <c r="B383" s="482">
        <f>IFERROR(VLOOKUP(H383,'base dados'!$M$11:$N$22,2,FALSE),0)</f>
        <v>0</v>
      </c>
      <c r="C383" s="578">
        <f t="shared" si="99"/>
        <v>373</v>
      </c>
      <c r="D383" s="578"/>
      <c r="E383" s="578"/>
      <c r="F383" s="581"/>
      <c r="G383" s="579"/>
      <c r="H383" s="579"/>
      <c r="I383" s="597">
        <f>IFERROR(VLOOKUP(G383,'base dados'!$B$2:$F$47,5,FALSE),0)</f>
        <v>0</v>
      </c>
      <c r="J383" s="586" t="str">
        <f>IFERROR(VLOOKUP(G383,'base dados'!$B$2:$F$47,3,FALSE)," ")</f>
        <v xml:space="preserve"> </v>
      </c>
      <c r="K383" s="597" t="str">
        <f>IFERROR(VLOOKUP(H383,'base dados'!$B$2:$F$47,5,FALSE)," ")</f>
        <v xml:space="preserve"> </v>
      </c>
      <c r="L383" s="586" t="str">
        <f>IFERROR(VLOOKUP(H383,'base dados'!$B$2:$F$47,3,FALSE)," ")</f>
        <v xml:space="preserve"> </v>
      </c>
      <c r="M383" s="582"/>
      <c r="N383" s="587"/>
      <c r="O383" s="587"/>
      <c r="P383" s="586">
        <f t="shared" si="90"/>
        <v>0</v>
      </c>
      <c r="Q383" s="587"/>
      <c r="R383" s="587"/>
      <c r="S383" s="587"/>
      <c r="T383" s="587"/>
      <c r="U383" s="586">
        <f t="shared" si="91"/>
        <v>0</v>
      </c>
      <c r="V383" s="582"/>
      <c r="W383" s="582"/>
      <c r="X383" s="582"/>
      <c r="Y383" s="582"/>
      <c r="Z383" s="586">
        <f t="shared" si="92"/>
        <v>0</v>
      </c>
      <c r="AA383" s="582"/>
      <c r="AB383" s="582"/>
      <c r="AC383" s="586">
        <f t="shared" si="93"/>
        <v>0</v>
      </c>
      <c r="AD383" s="582"/>
      <c r="AE383" s="582"/>
      <c r="AF383" s="582"/>
      <c r="AG383" s="586">
        <f t="shared" si="94"/>
        <v>0</v>
      </c>
      <c r="AH383" s="582"/>
      <c r="AI383" s="582"/>
      <c r="AJ383" s="582"/>
      <c r="AK383" s="582"/>
      <c r="AL383" s="586">
        <f t="shared" si="95"/>
        <v>0</v>
      </c>
      <c r="AM383" s="582"/>
      <c r="AN383" s="582"/>
      <c r="AO383" s="586">
        <f t="shared" si="100"/>
        <v>0</v>
      </c>
      <c r="AP383" s="582"/>
      <c r="AQ383" s="582"/>
      <c r="AR383" s="582"/>
      <c r="AS383" s="588">
        <f t="shared" si="101"/>
        <v>0</v>
      </c>
      <c r="AT383" s="590">
        <f t="shared" si="102"/>
        <v>0</v>
      </c>
      <c r="AU383" s="601">
        <f t="shared" si="96"/>
        <v>0</v>
      </c>
      <c r="AV383" s="601">
        <f t="shared" si="103"/>
        <v>0</v>
      </c>
      <c r="AW383" s="584">
        <f>IFERROR(VLOOKUP(G383,'base dados'!$B$2:$C$47,2,FALSE),0)</f>
        <v>0</v>
      </c>
      <c r="AX383" s="589">
        <f t="shared" si="106"/>
        <v>0</v>
      </c>
      <c r="AY383" s="601">
        <f t="shared" si="97"/>
        <v>0</v>
      </c>
      <c r="AZ383" s="601">
        <f t="shared" si="98"/>
        <v>0</v>
      </c>
      <c r="BA383" s="585">
        <f>IFERROR(VLOOKUP(H383,'base dados'!$B$2:$C$47,2,FALSE),0)</f>
        <v>0</v>
      </c>
      <c r="BB383" s="589">
        <f t="shared" si="104"/>
        <v>0</v>
      </c>
      <c r="BC383" s="589">
        <f t="shared" si="105"/>
        <v>0</v>
      </c>
    </row>
    <row r="384" spans="1:55" ht="42.6" hidden="1" customHeight="1">
      <c r="A384" s="482">
        <f>IFERROR(VLOOKUP(G384,'base dados'!K385:L388,2,FALSE),0)</f>
        <v>0</v>
      </c>
      <c r="B384" s="482">
        <f>IFERROR(VLOOKUP(H384,'base dados'!$M$11:$N$22,2,FALSE),0)</f>
        <v>0</v>
      </c>
      <c r="C384" s="578">
        <f t="shared" si="99"/>
        <v>374</v>
      </c>
      <c r="D384" s="578"/>
      <c r="E384" s="578"/>
      <c r="F384" s="581"/>
      <c r="G384" s="579"/>
      <c r="H384" s="579"/>
      <c r="I384" s="597">
        <f>IFERROR(VLOOKUP(G384,'base dados'!$B$2:$F$47,5,FALSE),0)</f>
        <v>0</v>
      </c>
      <c r="J384" s="586" t="str">
        <f>IFERROR(VLOOKUP(G384,'base dados'!$B$2:$F$47,3,FALSE)," ")</f>
        <v xml:space="preserve"> </v>
      </c>
      <c r="K384" s="597" t="str">
        <f>IFERROR(VLOOKUP(H384,'base dados'!$B$2:$F$47,5,FALSE)," ")</f>
        <v xml:space="preserve"> </v>
      </c>
      <c r="L384" s="586" t="str">
        <f>IFERROR(VLOOKUP(H384,'base dados'!$B$2:$F$47,3,FALSE)," ")</f>
        <v xml:space="preserve"> </v>
      </c>
      <c r="M384" s="582"/>
      <c r="N384" s="587"/>
      <c r="O384" s="587"/>
      <c r="P384" s="586">
        <f t="shared" si="90"/>
        <v>0</v>
      </c>
      <c r="Q384" s="587"/>
      <c r="R384" s="587"/>
      <c r="S384" s="587"/>
      <c r="T384" s="587"/>
      <c r="U384" s="586">
        <f t="shared" si="91"/>
        <v>0</v>
      </c>
      <c r="V384" s="582"/>
      <c r="W384" s="582"/>
      <c r="X384" s="582"/>
      <c r="Y384" s="582"/>
      <c r="Z384" s="586">
        <f t="shared" si="92"/>
        <v>0</v>
      </c>
      <c r="AA384" s="582"/>
      <c r="AB384" s="582"/>
      <c r="AC384" s="586">
        <f t="shared" si="93"/>
        <v>0</v>
      </c>
      <c r="AD384" s="582"/>
      <c r="AE384" s="582"/>
      <c r="AF384" s="582"/>
      <c r="AG384" s="586">
        <f t="shared" si="94"/>
        <v>0</v>
      </c>
      <c r="AH384" s="582"/>
      <c r="AI384" s="582"/>
      <c r="AJ384" s="582"/>
      <c r="AK384" s="582"/>
      <c r="AL384" s="586">
        <f t="shared" si="95"/>
        <v>0</v>
      </c>
      <c r="AM384" s="582"/>
      <c r="AN384" s="582"/>
      <c r="AO384" s="586">
        <f t="shared" si="100"/>
        <v>0</v>
      </c>
      <c r="AP384" s="582"/>
      <c r="AQ384" s="582"/>
      <c r="AR384" s="582"/>
      <c r="AS384" s="588">
        <f t="shared" si="101"/>
        <v>0</v>
      </c>
      <c r="AT384" s="590">
        <f t="shared" si="102"/>
        <v>0</v>
      </c>
      <c r="AU384" s="601">
        <f t="shared" si="96"/>
        <v>0</v>
      </c>
      <c r="AV384" s="601">
        <f t="shared" si="103"/>
        <v>0</v>
      </c>
      <c r="AW384" s="584">
        <f>IFERROR(VLOOKUP(G384,'base dados'!$B$2:$C$47,2,FALSE),0)</f>
        <v>0</v>
      </c>
      <c r="AX384" s="589">
        <f t="shared" si="106"/>
        <v>0</v>
      </c>
      <c r="AY384" s="601">
        <f t="shared" si="97"/>
        <v>0</v>
      </c>
      <c r="AZ384" s="601">
        <f t="shared" si="98"/>
        <v>0</v>
      </c>
      <c r="BA384" s="585">
        <f>IFERROR(VLOOKUP(H384,'base dados'!$B$2:$C$47,2,FALSE),0)</f>
        <v>0</v>
      </c>
      <c r="BB384" s="589">
        <f t="shared" si="104"/>
        <v>0</v>
      </c>
      <c r="BC384" s="589">
        <f t="shared" si="105"/>
        <v>0</v>
      </c>
    </row>
    <row r="385" spans="1:55" ht="42.6" hidden="1" customHeight="1">
      <c r="A385" s="482">
        <f>IFERROR(VLOOKUP(G385,'base dados'!K386:L389,2,FALSE),0)</f>
        <v>0</v>
      </c>
      <c r="B385" s="482">
        <f>IFERROR(VLOOKUP(H385,'base dados'!$M$11:$N$22,2,FALSE),0)</f>
        <v>0</v>
      </c>
      <c r="C385" s="578">
        <f t="shared" si="99"/>
        <v>375</v>
      </c>
      <c r="D385" s="578"/>
      <c r="E385" s="578"/>
      <c r="F385" s="581"/>
      <c r="G385" s="579"/>
      <c r="H385" s="579"/>
      <c r="I385" s="597">
        <f>IFERROR(VLOOKUP(G385,'base dados'!$B$2:$F$47,5,FALSE),0)</f>
        <v>0</v>
      </c>
      <c r="J385" s="586" t="str">
        <f>IFERROR(VLOOKUP(G385,'base dados'!$B$2:$F$47,3,FALSE)," ")</f>
        <v xml:space="preserve"> </v>
      </c>
      <c r="K385" s="597" t="str">
        <f>IFERROR(VLOOKUP(H385,'base dados'!$B$2:$F$47,5,FALSE)," ")</f>
        <v xml:space="preserve"> </v>
      </c>
      <c r="L385" s="586" t="str">
        <f>IFERROR(VLOOKUP(H385,'base dados'!$B$2:$F$47,3,FALSE)," ")</f>
        <v xml:space="preserve"> </v>
      </c>
      <c r="M385" s="582"/>
      <c r="N385" s="587"/>
      <c r="O385" s="587"/>
      <c r="P385" s="586">
        <f t="shared" si="90"/>
        <v>0</v>
      </c>
      <c r="Q385" s="587"/>
      <c r="R385" s="587"/>
      <c r="S385" s="587"/>
      <c r="T385" s="587"/>
      <c r="U385" s="586">
        <f t="shared" si="91"/>
        <v>0</v>
      </c>
      <c r="V385" s="582"/>
      <c r="W385" s="582"/>
      <c r="X385" s="582"/>
      <c r="Y385" s="582"/>
      <c r="Z385" s="586">
        <f t="shared" si="92"/>
        <v>0</v>
      </c>
      <c r="AA385" s="582"/>
      <c r="AB385" s="582"/>
      <c r="AC385" s="586">
        <f t="shared" si="93"/>
        <v>0</v>
      </c>
      <c r="AD385" s="582"/>
      <c r="AE385" s="582"/>
      <c r="AF385" s="582"/>
      <c r="AG385" s="586">
        <f t="shared" si="94"/>
        <v>0</v>
      </c>
      <c r="AH385" s="582"/>
      <c r="AI385" s="582"/>
      <c r="AJ385" s="582"/>
      <c r="AK385" s="582"/>
      <c r="AL385" s="586">
        <f t="shared" si="95"/>
        <v>0</v>
      </c>
      <c r="AM385" s="582"/>
      <c r="AN385" s="582"/>
      <c r="AO385" s="586">
        <f t="shared" si="100"/>
        <v>0</v>
      </c>
      <c r="AP385" s="582"/>
      <c r="AQ385" s="582"/>
      <c r="AR385" s="582"/>
      <c r="AS385" s="588">
        <f t="shared" si="101"/>
        <v>0</v>
      </c>
      <c r="AT385" s="590">
        <f t="shared" si="102"/>
        <v>0</v>
      </c>
      <c r="AU385" s="601">
        <f t="shared" si="96"/>
        <v>0</v>
      </c>
      <c r="AV385" s="601">
        <f t="shared" si="103"/>
        <v>0</v>
      </c>
      <c r="AW385" s="584">
        <f>IFERROR(VLOOKUP(G385,'base dados'!$B$2:$C$47,2,FALSE),0)</f>
        <v>0</v>
      </c>
      <c r="AX385" s="589">
        <f t="shared" si="106"/>
        <v>0</v>
      </c>
      <c r="AY385" s="601">
        <f t="shared" si="97"/>
        <v>0</v>
      </c>
      <c r="AZ385" s="601">
        <f t="shared" si="98"/>
        <v>0</v>
      </c>
      <c r="BA385" s="585">
        <f>IFERROR(VLOOKUP(H385,'base dados'!$B$2:$C$47,2,FALSE),0)</f>
        <v>0</v>
      </c>
      <c r="BB385" s="589">
        <f t="shared" si="104"/>
        <v>0</v>
      </c>
      <c r="BC385" s="589">
        <f t="shared" si="105"/>
        <v>0</v>
      </c>
    </row>
    <row r="386" spans="1:55" ht="42.6" hidden="1" customHeight="1">
      <c r="A386" s="482">
        <f>IFERROR(VLOOKUP(G386,'base dados'!K387:L390,2,FALSE),0)</f>
        <v>0</v>
      </c>
      <c r="B386" s="482">
        <f>IFERROR(VLOOKUP(H386,'base dados'!$M$11:$N$22,2,FALSE),0)</f>
        <v>0</v>
      </c>
      <c r="C386" s="578">
        <f t="shared" si="99"/>
        <v>376</v>
      </c>
      <c r="D386" s="578"/>
      <c r="E386" s="578"/>
      <c r="F386" s="581"/>
      <c r="G386" s="579"/>
      <c r="H386" s="579"/>
      <c r="I386" s="597">
        <f>IFERROR(VLOOKUP(G386,'base dados'!$B$2:$F$47,5,FALSE),0)</f>
        <v>0</v>
      </c>
      <c r="J386" s="586" t="str">
        <f>IFERROR(VLOOKUP(G386,'base dados'!$B$2:$F$47,3,FALSE)," ")</f>
        <v xml:space="preserve"> </v>
      </c>
      <c r="K386" s="597" t="str">
        <f>IFERROR(VLOOKUP(H386,'base dados'!$B$2:$F$47,5,FALSE)," ")</f>
        <v xml:space="preserve"> </v>
      </c>
      <c r="L386" s="586" t="str">
        <f>IFERROR(VLOOKUP(H386,'base dados'!$B$2:$F$47,3,FALSE)," ")</f>
        <v xml:space="preserve"> </v>
      </c>
      <c r="M386" s="582"/>
      <c r="N386" s="587"/>
      <c r="O386" s="587"/>
      <c r="P386" s="586">
        <f t="shared" si="90"/>
        <v>0</v>
      </c>
      <c r="Q386" s="587"/>
      <c r="R386" s="587"/>
      <c r="S386" s="587"/>
      <c r="T386" s="587"/>
      <c r="U386" s="586">
        <f t="shared" si="91"/>
        <v>0</v>
      </c>
      <c r="V386" s="582"/>
      <c r="W386" s="582"/>
      <c r="X386" s="582"/>
      <c r="Y386" s="582"/>
      <c r="Z386" s="586">
        <f t="shared" si="92"/>
        <v>0</v>
      </c>
      <c r="AA386" s="582"/>
      <c r="AB386" s="582"/>
      <c r="AC386" s="586">
        <f t="shared" si="93"/>
        <v>0</v>
      </c>
      <c r="AD386" s="582"/>
      <c r="AE386" s="582"/>
      <c r="AF386" s="582"/>
      <c r="AG386" s="586">
        <f t="shared" si="94"/>
        <v>0</v>
      </c>
      <c r="AH386" s="582"/>
      <c r="AI386" s="582"/>
      <c r="AJ386" s="582"/>
      <c r="AK386" s="582"/>
      <c r="AL386" s="586">
        <f t="shared" si="95"/>
        <v>0</v>
      </c>
      <c r="AM386" s="582"/>
      <c r="AN386" s="582"/>
      <c r="AO386" s="586">
        <f t="shared" si="100"/>
        <v>0</v>
      </c>
      <c r="AP386" s="582"/>
      <c r="AQ386" s="582"/>
      <c r="AR386" s="582"/>
      <c r="AS386" s="588">
        <f t="shared" si="101"/>
        <v>0</v>
      </c>
      <c r="AT386" s="590">
        <f t="shared" si="102"/>
        <v>0</v>
      </c>
      <c r="AU386" s="601">
        <f t="shared" si="96"/>
        <v>0</v>
      </c>
      <c r="AV386" s="601">
        <f t="shared" si="103"/>
        <v>0</v>
      </c>
      <c r="AW386" s="584">
        <f>IFERROR(VLOOKUP(G386,'base dados'!$B$2:$C$47,2,FALSE),0)</f>
        <v>0</v>
      </c>
      <c r="AX386" s="589">
        <f t="shared" si="106"/>
        <v>0</v>
      </c>
      <c r="AY386" s="601">
        <f t="shared" si="97"/>
        <v>0</v>
      </c>
      <c r="AZ386" s="601">
        <f t="shared" si="98"/>
        <v>0</v>
      </c>
      <c r="BA386" s="585">
        <f>IFERROR(VLOOKUP(H386,'base dados'!$B$2:$C$47,2,FALSE),0)</f>
        <v>0</v>
      </c>
      <c r="BB386" s="589">
        <f t="shared" si="104"/>
        <v>0</v>
      </c>
      <c r="BC386" s="589">
        <f t="shared" si="105"/>
        <v>0</v>
      </c>
    </row>
    <row r="387" spans="1:55" ht="42.6" hidden="1" customHeight="1">
      <c r="A387" s="482">
        <f>IFERROR(VLOOKUP(G387,'base dados'!K388:L391,2,FALSE),0)</f>
        <v>0</v>
      </c>
      <c r="B387" s="482">
        <f>IFERROR(VLOOKUP(H387,'base dados'!$M$11:$N$22,2,FALSE),0)</f>
        <v>0</v>
      </c>
      <c r="C387" s="578">
        <f t="shared" si="99"/>
        <v>377</v>
      </c>
      <c r="D387" s="578"/>
      <c r="E387" s="578"/>
      <c r="F387" s="581"/>
      <c r="G387" s="579"/>
      <c r="H387" s="579"/>
      <c r="I387" s="597">
        <f>IFERROR(VLOOKUP(G387,'base dados'!$B$2:$F$47,5,FALSE),0)</f>
        <v>0</v>
      </c>
      <c r="J387" s="586" t="str">
        <f>IFERROR(VLOOKUP(G387,'base dados'!$B$2:$F$47,3,FALSE)," ")</f>
        <v xml:space="preserve"> </v>
      </c>
      <c r="K387" s="597" t="str">
        <f>IFERROR(VLOOKUP(H387,'base dados'!$B$2:$F$47,5,FALSE)," ")</f>
        <v xml:space="preserve"> </v>
      </c>
      <c r="L387" s="586" t="str">
        <f>IFERROR(VLOOKUP(H387,'base dados'!$B$2:$F$47,3,FALSE)," ")</f>
        <v xml:space="preserve"> </v>
      </c>
      <c r="M387" s="582"/>
      <c r="N387" s="587"/>
      <c r="O387" s="587"/>
      <c r="P387" s="586">
        <f t="shared" si="90"/>
        <v>0</v>
      </c>
      <c r="Q387" s="587"/>
      <c r="R387" s="587"/>
      <c r="S387" s="587"/>
      <c r="T387" s="587"/>
      <c r="U387" s="586">
        <f t="shared" si="91"/>
        <v>0</v>
      </c>
      <c r="V387" s="582"/>
      <c r="W387" s="582"/>
      <c r="X387" s="582"/>
      <c r="Y387" s="582"/>
      <c r="Z387" s="586">
        <f t="shared" si="92"/>
        <v>0</v>
      </c>
      <c r="AA387" s="582"/>
      <c r="AB387" s="582"/>
      <c r="AC387" s="586">
        <f t="shared" si="93"/>
        <v>0</v>
      </c>
      <c r="AD387" s="582"/>
      <c r="AE387" s="582"/>
      <c r="AF387" s="582"/>
      <c r="AG387" s="586">
        <f t="shared" si="94"/>
        <v>0</v>
      </c>
      <c r="AH387" s="582"/>
      <c r="AI387" s="582"/>
      <c r="AJ387" s="582"/>
      <c r="AK387" s="582"/>
      <c r="AL387" s="586">
        <f t="shared" si="95"/>
        <v>0</v>
      </c>
      <c r="AM387" s="582"/>
      <c r="AN387" s="582"/>
      <c r="AO387" s="586">
        <f t="shared" si="100"/>
        <v>0</v>
      </c>
      <c r="AP387" s="582"/>
      <c r="AQ387" s="582"/>
      <c r="AR387" s="582"/>
      <c r="AS387" s="588">
        <f t="shared" si="101"/>
        <v>0</v>
      </c>
      <c r="AT387" s="590">
        <f t="shared" si="102"/>
        <v>0</v>
      </c>
      <c r="AU387" s="601">
        <f t="shared" si="96"/>
        <v>0</v>
      </c>
      <c r="AV387" s="601">
        <f t="shared" si="103"/>
        <v>0</v>
      </c>
      <c r="AW387" s="584">
        <f>IFERROR(VLOOKUP(G387,'base dados'!$B$2:$C$47,2,FALSE),0)</f>
        <v>0</v>
      </c>
      <c r="AX387" s="589">
        <f t="shared" si="106"/>
        <v>0</v>
      </c>
      <c r="AY387" s="601">
        <f t="shared" si="97"/>
        <v>0</v>
      </c>
      <c r="AZ387" s="601">
        <f t="shared" si="98"/>
        <v>0</v>
      </c>
      <c r="BA387" s="585">
        <f>IFERROR(VLOOKUP(H387,'base dados'!$B$2:$C$47,2,FALSE),0)</f>
        <v>0</v>
      </c>
      <c r="BB387" s="589">
        <f t="shared" si="104"/>
        <v>0</v>
      </c>
      <c r="BC387" s="589">
        <f t="shared" si="105"/>
        <v>0</v>
      </c>
    </row>
    <row r="388" spans="1:55" ht="42.6" hidden="1" customHeight="1">
      <c r="A388" s="482">
        <f>IFERROR(VLOOKUP(G388,'base dados'!K389:L392,2,FALSE),0)</f>
        <v>0</v>
      </c>
      <c r="B388" s="482">
        <f>IFERROR(VLOOKUP(H388,'base dados'!$M$11:$N$22,2,FALSE),0)</f>
        <v>0</v>
      </c>
      <c r="C388" s="578">
        <f t="shared" si="99"/>
        <v>378</v>
      </c>
      <c r="D388" s="578"/>
      <c r="E388" s="578"/>
      <c r="F388" s="581"/>
      <c r="G388" s="579"/>
      <c r="H388" s="579"/>
      <c r="I388" s="597">
        <f>IFERROR(VLOOKUP(G388,'base dados'!$B$2:$F$47,5,FALSE),0)</f>
        <v>0</v>
      </c>
      <c r="J388" s="586" t="str">
        <f>IFERROR(VLOOKUP(G388,'base dados'!$B$2:$F$47,3,FALSE)," ")</f>
        <v xml:space="preserve"> </v>
      </c>
      <c r="K388" s="597" t="str">
        <f>IFERROR(VLOOKUP(H388,'base dados'!$B$2:$F$47,5,FALSE)," ")</f>
        <v xml:space="preserve"> </v>
      </c>
      <c r="L388" s="586" t="str">
        <f>IFERROR(VLOOKUP(H388,'base dados'!$B$2:$F$47,3,FALSE)," ")</f>
        <v xml:space="preserve"> </v>
      </c>
      <c r="M388" s="582"/>
      <c r="N388" s="587"/>
      <c r="O388" s="587"/>
      <c r="P388" s="586">
        <f t="shared" si="90"/>
        <v>0</v>
      </c>
      <c r="Q388" s="587"/>
      <c r="R388" s="587"/>
      <c r="S388" s="587"/>
      <c r="T388" s="587"/>
      <c r="U388" s="586">
        <f t="shared" si="91"/>
        <v>0</v>
      </c>
      <c r="V388" s="582"/>
      <c r="W388" s="582"/>
      <c r="X388" s="582"/>
      <c r="Y388" s="582"/>
      <c r="Z388" s="586">
        <f t="shared" si="92"/>
        <v>0</v>
      </c>
      <c r="AA388" s="582"/>
      <c r="AB388" s="582"/>
      <c r="AC388" s="586">
        <f t="shared" si="93"/>
        <v>0</v>
      </c>
      <c r="AD388" s="582"/>
      <c r="AE388" s="582"/>
      <c r="AF388" s="582"/>
      <c r="AG388" s="586">
        <f t="shared" si="94"/>
        <v>0</v>
      </c>
      <c r="AH388" s="582"/>
      <c r="AI388" s="582"/>
      <c r="AJ388" s="582"/>
      <c r="AK388" s="582"/>
      <c r="AL388" s="586">
        <f t="shared" si="95"/>
        <v>0</v>
      </c>
      <c r="AM388" s="582"/>
      <c r="AN388" s="582"/>
      <c r="AO388" s="586">
        <f t="shared" si="100"/>
        <v>0</v>
      </c>
      <c r="AP388" s="582"/>
      <c r="AQ388" s="582"/>
      <c r="AR388" s="582"/>
      <c r="AS388" s="588">
        <f t="shared" si="101"/>
        <v>0</v>
      </c>
      <c r="AT388" s="590">
        <f t="shared" si="102"/>
        <v>0</v>
      </c>
      <c r="AU388" s="601">
        <f t="shared" si="96"/>
        <v>0</v>
      </c>
      <c r="AV388" s="601">
        <f t="shared" si="103"/>
        <v>0</v>
      </c>
      <c r="AW388" s="584">
        <f>IFERROR(VLOOKUP(G388,'base dados'!$B$2:$C$47,2,FALSE),0)</f>
        <v>0</v>
      </c>
      <c r="AX388" s="589">
        <f t="shared" si="106"/>
        <v>0</v>
      </c>
      <c r="AY388" s="601">
        <f t="shared" si="97"/>
        <v>0</v>
      </c>
      <c r="AZ388" s="601">
        <f t="shared" si="98"/>
        <v>0</v>
      </c>
      <c r="BA388" s="585">
        <f>IFERROR(VLOOKUP(H388,'base dados'!$B$2:$C$47,2,FALSE),0)</f>
        <v>0</v>
      </c>
      <c r="BB388" s="589">
        <f t="shared" si="104"/>
        <v>0</v>
      </c>
      <c r="BC388" s="589">
        <f t="shared" si="105"/>
        <v>0</v>
      </c>
    </row>
    <row r="389" spans="1:55" ht="42.6" hidden="1" customHeight="1">
      <c r="A389" s="482">
        <f>IFERROR(VLOOKUP(G389,'base dados'!K390:L393,2,FALSE),0)</f>
        <v>0</v>
      </c>
      <c r="B389" s="482">
        <f>IFERROR(VLOOKUP(H389,'base dados'!$M$11:$N$22,2,FALSE),0)</f>
        <v>0</v>
      </c>
      <c r="C389" s="578">
        <f t="shared" si="99"/>
        <v>379</v>
      </c>
      <c r="D389" s="578"/>
      <c r="E389" s="578"/>
      <c r="F389" s="581"/>
      <c r="G389" s="579"/>
      <c r="H389" s="579"/>
      <c r="I389" s="597">
        <f>IFERROR(VLOOKUP(G389,'base dados'!$B$2:$F$47,5,FALSE),0)</f>
        <v>0</v>
      </c>
      <c r="J389" s="586" t="str">
        <f>IFERROR(VLOOKUP(G389,'base dados'!$B$2:$F$47,3,FALSE)," ")</f>
        <v xml:space="preserve"> </v>
      </c>
      <c r="K389" s="597" t="str">
        <f>IFERROR(VLOOKUP(H389,'base dados'!$B$2:$F$47,5,FALSE)," ")</f>
        <v xml:space="preserve"> </v>
      </c>
      <c r="L389" s="586" t="str">
        <f>IFERROR(VLOOKUP(H389,'base dados'!$B$2:$F$47,3,FALSE)," ")</f>
        <v xml:space="preserve"> </v>
      </c>
      <c r="M389" s="582"/>
      <c r="N389" s="587"/>
      <c r="O389" s="587"/>
      <c r="P389" s="586">
        <f t="shared" si="90"/>
        <v>0</v>
      </c>
      <c r="Q389" s="587"/>
      <c r="R389" s="587"/>
      <c r="S389" s="587"/>
      <c r="T389" s="587"/>
      <c r="U389" s="586">
        <f t="shared" si="91"/>
        <v>0</v>
      </c>
      <c r="V389" s="582"/>
      <c r="W389" s="582"/>
      <c r="X389" s="582"/>
      <c r="Y389" s="582"/>
      <c r="Z389" s="586">
        <f t="shared" si="92"/>
        <v>0</v>
      </c>
      <c r="AA389" s="582"/>
      <c r="AB389" s="582"/>
      <c r="AC389" s="586">
        <f t="shared" si="93"/>
        <v>0</v>
      </c>
      <c r="AD389" s="582"/>
      <c r="AE389" s="582"/>
      <c r="AF389" s="582"/>
      <c r="AG389" s="586">
        <f t="shared" si="94"/>
        <v>0</v>
      </c>
      <c r="AH389" s="582"/>
      <c r="AI389" s="582"/>
      <c r="AJ389" s="582"/>
      <c r="AK389" s="582"/>
      <c r="AL389" s="586">
        <f t="shared" si="95"/>
        <v>0</v>
      </c>
      <c r="AM389" s="582"/>
      <c r="AN389" s="582"/>
      <c r="AO389" s="586">
        <f t="shared" si="100"/>
        <v>0</v>
      </c>
      <c r="AP389" s="582"/>
      <c r="AQ389" s="582"/>
      <c r="AR389" s="582"/>
      <c r="AS389" s="588">
        <f t="shared" si="101"/>
        <v>0</v>
      </c>
      <c r="AT389" s="590">
        <f t="shared" si="102"/>
        <v>0</v>
      </c>
      <c r="AU389" s="601">
        <f t="shared" si="96"/>
        <v>0</v>
      </c>
      <c r="AV389" s="601">
        <f t="shared" si="103"/>
        <v>0</v>
      </c>
      <c r="AW389" s="584">
        <f>IFERROR(VLOOKUP(G389,'base dados'!$B$2:$C$47,2,FALSE),0)</f>
        <v>0</v>
      </c>
      <c r="AX389" s="589">
        <f t="shared" si="106"/>
        <v>0</v>
      </c>
      <c r="AY389" s="601">
        <f t="shared" si="97"/>
        <v>0</v>
      </c>
      <c r="AZ389" s="601">
        <f t="shared" si="98"/>
        <v>0</v>
      </c>
      <c r="BA389" s="585">
        <f>IFERROR(VLOOKUP(H389,'base dados'!$B$2:$C$47,2,FALSE),0)</f>
        <v>0</v>
      </c>
      <c r="BB389" s="589">
        <f t="shared" si="104"/>
        <v>0</v>
      </c>
      <c r="BC389" s="589">
        <f t="shared" si="105"/>
        <v>0</v>
      </c>
    </row>
    <row r="390" spans="1:55" ht="42.6" hidden="1" customHeight="1">
      <c r="A390" s="482">
        <f>IFERROR(VLOOKUP(G390,'base dados'!K391:L394,2,FALSE),0)</f>
        <v>0</v>
      </c>
      <c r="B390" s="482">
        <f>IFERROR(VLOOKUP(H390,'base dados'!$M$11:$N$22,2,FALSE),0)</f>
        <v>0</v>
      </c>
      <c r="C390" s="578">
        <f t="shared" si="99"/>
        <v>380</v>
      </c>
      <c r="D390" s="578"/>
      <c r="E390" s="578"/>
      <c r="F390" s="581"/>
      <c r="G390" s="579"/>
      <c r="H390" s="579"/>
      <c r="I390" s="597">
        <f>IFERROR(VLOOKUP(G390,'base dados'!$B$2:$F$47,5,FALSE),0)</f>
        <v>0</v>
      </c>
      <c r="J390" s="586" t="str">
        <f>IFERROR(VLOOKUP(G390,'base dados'!$B$2:$F$47,3,FALSE)," ")</f>
        <v xml:space="preserve"> </v>
      </c>
      <c r="K390" s="597" t="str">
        <f>IFERROR(VLOOKUP(H390,'base dados'!$B$2:$F$47,5,FALSE)," ")</f>
        <v xml:space="preserve"> </v>
      </c>
      <c r="L390" s="586" t="str">
        <f>IFERROR(VLOOKUP(H390,'base dados'!$B$2:$F$47,3,FALSE)," ")</f>
        <v xml:space="preserve"> </v>
      </c>
      <c r="M390" s="582"/>
      <c r="N390" s="587"/>
      <c r="O390" s="587"/>
      <c r="P390" s="586">
        <f t="shared" si="90"/>
        <v>0</v>
      </c>
      <c r="Q390" s="587"/>
      <c r="R390" s="587"/>
      <c r="S390" s="587"/>
      <c r="T390" s="587"/>
      <c r="U390" s="586">
        <f t="shared" si="91"/>
        <v>0</v>
      </c>
      <c r="V390" s="582"/>
      <c r="W390" s="582"/>
      <c r="X390" s="582"/>
      <c r="Y390" s="582"/>
      <c r="Z390" s="586">
        <f t="shared" si="92"/>
        <v>0</v>
      </c>
      <c r="AA390" s="582"/>
      <c r="AB390" s="582"/>
      <c r="AC390" s="586">
        <f t="shared" si="93"/>
        <v>0</v>
      </c>
      <c r="AD390" s="582"/>
      <c r="AE390" s="582"/>
      <c r="AF390" s="582"/>
      <c r="AG390" s="586">
        <f t="shared" si="94"/>
        <v>0</v>
      </c>
      <c r="AH390" s="582"/>
      <c r="AI390" s="582"/>
      <c r="AJ390" s="582"/>
      <c r="AK390" s="582"/>
      <c r="AL390" s="586">
        <f t="shared" si="95"/>
        <v>0</v>
      </c>
      <c r="AM390" s="582"/>
      <c r="AN390" s="582"/>
      <c r="AO390" s="586">
        <f t="shared" si="100"/>
        <v>0</v>
      </c>
      <c r="AP390" s="582"/>
      <c r="AQ390" s="582"/>
      <c r="AR390" s="582"/>
      <c r="AS390" s="588">
        <f t="shared" si="101"/>
        <v>0</v>
      </c>
      <c r="AT390" s="590">
        <f t="shared" si="102"/>
        <v>0</v>
      </c>
      <c r="AU390" s="601">
        <f t="shared" si="96"/>
        <v>0</v>
      </c>
      <c r="AV390" s="601">
        <f t="shared" si="103"/>
        <v>0</v>
      </c>
      <c r="AW390" s="584">
        <f>IFERROR(VLOOKUP(G390,'base dados'!$B$2:$C$47,2,FALSE),0)</f>
        <v>0</v>
      </c>
      <c r="AX390" s="589">
        <f t="shared" si="106"/>
        <v>0</v>
      </c>
      <c r="AY390" s="601">
        <f t="shared" si="97"/>
        <v>0</v>
      </c>
      <c r="AZ390" s="601">
        <f t="shared" si="98"/>
        <v>0</v>
      </c>
      <c r="BA390" s="585">
        <f>IFERROR(VLOOKUP(H390,'base dados'!$B$2:$C$47,2,FALSE),0)</f>
        <v>0</v>
      </c>
      <c r="BB390" s="589">
        <f t="shared" si="104"/>
        <v>0</v>
      </c>
      <c r="BC390" s="589">
        <f t="shared" si="105"/>
        <v>0</v>
      </c>
    </row>
    <row r="391" spans="1:55" ht="42.6" hidden="1" customHeight="1">
      <c r="A391" s="482">
        <f>IFERROR(VLOOKUP(G391,'base dados'!K392:L395,2,FALSE),0)</f>
        <v>0</v>
      </c>
      <c r="B391" s="482">
        <f>IFERROR(VLOOKUP(H391,'base dados'!$M$11:$N$22,2,FALSE),0)</f>
        <v>0</v>
      </c>
      <c r="C391" s="578">
        <f t="shared" si="99"/>
        <v>381</v>
      </c>
      <c r="D391" s="578"/>
      <c r="E391" s="578"/>
      <c r="F391" s="581"/>
      <c r="G391" s="579"/>
      <c r="H391" s="579"/>
      <c r="I391" s="597">
        <f>IFERROR(VLOOKUP(G391,'base dados'!$B$2:$F$47,5,FALSE),0)</f>
        <v>0</v>
      </c>
      <c r="J391" s="586" t="str">
        <f>IFERROR(VLOOKUP(G391,'base dados'!$B$2:$F$47,3,FALSE)," ")</f>
        <v xml:space="preserve"> </v>
      </c>
      <c r="K391" s="597" t="str">
        <f>IFERROR(VLOOKUP(H391,'base dados'!$B$2:$F$47,5,FALSE)," ")</f>
        <v xml:space="preserve"> </v>
      </c>
      <c r="L391" s="586" t="str">
        <f>IFERROR(VLOOKUP(H391,'base dados'!$B$2:$F$47,3,FALSE)," ")</f>
        <v xml:space="preserve"> </v>
      </c>
      <c r="M391" s="582"/>
      <c r="N391" s="587"/>
      <c r="O391" s="587"/>
      <c r="P391" s="586">
        <f t="shared" si="90"/>
        <v>0</v>
      </c>
      <c r="Q391" s="587"/>
      <c r="R391" s="587"/>
      <c r="S391" s="587"/>
      <c r="T391" s="587"/>
      <c r="U391" s="586">
        <f t="shared" si="91"/>
        <v>0</v>
      </c>
      <c r="V391" s="582"/>
      <c r="W391" s="582"/>
      <c r="X391" s="582"/>
      <c r="Y391" s="582"/>
      <c r="Z391" s="586">
        <f t="shared" si="92"/>
        <v>0</v>
      </c>
      <c r="AA391" s="582"/>
      <c r="AB391" s="582"/>
      <c r="AC391" s="586">
        <f t="shared" si="93"/>
        <v>0</v>
      </c>
      <c r="AD391" s="582"/>
      <c r="AE391" s="582"/>
      <c r="AF391" s="582"/>
      <c r="AG391" s="586">
        <f t="shared" si="94"/>
        <v>0</v>
      </c>
      <c r="AH391" s="582"/>
      <c r="AI391" s="582"/>
      <c r="AJ391" s="582"/>
      <c r="AK391" s="582"/>
      <c r="AL391" s="586">
        <f t="shared" si="95"/>
        <v>0</v>
      </c>
      <c r="AM391" s="582"/>
      <c r="AN391" s="582"/>
      <c r="AO391" s="586">
        <f t="shared" si="100"/>
        <v>0</v>
      </c>
      <c r="AP391" s="582"/>
      <c r="AQ391" s="582"/>
      <c r="AR391" s="582"/>
      <c r="AS391" s="588">
        <f t="shared" si="101"/>
        <v>0</v>
      </c>
      <c r="AT391" s="590">
        <f t="shared" si="102"/>
        <v>0</v>
      </c>
      <c r="AU391" s="601">
        <f t="shared" si="96"/>
        <v>0</v>
      </c>
      <c r="AV391" s="601">
        <f t="shared" si="103"/>
        <v>0</v>
      </c>
      <c r="AW391" s="584">
        <f>IFERROR(VLOOKUP(G391,'base dados'!$B$2:$C$47,2,FALSE),0)</f>
        <v>0</v>
      </c>
      <c r="AX391" s="589">
        <f t="shared" si="106"/>
        <v>0</v>
      </c>
      <c r="AY391" s="601">
        <f t="shared" si="97"/>
        <v>0</v>
      </c>
      <c r="AZ391" s="601">
        <f t="shared" si="98"/>
        <v>0</v>
      </c>
      <c r="BA391" s="585">
        <f>IFERROR(VLOOKUP(H391,'base dados'!$B$2:$C$47,2,FALSE),0)</f>
        <v>0</v>
      </c>
      <c r="BB391" s="589">
        <f t="shared" si="104"/>
        <v>0</v>
      </c>
      <c r="BC391" s="589">
        <f t="shared" si="105"/>
        <v>0</v>
      </c>
    </row>
    <row r="392" spans="1:55" ht="42.6" hidden="1" customHeight="1">
      <c r="A392" s="482">
        <f>IFERROR(VLOOKUP(G392,'base dados'!K393:L396,2,FALSE),0)</f>
        <v>0</v>
      </c>
      <c r="B392" s="482">
        <f>IFERROR(VLOOKUP(H392,'base dados'!$M$11:$N$22,2,FALSE),0)</f>
        <v>0</v>
      </c>
      <c r="C392" s="578">
        <f t="shared" si="99"/>
        <v>382</v>
      </c>
      <c r="D392" s="578"/>
      <c r="E392" s="578"/>
      <c r="F392" s="581"/>
      <c r="G392" s="579"/>
      <c r="H392" s="579"/>
      <c r="I392" s="597">
        <f>IFERROR(VLOOKUP(G392,'base dados'!$B$2:$F$47,5,FALSE),0)</f>
        <v>0</v>
      </c>
      <c r="J392" s="586" t="str">
        <f>IFERROR(VLOOKUP(G392,'base dados'!$B$2:$F$47,3,FALSE)," ")</f>
        <v xml:space="preserve"> </v>
      </c>
      <c r="K392" s="597" t="str">
        <f>IFERROR(VLOOKUP(H392,'base dados'!$B$2:$F$47,5,FALSE)," ")</f>
        <v xml:space="preserve"> </v>
      </c>
      <c r="L392" s="586" t="str">
        <f>IFERROR(VLOOKUP(H392,'base dados'!$B$2:$F$47,3,FALSE)," ")</f>
        <v xml:space="preserve"> </v>
      </c>
      <c r="M392" s="582"/>
      <c r="N392" s="587"/>
      <c r="O392" s="587"/>
      <c r="P392" s="586">
        <f t="shared" si="90"/>
        <v>0</v>
      </c>
      <c r="Q392" s="587"/>
      <c r="R392" s="587"/>
      <c r="S392" s="587"/>
      <c r="T392" s="587"/>
      <c r="U392" s="586">
        <f t="shared" si="91"/>
        <v>0</v>
      </c>
      <c r="V392" s="582"/>
      <c r="W392" s="582"/>
      <c r="X392" s="582"/>
      <c r="Y392" s="582"/>
      <c r="Z392" s="586">
        <f t="shared" si="92"/>
        <v>0</v>
      </c>
      <c r="AA392" s="582"/>
      <c r="AB392" s="582"/>
      <c r="AC392" s="586">
        <f t="shared" si="93"/>
        <v>0</v>
      </c>
      <c r="AD392" s="582"/>
      <c r="AE392" s="582"/>
      <c r="AF392" s="582"/>
      <c r="AG392" s="586">
        <f t="shared" si="94"/>
        <v>0</v>
      </c>
      <c r="AH392" s="582"/>
      <c r="AI392" s="582"/>
      <c r="AJ392" s="582"/>
      <c r="AK392" s="582"/>
      <c r="AL392" s="586">
        <f t="shared" si="95"/>
        <v>0</v>
      </c>
      <c r="AM392" s="582"/>
      <c r="AN392" s="582"/>
      <c r="AO392" s="586">
        <f t="shared" si="100"/>
        <v>0</v>
      </c>
      <c r="AP392" s="582"/>
      <c r="AQ392" s="582"/>
      <c r="AR392" s="582"/>
      <c r="AS392" s="588">
        <f t="shared" si="101"/>
        <v>0</v>
      </c>
      <c r="AT392" s="590">
        <f t="shared" si="102"/>
        <v>0</v>
      </c>
      <c r="AU392" s="601">
        <f t="shared" si="96"/>
        <v>0</v>
      </c>
      <c r="AV392" s="601">
        <f t="shared" si="103"/>
        <v>0</v>
      </c>
      <c r="AW392" s="584">
        <f>IFERROR(VLOOKUP(G392,'base dados'!$B$2:$C$47,2,FALSE),0)</f>
        <v>0</v>
      </c>
      <c r="AX392" s="589">
        <f t="shared" si="106"/>
        <v>0</v>
      </c>
      <c r="AY392" s="601">
        <f t="shared" si="97"/>
        <v>0</v>
      </c>
      <c r="AZ392" s="601">
        <f t="shared" si="98"/>
        <v>0</v>
      </c>
      <c r="BA392" s="585">
        <f>IFERROR(VLOOKUP(H392,'base dados'!$B$2:$C$47,2,FALSE),0)</f>
        <v>0</v>
      </c>
      <c r="BB392" s="589">
        <f t="shared" si="104"/>
        <v>0</v>
      </c>
      <c r="BC392" s="589">
        <f t="shared" si="105"/>
        <v>0</v>
      </c>
    </row>
    <row r="393" spans="1:55" ht="42.6" hidden="1" customHeight="1">
      <c r="A393" s="482">
        <f>IFERROR(VLOOKUP(G393,'base dados'!K394:L397,2,FALSE),0)</f>
        <v>0</v>
      </c>
      <c r="B393" s="482">
        <f>IFERROR(VLOOKUP(H393,'base dados'!$M$11:$N$22,2,FALSE),0)</f>
        <v>0</v>
      </c>
      <c r="C393" s="578">
        <f t="shared" si="99"/>
        <v>383</v>
      </c>
      <c r="D393" s="578"/>
      <c r="E393" s="578"/>
      <c r="F393" s="581"/>
      <c r="G393" s="579"/>
      <c r="H393" s="579"/>
      <c r="I393" s="597">
        <f>IFERROR(VLOOKUP(G393,'base dados'!$B$2:$F$47,5,FALSE),0)</f>
        <v>0</v>
      </c>
      <c r="J393" s="586" t="str">
        <f>IFERROR(VLOOKUP(G393,'base dados'!$B$2:$F$47,3,FALSE)," ")</f>
        <v xml:space="preserve"> </v>
      </c>
      <c r="K393" s="597" t="str">
        <f>IFERROR(VLOOKUP(H393,'base dados'!$B$2:$F$47,5,FALSE)," ")</f>
        <v xml:space="preserve"> </v>
      </c>
      <c r="L393" s="586" t="str">
        <f>IFERROR(VLOOKUP(H393,'base dados'!$B$2:$F$47,3,FALSE)," ")</f>
        <v xml:space="preserve"> </v>
      </c>
      <c r="M393" s="582"/>
      <c r="N393" s="587"/>
      <c r="O393" s="587"/>
      <c r="P393" s="586">
        <f t="shared" si="90"/>
        <v>0</v>
      </c>
      <c r="Q393" s="587"/>
      <c r="R393" s="587"/>
      <c r="S393" s="587"/>
      <c r="T393" s="587"/>
      <c r="U393" s="586">
        <f t="shared" si="91"/>
        <v>0</v>
      </c>
      <c r="V393" s="582"/>
      <c r="W393" s="582"/>
      <c r="X393" s="582"/>
      <c r="Y393" s="582"/>
      <c r="Z393" s="586">
        <f t="shared" si="92"/>
        <v>0</v>
      </c>
      <c r="AA393" s="582"/>
      <c r="AB393" s="582"/>
      <c r="AC393" s="586">
        <f t="shared" si="93"/>
        <v>0</v>
      </c>
      <c r="AD393" s="582"/>
      <c r="AE393" s="582"/>
      <c r="AF393" s="582"/>
      <c r="AG393" s="586">
        <f t="shared" si="94"/>
        <v>0</v>
      </c>
      <c r="AH393" s="582"/>
      <c r="AI393" s="582"/>
      <c r="AJ393" s="582"/>
      <c r="AK393" s="582"/>
      <c r="AL393" s="586">
        <f t="shared" si="95"/>
        <v>0</v>
      </c>
      <c r="AM393" s="582"/>
      <c r="AN393" s="582"/>
      <c r="AO393" s="586">
        <f t="shared" si="100"/>
        <v>0</v>
      </c>
      <c r="AP393" s="582"/>
      <c r="AQ393" s="582"/>
      <c r="AR393" s="582"/>
      <c r="AS393" s="588">
        <f t="shared" si="101"/>
        <v>0</v>
      </c>
      <c r="AT393" s="590">
        <f t="shared" si="102"/>
        <v>0</v>
      </c>
      <c r="AU393" s="601">
        <f t="shared" si="96"/>
        <v>0</v>
      </c>
      <c r="AV393" s="601">
        <f t="shared" si="103"/>
        <v>0</v>
      </c>
      <c r="AW393" s="584">
        <f>IFERROR(VLOOKUP(G393,'base dados'!$B$2:$C$47,2,FALSE),0)</f>
        <v>0</v>
      </c>
      <c r="AX393" s="589">
        <f t="shared" si="106"/>
        <v>0</v>
      </c>
      <c r="AY393" s="601">
        <f t="shared" si="97"/>
        <v>0</v>
      </c>
      <c r="AZ393" s="601">
        <f t="shared" si="98"/>
        <v>0</v>
      </c>
      <c r="BA393" s="585">
        <f>IFERROR(VLOOKUP(H393,'base dados'!$B$2:$C$47,2,FALSE),0)</f>
        <v>0</v>
      </c>
      <c r="BB393" s="589">
        <f t="shared" si="104"/>
        <v>0</v>
      </c>
      <c r="BC393" s="589">
        <f t="shared" si="105"/>
        <v>0</v>
      </c>
    </row>
    <row r="394" spans="1:55" ht="42.6" hidden="1" customHeight="1">
      <c r="A394" s="482">
        <f>IFERROR(VLOOKUP(G394,'base dados'!K395:L398,2,FALSE),0)</f>
        <v>0</v>
      </c>
      <c r="B394" s="482">
        <f>IFERROR(VLOOKUP(H394,'base dados'!$M$11:$N$22,2,FALSE),0)</f>
        <v>0</v>
      </c>
      <c r="C394" s="578">
        <f t="shared" si="99"/>
        <v>384</v>
      </c>
      <c r="D394" s="578"/>
      <c r="E394" s="578"/>
      <c r="F394" s="581"/>
      <c r="G394" s="579"/>
      <c r="H394" s="579"/>
      <c r="I394" s="597">
        <f>IFERROR(VLOOKUP(G394,'base dados'!$B$2:$F$47,5,FALSE),0)</f>
        <v>0</v>
      </c>
      <c r="J394" s="586" t="str">
        <f>IFERROR(VLOOKUP(G394,'base dados'!$B$2:$F$47,3,FALSE)," ")</f>
        <v xml:space="preserve"> </v>
      </c>
      <c r="K394" s="597" t="str">
        <f>IFERROR(VLOOKUP(H394,'base dados'!$B$2:$F$47,5,FALSE)," ")</f>
        <v xml:space="preserve"> </v>
      </c>
      <c r="L394" s="586" t="str">
        <f>IFERROR(VLOOKUP(H394,'base dados'!$B$2:$F$47,3,FALSE)," ")</f>
        <v xml:space="preserve"> </v>
      </c>
      <c r="M394" s="582"/>
      <c r="N394" s="587"/>
      <c r="O394" s="587"/>
      <c r="P394" s="586">
        <f t="shared" ref="P394:P457" si="107">IF(N394="",0,((N394/1000*2)+(M394/1000*2))*3.1416*O394)</f>
        <v>0</v>
      </c>
      <c r="Q394" s="587"/>
      <c r="R394" s="587"/>
      <c r="S394" s="587"/>
      <c r="T394" s="587"/>
      <c r="U394" s="586">
        <f t="shared" ref="U394:U457" si="108">IF(Q394="",0,(((R394+S394/1000*2)+(M394/1000*2))*4*T394*Q394)+((R394+S394/1000)+(M394/1000*2))*((R394+S394/1000)+(M394/1000*2))*3.1416/4*Q394)</f>
        <v>0</v>
      </c>
      <c r="V394" s="582"/>
      <c r="W394" s="582"/>
      <c r="X394" s="582"/>
      <c r="Y394" s="582"/>
      <c r="Z394" s="586">
        <f t="shared" ref="Z394:Z457" si="109">(((V394+W394+M394*0.001)/2)*PI())*X394*Y394</f>
        <v>0</v>
      </c>
      <c r="AA394" s="582"/>
      <c r="AB394" s="582"/>
      <c r="AC394" s="586">
        <f t="shared" ref="AC394:AC457" si="110">4*PI()*(((AA394+M394*0.001)/2)^2)*AB394</f>
        <v>0</v>
      </c>
      <c r="AD394" s="582"/>
      <c r="AE394" s="582"/>
      <c r="AF394" s="582"/>
      <c r="AG394" s="586">
        <f t="shared" ref="AG394:AG457" si="111">IF(AF394&gt;0,((AD394+M394*0.001)*PI()*AE394*AF394)+(((AD394+M394*0.001)/2)^2*PI())*2,0)</f>
        <v>0</v>
      </c>
      <c r="AH394" s="582"/>
      <c r="AI394" s="582"/>
      <c r="AJ394" s="582"/>
      <c r="AK394" s="582"/>
      <c r="AL394" s="586">
        <f t="shared" ref="AL394:AL457" si="112">(((AH394+M394*0.002)*(AI394+M394*0.002))*2+((AH394+M394*0.002)*(AJ394+M394*0.002))*2+((AI394+M394*0.002)*(AJ394+M394*0.002))*2)*AK394</f>
        <v>0</v>
      </c>
      <c r="AM394" s="582"/>
      <c r="AN394" s="582"/>
      <c r="AO394" s="586">
        <f t="shared" si="100"/>
        <v>0</v>
      </c>
      <c r="AP394" s="582"/>
      <c r="AQ394" s="582"/>
      <c r="AR394" s="582"/>
      <c r="AS394" s="588">
        <f t="shared" si="101"/>
        <v>0</v>
      </c>
      <c r="AT394" s="590">
        <f t="shared" si="102"/>
        <v>0</v>
      </c>
      <c r="AU394" s="601">
        <f t="shared" ref="AU394:AU457" si="113">ROUNDUP(IF(G394="DEMOLIÇÃO, REM E BOTA-FORA DE TIJ_ISOL",AV394*I394,IF(G394="DEM. CONCR. REFR.(DENSO REG_CLASSE A/B)",AV394*I394,IF(G394="DEM. REV_PROT_CONTRA_FOGO FIREPROOFING",AV394*I394,IF(G394="DEMOLIÇÃO DE MÓDULOS DE FIBRA CERÂMICA",AV394*I394,0)))),3)</f>
        <v>0</v>
      </c>
      <c r="AV394" s="601">
        <f t="shared" si="103"/>
        <v>0</v>
      </c>
      <c r="AW394" s="584">
        <f>IFERROR(VLOOKUP(G394,'base dados'!$B$2:$C$47,2,FALSE),0)</f>
        <v>0</v>
      </c>
      <c r="AX394" s="589">
        <f t="shared" si="106"/>
        <v>0</v>
      </c>
      <c r="AY394" s="601">
        <f t="shared" ref="AY394:AY457" si="114">ROUNDUP(IF(H394="APLIC. MASSA ANTICORR_MAT_FORN_CONTRAT",AT394*5,IF(H394="APLIC. TIJ REFR. ISOLANTE FORN. CONTRAT.",AZ394*K394,IF(H394="APLIC. TIJ ISOL (COM MATERIAIS) CONTRAT.",AZ394*K394,IF(H394="APLIC. TIJ REFR. FORNEC. CONTRATADA",AZ394*K394,IF(H394="APLIC. TIJ REFR. (C/MAT) FORN. CONTRAT.",AZ394*K394,IF(H394="APLIC. CONCR. REFR. DENSO REG CL A_C/MAT",AZ394*K394,IF(H394="APLIC. CONCR. REFR. DENSO REG CL B_C/MAT",AT394*K394,IF(H394="APLIC. CONCR. REFR. SEMI-ISOL. FORN. MAT",AZ394*K394,IF(H394="AP. CONCR. REF. ISOL. A/B FORN. MAT_DERR",AZ394*K394,IF(H394="APL. CONCR_REF_ISOL_SEMI_PROJ. PNEUMAT",AZ394*K394,IF(H394="APL. REV_PROT_CONTRA_FOGO_FORN_MAT_CONTR",AZ394*K394,IF(H394="INST. MÓDULOS_FIBRA_CERÂM_FORN. MAT_CONT",AZ394*K394,0)))))))))))),3)</f>
        <v>0</v>
      </c>
      <c r="AZ394" s="601">
        <f t="shared" ref="AZ394:AZ457" si="115">ROUNDUP(IF(H394="APLIC. MASSA ANTICORR_MAT_FORN_CONTRAT",AT394*(M394/1000),IF(H394="APLIC. TIJ REFR. ISOLANTE FORN. CONTRAT.",AT394*(M394/1000),IF(H394="APLIC. TIJ ISOL (COM MATERIAIS) CONTRAT.",AT394*(M394/1000),IF(H394="APLIC. TIJ REFR. FORNEC. CONTRATADA",AT394*(M394/1000),IF(H394="APLIC. TIJ REFR. (C/MAT) FORN. CONTRAT.",AT394*(M394/1000),IF(H394="APLIC. CONCR. REFR. DENSO REG CL A_C/MAT",AT394*(M394/1000),IF(H394="APLIC. CONCR. REFR. DENSO REG CL B_C/MAT",AT394*(M394/1000),IF(H394="APLIC. CONCR. REFR. SEMI-ISOL. FORN. MAT",AT394*(M394/1000),IF(H394="AP. CONCR. REF. ISOL. A/B FORN. MAT_DERR",AT394*(M394/1000),IF(H394="APL. CONCR_REF_ISOL_SEMI_PROJ. PNEUMAT",AT394*(M394/1000),IF(H394="APL. REV_PROT_CONTRA_FOGO_FORN_MAT_CONTR",AT394*(M394/1000),IF(H394="INST. MÓDULOS_FIBRA_CERÂM_FORN. MAT_CONT",AT394*(M394/1000),0)))))))))))),3)</f>
        <v>0</v>
      </c>
      <c r="BA394" s="585">
        <f>IFERROR(VLOOKUP(H394,'base dados'!$B$2:$C$47,2,FALSE),0)</f>
        <v>0</v>
      </c>
      <c r="BB394" s="589">
        <f t="shared" si="104"/>
        <v>0</v>
      </c>
      <c r="BC394" s="589">
        <f t="shared" si="105"/>
        <v>0</v>
      </c>
    </row>
    <row r="395" spans="1:55" ht="42.6" hidden="1" customHeight="1">
      <c r="A395" s="482">
        <f>IFERROR(VLOOKUP(G395,'base dados'!K396:L399,2,FALSE),0)</f>
        <v>0</v>
      </c>
      <c r="B395" s="482">
        <f>IFERROR(VLOOKUP(H395,'base dados'!$M$11:$N$22,2,FALSE),0)</f>
        <v>0</v>
      </c>
      <c r="C395" s="578">
        <f t="shared" ref="C395:C458" si="116">ROW()-10</f>
        <v>385</v>
      </c>
      <c r="D395" s="578"/>
      <c r="E395" s="578"/>
      <c r="F395" s="581"/>
      <c r="G395" s="579"/>
      <c r="H395" s="579"/>
      <c r="I395" s="597">
        <f>IFERROR(VLOOKUP(G395,'base dados'!$B$2:$F$47,5,FALSE),0)</f>
        <v>0</v>
      </c>
      <c r="J395" s="586" t="str">
        <f>IFERROR(VLOOKUP(G395,'base dados'!$B$2:$F$47,3,FALSE)," ")</f>
        <v xml:space="preserve"> </v>
      </c>
      <c r="K395" s="597" t="str">
        <f>IFERROR(VLOOKUP(H395,'base dados'!$B$2:$F$47,5,FALSE)," ")</f>
        <v xml:space="preserve"> </v>
      </c>
      <c r="L395" s="586" t="str">
        <f>IFERROR(VLOOKUP(H395,'base dados'!$B$2:$F$47,3,FALSE)," ")</f>
        <v xml:space="preserve"> </v>
      </c>
      <c r="M395" s="582"/>
      <c r="N395" s="587"/>
      <c r="O395" s="587"/>
      <c r="P395" s="586">
        <f t="shared" si="107"/>
        <v>0</v>
      </c>
      <c r="Q395" s="587"/>
      <c r="R395" s="587"/>
      <c r="S395" s="587"/>
      <c r="T395" s="587"/>
      <c r="U395" s="586">
        <f t="shared" si="108"/>
        <v>0</v>
      </c>
      <c r="V395" s="582"/>
      <c r="W395" s="582"/>
      <c r="X395" s="582"/>
      <c r="Y395" s="582"/>
      <c r="Z395" s="586">
        <f t="shared" si="109"/>
        <v>0</v>
      </c>
      <c r="AA395" s="582"/>
      <c r="AB395" s="582"/>
      <c r="AC395" s="586">
        <f t="shared" si="110"/>
        <v>0</v>
      </c>
      <c r="AD395" s="582"/>
      <c r="AE395" s="582"/>
      <c r="AF395" s="582"/>
      <c r="AG395" s="586">
        <f t="shared" si="111"/>
        <v>0</v>
      </c>
      <c r="AH395" s="582"/>
      <c r="AI395" s="582"/>
      <c r="AJ395" s="582"/>
      <c r="AK395" s="582"/>
      <c r="AL395" s="586">
        <f t="shared" si="112"/>
        <v>0</v>
      </c>
      <c r="AM395" s="582"/>
      <c r="AN395" s="582"/>
      <c r="AO395" s="586">
        <f t="shared" ref="AO395:AO458" si="117">PI()*(AM395/2)^2*AN395</f>
        <v>0</v>
      </c>
      <c r="AP395" s="582"/>
      <c r="AQ395" s="582"/>
      <c r="AR395" s="582"/>
      <c r="AS395" s="588">
        <f t="shared" ref="AS395:AS458" si="118">IF(AP395="",0,(AR395*AQ395*AP395))</f>
        <v>0</v>
      </c>
      <c r="AT395" s="590">
        <f t="shared" ref="AT395:AT458" si="119">(AC395+AG395+AL395+AO395+AS395+U395+P395+Z395)</f>
        <v>0</v>
      </c>
      <c r="AU395" s="601">
        <f t="shared" si="113"/>
        <v>0</v>
      </c>
      <c r="AV395" s="601">
        <f t="shared" ref="AV395:AV458" si="120">IFERROR(ROUNDUP(IF(G395="DEMOLIÇÃO, REM E BOTA-FORA DE TIJ_ISOL",AT395*(M395/1000),IF(G395="DEM. CONCR. REFR.(DENSO REG_CLASSE A/B)",AT395*(M395/1000),IF(G395="DEM. REV_PROT_CONTRA_FOGO FIREPROOFING",AT395*(M395/1000),IF(G395="DEMOLIÇÃO DE MÓDULOS DE FIBRA CERÂMICA",AT395*(M395/1000),"")))),3),)</f>
        <v>0</v>
      </c>
      <c r="AW395" s="584">
        <f>IFERROR(VLOOKUP(G395,'base dados'!$B$2:$C$47,2,FALSE),0)</f>
        <v>0</v>
      </c>
      <c r="AX395" s="589">
        <f t="shared" si="106"/>
        <v>0</v>
      </c>
      <c r="AY395" s="601">
        <f t="shared" si="114"/>
        <v>0</v>
      </c>
      <c r="AZ395" s="601">
        <f t="shared" si="115"/>
        <v>0</v>
      </c>
      <c r="BA395" s="585">
        <f>IFERROR(VLOOKUP(H395,'base dados'!$B$2:$C$47,2,FALSE),0)</f>
        <v>0</v>
      </c>
      <c r="BB395" s="589">
        <f t="shared" ref="BB395:BB458" si="121">IFERROR(IF(L395="Kg",AY395*BA395,IF(L395="M³",AZ395*BA395,0)),"")</f>
        <v>0</v>
      </c>
      <c r="BC395" s="589">
        <f t="shared" ref="BC395:BC458" si="122">IFERROR(BB395+AX395," ")</f>
        <v>0</v>
      </c>
    </row>
    <row r="396" spans="1:55" ht="42.6" hidden="1" customHeight="1">
      <c r="A396" s="482">
        <f>IFERROR(VLOOKUP(G396,'base dados'!K397:L400,2,FALSE),0)</f>
        <v>0</v>
      </c>
      <c r="B396" s="482">
        <f>IFERROR(VLOOKUP(H396,'base dados'!$M$11:$N$22,2,FALSE),0)</f>
        <v>0</v>
      </c>
      <c r="C396" s="578">
        <f t="shared" si="116"/>
        <v>386</v>
      </c>
      <c r="D396" s="578"/>
      <c r="E396" s="578"/>
      <c r="F396" s="581"/>
      <c r="G396" s="579"/>
      <c r="H396" s="579"/>
      <c r="I396" s="597">
        <f>IFERROR(VLOOKUP(G396,'base dados'!$B$2:$F$47,5,FALSE),0)</f>
        <v>0</v>
      </c>
      <c r="J396" s="586" t="str">
        <f>IFERROR(VLOOKUP(G396,'base dados'!$B$2:$F$47,3,FALSE)," ")</f>
        <v xml:space="preserve"> </v>
      </c>
      <c r="K396" s="597" t="str">
        <f>IFERROR(VLOOKUP(H396,'base dados'!$B$2:$F$47,5,FALSE)," ")</f>
        <v xml:space="preserve"> </v>
      </c>
      <c r="L396" s="586" t="str">
        <f>IFERROR(VLOOKUP(H396,'base dados'!$B$2:$F$47,3,FALSE)," ")</f>
        <v xml:space="preserve"> </v>
      </c>
      <c r="M396" s="582"/>
      <c r="N396" s="587"/>
      <c r="O396" s="587"/>
      <c r="P396" s="586">
        <f t="shared" si="107"/>
        <v>0</v>
      </c>
      <c r="Q396" s="587"/>
      <c r="R396" s="587"/>
      <c r="S396" s="587"/>
      <c r="T396" s="587"/>
      <c r="U396" s="586">
        <f t="shared" si="108"/>
        <v>0</v>
      </c>
      <c r="V396" s="582"/>
      <c r="W396" s="582"/>
      <c r="X396" s="582"/>
      <c r="Y396" s="582"/>
      <c r="Z396" s="586">
        <f t="shared" si="109"/>
        <v>0</v>
      </c>
      <c r="AA396" s="582"/>
      <c r="AB396" s="582"/>
      <c r="AC396" s="586">
        <f t="shared" si="110"/>
        <v>0</v>
      </c>
      <c r="AD396" s="582"/>
      <c r="AE396" s="582"/>
      <c r="AF396" s="582"/>
      <c r="AG396" s="586">
        <f t="shared" si="111"/>
        <v>0</v>
      </c>
      <c r="AH396" s="582"/>
      <c r="AI396" s="582"/>
      <c r="AJ396" s="582"/>
      <c r="AK396" s="582"/>
      <c r="AL396" s="586">
        <f t="shared" si="112"/>
        <v>0</v>
      </c>
      <c r="AM396" s="582"/>
      <c r="AN396" s="582"/>
      <c r="AO396" s="586">
        <f t="shared" si="117"/>
        <v>0</v>
      </c>
      <c r="AP396" s="582"/>
      <c r="AQ396" s="582"/>
      <c r="AR396" s="582"/>
      <c r="AS396" s="588">
        <f t="shared" si="118"/>
        <v>0</v>
      </c>
      <c r="AT396" s="590">
        <f t="shared" si="119"/>
        <v>0</v>
      </c>
      <c r="AU396" s="601">
        <f t="shared" si="113"/>
        <v>0</v>
      </c>
      <c r="AV396" s="601">
        <f t="shared" si="120"/>
        <v>0</v>
      </c>
      <c r="AW396" s="584">
        <f>IFERROR(VLOOKUP(G396,'base dados'!$B$2:$C$47,2,FALSE),0)</f>
        <v>0</v>
      </c>
      <c r="AX396" s="589">
        <f t="shared" si="106"/>
        <v>0</v>
      </c>
      <c r="AY396" s="601">
        <f t="shared" si="114"/>
        <v>0</v>
      </c>
      <c r="AZ396" s="601">
        <f t="shared" si="115"/>
        <v>0</v>
      </c>
      <c r="BA396" s="585">
        <f>IFERROR(VLOOKUP(H396,'base dados'!$B$2:$C$47,2,FALSE),0)</f>
        <v>0</v>
      </c>
      <c r="BB396" s="589">
        <f t="shared" si="121"/>
        <v>0</v>
      </c>
      <c r="BC396" s="589">
        <f t="shared" si="122"/>
        <v>0</v>
      </c>
    </row>
    <row r="397" spans="1:55" ht="42.6" hidden="1" customHeight="1">
      <c r="A397" s="482">
        <f>IFERROR(VLOOKUP(G397,'base dados'!K398:L401,2,FALSE),0)</f>
        <v>0</v>
      </c>
      <c r="B397" s="482">
        <f>IFERROR(VLOOKUP(H397,'base dados'!$M$11:$N$22,2,FALSE),0)</f>
        <v>0</v>
      </c>
      <c r="C397" s="578">
        <f t="shared" si="116"/>
        <v>387</v>
      </c>
      <c r="D397" s="578"/>
      <c r="E397" s="578"/>
      <c r="F397" s="581"/>
      <c r="G397" s="579"/>
      <c r="H397" s="579"/>
      <c r="I397" s="597">
        <f>IFERROR(VLOOKUP(G397,'base dados'!$B$2:$F$47,5,FALSE),0)</f>
        <v>0</v>
      </c>
      <c r="J397" s="586" t="str">
        <f>IFERROR(VLOOKUP(G397,'base dados'!$B$2:$F$47,3,FALSE)," ")</f>
        <v xml:space="preserve"> </v>
      </c>
      <c r="K397" s="597" t="str">
        <f>IFERROR(VLOOKUP(H397,'base dados'!$B$2:$F$47,5,FALSE)," ")</f>
        <v xml:space="preserve"> </v>
      </c>
      <c r="L397" s="586" t="str">
        <f>IFERROR(VLOOKUP(H397,'base dados'!$B$2:$F$47,3,FALSE)," ")</f>
        <v xml:space="preserve"> </v>
      </c>
      <c r="M397" s="582"/>
      <c r="N397" s="587"/>
      <c r="O397" s="587"/>
      <c r="P397" s="586">
        <f t="shared" si="107"/>
        <v>0</v>
      </c>
      <c r="Q397" s="587"/>
      <c r="R397" s="587"/>
      <c r="S397" s="587"/>
      <c r="T397" s="587"/>
      <c r="U397" s="586">
        <f t="shared" si="108"/>
        <v>0</v>
      </c>
      <c r="V397" s="582"/>
      <c r="W397" s="582"/>
      <c r="X397" s="582"/>
      <c r="Y397" s="582"/>
      <c r="Z397" s="586">
        <f t="shared" si="109"/>
        <v>0</v>
      </c>
      <c r="AA397" s="582"/>
      <c r="AB397" s="582"/>
      <c r="AC397" s="586">
        <f t="shared" si="110"/>
        <v>0</v>
      </c>
      <c r="AD397" s="582"/>
      <c r="AE397" s="582"/>
      <c r="AF397" s="582"/>
      <c r="AG397" s="586">
        <f t="shared" si="111"/>
        <v>0</v>
      </c>
      <c r="AH397" s="582"/>
      <c r="AI397" s="582"/>
      <c r="AJ397" s="582"/>
      <c r="AK397" s="582"/>
      <c r="AL397" s="586">
        <f t="shared" si="112"/>
        <v>0</v>
      </c>
      <c r="AM397" s="582"/>
      <c r="AN397" s="582"/>
      <c r="AO397" s="586">
        <f t="shared" si="117"/>
        <v>0</v>
      </c>
      <c r="AP397" s="582"/>
      <c r="AQ397" s="582"/>
      <c r="AR397" s="582"/>
      <c r="AS397" s="588">
        <f t="shared" si="118"/>
        <v>0</v>
      </c>
      <c r="AT397" s="590">
        <f t="shared" si="119"/>
        <v>0</v>
      </c>
      <c r="AU397" s="601">
        <f t="shared" si="113"/>
        <v>0</v>
      </c>
      <c r="AV397" s="601">
        <f t="shared" si="120"/>
        <v>0</v>
      </c>
      <c r="AW397" s="584">
        <f>IFERROR(VLOOKUP(G397,'base dados'!$B$2:$C$47,2,FALSE),0)</f>
        <v>0</v>
      </c>
      <c r="AX397" s="589">
        <f t="shared" si="106"/>
        <v>0</v>
      </c>
      <c r="AY397" s="601">
        <f t="shared" si="114"/>
        <v>0</v>
      </c>
      <c r="AZ397" s="601">
        <f t="shared" si="115"/>
        <v>0</v>
      </c>
      <c r="BA397" s="585">
        <f>IFERROR(VLOOKUP(H397,'base dados'!$B$2:$C$47,2,FALSE),0)</f>
        <v>0</v>
      </c>
      <c r="BB397" s="589">
        <f t="shared" si="121"/>
        <v>0</v>
      </c>
      <c r="BC397" s="589">
        <f t="shared" si="122"/>
        <v>0</v>
      </c>
    </row>
    <row r="398" spans="1:55" ht="42.6" hidden="1" customHeight="1">
      <c r="A398" s="482">
        <f>IFERROR(VLOOKUP(G398,'base dados'!K399:L402,2,FALSE),0)</f>
        <v>0</v>
      </c>
      <c r="B398" s="482">
        <f>IFERROR(VLOOKUP(H398,'base dados'!$M$11:$N$22,2,FALSE),0)</f>
        <v>0</v>
      </c>
      <c r="C398" s="578">
        <f t="shared" si="116"/>
        <v>388</v>
      </c>
      <c r="D398" s="578"/>
      <c r="E398" s="578"/>
      <c r="F398" s="581"/>
      <c r="G398" s="579"/>
      <c r="H398" s="579"/>
      <c r="I398" s="597">
        <f>IFERROR(VLOOKUP(G398,'base dados'!$B$2:$F$47,5,FALSE),0)</f>
        <v>0</v>
      </c>
      <c r="J398" s="586" t="str">
        <f>IFERROR(VLOOKUP(G398,'base dados'!$B$2:$F$47,3,FALSE)," ")</f>
        <v xml:space="preserve"> </v>
      </c>
      <c r="K398" s="597" t="str">
        <f>IFERROR(VLOOKUP(H398,'base dados'!$B$2:$F$47,5,FALSE)," ")</f>
        <v xml:space="preserve"> </v>
      </c>
      <c r="L398" s="586" t="str">
        <f>IFERROR(VLOOKUP(H398,'base dados'!$B$2:$F$47,3,FALSE)," ")</f>
        <v xml:space="preserve"> </v>
      </c>
      <c r="M398" s="582"/>
      <c r="N398" s="587"/>
      <c r="O398" s="587"/>
      <c r="P398" s="586">
        <f t="shared" si="107"/>
        <v>0</v>
      </c>
      <c r="Q398" s="587"/>
      <c r="R398" s="587"/>
      <c r="S398" s="587"/>
      <c r="T398" s="587"/>
      <c r="U398" s="586">
        <f t="shared" si="108"/>
        <v>0</v>
      </c>
      <c r="V398" s="582"/>
      <c r="W398" s="582"/>
      <c r="X398" s="582"/>
      <c r="Y398" s="582"/>
      <c r="Z398" s="586">
        <f t="shared" si="109"/>
        <v>0</v>
      </c>
      <c r="AA398" s="582"/>
      <c r="AB398" s="582"/>
      <c r="AC398" s="586">
        <f t="shared" si="110"/>
        <v>0</v>
      </c>
      <c r="AD398" s="582"/>
      <c r="AE398" s="582"/>
      <c r="AF398" s="582"/>
      <c r="AG398" s="586">
        <f t="shared" si="111"/>
        <v>0</v>
      </c>
      <c r="AH398" s="582"/>
      <c r="AI398" s="582"/>
      <c r="AJ398" s="582"/>
      <c r="AK398" s="582"/>
      <c r="AL398" s="586">
        <f t="shared" si="112"/>
        <v>0</v>
      </c>
      <c r="AM398" s="582"/>
      <c r="AN398" s="582"/>
      <c r="AO398" s="586">
        <f t="shared" si="117"/>
        <v>0</v>
      </c>
      <c r="AP398" s="582"/>
      <c r="AQ398" s="582"/>
      <c r="AR398" s="582"/>
      <c r="AS398" s="588">
        <f t="shared" si="118"/>
        <v>0</v>
      </c>
      <c r="AT398" s="590">
        <f t="shared" si="119"/>
        <v>0</v>
      </c>
      <c r="AU398" s="601">
        <f t="shared" si="113"/>
        <v>0</v>
      </c>
      <c r="AV398" s="601">
        <f t="shared" si="120"/>
        <v>0</v>
      </c>
      <c r="AW398" s="584">
        <f>IFERROR(VLOOKUP(G398,'base dados'!$B$2:$C$47,2,FALSE),0)</f>
        <v>0</v>
      </c>
      <c r="AX398" s="589">
        <f t="shared" si="106"/>
        <v>0</v>
      </c>
      <c r="AY398" s="601">
        <f t="shared" si="114"/>
        <v>0</v>
      </c>
      <c r="AZ398" s="601">
        <f t="shared" si="115"/>
        <v>0</v>
      </c>
      <c r="BA398" s="585">
        <f>IFERROR(VLOOKUP(H398,'base dados'!$B$2:$C$47,2,FALSE),0)</f>
        <v>0</v>
      </c>
      <c r="BB398" s="589">
        <f t="shared" si="121"/>
        <v>0</v>
      </c>
      <c r="BC398" s="589">
        <f t="shared" si="122"/>
        <v>0</v>
      </c>
    </row>
    <row r="399" spans="1:55" ht="42.6" hidden="1" customHeight="1">
      <c r="A399" s="482">
        <f>IFERROR(VLOOKUP(G399,'base dados'!K400:L403,2,FALSE),0)</f>
        <v>0</v>
      </c>
      <c r="B399" s="482">
        <f>IFERROR(VLOOKUP(H399,'base dados'!$M$11:$N$22,2,FALSE),0)</f>
        <v>0</v>
      </c>
      <c r="C399" s="578">
        <f t="shared" si="116"/>
        <v>389</v>
      </c>
      <c r="D399" s="578"/>
      <c r="E399" s="578"/>
      <c r="F399" s="581"/>
      <c r="G399" s="579"/>
      <c r="H399" s="579"/>
      <c r="I399" s="597">
        <f>IFERROR(VLOOKUP(G399,'base dados'!$B$2:$F$47,5,FALSE),0)</f>
        <v>0</v>
      </c>
      <c r="J399" s="586" t="str">
        <f>IFERROR(VLOOKUP(G399,'base dados'!$B$2:$F$47,3,FALSE)," ")</f>
        <v xml:space="preserve"> </v>
      </c>
      <c r="K399" s="597" t="str">
        <f>IFERROR(VLOOKUP(H399,'base dados'!$B$2:$F$47,5,FALSE)," ")</f>
        <v xml:space="preserve"> </v>
      </c>
      <c r="L399" s="586" t="str">
        <f>IFERROR(VLOOKUP(H399,'base dados'!$B$2:$F$47,3,FALSE)," ")</f>
        <v xml:space="preserve"> </v>
      </c>
      <c r="M399" s="582"/>
      <c r="N399" s="587"/>
      <c r="O399" s="587"/>
      <c r="P399" s="586">
        <f t="shared" si="107"/>
        <v>0</v>
      </c>
      <c r="Q399" s="587"/>
      <c r="R399" s="587"/>
      <c r="S399" s="587"/>
      <c r="T399" s="587"/>
      <c r="U399" s="586">
        <f t="shared" si="108"/>
        <v>0</v>
      </c>
      <c r="V399" s="582"/>
      <c r="W399" s="582"/>
      <c r="X399" s="582"/>
      <c r="Y399" s="582"/>
      <c r="Z399" s="586">
        <f t="shared" si="109"/>
        <v>0</v>
      </c>
      <c r="AA399" s="582"/>
      <c r="AB399" s="582"/>
      <c r="AC399" s="586">
        <f t="shared" si="110"/>
        <v>0</v>
      </c>
      <c r="AD399" s="582"/>
      <c r="AE399" s="582"/>
      <c r="AF399" s="582"/>
      <c r="AG399" s="586">
        <f t="shared" si="111"/>
        <v>0</v>
      </c>
      <c r="AH399" s="582"/>
      <c r="AI399" s="582"/>
      <c r="AJ399" s="582"/>
      <c r="AK399" s="582"/>
      <c r="AL399" s="586">
        <f t="shared" si="112"/>
        <v>0</v>
      </c>
      <c r="AM399" s="582"/>
      <c r="AN399" s="582"/>
      <c r="AO399" s="586">
        <f t="shared" si="117"/>
        <v>0</v>
      </c>
      <c r="AP399" s="582"/>
      <c r="AQ399" s="582"/>
      <c r="AR399" s="582"/>
      <c r="AS399" s="588">
        <f t="shared" si="118"/>
        <v>0</v>
      </c>
      <c r="AT399" s="590">
        <f t="shared" si="119"/>
        <v>0</v>
      </c>
      <c r="AU399" s="601">
        <f t="shared" si="113"/>
        <v>0</v>
      </c>
      <c r="AV399" s="601">
        <f t="shared" si="120"/>
        <v>0</v>
      </c>
      <c r="AW399" s="584">
        <f>IFERROR(VLOOKUP(G399,'base dados'!$B$2:$C$47,2,FALSE),0)</f>
        <v>0</v>
      </c>
      <c r="AX399" s="589">
        <f t="shared" si="106"/>
        <v>0</v>
      </c>
      <c r="AY399" s="601">
        <f t="shared" si="114"/>
        <v>0</v>
      </c>
      <c r="AZ399" s="601">
        <f t="shared" si="115"/>
        <v>0</v>
      </c>
      <c r="BA399" s="585">
        <f>IFERROR(VLOOKUP(H399,'base dados'!$B$2:$C$47,2,FALSE),0)</f>
        <v>0</v>
      </c>
      <c r="BB399" s="589">
        <f t="shared" si="121"/>
        <v>0</v>
      </c>
      <c r="BC399" s="589">
        <f t="shared" si="122"/>
        <v>0</v>
      </c>
    </row>
    <row r="400" spans="1:55" ht="42.6" hidden="1" customHeight="1">
      <c r="A400" s="482">
        <f>IFERROR(VLOOKUP(G400,'base dados'!K401:L404,2,FALSE),0)</f>
        <v>0</v>
      </c>
      <c r="B400" s="482">
        <f>IFERROR(VLOOKUP(H400,'base dados'!$M$11:$N$22,2,FALSE),0)</f>
        <v>0</v>
      </c>
      <c r="C400" s="578">
        <f t="shared" si="116"/>
        <v>390</v>
      </c>
      <c r="D400" s="578"/>
      <c r="E400" s="578"/>
      <c r="F400" s="581"/>
      <c r="G400" s="579"/>
      <c r="H400" s="579"/>
      <c r="I400" s="597">
        <f>IFERROR(VLOOKUP(G400,'base dados'!$B$2:$F$47,5,FALSE),0)</f>
        <v>0</v>
      </c>
      <c r="J400" s="586" t="str">
        <f>IFERROR(VLOOKUP(G400,'base dados'!$B$2:$F$47,3,FALSE)," ")</f>
        <v xml:space="preserve"> </v>
      </c>
      <c r="K400" s="597" t="str">
        <f>IFERROR(VLOOKUP(H400,'base dados'!$B$2:$F$47,5,FALSE)," ")</f>
        <v xml:space="preserve"> </v>
      </c>
      <c r="L400" s="586" t="str">
        <f>IFERROR(VLOOKUP(H400,'base dados'!$B$2:$F$47,3,FALSE)," ")</f>
        <v xml:space="preserve"> </v>
      </c>
      <c r="M400" s="582"/>
      <c r="N400" s="587"/>
      <c r="O400" s="587"/>
      <c r="P400" s="586">
        <f t="shared" si="107"/>
        <v>0</v>
      </c>
      <c r="Q400" s="587"/>
      <c r="R400" s="587"/>
      <c r="S400" s="587"/>
      <c r="T400" s="587"/>
      <c r="U400" s="586">
        <f t="shared" si="108"/>
        <v>0</v>
      </c>
      <c r="V400" s="582"/>
      <c r="W400" s="582"/>
      <c r="X400" s="582"/>
      <c r="Y400" s="582"/>
      <c r="Z400" s="586">
        <f t="shared" si="109"/>
        <v>0</v>
      </c>
      <c r="AA400" s="582"/>
      <c r="AB400" s="582"/>
      <c r="AC400" s="586">
        <f t="shared" si="110"/>
        <v>0</v>
      </c>
      <c r="AD400" s="582"/>
      <c r="AE400" s="582"/>
      <c r="AF400" s="582"/>
      <c r="AG400" s="586">
        <f t="shared" si="111"/>
        <v>0</v>
      </c>
      <c r="AH400" s="582"/>
      <c r="AI400" s="582"/>
      <c r="AJ400" s="582"/>
      <c r="AK400" s="582"/>
      <c r="AL400" s="586">
        <f t="shared" si="112"/>
        <v>0</v>
      </c>
      <c r="AM400" s="582"/>
      <c r="AN400" s="582"/>
      <c r="AO400" s="586">
        <f t="shared" si="117"/>
        <v>0</v>
      </c>
      <c r="AP400" s="582"/>
      <c r="AQ400" s="582"/>
      <c r="AR400" s="582"/>
      <c r="AS400" s="588">
        <f t="shared" si="118"/>
        <v>0</v>
      </c>
      <c r="AT400" s="590">
        <f t="shared" si="119"/>
        <v>0</v>
      </c>
      <c r="AU400" s="601">
        <f t="shared" si="113"/>
        <v>0</v>
      </c>
      <c r="AV400" s="601">
        <f t="shared" si="120"/>
        <v>0</v>
      </c>
      <c r="AW400" s="584">
        <f>IFERROR(VLOOKUP(G400,'base dados'!$B$2:$C$47,2,FALSE),0)</f>
        <v>0</v>
      </c>
      <c r="AX400" s="589">
        <f t="shared" si="106"/>
        <v>0</v>
      </c>
      <c r="AY400" s="601">
        <f t="shared" si="114"/>
        <v>0</v>
      </c>
      <c r="AZ400" s="601">
        <f t="shared" si="115"/>
        <v>0</v>
      </c>
      <c r="BA400" s="585">
        <f>IFERROR(VLOOKUP(H400,'base dados'!$B$2:$C$47,2,FALSE),0)</f>
        <v>0</v>
      </c>
      <c r="BB400" s="589">
        <f t="shared" si="121"/>
        <v>0</v>
      </c>
      <c r="BC400" s="589">
        <f t="shared" si="122"/>
        <v>0</v>
      </c>
    </row>
    <row r="401" spans="1:55" ht="42.6" hidden="1" customHeight="1">
      <c r="A401" s="482">
        <f>IFERROR(VLOOKUP(G401,'base dados'!K402:L405,2,FALSE),0)</f>
        <v>0</v>
      </c>
      <c r="B401" s="482">
        <f>IFERROR(VLOOKUP(H401,'base dados'!$M$11:$N$22,2,FALSE),0)</f>
        <v>0</v>
      </c>
      <c r="C401" s="578">
        <f t="shared" si="116"/>
        <v>391</v>
      </c>
      <c r="D401" s="578"/>
      <c r="E401" s="578"/>
      <c r="F401" s="581"/>
      <c r="G401" s="579"/>
      <c r="H401" s="579"/>
      <c r="I401" s="597">
        <f>IFERROR(VLOOKUP(G401,'base dados'!$B$2:$F$47,5,FALSE),0)</f>
        <v>0</v>
      </c>
      <c r="J401" s="586" t="str">
        <f>IFERROR(VLOOKUP(G401,'base dados'!$B$2:$F$47,3,FALSE)," ")</f>
        <v xml:space="preserve"> </v>
      </c>
      <c r="K401" s="597" t="str">
        <f>IFERROR(VLOOKUP(H401,'base dados'!$B$2:$F$47,5,FALSE)," ")</f>
        <v xml:space="preserve"> </v>
      </c>
      <c r="L401" s="586" t="str">
        <f>IFERROR(VLOOKUP(H401,'base dados'!$B$2:$F$47,3,FALSE)," ")</f>
        <v xml:space="preserve"> </v>
      </c>
      <c r="M401" s="582"/>
      <c r="N401" s="587"/>
      <c r="O401" s="587"/>
      <c r="P401" s="586">
        <f t="shared" si="107"/>
        <v>0</v>
      </c>
      <c r="Q401" s="587"/>
      <c r="R401" s="587"/>
      <c r="S401" s="587"/>
      <c r="T401" s="587"/>
      <c r="U401" s="586">
        <f t="shared" si="108"/>
        <v>0</v>
      </c>
      <c r="V401" s="582"/>
      <c r="W401" s="582"/>
      <c r="X401" s="582"/>
      <c r="Y401" s="582"/>
      <c r="Z401" s="586">
        <f t="shared" si="109"/>
        <v>0</v>
      </c>
      <c r="AA401" s="582"/>
      <c r="AB401" s="582"/>
      <c r="AC401" s="586">
        <f t="shared" si="110"/>
        <v>0</v>
      </c>
      <c r="AD401" s="582"/>
      <c r="AE401" s="582"/>
      <c r="AF401" s="582"/>
      <c r="AG401" s="586">
        <f t="shared" si="111"/>
        <v>0</v>
      </c>
      <c r="AH401" s="582"/>
      <c r="AI401" s="582"/>
      <c r="AJ401" s="582"/>
      <c r="AK401" s="582"/>
      <c r="AL401" s="586">
        <f t="shared" si="112"/>
        <v>0</v>
      </c>
      <c r="AM401" s="582"/>
      <c r="AN401" s="582"/>
      <c r="AO401" s="586">
        <f t="shared" si="117"/>
        <v>0</v>
      </c>
      <c r="AP401" s="582"/>
      <c r="AQ401" s="582"/>
      <c r="AR401" s="582"/>
      <c r="AS401" s="588">
        <f t="shared" si="118"/>
        <v>0</v>
      </c>
      <c r="AT401" s="590">
        <f t="shared" si="119"/>
        <v>0</v>
      </c>
      <c r="AU401" s="601">
        <f t="shared" si="113"/>
        <v>0</v>
      </c>
      <c r="AV401" s="601">
        <f t="shared" si="120"/>
        <v>0</v>
      </c>
      <c r="AW401" s="584">
        <f>IFERROR(VLOOKUP(G401,'base dados'!$B$2:$C$47,2,FALSE),0)</f>
        <v>0</v>
      </c>
      <c r="AX401" s="589">
        <f t="shared" si="106"/>
        <v>0</v>
      </c>
      <c r="AY401" s="601">
        <f t="shared" si="114"/>
        <v>0</v>
      </c>
      <c r="AZ401" s="601">
        <f t="shared" si="115"/>
        <v>0</v>
      </c>
      <c r="BA401" s="585">
        <f>IFERROR(VLOOKUP(H401,'base dados'!$B$2:$C$47,2,FALSE),0)</f>
        <v>0</v>
      </c>
      <c r="BB401" s="589">
        <f t="shared" si="121"/>
        <v>0</v>
      </c>
      <c r="BC401" s="589">
        <f t="shared" si="122"/>
        <v>0</v>
      </c>
    </row>
    <row r="402" spans="1:55" ht="42.6" hidden="1" customHeight="1">
      <c r="A402" s="482">
        <f>IFERROR(VLOOKUP(G402,'base dados'!K403:L406,2,FALSE),0)</f>
        <v>0</v>
      </c>
      <c r="B402" s="482">
        <f>IFERROR(VLOOKUP(H402,'base dados'!$M$11:$N$22,2,FALSE),0)</f>
        <v>0</v>
      </c>
      <c r="C402" s="578">
        <f t="shared" si="116"/>
        <v>392</v>
      </c>
      <c r="D402" s="578"/>
      <c r="E402" s="578"/>
      <c r="F402" s="581"/>
      <c r="G402" s="579"/>
      <c r="H402" s="579"/>
      <c r="I402" s="597">
        <f>IFERROR(VLOOKUP(G402,'base dados'!$B$2:$F$47,5,FALSE),0)</f>
        <v>0</v>
      </c>
      <c r="J402" s="586" t="str">
        <f>IFERROR(VLOOKUP(G402,'base dados'!$B$2:$F$47,3,FALSE)," ")</f>
        <v xml:space="preserve"> </v>
      </c>
      <c r="K402" s="597" t="str">
        <f>IFERROR(VLOOKUP(H402,'base dados'!$B$2:$F$47,5,FALSE)," ")</f>
        <v xml:space="preserve"> </v>
      </c>
      <c r="L402" s="586" t="str">
        <f>IFERROR(VLOOKUP(H402,'base dados'!$B$2:$F$47,3,FALSE)," ")</f>
        <v xml:space="preserve"> </v>
      </c>
      <c r="M402" s="582"/>
      <c r="N402" s="587"/>
      <c r="O402" s="587"/>
      <c r="P402" s="586">
        <f t="shared" si="107"/>
        <v>0</v>
      </c>
      <c r="Q402" s="587"/>
      <c r="R402" s="587"/>
      <c r="S402" s="587"/>
      <c r="T402" s="587"/>
      <c r="U402" s="586">
        <f t="shared" si="108"/>
        <v>0</v>
      </c>
      <c r="V402" s="582"/>
      <c r="W402" s="582"/>
      <c r="X402" s="582"/>
      <c r="Y402" s="582"/>
      <c r="Z402" s="586">
        <f t="shared" si="109"/>
        <v>0</v>
      </c>
      <c r="AA402" s="582"/>
      <c r="AB402" s="582"/>
      <c r="AC402" s="586">
        <f t="shared" si="110"/>
        <v>0</v>
      </c>
      <c r="AD402" s="582"/>
      <c r="AE402" s="582"/>
      <c r="AF402" s="582"/>
      <c r="AG402" s="586">
        <f t="shared" si="111"/>
        <v>0</v>
      </c>
      <c r="AH402" s="582"/>
      <c r="AI402" s="582"/>
      <c r="AJ402" s="582"/>
      <c r="AK402" s="582"/>
      <c r="AL402" s="586">
        <f t="shared" si="112"/>
        <v>0</v>
      </c>
      <c r="AM402" s="582"/>
      <c r="AN402" s="582"/>
      <c r="AO402" s="586">
        <f t="shared" si="117"/>
        <v>0</v>
      </c>
      <c r="AP402" s="582"/>
      <c r="AQ402" s="582"/>
      <c r="AR402" s="582"/>
      <c r="AS402" s="588">
        <f t="shared" si="118"/>
        <v>0</v>
      </c>
      <c r="AT402" s="590">
        <f t="shared" si="119"/>
        <v>0</v>
      </c>
      <c r="AU402" s="601">
        <f t="shared" si="113"/>
        <v>0</v>
      </c>
      <c r="AV402" s="601">
        <f t="shared" si="120"/>
        <v>0</v>
      </c>
      <c r="AW402" s="584">
        <f>IFERROR(VLOOKUP(G402,'base dados'!$B$2:$C$47,2,FALSE),0)</f>
        <v>0</v>
      </c>
      <c r="AX402" s="589">
        <f t="shared" si="106"/>
        <v>0</v>
      </c>
      <c r="AY402" s="601">
        <f t="shared" si="114"/>
        <v>0</v>
      </c>
      <c r="AZ402" s="601">
        <f t="shared" si="115"/>
        <v>0</v>
      </c>
      <c r="BA402" s="585">
        <f>IFERROR(VLOOKUP(H402,'base dados'!$B$2:$C$47,2,FALSE),0)</f>
        <v>0</v>
      </c>
      <c r="BB402" s="589">
        <f t="shared" si="121"/>
        <v>0</v>
      </c>
      <c r="BC402" s="589">
        <f t="shared" si="122"/>
        <v>0</v>
      </c>
    </row>
    <row r="403" spans="1:55" ht="42.6" hidden="1" customHeight="1">
      <c r="A403" s="482">
        <f>IFERROR(VLOOKUP(G403,'base dados'!K404:L407,2,FALSE),0)</f>
        <v>0</v>
      </c>
      <c r="B403" s="482">
        <f>IFERROR(VLOOKUP(H403,'base dados'!$M$11:$N$22,2,FALSE),0)</f>
        <v>0</v>
      </c>
      <c r="C403" s="578">
        <f t="shared" si="116"/>
        <v>393</v>
      </c>
      <c r="D403" s="578"/>
      <c r="E403" s="578"/>
      <c r="F403" s="581"/>
      <c r="G403" s="579"/>
      <c r="H403" s="579"/>
      <c r="I403" s="597">
        <f>IFERROR(VLOOKUP(G403,'base dados'!$B$2:$F$47,5,FALSE),0)</f>
        <v>0</v>
      </c>
      <c r="J403" s="586" t="str">
        <f>IFERROR(VLOOKUP(G403,'base dados'!$B$2:$F$47,3,FALSE)," ")</f>
        <v xml:space="preserve"> </v>
      </c>
      <c r="K403" s="597" t="str">
        <f>IFERROR(VLOOKUP(H403,'base dados'!$B$2:$F$47,5,FALSE)," ")</f>
        <v xml:space="preserve"> </v>
      </c>
      <c r="L403" s="586" t="str">
        <f>IFERROR(VLOOKUP(H403,'base dados'!$B$2:$F$47,3,FALSE)," ")</f>
        <v xml:space="preserve"> </v>
      </c>
      <c r="M403" s="582"/>
      <c r="N403" s="587"/>
      <c r="O403" s="587"/>
      <c r="P403" s="586">
        <f t="shared" si="107"/>
        <v>0</v>
      </c>
      <c r="Q403" s="587"/>
      <c r="R403" s="587"/>
      <c r="S403" s="587"/>
      <c r="T403" s="587"/>
      <c r="U403" s="586">
        <f t="shared" si="108"/>
        <v>0</v>
      </c>
      <c r="V403" s="582"/>
      <c r="W403" s="582"/>
      <c r="X403" s="582"/>
      <c r="Y403" s="582"/>
      <c r="Z403" s="586">
        <f t="shared" si="109"/>
        <v>0</v>
      </c>
      <c r="AA403" s="582"/>
      <c r="AB403" s="582"/>
      <c r="AC403" s="586">
        <f t="shared" si="110"/>
        <v>0</v>
      </c>
      <c r="AD403" s="582"/>
      <c r="AE403" s="582"/>
      <c r="AF403" s="582"/>
      <c r="AG403" s="586">
        <f t="shared" si="111"/>
        <v>0</v>
      </c>
      <c r="AH403" s="582"/>
      <c r="AI403" s="582"/>
      <c r="AJ403" s="582"/>
      <c r="AK403" s="582"/>
      <c r="AL403" s="586">
        <f t="shared" si="112"/>
        <v>0</v>
      </c>
      <c r="AM403" s="582"/>
      <c r="AN403" s="582"/>
      <c r="AO403" s="586">
        <f t="shared" si="117"/>
        <v>0</v>
      </c>
      <c r="AP403" s="582"/>
      <c r="AQ403" s="582"/>
      <c r="AR403" s="582"/>
      <c r="AS403" s="588">
        <f t="shared" si="118"/>
        <v>0</v>
      </c>
      <c r="AT403" s="590">
        <f t="shared" si="119"/>
        <v>0</v>
      </c>
      <c r="AU403" s="601">
        <f t="shared" si="113"/>
        <v>0</v>
      </c>
      <c r="AV403" s="601">
        <f t="shared" si="120"/>
        <v>0</v>
      </c>
      <c r="AW403" s="584">
        <f>IFERROR(VLOOKUP(G403,'base dados'!$B$2:$C$47,2,FALSE),0)</f>
        <v>0</v>
      </c>
      <c r="AX403" s="589">
        <f t="shared" si="106"/>
        <v>0</v>
      </c>
      <c r="AY403" s="601">
        <f t="shared" si="114"/>
        <v>0</v>
      </c>
      <c r="AZ403" s="601">
        <f t="shared" si="115"/>
        <v>0</v>
      </c>
      <c r="BA403" s="585">
        <f>IFERROR(VLOOKUP(H403,'base dados'!$B$2:$C$47,2,FALSE),0)</f>
        <v>0</v>
      </c>
      <c r="BB403" s="589">
        <f t="shared" si="121"/>
        <v>0</v>
      </c>
      <c r="BC403" s="589">
        <f t="shared" si="122"/>
        <v>0</v>
      </c>
    </row>
    <row r="404" spans="1:55" ht="42.6" hidden="1" customHeight="1">
      <c r="A404" s="482">
        <f>IFERROR(VLOOKUP(G404,'base dados'!K405:L408,2,FALSE),0)</f>
        <v>0</v>
      </c>
      <c r="B404" s="482">
        <f>IFERROR(VLOOKUP(H404,'base dados'!$M$11:$N$22,2,FALSE),0)</f>
        <v>0</v>
      </c>
      <c r="C404" s="578">
        <f t="shared" si="116"/>
        <v>394</v>
      </c>
      <c r="D404" s="578"/>
      <c r="E404" s="578"/>
      <c r="F404" s="581"/>
      <c r="G404" s="579"/>
      <c r="H404" s="579"/>
      <c r="I404" s="597">
        <f>IFERROR(VLOOKUP(G404,'base dados'!$B$2:$F$47,5,FALSE),0)</f>
        <v>0</v>
      </c>
      <c r="J404" s="586" t="str">
        <f>IFERROR(VLOOKUP(G404,'base dados'!$B$2:$F$47,3,FALSE)," ")</f>
        <v xml:space="preserve"> </v>
      </c>
      <c r="K404" s="597" t="str">
        <f>IFERROR(VLOOKUP(H404,'base dados'!$B$2:$F$47,5,FALSE)," ")</f>
        <v xml:space="preserve"> </v>
      </c>
      <c r="L404" s="586" t="str">
        <f>IFERROR(VLOOKUP(H404,'base dados'!$B$2:$F$47,3,FALSE)," ")</f>
        <v xml:space="preserve"> </v>
      </c>
      <c r="M404" s="582"/>
      <c r="N404" s="587"/>
      <c r="O404" s="587"/>
      <c r="P404" s="586">
        <f t="shared" si="107"/>
        <v>0</v>
      </c>
      <c r="Q404" s="587"/>
      <c r="R404" s="587"/>
      <c r="S404" s="587"/>
      <c r="T404" s="587"/>
      <c r="U404" s="586">
        <f t="shared" si="108"/>
        <v>0</v>
      </c>
      <c r="V404" s="582"/>
      <c r="W404" s="582"/>
      <c r="X404" s="582"/>
      <c r="Y404" s="582"/>
      <c r="Z404" s="586">
        <f t="shared" si="109"/>
        <v>0</v>
      </c>
      <c r="AA404" s="582"/>
      <c r="AB404" s="582"/>
      <c r="AC404" s="586">
        <f t="shared" si="110"/>
        <v>0</v>
      </c>
      <c r="AD404" s="582"/>
      <c r="AE404" s="582"/>
      <c r="AF404" s="582"/>
      <c r="AG404" s="586">
        <f t="shared" si="111"/>
        <v>0</v>
      </c>
      <c r="AH404" s="582"/>
      <c r="AI404" s="582"/>
      <c r="AJ404" s="582"/>
      <c r="AK404" s="582"/>
      <c r="AL404" s="586">
        <f t="shared" si="112"/>
        <v>0</v>
      </c>
      <c r="AM404" s="582"/>
      <c r="AN404" s="582"/>
      <c r="AO404" s="586">
        <f t="shared" si="117"/>
        <v>0</v>
      </c>
      <c r="AP404" s="582"/>
      <c r="AQ404" s="582"/>
      <c r="AR404" s="582"/>
      <c r="AS404" s="588">
        <f t="shared" si="118"/>
        <v>0</v>
      </c>
      <c r="AT404" s="590">
        <f t="shared" si="119"/>
        <v>0</v>
      </c>
      <c r="AU404" s="601">
        <f t="shared" si="113"/>
        <v>0</v>
      </c>
      <c r="AV404" s="601">
        <f t="shared" si="120"/>
        <v>0</v>
      </c>
      <c r="AW404" s="584">
        <f>IFERROR(VLOOKUP(G404,'base dados'!$B$2:$C$47,2,FALSE),0)</f>
        <v>0</v>
      </c>
      <c r="AX404" s="589">
        <f t="shared" si="106"/>
        <v>0</v>
      </c>
      <c r="AY404" s="601">
        <f t="shared" si="114"/>
        <v>0</v>
      </c>
      <c r="AZ404" s="601">
        <f t="shared" si="115"/>
        <v>0</v>
      </c>
      <c r="BA404" s="585">
        <f>IFERROR(VLOOKUP(H404,'base dados'!$B$2:$C$47,2,FALSE),0)</f>
        <v>0</v>
      </c>
      <c r="BB404" s="589">
        <f t="shared" si="121"/>
        <v>0</v>
      </c>
      <c r="BC404" s="589">
        <f t="shared" si="122"/>
        <v>0</v>
      </c>
    </row>
    <row r="405" spans="1:55" ht="42.6" hidden="1" customHeight="1">
      <c r="A405" s="482">
        <f>IFERROR(VLOOKUP(G405,'base dados'!K406:L409,2,FALSE),0)</f>
        <v>0</v>
      </c>
      <c r="B405" s="482">
        <f>IFERROR(VLOOKUP(H405,'base dados'!$M$11:$N$22,2,FALSE),0)</f>
        <v>0</v>
      </c>
      <c r="C405" s="578">
        <f t="shared" si="116"/>
        <v>395</v>
      </c>
      <c r="D405" s="578"/>
      <c r="E405" s="578"/>
      <c r="F405" s="581"/>
      <c r="G405" s="579"/>
      <c r="H405" s="579"/>
      <c r="I405" s="597">
        <f>IFERROR(VLOOKUP(G405,'base dados'!$B$2:$F$47,5,FALSE),0)</f>
        <v>0</v>
      </c>
      <c r="J405" s="586" t="str">
        <f>IFERROR(VLOOKUP(G405,'base dados'!$B$2:$F$47,3,FALSE)," ")</f>
        <v xml:space="preserve"> </v>
      </c>
      <c r="K405" s="597" t="str">
        <f>IFERROR(VLOOKUP(H405,'base dados'!$B$2:$F$47,5,FALSE)," ")</f>
        <v xml:space="preserve"> </v>
      </c>
      <c r="L405" s="586" t="str">
        <f>IFERROR(VLOOKUP(H405,'base dados'!$B$2:$F$47,3,FALSE)," ")</f>
        <v xml:space="preserve"> </v>
      </c>
      <c r="M405" s="582"/>
      <c r="N405" s="587"/>
      <c r="O405" s="587"/>
      <c r="P405" s="586">
        <f t="shared" si="107"/>
        <v>0</v>
      </c>
      <c r="Q405" s="587"/>
      <c r="R405" s="587"/>
      <c r="S405" s="587"/>
      <c r="T405" s="587"/>
      <c r="U405" s="586">
        <f t="shared" si="108"/>
        <v>0</v>
      </c>
      <c r="V405" s="582"/>
      <c r="W405" s="582"/>
      <c r="X405" s="582"/>
      <c r="Y405" s="582"/>
      <c r="Z405" s="586">
        <f t="shared" si="109"/>
        <v>0</v>
      </c>
      <c r="AA405" s="582"/>
      <c r="AB405" s="582"/>
      <c r="AC405" s="586">
        <f t="shared" si="110"/>
        <v>0</v>
      </c>
      <c r="AD405" s="582"/>
      <c r="AE405" s="582"/>
      <c r="AF405" s="582"/>
      <c r="AG405" s="586">
        <f t="shared" si="111"/>
        <v>0</v>
      </c>
      <c r="AH405" s="582"/>
      <c r="AI405" s="582"/>
      <c r="AJ405" s="582"/>
      <c r="AK405" s="582"/>
      <c r="AL405" s="586">
        <f t="shared" si="112"/>
        <v>0</v>
      </c>
      <c r="AM405" s="582"/>
      <c r="AN405" s="582"/>
      <c r="AO405" s="586">
        <f t="shared" si="117"/>
        <v>0</v>
      </c>
      <c r="AP405" s="582"/>
      <c r="AQ405" s="582"/>
      <c r="AR405" s="582"/>
      <c r="AS405" s="588">
        <f t="shared" si="118"/>
        <v>0</v>
      </c>
      <c r="AT405" s="590">
        <f t="shared" si="119"/>
        <v>0</v>
      </c>
      <c r="AU405" s="601">
        <f t="shared" si="113"/>
        <v>0</v>
      </c>
      <c r="AV405" s="601">
        <f t="shared" si="120"/>
        <v>0</v>
      </c>
      <c r="AW405" s="584">
        <f>IFERROR(VLOOKUP(G405,'base dados'!$B$2:$C$47,2,FALSE),0)</f>
        <v>0</v>
      </c>
      <c r="AX405" s="589">
        <f t="shared" si="106"/>
        <v>0</v>
      </c>
      <c r="AY405" s="601">
        <f t="shared" si="114"/>
        <v>0</v>
      </c>
      <c r="AZ405" s="601">
        <f t="shared" si="115"/>
        <v>0</v>
      </c>
      <c r="BA405" s="585">
        <f>IFERROR(VLOOKUP(H405,'base dados'!$B$2:$C$47,2,FALSE),0)</f>
        <v>0</v>
      </c>
      <c r="BB405" s="589">
        <f t="shared" si="121"/>
        <v>0</v>
      </c>
      <c r="BC405" s="589">
        <f t="shared" si="122"/>
        <v>0</v>
      </c>
    </row>
    <row r="406" spans="1:55" ht="42.6" hidden="1" customHeight="1">
      <c r="A406" s="482">
        <f>IFERROR(VLOOKUP(G406,'base dados'!K407:L410,2,FALSE),0)</f>
        <v>0</v>
      </c>
      <c r="B406" s="482">
        <f>IFERROR(VLOOKUP(H406,'base dados'!$M$11:$N$22,2,FALSE),0)</f>
        <v>0</v>
      </c>
      <c r="C406" s="578">
        <f t="shared" si="116"/>
        <v>396</v>
      </c>
      <c r="D406" s="578"/>
      <c r="E406" s="578"/>
      <c r="F406" s="581"/>
      <c r="G406" s="579"/>
      <c r="H406" s="579"/>
      <c r="I406" s="597">
        <f>IFERROR(VLOOKUP(G406,'base dados'!$B$2:$F$47,5,FALSE),0)</f>
        <v>0</v>
      </c>
      <c r="J406" s="586" t="str">
        <f>IFERROR(VLOOKUP(G406,'base dados'!$B$2:$F$47,3,FALSE)," ")</f>
        <v xml:space="preserve"> </v>
      </c>
      <c r="K406" s="597" t="str">
        <f>IFERROR(VLOOKUP(H406,'base dados'!$B$2:$F$47,5,FALSE)," ")</f>
        <v xml:space="preserve"> </v>
      </c>
      <c r="L406" s="586" t="str">
        <f>IFERROR(VLOOKUP(H406,'base dados'!$B$2:$F$47,3,FALSE)," ")</f>
        <v xml:space="preserve"> </v>
      </c>
      <c r="M406" s="582"/>
      <c r="N406" s="587"/>
      <c r="O406" s="587"/>
      <c r="P406" s="586">
        <f t="shared" si="107"/>
        <v>0</v>
      </c>
      <c r="Q406" s="587"/>
      <c r="R406" s="587"/>
      <c r="S406" s="587"/>
      <c r="T406" s="587"/>
      <c r="U406" s="586">
        <f t="shared" si="108"/>
        <v>0</v>
      </c>
      <c r="V406" s="582"/>
      <c r="W406" s="582"/>
      <c r="X406" s="582"/>
      <c r="Y406" s="582"/>
      <c r="Z406" s="586">
        <f t="shared" si="109"/>
        <v>0</v>
      </c>
      <c r="AA406" s="582"/>
      <c r="AB406" s="582"/>
      <c r="AC406" s="586">
        <f t="shared" si="110"/>
        <v>0</v>
      </c>
      <c r="AD406" s="582"/>
      <c r="AE406" s="582"/>
      <c r="AF406" s="582"/>
      <c r="AG406" s="586">
        <f t="shared" si="111"/>
        <v>0</v>
      </c>
      <c r="AH406" s="582"/>
      <c r="AI406" s="582"/>
      <c r="AJ406" s="582"/>
      <c r="AK406" s="582"/>
      <c r="AL406" s="586">
        <f t="shared" si="112"/>
        <v>0</v>
      </c>
      <c r="AM406" s="582"/>
      <c r="AN406" s="582"/>
      <c r="AO406" s="586">
        <f t="shared" si="117"/>
        <v>0</v>
      </c>
      <c r="AP406" s="582"/>
      <c r="AQ406" s="582"/>
      <c r="AR406" s="582"/>
      <c r="AS406" s="588">
        <f t="shared" si="118"/>
        <v>0</v>
      </c>
      <c r="AT406" s="590">
        <f t="shared" si="119"/>
        <v>0</v>
      </c>
      <c r="AU406" s="601">
        <f t="shared" si="113"/>
        <v>0</v>
      </c>
      <c r="AV406" s="601">
        <f t="shared" si="120"/>
        <v>0</v>
      </c>
      <c r="AW406" s="584">
        <f>IFERROR(VLOOKUP(G406,'base dados'!$B$2:$C$47,2,FALSE),0)</f>
        <v>0</v>
      </c>
      <c r="AX406" s="589">
        <f t="shared" ref="AX406:AX469" si="123">IFERROR(IF(J406="Kg",AU406*AW406,IF(J406="M³",AV406*AW406,0))," ")</f>
        <v>0</v>
      </c>
      <c r="AY406" s="601">
        <f t="shared" si="114"/>
        <v>0</v>
      </c>
      <c r="AZ406" s="601">
        <f t="shared" si="115"/>
        <v>0</v>
      </c>
      <c r="BA406" s="585">
        <f>IFERROR(VLOOKUP(H406,'base dados'!$B$2:$C$47,2,FALSE),0)</f>
        <v>0</v>
      </c>
      <c r="BB406" s="589">
        <f t="shared" si="121"/>
        <v>0</v>
      </c>
      <c r="BC406" s="589">
        <f t="shared" si="122"/>
        <v>0</v>
      </c>
    </row>
    <row r="407" spans="1:55" ht="42.6" hidden="1" customHeight="1">
      <c r="A407" s="482">
        <f>IFERROR(VLOOKUP(G407,'base dados'!K408:L411,2,FALSE),0)</f>
        <v>0</v>
      </c>
      <c r="B407" s="482">
        <f>IFERROR(VLOOKUP(H407,'base dados'!$M$11:$N$22,2,FALSE),0)</f>
        <v>0</v>
      </c>
      <c r="C407" s="578">
        <f t="shared" si="116"/>
        <v>397</v>
      </c>
      <c r="D407" s="578"/>
      <c r="E407" s="578"/>
      <c r="F407" s="581"/>
      <c r="G407" s="579"/>
      <c r="H407" s="579"/>
      <c r="I407" s="597">
        <f>IFERROR(VLOOKUP(G407,'base dados'!$B$2:$F$47,5,FALSE),0)</f>
        <v>0</v>
      </c>
      <c r="J407" s="586" t="str">
        <f>IFERROR(VLOOKUP(G407,'base dados'!$B$2:$F$47,3,FALSE)," ")</f>
        <v xml:space="preserve"> </v>
      </c>
      <c r="K407" s="597" t="str">
        <f>IFERROR(VLOOKUP(H407,'base dados'!$B$2:$F$47,5,FALSE)," ")</f>
        <v xml:space="preserve"> </v>
      </c>
      <c r="L407" s="586" t="str">
        <f>IFERROR(VLOOKUP(H407,'base dados'!$B$2:$F$47,3,FALSE)," ")</f>
        <v xml:space="preserve"> </v>
      </c>
      <c r="M407" s="582"/>
      <c r="N407" s="587"/>
      <c r="O407" s="587"/>
      <c r="P407" s="586">
        <f t="shared" si="107"/>
        <v>0</v>
      </c>
      <c r="Q407" s="587"/>
      <c r="R407" s="587"/>
      <c r="S407" s="587"/>
      <c r="T407" s="587"/>
      <c r="U407" s="586">
        <f t="shared" si="108"/>
        <v>0</v>
      </c>
      <c r="V407" s="582"/>
      <c r="W407" s="582"/>
      <c r="X407" s="582"/>
      <c r="Y407" s="582"/>
      <c r="Z407" s="586">
        <f t="shared" si="109"/>
        <v>0</v>
      </c>
      <c r="AA407" s="582"/>
      <c r="AB407" s="582"/>
      <c r="AC407" s="586">
        <f t="shared" si="110"/>
        <v>0</v>
      </c>
      <c r="AD407" s="582"/>
      <c r="AE407" s="582"/>
      <c r="AF407" s="582"/>
      <c r="AG407" s="586">
        <f t="shared" si="111"/>
        <v>0</v>
      </c>
      <c r="AH407" s="582"/>
      <c r="AI407" s="582"/>
      <c r="AJ407" s="582"/>
      <c r="AK407" s="582"/>
      <c r="AL407" s="586">
        <f t="shared" si="112"/>
        <v>0</v>
      </c>
      <c r="AM407" s="582"/>
      <c r="AN407" s="582"/>
      <c r="AO407" s="586">
        <f t="shared" si="117"/>
        <v>0</v>
      </c>
      <c r="AP407" s="582"/>
      <c r="AQ407" s="582"/>
      <c r="AR407" s="582"/>
      <c r="AS407" s="588">
        <f t="shared" si="118"/>
        <v>0</v>
      </c>
      <c r="AT407" s="590">
        <f t="shared" si="119"/>
        <v>0</v>
      </c>
      <c r="AU407" s="601">
        <f t="shared" si="113"/>
        <v>0</v>
      </c>
      <c r="AV407" s="601">
        <f t="shared" si="120"/>
        <v>0</v>
      </c>
      <c r="AW407" s="584">
        <f>IFERROR(VLOOKUP(G407,'base dados'!$B$2:$C$47,2,FALSE),0)</f>
        <v>0</v>
      </c>
      <c r="AX407" s="589">
        <f t="shared" si="123"/>
        <v>0</v>
      </c>
      <c r="AY407" s="601">
        <f t="shared" si="114"/>
        <v>0</v>
      </c>
      <c r="AZ407" s="601">
        <f t="shared" si="115"/>
        <v>0</v>
      </c>
      <c r="BA407" s="585">
        <f>IFERROR(VLOOKUP(H407,'base dados'!$B$2:$C$47,2,FALSE),0)</f>
        <v>0</v>
      </c>
      <c r="BB407" s="589">
        <f t="shared" si="121"/>
        <v>0</v>
      </c>
      <c r="BC407" s="589">
        <f t="shared" si="122"/>
        <v>0</v>
      </c>
    </row>
    <row r="408" spans="1:55" ht="42.6" hidden="1" customHeight="1">
      <c r="A408" s="482">
        <f>IFERROR(VLOOKUP(G408,'base dados'!K409:L412,2,FALSE),0)</f>
        <v>0</v>
      </c>
      <c r="B408" s="482">
        <f>IFERROR(VLOOKUP(H408,'base dados'!$M$11:$N$22,2,FALSE),0)</f>
        <v>0</v>
      </c>
      <c r="C408" s="578">
        <f t="shared" si="116"/>
        <v>398</v>
      </c>
      <c r="D408" s="578"/>
      <c r="E408" s="578"/>
      <c r="F408" s="581"/>
      <c r="G408" s="579"/>
      <c r="H408" s="579"/>
      <c r="I408" s="597">
        <f>IFERROR(VLOOKUP(G408,'base dados'!$B$2:$F$47,5,FALSE),0)</f>
        <v>0</v>
      </c>
      <c r="J408" s="586" t="str">
        <f>IFERROR(VLOOKUP(G408,'base dados'!$B$2:$F$47,3,FALSE)," ")</f>
        <v xml:space="preserve"> </v>
      </c>
      <c r="K408" s="597" t="str">
        <f>IFERROR(VLOOKUP(H408,'base dados'!$B$2:$F$47,5,FALSE)," ")</f>
        <v xml:space="preserve"> </v>
      </c>
      <c r="L408" s="586" t="str">
        <f>IFERROR(VLOOKUP(H408,'base dados'!$B$2:$F$47,3,FALSE)," ")</f>
        <v xml:space="preserve"> </v>
      </c>
      <c r="M408" s="582"/>
      <c r="N408" s="587"/>
      <c r="O408" s="587"/>
      <c r="P408" s="586">
        <f t="shared" si="107"/>
        <v>0</v>
      </c>
      <c r="Q408" s="587"/>
      <c r="R408" s="587"/>
      <c r="S408" s="587"/>
      <c r="T408" s="587"/>
      <c r="U408" s="586">
        <f t="shared" si="108"/>
        <v>0</v>
      </c>
      <c r="V408" s="582"/>
      <c r="W408" s="582"/>
      <c r="X408" s="582"/>
      <c r="Y408" s="582"/>
      <c r="Z408" s="586">
        <f t="shared" si="109"/>
        <v>0</v>
      </c>
      <c r="AA408" s="582"/>
      <c r="AB408" s="582"/>
      <c r="AC408" s="586">
        <f t="shared" si="110"/>
        <v>0</v>
      </c>
      <c r="AD408" s="582"/>
      <c r="AE408" s="582"/>
      <c r="AF408" s="582"/>
      <c r="AG408" s="586">
        <f t="shared" si="111"/>
        <v>0</v>
      </c>
      <c r="AH408" s="582"/>
      <c r="AI408" s="582"/>
      <c r="AJ408" s="582"/>
      <c r="AK408" s="582"/>
      <c r="AL408" s="586">
        <f t="shared" si="112"/>
        <v>0</v>
      </c>
      <c r="AM408" s="582"/>
      <c r="AN408" s="582"/>
      <c r="AO408" s="586">
        <f t="shared" si="117"/>
        <v>0</v>
      </c>
      <c r="AP408" s="582"/>
      <c r="AQ408" s="582"/>
      <c r="AR408" s="582"/>
      <c r="AS408" s="588">
        <f t="shared" si="118"/>
        <v>0</v>
      </c>
      <c r="AT408" s="590">
        <f t="shared" si="119"/>
        <v>0</v>
      </c>
      <c r="AU408" s="601">
        <f t="shared" si="113"/>
        <v>0</v>
      </c>
      <c r="AV408" s="601">
        <f t="shared" si="120"/>
        <v>0</v>
      </c>
      <c r="AW408" s="584">
        <f>IFERROR(VLOOKUP(G408,'base dados'!$B$2:$C$47,2,FALSE),0)</f>
        <v>0</v>
      </c>
      <c r="AX408" s="589">
        <f t="shared" si="123"/>
        <v>0</v>
      </c>
      <c r="AY408" s="601">
        <f t="shared" si="114"/>
        <v>0</v>
      </c>
      <c r="AZ408" s="601">
        <f t="shared" si="115"/>
        <v>0</v>
      </c>
      <c r="BA408" s="585">
        <f>IFERROR(VLOOKUP(H408,'base dados'!$B$2:$C$47,2,FALSE),0)</f>
        <v>0</v>
      </c>
      <c r="BB408" s="589">
        <f t="shared" si="121"/>
        <v>0</v>
      </c>
      <c r="BC408" s="589">
        <f t="shared" si="122"/>
        <v>0</v>
      </c>
    </row>
    <row r="409" spans="1:55" ht="42.6" hidden="1" customHeight="1">
      <c r="A409" s="482">
        <f>IFERROR(VLOOKUP(G409,'base dados'!K410:L413,2,FALSE),0)</f>
        <v>0</v>
      </c>
      <c r="B409" s="482">
        <f>IFERROR(VLOOKUP(H409,'base dados'!$M$11:$N$22,2,FALSE),0)</f>
        <v>0</v>
      </c>
      <c r="C409" s="578">
        <f t="shared" si="116"/>
        <v>399</v>
      </c>
      <c r="D409" s="578"/>
      <c r="E409" s="578"/>
      <c r="F409" s="581"/>
      <c r="G409" s="579"/>
      <c r="H409" s="579"/>
      <c r="I409" s="597">
        <f>IFERROR(VLOOKUP(G409,'base dados'!$B$2:$F$47,5,FALSE),0)</f>
        <v>0</v>
      </c>
      <c r="J409" s="586" t="str">
        <f>IFERROR(VLOOKUP(G409,'base dados'!$B$2:$F$47,3,FALSE)," ")</f>
        <v xml:space="preserve"> </v>
      </c>
      <c r="K409" s="597" t="str">
        <f>IFERROR(VLOOKUP(H409,'base dados'!$B$2:$F$47,5,FALSE)," ")</f>
        <v xml:space="preserve"> </v>
      </c>
      <c r="L409" s="586" t="str">
        <f>IFERROR(VLOOKUP(H409,'base dados'!$B$2:$F$47,3,FALSE)," ")</f>
        <v xml:space="preserve"> </v>
      </c>
      <c r="M409" s="582"/>
      <c r="N409" s="587"/>
      <c r="O409" s="587"/>
      <c r="P409" s="586">
        <f t="shared" si="107"/>
        <v>0</v>
      </c>
      <c r="Q409" s="587"/>
      <c r="R409" s="587"/>
      <c r="S409" s="587"/>
      <c r="T409" s="587"/>
      <c r="U409" s="586">
        <f t="shared" si="108"/>
        <v>0</v>
      </c>
      <c r="V409" s="582"/>
      <c r="W409" s="582"/>
      <c r="X409" s="582"/>
      <c r="Y409" s="582"/>
      <c r="Z409" s="586">
        <f t="shared" si="109"/>
        <v>0</v>
      </c>
      <c r="AA409" s="582"/>
      <c r="AB409" s="582"/>
      <c r="AC409" s="586">
        <f t="shared" si="110"/>
        <v>0</v>
      </c>
      <c r="AD409" s="582"/>
      <c r="AE409" s="582"/>
      <c r="AF409" s="582"/>
      <c r="AG409" s="586">
        <f t="shared" si="111"/>
        <v>0</v>
      </c>
      <c r="AH409" s="582"/>
      <c r="AI409" s="582"/>
      <c r="AJ409" s="582"/>
      <c r="AK409" s="582"/>
      <c r="AL409" s="586">
        <f t="shared" si="112"/>
        <v>0</v>
      </c>
      <c r="AM409" s="582"/>
      <c r="AN409" s="582"/>
      <c r="AO409" s="586">
        <f t="shared" si="117"/>
        <v>0</v>
      </c>
      <c r="AP409" s="582"/>
      <c r="AQ409" s="582"/>
      <c r="AR409" s="582"/>
      <c r="AS409" s="588">
        <f t="shared" si="118"/>
        <v>0</v>
      </c>
      <c r="AT409" s="590">
        <f t="shared" si="119"/>
        <v>0</v>
      </c>
      <c r="AU409" s="601">
        <f t="shared" si="113"/>
        <v>0</v>
      </c>
      <c r="AV409" s="601">
        <f t="shared" si="120"/>
        <v>0</v>
      </c>
      <c r="AW409" s="584">
        <f>IFERROR(VLOOKUP(G409,'base dados'!$B$2:$C$47,2,FALSE),0)</f>
        <v>0</v>
      </c>
      <c r="AX409" s="589">
        <f t="shared" si="123"/>
        <v>0</v>
      </c>
      <c r="AY409" s="601">
        <f t="shared" si="114"/>
        <v>0</v>
      </c>
      <c r="AZ409" s="601">
        <f t="shared" si="115"/>
        <v>0</v>
      </c>
      <c r="BA409" s="585">
        <f>IFERROR(VLOOKUP(H409,'base dados'!$B$2:$C$47,2,FALSE),0)</f>
        <v>0</v>
      </c>
      <c r="BB409" s="589">
        <f t="shared" si="121"/>
        <v>0</v>
      </c>
      <c r="BC409" s="589">
        <f t="shared" si="122"/>
        <v>0</v>
      </c>
    </row>
    <row r="410" spans="1:55" ht="42.6" hidden="1" customHeight="1">
      <c r="A410" s="482">
        <f>IFERROR(VLOOKUP(G410,'base dados'!K411:L414,2,FALSE),0)</f>
        <v>0</v>
      </c>
      <c r="B410" s="482">
        <f>IFERROR(VLOOKUP(H410,'base dados'!$M$11:$N$22,2,FALSE),0)</f>
        <v>0</v>
      </c>
      <c r="C410" s="578">
        <f t="shared" si="116"/>
        <v>400</v>
      </c>
      <c r="D410" s="578"/>
      <c r="E410" s="578"/>
      <c r="F410" s="581"/>
      <c r="G410" s="579"/>
      <c r="H410" s="579"/>
      <c r="I410" s="597">
        <f>IFERROR(VLOOKUP(G410,'base dados'!$B$2:$F$47,5,FALSE),0)</f>
        <v>0</v>
      </c>
      <c r="J410" s="586" t="str">
        <f>IFERROR(VLOOKUP(G410,'base dados'!$B$2:$F$47,3,FALSE)," ")</f>
        <v xml:space="preserve"> </v>
      </c>
      <c r="K410" s="597" t="str">
        <f>IFERROR(VLOOKUP(H410,'base dados'!$B$2:$F$47,5,FALSE)," ")</f>
        <v xml:space="preserve"> </v>
      </c>
      <c r="L410" s="586" t="str">
        <f>IFERROR(VLOOKUP(H410,'base dados'!$B$2:$F$47,3,FALSE)," ")</f>
        <v xml:space="preserve"> </v>
      </c>
      <c r="M410" s="582"/>
      <c r="N410" s="587"/>
      <c r="O410" s="587"/>
      <c r="P410" s="586">
        <f t="shared" si="107"/>
        <v>0</v>
      </c>
      <c r="Q410" s="587"/>
      <c r="R410" s="587"/>
      <c r="S410" s="587"/>
      <c r="T410" s="587"/>
      <c r="U410" s="586">
        <f t="shared" si="108"/>
        <v>0</v>
      </c>
      <c r="V410" s="582"/>
      <c r="W410" s="582"/>
      <c r="X410" s="582"/>
      <c r="Y410" s="582"/>
      <c r="Z410" s="586">
        <f t="shared" si="109"/>
        <v>0</v>
      </c>
      <c r="AA410" s="582"/>
      <c r="AB410" s="582"/>
      <c r="AC410" s="586">
        <f t="shared" si="110"/>
        <v>0</v>
      </c>
      <c r="AD410" s="582"/>
      <c r="AE410" s="582"/>
      <c r="AF410" s="582"/>
      <c r="AG410" s="586">
        <f t="shared" si="111"/>
        <v>0</v>
      </c>
      <c r="AH410" s="582"/>
      <c r="AI410" s="582"/>
      <c r="AJ410" s="582"/>
      <c r="AK410" s="582"/>
      <c r="AL410" s="586">
        <f t="shared" si="112"/>
        <v>0</v>
      </c>
      <c r="AM410" s="582"/>
      <c r="AN410" s="582"/>
      <c r="AO410" s="586">
        <f t="shared" si="117"/>
        <v>0</v>
      </c>
      <c r="AP410" s="582"/>
      <c r="AQ410" s="582"/>
      <c r="AR410" s="582"/>
      <c r="AS410" s="588">
        <f t="shared" si="118"/>
        <v>0</v>
      </c>
      <c r="AT410" s="590">
        <f t="shared" si="119"/>
        <v>0</v>
      </c>
      <c r="AU410" s="601">
        <f t="shared" si="113"/>
        <v>0</v>
      </c>
      <c r="AV410" s="601">
        <f t="shared" si="120"/>
        <v>0</v>
      </c>
      <c r="AW410" s="584">
        <f>IFERROR(VLOOKUP(G410,'base dados'!$B$2:$C$47,2,FALSE),0)</f>
        <v>0</v>
      </c>
      <c r="AX410" s="589">
        <f t="shared" si="123"/>
        <v>0</v>
      </c>
      <c r="AY410" s="601">
        <f t="shared" si="114"/>
        <v>0</v>
      </c>
      <c r="AZ410" s="601">
        <f t="shared" si="115"/>
        <v>0</v>
      </c>
      <c r="BA410" s="585">
        <f>IFERROR(VLOOKUP(H410,'base dados'!$B$2:$C$47,2,FALSE),0)</f>
        <v>0</v>
      </c>
      <c r="BB410" s="589">
        <f t="shared" si="121"/>
        <v>0</v>
      </c>
      <c r="BC410" s="589">
        <f t="shared" si="122"/>
        <v>0</v>
      </c>
    </row>
    <row r="411" spans="1:55" ht="42.6" hidden="1" customHeight="1">
      <c r="A411" s="482">
        <f>IFERROR(VLOOKUP(G411,'base dados'!K412:L415,2,FALSE),0)</f>
        <v>0</v>
      </c>
      <c r="B411" s="482">
        <f>IFERROR(VLOOKUP(H411,'base dados'!$M$11:$N$22,2,FALSE),0)</f>
        <v>0</v>
      </c>
      <c r="C411" s="578">
        <f t="shared" si="116"/>
        <v>401</v>
      </c>
      <c r="D411" s="578"/>
      <c r="E411" s="578"/>
      <c r="F411" s="581"/>
      <c r="G411" s="579"/>
      <c r="H411" s="579"/>
      <c r="I411" s="597">
        <f>IFERROR(VLOOKUP(G411,'base dados'!$B$2:$F$47,5,FALSE),0)</f>
        <v>0</v>
      </c>
      <c r="J411" s="586" t="str">
        <f>IFERROR(VLOOKUP(G411,'base dados'!$B$2:$F$47,3,FALSE)," ")</f>
        <v xml:space="preserve"> </v>
      </c>
      <c r="K411" s="597" t="str">
        <f>IFERROR(VLOOKUP(H411,'base dados'!$B$2:$F$47,5,FALSE)," ")</f>
        <v xml:space="preserve"> </v>
      </c>
      <c r="L411" s="586" t="str">
        <f>IFERROR(VLOOKUP(H411,'base dados'!$B$2:$F$47,3,FALSE)," ")</f>
        <v xml:space="preserve"> </v>
      </c>
      <c r="M411" s="582"/>
      <c r="N411" s="587"/>
      <c r="O411" s="587"/>
      <c r="P411" s="586">
        <f t="shared" si="107"/>
        <v>0</v>
      </c>
      <c r="Q411" s="587"/>
      <c r="R411" s="587"/>
      <c r="S411" s="587"/>
      <c r="T411" s="587"/>
      <c r="U411" s="586">
        <f t="shared" si="108"/>
        <v>0</v>
      </c>
      <c r="V411" s="582"/>
      <c r="W411" s="582"/>
      <c r="X411" s="582"/>
      <c r="Y411" s="582"/>
      <c r="Z411" s="586">
        <f t="shared" si="109"/>
        <v>0</v>
      </c>
      <c r="AA411" s="582"/>
      <c r="AB411" s="582"/>
      <c r="AC411" s="586">
        <f t="shared" si="110"/>
        <v>0</v>
      </c>
      <c r="AD411" s="582"/>
      <c r="AE411" s="582"/>
      <c r="AF411" s="582"/>
      <c r="AG411" s="586">
        <f t="shared" si="111"/>
        <v>0</v>
      </c>
      <c r="AH411" s="582"/>
      <c r="AI411" s="582"/>
      <c r="AJ411" s="582"/>
      <c r="AK411" s="582"/>
      <c r="AL411" s="586">
        <f t="shared" si="112"/>
        <v>0</v>
      </c>
      <c r="AM411" s="582"/>
      <c r="AN411" s="582"/>
      <c r="AO411" s="586">
        <f t="shared" si="117"/>
        <v>0</v>
      </c>
      <c r="AP411" s="582"/>
      <c r="AQ411" s="582"/>
      <c r="AR411" s="582"/>
      <c r="AS411" s="588">
        <f t="shared" si="118"/>
        <v>0</v>
      </c>
      <c r="AT411" s="590">
        <f t="shared" si="119"/>
        <v>0</v>
      </c>
      <c r="AU411" s="601">
        <f t="shared" si="113"/>
        <v>0</v>
      </c>
      <c r="AV411" s="601">
        <f t="shared" si="120"/>
        <v>0</v>
      </c>
      <c r="AW411" s="584">
        <f>IFERROR(VLOOKUP(G411,'base dados'!$B$2:$C$47,2,FALSE),0)</f>
        <v>0</v>
      </c>
      <c r="AX411" s="589">
        <f t="shared" si="123"/>
        <v>0</v>
      </c>
      <c r="AY411" s="601">
        <f t="shared" si="114"/>
        <v>0</v>
      </c>
      <c r="AZ411" s="601">
        <f t="shared" si="115"/>
        <v>0</v>
      </c>
      <c r="BA411" s="585">
        <f>IFERROR(VLOOKUP(H411,'base dados'!$B$2:$C$47,2,FALSE),0)</f>
        <v>0</v>
      </c>
      <c r="BB411" s="589">
        <f t="shared" si="121"/>
        <v>0</v>
      </c>
      <c r="BC411" s="589">
        <f t="shared" si="122"/>
        <v>0</v>
      </c>
    </row>
    <row r="412" spans="1:55" ht="42.6" hidden="1" customHeight="1">
      <c r="A412" s="482">
        <f>IFERROR(VLOOKUP(G412,'base dados'!K413:L416,2,FALSE),0)</f>
        <v>0</v>
      </c>
      <c r="B412" s="482">
        <f>IFERROR(VLOOKUP(H412,'base dados'!$M$11:$N$22,2,FALSE),0)</f>
        <v>0</v>
      </c>
      <c r="C412" s="578">
        <f t="shared" si="116"/>
        <v>402</v>
      </c>
      <c r="D412" s="578"/>
      <c r="E412" s="578"/>
      <c r="F412" s="581"/>
      <c r="G412" s="579"/>
      <c r="H412" s="579"/>
      <c r="I412" s="597">
        <f>IFERROR(VLOOKUP(G412,'base dados'!$B$2:$F$47,5,FALSE),0)</f>
        <v>0</v>
      </c>
      <c r="J412" s="586" t="str">
        <f>IFERROR(VLOOKUP(G412,'base dados'!$B$2:$F$47,3,FALSE)," ")</f>
        <v xml:space="preserve"> </v>
      </c>
      <c r="K412" s="597" t="str">
        <f>IFERROR(VLOOKUP(H412,'base dados'!$B$2:$F$47,5,FALSE)," ")</f>
        <v xml:space="preserve"> </v>
      </c>
      <c r="L412" s="586" t="str">
        <f>IFERROR(VLOOKUP(H412,'base dados'!$B$2:$F$47,3,FALSE)," ")</f>
        <v xml:space="preserve"> </v>
      </c>
      <c r="M412" s="582"/>
      <c r="N412" s="587"/>
      <c r="O412" s="587"/>
      <c r="P412" s="586">
        <f t="shared" si="107"/>
        <v>0</v>
      </c>
      <c r="Q412" s="587"/>
      <c r="R412" s="587"/>
      <c r="S412" s="587"/>
      <c r="T412" s="587"/>
      <c r="U412" s="586">
        <f t="shared" si="108"/>
        <v>0</v>
      </c>
      <c r="V412" s="582"/>
      <c r="W412" s="582"/>
      <c r="X412" s="582"/>
      <c r="Y412" s="582"/>
      <c r="Z412" s="586">
        <f t="shared" si="109"/>
        <v>0</v>
      </c>
      <c r="AA412" s="582"/>
      <c r="AB412" s="582"/>
      <c r="AC412" s="586">
        <f t="shared" si="110"/>
        <v>0</v>
      </c>
      <c r="AD412" s="582"/>
      <c r="AE412" s="582"/>
      <c r="AF412" s="582"/>
      <c r="AG412" s="586">
        <f t="shared" si="111"/>
        <v>0</v>
      </c>
      <c r="AH412" s="582"/>
      <c r="AI412" s="582"/>
      <c r="AJ412" s="582"/>
      <c r="AK412" s="582"/>
      <c r="AL412" s="586">
        <f t="shared" si="112"/>
        <v>0</v>
      </c>
      <c r="AM412" s="582"/>
      <c r="AN412" s="582"/>
      <c r="AO412" s="586">
        <f t="shared" si="117"/>
        <v>0</v>
      </c>
      <c r="AP412" s="582"/>
      <c r="AQ412" s="582"/>
      <c r="AR412" s="582"/>
      <c r="AS412" s="588">
        <f t="shared" si="118"/>
        <v>0</v>
      </c>
      <c r="AT412" s="590">
        <f t="shared" si="119"/>
        <v>0</v>
      </c>
      <c r="AU412" s="601">
        <f t="shared" si="113"/>
        <v>0</v>
      </c>
      <c r="AV412" s="601">
        <f t="shared" si="120"/>
        <v>0</v>
      </c>
      <c r="AW412" s="584">
        <f>IFERROR(VLOOKUP(G412,'base dados'!$B$2:$C$47,2,FALSE),0)</f>
        <v>0</v>
      </c>
      <c r="AX412" s="589">
        <f t="shared" si="123"/>
        <v>0</v>
      </c>
      <c r="AY412" s="601">
        <f t="shared" si="114"/>
        <v>0</v>
      </c>
      <c r="AZ412" s="601">
        <f t="shared" si="115"/>
        <v>0</v>
      </c>
      <c r="BA412" s="585">
        <f>IFERROR(VLOOKUP(H412,'base dados'!$B$2:$C$47,2,FALSE),0)</f>
        <v>0</v>
      </c>
      <c r="BB412" s="589">
        <f t="shared" si="121"/>
        <v>0</v>
      </c>
      <c r="BC412" s="589">
        <f t="shared" si="122"/>
        <v>0</v>
      </c>
    </row>
    <row r="413" spans="1:55" ht="42.6" hidden="1" customHeight="1">
      <c r="A413" s="482">
        <f>IFERROR(VLOOKUP(G413,'base dados'!K414:L417,2,FALSE),0)</f>
        <v>0</v>
      </c>
      <c r="B413" s="482">
        <f>IFERROR(VLOOKUP(H413,'base dados'!$M$11:$N$22,2,FALSE),0)</f>
        <v>0</v>
      </c>
      <c r="C413" s="578">
        <f t="shared" si="116"/>
        <v>403</v>
      </c>
      <c r="D413" s="578"/>
      <c r="E413" s="578"/>
      <c r="F413" s="581"/>
      <c r="G413" s="579"/>
      <c r="H413" s="579"/>
      <c r="I413" s="597">
        <f>IFERROR(VLOOKUP(G413,'base dados'!$B$2:$F$47,5,FALSE),0)</f>
        <v>0</v>
      </c>
      <c r="J413" s="586" t="str">
        <f>IFERROR(VLOOKUP(G413,'base dados'!$B$2:$F$47,3,FALSE)," ")</f>
        <v xml:space="preserve"> </v>
      </c>
      <c r="K413" s="597" t="str">
        <f>IFERROR(VLOOKUP(H413,'base dados'!$B$2:$F$47,5,FALSE)," ")</f>
        <v xml:space="preserve"> </v>
      </c>
      <c r="L413" s="586" t="str">
        <f>IFERROR(VLOOKUP(H413,'base dados'!$B$2:$F$47,3,FALSE)," ")</f>
        <v xml:space="preserve"> </v>
      </c>
      <c r="M413" s="582"/>
      <c r="N413" s="587"/>
      <c r="O413" s="587"/>
      <c r="P413" s="586">
        <f t="shared" si="107"/>
        <v>0</v>
      </c>
      <c r="Q413" s="587"/>
      <c r="R413" s="587"/>
      <c r="S413" s="587"/>
      <c r="T413" s="587"/>
      <c r="U413" s="586">
        <f t="shared" si="108"/>
        <v>0</v>
      </c>
      <c r="V413" s="582"/>
      <c r="W413" s="582"/>
      <c r="X413" s="582"/>
      <c r="Y413" s="582"/>
      <c r="Z413" s="586">
        <f t="shared" si="109"/>
        <v>0</v>
      </c>
      <c r="AA413" s="582"/>
      <c r="AB413" s="582"/>
      <c r="AC413" s="586">
        <f t="shared" si="110"/>
        <v>0</v>
      </c>
      <c r="AD413" s="582"/>
      <c r="AE413" s="582"/>
      <c r="AF413" s="582"/>
      <c r="AG413" s="586">
        <f t="shared" si="111"/>
        <v>0</v>
      </c>
      <c r="AH413" s="582"/>
      <c r="AI413" s="582"/>
      <c r="AJ413" s="582"/>
      <c r="AK413" s="582"/>
      <c r="AL413" s="586">
        <f t="shared" si="112"/>
        <v>0</v>
      </c>
      <c r="AM413" s="582"/>
      <c r="AN413" s="582"/>
      <c r="AO413" s="586">
        <f t="shared" si="117"/>
        <v>0</v>
      </c>
      <c r="AP413" s="582"/>
      <c r="AQ413" s="582"/>
      <c r="AR413" s="582"/>
      <c r="AS413" s="588">
        <f t="shared" si="118"/>
        <v>0</v>
      </c>
      <c r="AT413" s="590">
        <f t="shared" si="119"/>
        <v>0</v>
      </c>
      <c r="AU413" s="601">
        <f t="shared" si="113"/>
        <v>0</v>
      </c>
      <c r="AV413" s="601">
        <f t="shared" si="120"/>
        <v>0</v>
      </c>
      <c r="AW413" s="584">
        <f>IFERROR(VLOOKUP(G413,'base dados'!$B$2:$C$47,2,FALSE),0)</f>
        <v>0</v>
      </c>
      <c r="AX413" s="589">
        <f t="shared" si="123"/>
        <v>0</v>
      </c>
      <c r="AY413" s="601">
        <f t="shared" si="114"/>
        <v>0</v>
      </c>
      <c r="AZ413" s="601">
        <f t="shared" si="115"/>
        <v>0</v>
      </c>
      <c r="BA413" s="585">
        <f>IFERROR(VLOOKUP(H413,'base dados'!$B$2:$C$47,2,FALSE),0)</f>
        <v>0</v>
      </c>
      <c r="BB413" s="589">
        <f t="shared" si="121"/>
        <v>0</v>
      </c>
      <c r="BC413" s="589">
        <f t="shared" si="122"/>
        <v>0</v>
      </c>
    </row>
    <row r="414" spans="1:55" ht="42.6" hidden="1" customHeight="1">
      <c r="A414" s="482">
        <f>IFERROR(VLOOKUP(G414,'base dados'!K415:L418,2,FALSE),0)</f>
        <v>0</v>
      </c>
      <c r="B414" s="482">
        <f>IFERROR(VLOOKUP(H414,'base dados'!$M$11:$N$22,2,FALSE),0)</f>
        <v>0</v>
      </c>
      <c r="C414" s="578">
        <f t="shared" si="116"/>
        <v>404</v>
      </c>
      <c r="D414" s="578"/>
      <c r="E414" s="578"/>
      <c r="F414" s="581"/>
      <c r="G414" s="579"/>
      <c r="H414" s="579"/>
      <c r="I414" s="597">
        <f>IFERROR(VLOOKUP(G414,'base dados'!$B$2:$F$47,5,FALSE),0)</f>
        <v>0</v>
      </c>
      <c r="J414" s="586" t="str">
        <f>IFERROR(VLOOKUP(G414,'base dados'!$B$2:$F$47,3,FALSE)," ")</f>
        <v xml:space="preserve"> </v>
      </c>
      <c r="K414" s="597" t="str">
        <f>IFERROR(VLOOKUP(H414,'base dados'!$B$2:$F$47,5,FALSE)," ")</f>
        <v xml:space="preserve"> </v>
      </c>
      <c r="L414" s="586" t="str">
        <f>IFERROR(VLOOKUP(H414,'base dados'!$B$2:$F$47,3,FALSE)," ")</f>
        <v xml:space="preserve"> </v>
      </c>
      <c r="M414" s="582"/>
      <c r="N414" s="587"/>
      <c r="O414" s="587"/>
      <c r="P414" s="586">
        <f t="shared" si="107"/>
        <v>0</v>
      </c>
      <c r="Q414" s="587"/>
      <c r="R414" s="587"/>
      <c r="S414" s="587"/>
      <c r="T414" s="587"/>
      <c r="U414" s="586">
        <f t="shared" si="108"/>
        <v>0</v>
      </c>
      <c r="V414" s="582"/>
      <c r="W414" s="582"/>
      <c r="X414" s="582"/>
      <c r="Y414" s="582"/>
      <c r="Z414" s="586">
        <f t="shared" si="109"/>
        <v>0</v>
      </c>
      <c r="AA414" s="582"/>
      <c r="AB414" s="582"/>
      <c r="AC414" s="586">
        <f t="shared" si="110"/>
        <v>0</v>
      </c>
      <c r="AD414" s="582"/>
      <c r="AE414" s="582"/>
      <c r="AF414" s="582"/>
      <c r="AG414" s="586">
        <f t="shared" si="111"/>
        <v>0</v>
      </c>
      <c r="AH414" s="582"/>
      <c r="AI414" s="582"/>
      <c r="AJ414" s="582"/>
      <c r="AK414" s="582"/>
      <c r="AL414" s="586">
        <f t="shared" si="112"/>
        <v>0</v>
      </c>
      <c r="AM414" s="582"/>
      <c r="AN414" s="582"/>
      <c r="AO414" s="586">
        <f t="shared" si="117"/>
        <v>0</v>
      </c>
      <c r="AP414" s="582"/>
      <c r="AQ414" s="582"/>
      <c r="AR414" s="582"/>
      <c r="AS414" s="588">
        <f t="shared" si="118"/>
        <v>0</v>
      </c>
      <c r="AT414" s="590">
        <f t="shared" si="119"/>
        <v>0</v>
      </c>
      <c r="AU414" s="601">
        <f t="shared" si="113"/>
        <v>0</v>
      </c>
      <c r="AV414" s="601">
        <f t="shared" si="120"/>
        <v>0</v>
      </c>
      <c r="AW414" s="584">
        <f>IFERROR(VLOOKUP(G414,'base dados'!$B$2:$C$47,2,FALSE),0)</f>
        <v>0</v>
      </c>
      <c r="AX414" s="589">
        <f t="shared" si="123"/>
        <v>0</v>
      </c>
      <c r="AY414" s="601">
        <f t="shared" si="114"/>
        <v>0</v>
      </c>
      <c r="AZ414" s="601">
        <f t="shared" si="115"/>
        <v>0</v>
      </c>
      <c r="BA414" s="585">
        <f>IFERROR(VLOOKUP(H414,'base dados'!$B$2:$C$47,2,FALSE),0)</f>
        <v>0</v>
      </c>
      <c r="BB414" s="589">
        <f t="shared" si="121"/>
        <v>0</v>
      </c>
      <c r="BC414" s="589">
        <f t="shared" si="122"/>
        <v>0</v>
      </c>
    </row>
    <row r="415" spans="1:55" ht="42.6" hidden="1" customHeight="1">
      <c r="A415" s="482">
        <f>IFERROR(VLOOKUP(G415,'base dados'!K416:L419,2,FALSE),0)</f>
        <v>0</v>
      </c>
      <c r="B415" s="482">
        <f>IFERROR(VLOOKUP(H415,'base dados'!$M$11:$N$22,2,FALSE),0)</f>
        <v>0</v>
      </c>
      <c r="C415" s="578">
        <f t="shared" si="116"/>
        <v>405</v>
      </c>
      <c r="D415" s="578"/>
      <c r="E415" s="578"/>
      <c r="F415" s="581"/>
      <c r="G415" s="579"/>
      <c r="H415" s="579"/>
      <c r="I415" s="597">
        <f>IFERROR(VLOOKUP(G415,'base dados'!$B$2:$F$47,5,FALSE),0)</f>
        <v>0</v>
      </c>
      <c r="J415" s="586" t="str">
        <f>IFERROR(VLOOKUP(G415,'base dados'!$B$2:$F$47,3,FALSE)," ")</f>
        <v xml:space="preserve"> </v>
      </c>
      <c r="K415" s="597" t="str">
        <f>IFERROR(VLOOKUP(H415,'base dados'!$B$2:$F$47,5,FALSE)," ")</f>
        <v xml:space="preserve"> </v>
      </c>
      <c r="L415" s="586" t="str">
        <f>IFERROR(VLOOKUP(H415,'base dados'!$B$2:$F$47,3,FALSE)," ")</f>
        <v xml:space="preserve"> </v>
      </c>
      <c r="M415" s="582"/>
      <c r="N415" s="587"/>
      <c r="O415" s="587"/>
      <c r="P415" s="586">
        <f t="shared" si="107"/>
        <v>0</v>
      </c>
      <c r="Q415" s="587"/>
      <c r="R415" s="587"/>
      <c r="S415" s="587"/>
      <c r="T415" s="587"/>
      <c r="U415" s="586">
        <f t="shared" si="108"/>
        <v>0</v>
      </c>
      <c r="V415" s="582"/>
      <c r="W415" s="582"/>
      <c r="X415" s="582"/>
      <c r="Y415" s="582"/>
      <c r="Z415" s="586">
        <f t="shared" si="109"/>
        <v>0</v>
      </c>
      <c r="AA415" s="582"/>
      <c r="AB415" s="582"/>
      <c r="AC415" s="586">
        <f t="shared" si="110"/>
        <v>0</v>
      </c>
      <c r="AD415" s="582"/>
      <c r="AE415" s="582"/>
      <c r="AF415" s="582"/>
      <c r="AG415" s="586">
        <f t="shared" si="111"/>
        <v>0</v>
      </c>
      <c r="AH415" s="582"/>
      <c r="AI415" s="582"/>
      <c r="AJ415" s="582"/>
      <c r="AK415" s="582"/>
      <c r="AL415" s="586">
        <f t="shared" si="112"/>
        <v>0</v>
      </c>
      <c r="AM415" s="582"/>
      <c r="AN415" s="582"/>
      <c r="AO415" s="586">
        <f t="shared" si="117"/>
        <v>0</v>
      </c>
      <c r="AP415" s="582"/>
      <c r="AQ415" s="582"/>
      <c r="AR415" s="582"/>
      <c r="AS415" s="588">
        <f t="shared" si="118"/>
        <v>0</v>
      </c>
      <c r="AT415" s="590">
        <f t="shared" si="119"/>
        <v>0</v>
      </c>
      <c r="AU415" s="601">
        <f t="shared" si="113"/>
        <v>0</v>
      </c>
      <c r="AV415" s="601">
        <f t="shared" si="120"/>
        <v>0</v>
      </c>
      <c r="AW415" s="584">
        <f>IFERROR(VLOOKUP(G415,'base dados'!$B$2:$C$47,2,FALSE),0)</f>
        <v>0</v>
      </c>
      <c r="AX415" s="589">
        <f t="shared" si="123"/>
        <v>0</v>
      </c>
      <c r="AY415" s="601">
        <f t="shared" si="114"/>
        <v>0</v>
      </c>
      <c r="AZ415" s="601">
        <f t="shared" si="115"/>
        <v>0</v>
      </c>
      <c r="BA415" s="585">
        <f>IFERROR(VLOOKUP(H415,'base dados'!$B$2:$C$47,2,FALSE),0)</f>
        <v>0</v>
      </c>
      <c r="BB415" s="589">
        <f t="shared" si="121"/>
        <v>0</v>
      </c>
      <c r="BC415" s="589">
        <f t="shared" si="122"/>
        <v>0</v>
      </c>
    </row>
    <row r="416" spans="1:55" ht="42.6" hidden="1" customHeight="1">
      <c r="A416" s="482">
        <f>IFERROR(VLOOKUP(G416,'base dados'!K417:L420,2,FALSE),0)</f>
        <v>0</v>
      </c>
      <c r="B416" s="482">
        <f>IFERROR(VLOOKUP(H416,'base dados'!$M$11:$N$22,2,FALSE),0)</f>
        <v>0</v>
      </c>
      <c r="C416" s="578">
        <f t="shared" si="116"/>
        <v>406</v>
      </c>
      <c r="D416" s="578"/>
      <c r="E416" s="578"/>
      <c r="F416" s="581"/>
      <c r="G416" s="579"/>
      <c r="H416" s="579"/>
      <c r="I416" s="597">
        <f>IFERROR(VLOOKUP(G416,'base dados'!$B$2:$F$47,5,FALSE),0)</f>
        <v>0</v>
      </c>
      <c r="J416" s="586" t="str">
        <f>IFERROR(VLOOKUP(G416,'base dados'!$B$2:$F$47,3,FALSE)," ")</f>
        <v xml:space="preserve"> </v>
      </c>
      <c r="K416" s="597" t="str">
        <f>IFERROR(VLOOKUP(H416,'base dados'!$B$2:$F$47,5,FALSE)," ")</f>
        <v xml:space="preserve"> </v>
      </c>
      <c r="L416" s="586" t="str">
        <f>IFERROR(VLOOKUP(H416,'base dados'!$B$2:$F$47,3,FALSE)," ")</f>
        <v xml:space="preserve"> </v>
      </c>
      <c r="M416" s="582"/>
      <c r="N416" s="587"/>
      <c r="O416" s="587"/>
      <c r="P416" s="586">
        <f t="shared" si="107"/>
        <v>0</v>
      </c>
      <c r="Q416" s="587"/>
      <c r="R416" s="587"/>
      <c r="S416" s="587"/>
      <c r="T416" s="587"/>
      <c r="U416" s="586">
        <f t="shared" si="108"/>
        <v>0</v>
      </c>
      <c r="V416" s="582"/>
      <c r="W416" s="582"/>
      <c r="X416" s="582"/>
      <c r="Y416" s="582"/>
      <c r="Z416" s="586">
        <f t="shared" si="109"/>
        <v>0</v>
      </c>
      <c r="AA416" s="582"/>
      <c r="AB416" s="582"/>
      <c r="AC416" s="586">
        <f t="shared" si="110"/>
        <v>0</v>
      </c>
      <c r="AD416" s="582"/>
      <c r="AE416" s="582"/>
      <c r="AF416" s="582"/>
      <c r="AG416" s="586">
        <f t="shared" si="111"/>
        <v>0</v>
      </c>
      <c r="AH416" s="582"/>
      <c r="AI416" s="582"/>
      <c r="AJ416" s="582"/>
      <c r="AK416" s="582"/>
      <c r="AL416" s="586">
        <f t="shared" si="112"/>
        <v>0</v>
      </c>
      <c r="AM416" s="582"/>
      <c r="AN416" s="582"/>
      <c r="AO416" s="586">
        <f t="shared" si="117"/>
        <v>0</v>
      </c>
      <c r="AP416" s="582"/>
      <c r="AQ416" s="582"/>
      <c r="AR416" s="582"/>
      <c r="AS416" s="588">
        <f t="shared" si="118"/>
        <v>0</v>
      </c>
      <c r="AT416" s="590">
        <f t="shared" si="119"/>
        <v>0</v>
      </c>
      <c r="AU416" s="601">
        <f t="shared" si="113"/>
        <v>0</v>
      </c>
      <c r="AV416" s="601">
        <f t="shared" si="120"/>
        <v>0</v>
      </c>
      <c r="AW416" s="584">
        <f>IFERROR(VLOOKUP(G416,'base dados'!$B$2:$C$47,2,FALSE),0)</f>
        <v>0</v>
      </c>
      <c r="AX416" s="589">
        <f t="shared" si="123"/>
        <v>0</v>
      </c>
      <c r="AY416" s="601">
        <f t="shared" si="114"/>
        <v>0</v>
      </c>
      <c r="AZ416" s="601">
        <f t="shared" si="115"/>
        <v>0</v>
      </c>
      <c r="BA416" s="585">
        <f>IFERROR(VLOOKUP(H416,'base dados'!$B$2:$C$47,2,FALSE),0)</f>
        <v>0</v>
      </c>
      <c r="BB416" s="589">
        <f t="shared" si="121"/>
        <v>0</v>
      </c>
      <c r="BC416" s="589">
        <f t="shared" si="122"/>
        <v>0</v>
      </c>
    </row>
    <row r="417" spans="1:55" ht="42.6" hidden="1" customHeight="1">
      <c r="A417" s="482">
        <f>IFERROR(VLOOKUP(G417,'base dados'!K418:L421,2,FALSE),0)</f>
        <v>0</v>
      </c>
      <c r="B417" s="482">
        <f>IFERROR(VLOOKUP(H417,'base dados'!$M$11:$N$22,2,FALSE),0)</f>
        <v>0</v>
      </c>
      <c r="C417" s="578">
        <f t="shared" si="116"/>
        <v>407</v>
      </c>
      <c r="D417" s="578"/>
      <c r="E417" s="578"/>
      <c r="F417" s="581"/>
      <c r="G417" s="579"/>
      <c r="H417" s="579"/>
      <c r="I417" s="597">
        <f>IFERROR(VLOOKUP(G417,'base dados'!$B$2:$F$47,5,FALSE),0)</f>
        <v>0</v>
      </c>
      <c r="J417" s="586" t="str">
        <f>IFERROR(VLOOKUP(G417,'base dados'!$B$2:$F$47,3,FALSE)," ")</f>
        <v xml:space="preserve"> </v>
      </c>
      <c r="K417" s="597" t="str">
        <f>IFERROR(VLOOKUP(H417,'base dados'!$B$2:$F$47,5,FALSE)," ")</f>
        <v xml:space="preserve"> </v>
      </c>
      <c r="L417" s="586" t="str">
        <f>IFERROR(VLOOKUP(H417,'base dados'!$B$2:$F$47,3,FALSE)," ")</f>
        <v xml:space="preserve"> </v>
      </c>
      <c r="M417" s="582"/>
      <c r="N417" s="587"/>
      <c r="O417" s="587"/>
      <c r="P417" s="586">
        <f t="shared" si="107"/>
        <v>0</v>
      </c>
      <c r="Q417" s="587"/>
      <c r="R417" s="587"/>
      <c r="S417" s="587"/>
      <c r="T417" s="587"/>
      <c r="U417" s="586">
        <f t="shared" si="108"/>
        <v>0</v>
      </c>
      <c r="V417" s="582"/>
      <c r="W417" s="582"/>
      <c r="X417" s="582"/>
      <c r="Y417" s="582"/>
      <c r="Z417" s="586">
        <f t="shared" si="109"/>
        <v>0</v>
      </c>
      <c r="AA417" s="582"/>
      <c r="AB417" s="582"/>
      <c r="AC417" s="586">
        <f t="shared" si="110"/>
        <v>0</v>
      </c>
      <c r="AD417" s="582"/>
      <c r="AE417" s="582"/>
      <c r="AF417" s="582"/>
      <c r="AG417" s="586">
        <f t="shared" si="111"/>
        <v>0</v>
      </c>
      <c r="AH417" s="582"/>
      <c r="AI417" s="582"/>
      <c r="AJ417" s="582"/>
      <c r="AK417" s="582"/>
      <c r="AL417" s="586">
        <f t="shared" si="112"/>
        <v>0</v>
      </c>
      <c r="AM417" s="582"/>
      <c r="AN417" s="582"/>
      <c r="AO417" s="586">
        <f t="shared" si="117"/>
        <v>0</v>
      </c>
      <c r="AP417" s="582"/>
      <c r="AQ417" s="582"/>
      <c r="AR417" s="582"/>
      <c r="AS417" s="588">
        <f t="shared" si="118"/>
        <v>0</v>
      </c>
      <c r="AT417" s="590">
        <f t="shared" si="119"/>
        <v>0</v>
      </c>
      <c r="AU417" s="601">
        <f t="shared" si="113"/>
        <v>0</v>
      </c>
      <c r="AV417" s="601">
        <f t="shared" si="120"/>
        <v>0</v>
      </c>
      <c r="AW417" s="584">
        <f>IFERROR(VLOOKUP(G417,'base dados'!$B$2:$C$47,2,FALSE),0)</f>
        <v>0</v>
      </c>
      <c r="AX417" s="589">
        <f t="shared" si="123"/>
        <v>0</v>
      </c>
      <c r="AY417" s="601">
        <f t="shared" si="114"/>
        <v>0</v>
      </c>
      <c r="AZ417" s="601">
        <f t="shared" si="115"/>
        <v>0</v>
      </c>
      <c r="BA417" s="585">
        <f>IFERROR(VLOOKUP(H417,'base dados'!$B$2:$C$47,2,FALSE),0)</f>
        <v>0</v>
      </c>
      <c r="BB417" s="589">
        <f t="shared" si="121"/>
        <v>0</v>
      </c>
      <c r="BC417" s="589">
        <f t="shared" si="122"/>
        <v>0</v>
      </c>
    </row>
    <row r="418" spans="1:55" ht="42.6" hidden="1" customHeight="1">
      <c r="A418" s="482">
        <f>IFERROR(VLOOKUP(G418,'base dados'!K419:L422,2,FALSE),0)</f>
        <v>0</v>
      </c>
      <c r="B418" s="482">
        <f>IFERROR(VLOOKUP(H418,'base dados'!$M$11:$N$22,2,FALSE),0)</f>
        <v>0</v>
      </c>
      <c r="C418" s="578">
        <f t="shared" si="116"/>
        <v>408</v>
      </c>
      <c r="D418" s="578"/>
      <c r="E418" s="578"/>
      <c r="F418" s="581"/>
      <c r="G418" s="579"/>
      <c r="H418" s="579"/>
      <c r="I418" s="597">
        <f>IFERROR(VLOOKUP(G418,'base dados'!$B$2:$F$47,5,FALSE),0)</f>
        <v>0</v>
      </c>
      <c r="J418" s="586" t="str">
        <f>IFERROR(VLOOKUP(G418,'base dados'!$B$2:$F$47,3,FALSE)," ")</f>
        <v xml:space="preserve"> </v>
      </c>
      <c r="K418" s="597" t="str">
        <f>IFERROR(VLOOKUP(H418,'base dados'!$B$2:$F$47,5,FALSE)," ")</f>
        <v xml:space="preserve"> </v>
      </c>
      <c r="L418" s="586" t="str">
        <f>IFERROR(VLOOKUP(H418,'base dados'!$B$2:$F$47,3,FALSE)," ")</f>
        <v xml:space="preserve"> </v>
      </c>
      <c r="M418" s="582"/>
      <c r="N418" s="587"/>
      <c r="O418" s="587"/>
      <c r="P418" s="586">
        <f t="shared" si="107"/>
        <v>0</v>
      </c>
      <c r="Q418" s="587"/>
      <c r="R418" s="587"/>
      <c r="S418" s="587"/>
      <c r="T418" s="587"/>
      <c r="U418" s="586">
        <f t="shared" si="108"/>
        <v>0</v>
      </c>
      <c r="V418" s="582"/>
      <c r="W418" s="582"/>
      <c r="X418" s="582"/>
      <c r="Y418" s="582"/>
      <c r="Z418" s="586">
        <f t="shared" si="109"/>
        <v>0</v>
      </c>
      <c r="AA418" s="582"/>
      <c r="AB418" s="582"/>
      <c r="AC418" s="586">
        <f t="shared" si="110"/>
        <v>0</v>
      </c>
      <c r="AD418" s="582"/>
      <c r="AE418" s="582"/>
      <c r="AF418" s="582"/>
      <c r="AG418" s="586">
        <f t="shared" si="111"/>
        <v>0</v>
      </c>
      <c r="AH418" s="582"/>
      <c r="AI418" s="582"/>
      <c r="AJ418" s="582"/>
      <c r="AK418" s="582"/>
      <c r="AL418" s="586">
        <f t="shared" si="112"/>
        <v>0</v>
      </c>
      <c r="AM418" s="582"/>
      <c r="AN418" s="582"/>
      <c r="AO418" s="586">
        <f t="shared" si="117"/>
        <v>0</v>
      </c>
      <c r="AP418" s="582"/>
      <c r="AQ418" s="582"/>
      <c r="AR418" s="582"/>
      <c r="AS418" s="588">
        <f t="shared" si="118"/>
        <v>0</v>
      </c>
      <c r="AT418" s="590">
        <f t="shared" si="119"/>
        <v>0</v>
      </c>
      <c r="AU418" s="601">
        <f t="shared" si="113"/>
        <v>0</v>
      </c>
      <c r="AV418" s="601">
        <f t="shared" si="120"/>
        <v>0</v>
      </c>
      <c r="AW418" s="584">
        <f>IFERROR(VLOOKUP(G418,'base dados'!$B$2:$C$47,2,FALSE),0)</f>
        <v>0</v>
      </c>
      <c r="AX418" s="589">
        <f t="shared" si="123"/>
        <v>0</v>
      </c>
      <c r="AY418" s="601">
        <f t="shared" si="114"/>
        <v>0</v>
      </c>
      <c r="AZ418" s="601">
        <f t="shared" si="115"/>
        <v>0</v>
      </c>
      <c r="BA418" s="585">
        <f>IFERROR(VLOOKUP(H418,'base dados'!$B$2:$C$47,2,FALSE),0)</f>
        <v>0</v>
      </c>
      <c r="BB418" s="589">
        <f t="shared" si="121"/>
        <v>0</v>
      </c>
      <c r="BC418" s="589">
        <f t="shared" si="122"/>
        <v>0</v>
      </c>
    </row>
    <row r="419" spans="1:55" ht="42.6" hidden="1" customHeight="1">
      <c r="A419" s="482">
        <f>IFERROR(VLOOKUP(G419,'base dados'!K420:L423,2,FALSE),0)</f>
        <v>0</v>
      </c>
      <c r="B419" s="482">
        <f>IFERROR(VLOOKUP(H419,'base dados'!$M$11:$N$22,2,FALSE),0)</f>
        <v>0</v>
      </c>
      <c r="C419" s="578">
        <f t="shared" si="116"/>
        <v>409</v>
      </c>
      <c r="D419" s="578"/>
      <c r="E419" s="578"/>
      <c r="F419" s="581"/>
      <c r="G419" s="579"/>
      <c r="H419" s="579"/>
      <c r="I419" s="597">
        <f>IFERROR(VLOOKUP(G419,'base dados'!$B$2:$F$47,5,FALSE),0)</f>
        <v>0</v>
      </c>
      <c r="J419" s="586" t="str">
        <f>IFERROR(VLOOKUP(G419,'base dados'!$B$2:$F$47,3,FALSE)," ")</f>
        <v xml:space="preserve"> </v>
      </c>
      <c r="K419" s="597" t="str">
        <f>IFERROR(VLOOKUP(H419,'base dados'!$B$2:$F$47,5,FALSE)," ")</f>
        <v xml:space="preserve"> </v>
      </c>
      <c r="L419" s="586" t="str">
        <f>IFERROR(VLOOKUP(H419,'base dados'!$B$2:$F$47,3,FALSE)," ")</f>
        <v xml:space="preserve"> </v>
      </c>
      <c r="M419" s="582"/>
      <c r="N419" s="587"/>
      <c r="O419" s="587"/>
      <c r="P419" s="586">
        <f t="shared" si="107"/>
        <v>0</v>
      </c>
      <c r="Q419" s="587"/>
      <c r="R419" s="587"/>
      <c r="S419" s="587"/>
      <c r="T419" s="587"/>
      <c r="U419" s="586">
        <f t="shared" si="108"/>
        <v>0</v>
      </c>
      <c r="V419" s="582"/>
      <c r="W419" s="582"/>
      <c r="X419" s="582"/>
      <c r="Y419" s="582"/>
      <c r="Z419" s="586">
        <f t="shared" si="109"/>
        <v>0</v>
      </c>
      <c r="AA419" s="582"/>
      <c r="AB419" s="582"/>
      <c r="AC419" s="586">
        <f t="shared" si="110"/>
        <v>0</v>
      </c>
      <c r="AD419" s="582"/>
      <c r="AE419" s="582"/>
      <c r="AF419" s="582"/>
      <c r="AG419" s="586">
        <f t="shared" si="111"/>
        <v>0</v>
      </c>
      <c r="AH419" s="582"/>
      <c r="AI419" s="582"/>
      <c r="AJ419" s="582"/>
      <c r="AK419" s="582"/>
      <c r="AL419" s="586">
        <f t="shared" si="112"/>
        <v>0</v>
      </c>
      <c r="AM419" s="582"/>
      <c r="AN419" s="582"/>
      <c r="AO419" s="586">
        <f t="shared" si="117"/>
        <v>0</v>
      </c>
      <c r="AP419" s="582"/>
      <c r="AQ419" s="582"/>
      <c r="AR419" s="582"/>
      <c r="AS419" s="588">
        <f t="shared" si="118"/>
        <v>0</v>
      </c>
      <c r="AT419" s="590">
        <f t="shared" si="119"/>
        <v>0</v>
      </c>
      <c r="AU419" s="601">
        <f t="shared" si="113"/>
        <v>0</v>
      </c>
      <c r="AV419" s="601">
        <f t="shared" si="120"/>
        <v>0</v>
      </c>
      <c r="AW419" s="584">
        <f>IFERROR(VLOOKUP(G419,'base dados'!$B$2:$C$47,2,FALSE),0)</f>
        <v>0</v>
      </c>
      <c r="AX419" s="589">
        <f t="shared" si="123"/>
        <v>0</v>
      </c>
      <c r="AY419" s="601">
        <f t="shared" si="114"/>
        <v>0</v>
      </c>
      <c r="AZ419" s="601">
        <f t="shared" si="115"/>
        <v>0</v>
      </c>
      <c r="BA419" s="585">
        <f>IFERROR(VLOOKUP(H419,'base dados'!$B$2:$C$47,2,FALSE),0)</f>
        <v>0</v>
      </c>
      <c r="BB419" s="589">
        <f t="shared" si="121"/>
        <v>0</v>
      </c>
      <c r="BC419" s="589">
        <f t="shared" si="122"/>
        <v>0</v>
      </c>
    </row>
    <row r="420" spans="1:55" ht="42.6" hidden="1" customHeight="1">
      <c r="A420" s="482">
        <f>IFERROR(VLOOKUP(G420,'base dados'!K421:L424,2,FALSE),0)</f>
        <v>0</v>
      </c>
      <c r="B420" s="482">
        <f>IFERROR(VLOOKUP(H420,'base dados'!$M$11:$N$22,2,FALSE),0)</f>
        <v>0</v>
      </c>
      <c r="C420" s="578">
        <f t="shared" si="116"/>
        <v>410</v>
      </c>
      <c r="D420" s="578"/>
      <c r="E420" s="578"/>
      <c r="F420" s="581"/>
      <c r="G420" s="579"/>
      <c r="H420" s="579"/>
      <c r="I420" s="597">
        <f>IFERROR(VLOOKUP(G420,'base dados'!$B$2:$F$47,5,FALSE),0)</f>
        <v>0</v>
      </c>
      <c r="J420" s="586" t="str">
        <f>IFERROR(VLOOKUP(G420,'base dados'!$B$2:$F$47,3,FALSE)," ")</f>
        <v xml:space="preserve"> </v>
      </c>
      <c r="K420" s="597" t="str">
        <f>IFERROR(VLOOKUP(H420,'base dados'!$B$2:$F$47,5,FALSE)," ")</f>
        <v xml:space="preserve"> </v>
      </c>
      <c r="L420" s="586" t="str">
        <f>IFERROR(VLOOKUP(H420,'base dados'!$B$2:$F$47,3,FALSE)," ")</f>
        <v xml:space="preserve"> </v>
      </c>
      <c r="M420" s="582"/>
      <c r="N420" s="587"/>
      <c r="O420" s="587"/>
      <c r="P420" s="586">
        <f t="shared" si="107"/>
        <v>0</v>
      </c>
      <c r="Q420" s="587"/>
      <c r="R420" s="587"/>
      <c r="S420" s="587"/>
      <c r="T420" s="587"/>
      <c r="U420" s="586">
        <f t="shared" si="108"/>
        <v>0</v>
      </c>
      <c r="V420" s="582"/>
      <c r="W420" s="582"/>
      <c r="X420" s="582"/>
      <c r="Y420" s="582"/>
      <c r="Z420" s="586">
        <f t="shared" si="109"/>
        <v>0</v>
      </c>
      <c r="AA420" s="582"/>
      <c r="AB420" s="582"/>
      <c r="AC420" s="586">
        <f t="shared" si="110"/>
        <v>0</v>
      </c>
      <c r="AD420" s="582"/>
      <c r="AE420" s="582"/>
      <c r="AF420" s="582"/>
      <c r="AG420" s="586">
        <f t="shared" si="111"/>
        <v>0</v>
      </c>
      <c r="AH420" s="582"/>
      <c r="AI420" s="582"/>
      <c r="AJ420" s="582"/>
      <c r="AK420" s="582"/>
      <c r="AL420" s="586">
        <f t="shared" si="112"/>
        <v>0</v>
      </c>
      <c r="AM420" s="582"/>
      <c r="AN420" s="582"/>
      <c r="AO420" s="586">
        <f t="shared" si="117"/>
        <v>0</v>
      </c>
      <c r="AP420" s="582"/>
      <c r="AQ420" s="582"/>
      <c r="AR420" s="582"/>
      <c r="AS420" s="588">
        <f t="shared" si="118"/>
        <v>0</v>
      </c>
      <c r="AT420" s="590">
        <f t="shared" si="119"/>
        <v>0</v>
      </c>
      <c r="AU420" s="601">
        <f t="shared" si="113"/>
        <v>0</v>
      </c>
      <c r="AV420" s="601">
        <f t="shared" si="120"/>
        <v>0</v>
      </c>
      <c r="AW420" s="584">
        <f>IFERROR(VLOOKUP(G420,'base dados'!$B$2:$C$47,2,FALSE),0)</f>
        <v>0</v>
      </c>
      <c r="AX420" s="589">
        <f t="shared" si="123"/>
        <v>0</v>
      </c>
      <c r="AY420" s="601">
        <f t="shared" si="114"/>
        <v>0</v>
      </c>
      <c r="AZ420" s="601">
        <f t="shared" si="115"/>
        <v>0</v>
      </c>
      <c r="BA420" s="585">
        <f>IFERROR(VLOOKUP(H420,'base dados'!$B$2:$C$47,2,FALSE),0)</f>
        <v>0</v>
      </c>
      <c r="BB420" s="589">
        <f t="shared" si="121"/>
        <v>0</v>
      </c>
      <c r="BC420" s="589">
        <f t="shared" si="122"/>
        <v>0</v>
      </c>
    </row>
    <row r="421" spans="1:55" ht="42.6" hidden="1" customHeight="1">
      <c r="A421" s="482">
        <f>IFERROR(VLOOKUP(G421,'base dados'!K422:L425,2,FALSE),0)</f>
        <v>0</v>
      </c>
      <c r="B421" s="482">
        <f>IFERROR(VLOOKUP(H421,'base dados'!$M$11:$N$22,2,FALSE),0)</f>
        <v>0</v>
      </c>
      <c r="C421" s="578">
        <f t="shared" si="116"/>
        <v>411</v>
      </c>
      <c r="D421" s="578"/>
      <c r="E421" s="578"/>
      <c r="F421" s="581"/>
      <c r="G421" s="579"/>
      <c r="H421" s="579"/>
      <c r="I421" s="597">
        <f>IFERROR(VLOOKUP(G421,'base dados'!$B$2:$F$47,5,FALSE),0)</f>
        <v>0</v>
      </c>
      <c r="J421" s="586" t="str">
        <f>IFERROR(VLOOKUP(G421,'base dados'!$B$2:$F$47,3,FALSE)," ")</f>
        <v xml:space="preserve"> </v>
      </c>
      <c r="K421" s="597" t="str">
        <f>IFERROR(VLOOKUP(H421,'base dados'!$B$2:$F$47,5,FALSE)," ")</f>
        <v xml:space="preserve"> </v>
      </c>
      <c r="L421" s="586" t="str">
        <f>IFERROR(VLOOKUP(H421,'base dados'!$B$2:$F$47,3,FALSE)," ")</f>
        <v xml:space="preserve"> </v>
      </c>
      <c r="M421" s="582"/>
      <c r="N421" s="587"/>
      <c r="O421" s="587"/>
      <c r="P421" s="586">
        <f t="shared" si="107"/>
        <v>0</v>
      </c>
      <c r="Q421" s="587"/>
      <c r="R421" s="587"/>
      <c r="S421" s="587"/>
      <c r="T421" s="587"/>
      <c r="U421" s="586">
        <f t="shared" si="108"/>
        <v>0</v>
      </c>
      <c r="V421" s="582"/>
      <c r="W421" s="582"/>
      <c r="X421" s="582"/>
      <c r="Y421" s="582"/>
      <c r="Z421" s="586">
        <f t="shared" si="109"/>
        <v>0</v>
      </c>
      <c r="AA421" s="582"/>
      <c r="AB421" s="582"/>
      <c r="AC421" s="586">
        <f t="shared" si="110"/>
        <v>0</v>
      </c>
      <c r="AD421" s="582"/>
      <c r="AE421" s="582"/>
      <c r="AF421" s="582"/>
      <c r="AG421" s="586">
        <f t="shared" si="111"/>
        <v>0</v>
      </c>
      <c r="AH421" s="582"/>
      <c r="AI421" s="582"/>
      <c r="AJ421" s="582"/>
      <c r="AK421" s="582"/>
      <c r="AL421" s="586">
        <f t="shared" si="112"/>
        <v>0</v>
      </c>
      <c r="AM421" s="582"/>
      <c r="AN421" s="582"/>
      <c r="AO421" s="586">
        <f t="shared" si="117"/>
        <v>0</v>
      </c>
      <c r="AP421" s="582"/>
      <c r="AQ421" s="582"/>
      <c r="AR421" s="582"/>
      <c r="AS421" s="588">
        <f t="shared" si="118"/>
        <v>0</v>
      </c>
      <c r="AT421" s="590">
        <f t="shared" si="119"/>
        <v>0</v>
      </c>
      <c r="AU421" s="601">
        <f t="shared" si="113"/>
        <v>0</v>
      </c>
      <c r="AV421" s="601">
        <f t="shared" si="120"/>
        <v>0</v>
      </c>
      <c r="AW421" s="584">
        <f>IFERROR(VLOOKUP(G421,'base dados'!$B$2:$C$47,2,FALSE),0)</f>
        <v>0</v>
      </c>
      <c r="AX421" s="589">
        <f t="shared" si="123"/>
        <v>0</v>
      </c>
      <c r="AY421" s="601">
        <f t="shared" si="114"/>
        <v>0</v>
      </c>
      <c r="AZ421" s="601">
        <f t="shared" si="115"/>
        <v>0</v>
      </c>
      <c r="BA421" s="585">
        <f>IFERROR(VLOOKUP(H421,'base dados'!$B$2:$C$47,2,FALSE),0)</f>
        <v>0</v>
      </c>
      <c r="BB421" s="589">
        <f t="shared" si="121"/>
        <v>0</v>
      </c>
      <c r="BC421" s="589">
        <f t="shared" si="122"/>
        <v>0</v>
      </c>
    </row>
    <row r="422" spans="1:55" ht="42.6" hidden="1" customHeight="1">
      <c r="A422" s="482">
        <f>IFERROR(VLOOKUP(G422,'base dados'!K423:L426,2,FALSE),0)</f>
        <v>0</v>
      </c>
      <c r="B422" s="482">
        <f>IFERROR(VLOOKUP(H422,'base dados'!$M$11:$N$22,2,FALSE),0)</f>
        <v>0</v>
      </c>
      <c r="C422" s="578">
        <f t="shared" si="116"/>
        <v>412</v>
      </c>
      <c r="D422" s="578"/>
      <c r="E422" s="578"/>
      <c r="F422" s="581"/>
      <c r="G422" s="579"/>
      <c r="H422" s="579"/>
      <c r="I422" s="597">
        <f>IFERROR(VLOOKUP(G422,'base dados'!$B$2:$F$47,5,FALSE),0)</f>
        <v>0</v>
      </c>
      <c r="J422" s="586" t="str">
        <f>IFERROR(VLOOKUP(G422,'base dados'!$B$2:$F$47,3,FALSE)," ")</f>
        <v xml:space="preserve"> </v>
      </c>
      <c r="K422" s="597" t="str">
        <f>IFERROR(VLOOKUP(H422,'base dados'!$B$2:$F$47,5,FALSE)," ")</f>
        <v xml:space="preserve"> </v>
      </c>
      <c r="L422" s="586" t="str">
        <f>IFERROR(VLOOKUP(H422,'base dados'!$B$2:$F$47,3,FALSE)," ")</f>
        <v xml:space="preserve"> </v>
      </c>
      <c r="M422" s="582"/>
      <c r="N422" s="587"/>
      <c r="O422" s="587"/>
      <c r="P422" s="586">
        <f t="shared" si="107"/>
        <v>0</v>
      </c>
      <c r="Q422" s="587"/>
      <c r="R422" s="587"/>
      <c r="S422" s="587"/>
      <c r="T422" s="587"/>
      <c r="U422" s="586">
        <f t="shared" si="108"/>
        <v>0</v>
      </c>
      <c r="V422" s="582"/>
      <c r="W422" s="582"/>
      <c r="X422" s="582"/>
      <c r="Y422" s="582"/>
      <c r="Z422" s="586">
        <f t="shared" si="109"/>
        <v>0</v>
      </c>
      <c r="AA422" s="582"/>
      <c r="AB422" s="582"/>
      <c r="AC422" s="586">
        <f t="shared" si="110"/>
        <v>0</v>
      </c>
      <c r="AD422" s="582"/>
      <c r="AE422" s="582"/>
      <c r="AF422" s="582"/>
      <c r="AG422" s="586">
        <f t="shared" si="111"/>
        <v>0</v>
      </c>
      <c r="AH422" s="582"/>
      <c r="AI422" s="582"/>
      <c r="AJ422" s="582"/>
      <c r="AK422" s="582"/>
      <c r="AL422" s="586">
        <f t="shared" si="112"/>
        <v>0</v>
      </c>
      <c r="AM422" s="582"/>
      <c r="AN422" s="582"/>
      <c r="AO422" s="586">
        <f t="shared" si="117"/>
        <v>0</v>
      </c>
      <c r="AP422" s="582"/>
      <c r="AQ422" s="582"/>
      <c r="AR422" s="582"/>
      <c r="AS422" s="588">
        <f t="shared" si="118"/>
        <v>0</v>
      </c>
      <c r="AT422" s="590">
        <f t="shared" si="119"/>
        <v>0</v>
      </c>
      <c r="AU422" s="601">
        <f t="shared" si="113"/>
        <v>0</v>
      </c>
      <c r="AV422" s="601">
        <f t="shared" si="120"/>
        <v>0</v>
      </c>
      <c r="AW422" s="584">
        <f>IFERROR(VLOOKUP(G422,'base dados'!$B$2:$C$47,2,FALSE),0)</f>
        <v>0</v>
      </c>
      <c r="AX422" s="589">
        <f t="shared" si="123"/>
        <v>0</v>
      </c>
      <c r="AY422" s="601">
        <f t="shared" si="114"/>
        <v>0</v>
      </c>
      <c r="AZ422" s="601">
        <f t="shared" si="115"/>
        <v>0</v>
      </c>
      <c r="BA422" s="585">
        <f>IFERROR(VLOOKUP(H422,'base dados'!$B$2:$C$47,2,FALSE),0)</f>
        <v>0</v>
      </c>
      <c r="BB422" s="589">
        <f t="shared" si="121"/>
        <v>0</v>
      </c>
      <c r="BC422" s="589">
        <f t="shared" si="122"/>
        <v>0</v>
      </c>
    </row>
    <row r="423" spans="1:55" ht="42.6" hidden="1" customHeight="1">
      <c r="A423" s="482">
        <f>IFERROR(VLOOKUP(G423,'base dados'!K424:L427,2,FALSE),0)</f>
        <v>0</v>
      </c>
      <c r="B423" s="482">
        <f>IFERROR(VLOOKUP(H423,'base dados'!$M$11:$N$22,2,FALSE),0)</f>
        <v>0</v>
      </c>
      <c r="C423" s="578">
        <f t="shared" si="116"/>
        <v>413</v>
      </c>
      <c r="D423" s="578"/>
      <c r="E423" s="578"/>
      <c r="F423" s="581"/>
      <c r="G423" s="579"/>
      <c r="H423" s="579"/>
      <c r="I423" s="597">
        <f>IFERROR(VLOOKUP(G423,'base dados'!$B$2:$F$47,5,FALSE),0)</f>
        <v>0</v>
      </c>
      <c r="J423" s="586" t="str">
        <f>IFERROR(VLOOKUP(G423,'base dados'!$B$2:$F$47,3,FALSE)," ")</f>
        <v xml:space="preserve"> </v>
      </c>
      <c r="K423" s="597" t="str">
        <f>IFERROR(VLOOKUP(H423,'base dados'!$B$2:$F$47,5,FALSE)," ")</f>
        <v xml:space="preserve"> </v>
      </c>
      <c r="L423" s="586" t="str">
        <f>IFERROR(VLOOKUP(H423,'base dados'!$B$2:$F$47,3,FALSE)," ")</f>
        <v xml:space="preserve"> </v>
      </c>
      <c r="M423" s="582"/>
      <c r="N423" s="587"/>
      <c r="O423" s="587"/>
      <c r="P423" s="586">
        <f t="shared" si="107"/>
        <v>0</v>
      </c>
      <c r="Q423" s="587"/>
      <c r="R423" s="587"/>
      <c r="S423" s="587"/>
      <c r="T423" s="587"/>
      <c r="U423" s="586">
        <f t="shared" si="108"/>
        <v>0</v>
      </c>
      <c r="V423" s="582"/>
      <c r="W423" s="582"/>
      <c r="X423" s="582"/>
      <c r="Y423" s="582"/>
      <c r="Z423" s="586">
        <f t="shared" si="109"/>
        <v>0</v>
      </c>
      <c r="AA423" s="582"/>
      <c r="AB423" s="582"/>
      <c r="AC423" s="586">
        <f t="shared" si="110"/>
        <v>0</v>
      </c>
      <c r="AD423" s="582"/>
      <c r="AE423" s="582"/>
      <c r="AF423" s="582"/>
      <c r="AG423" s="586">
        <f t="shared" si="111"/>
        <v>0</v>
      </c>
      <c r="AH423" s="582"/>
      <c r="AI423" s="582"/>
      <c r="AJ423" s="582"/>
      <c r="AK423" s="582"/>
      <c r="AL423" s="586">
        <f t="shared" si="112"/>
        <v>0</v>
      </c>
      <c r="AM423" s="582"/>
      <c r="AN423" s="582"/>
      <c r="AO423" s="586">
        <f t="shared" si="117"/>
        <v>0</v>
      </c>
      <c r="AP423" s="582"/>
      <c r="AQ423" s="582"/>
      <c r="AR423" s="582"/>
      <c r="AS423" s="588">
        <f t="shared" si="118"/>
        <v>0</v>
      </c>
      <c r="AT423" s="590">
        <f t="shared" si="119"/>
        <v>0</v>
      </c>
      <c r="AU423" s="601">
        <f t="shared" si="113"/>
        <v>0</v>
      </c>
      <c r="AV423" s="601">
        <f t="shared" si="120"/>
        <v>0</v>
      </c>
      <c r="AW423" s="584">
        <f>IFERROR(VLOOKUP(G423,'base dados'!$B$2:$C$47,2,FALSE),0)</f>
        <v>0</v>
      </c>
      <c r="AX423" s="589">
        <f t="shared" si="123"/>
        <v>0</v>
      </c>
      <c r="AY423" s="601">
        <f t="shared" si="114"/>
        <v>0</v>
      </c>
      <c r="AZ423" s="601">
        <f t="shared" si="115"/>
        <v>0</v>
      </c>
      <c r="BA423" s="585">
        <f>IFERROR(VLOOKUP(H423,'base dados'!$B$2:$C$47,2,FALSE),0)</f>
        <v>0</v>
      </c>
      <c r="BB423" s="589">
        <f t="shared" si="121"/>
        <v>0</v>
      </c>
      <c r="BC423" s="589">
        <f t="shared" si="122"/>
        <v>0</v>
      </c>
    </row>
    <row r="424" spans="1:55" ht="42.6" hidden="1" customHeight="1">
      <c r="A424" s="482">
        <f>IFERROR(VLOOKUP(G424,'base dados'!K425:L428,2,FALSE),0)</f>
        <v>0</v>
      </c>
      <c r="B424" s="482">
        <f>IFERROR(VLOOKUP(H424,'base dados'!$M$11:$N$22,2,FALSE),0)</f>
        <v>0</v>
      </c>
      <c r="C424" s="578">
        <f t="shared" si="116"/>
        <v>414</v>
      </c>
      <c r="D424" s="578"/>
      <c r="E424" s="578"/>
      <c r="F424" s="581"/>
      <c r="G424" s="579"/>
      <c r="H424" s="579"/>
      <c r="I424" s="597">
        <f>IFERROR(VLOOKUP(G424,'base dados'!$B$2:$F$47,5,FALSE),0)</f>
        <v>0</v>
      </c>
      <c r="J424" s="586" t="str">
        <f>IFERROR(VLOOKUP(G424,'base dados'!$B$2:$F$47,3,FALSE)," ")</f>
        <v xml:space="preserve"> </v>
      </c>
      <c r="K424" s="597" t="str">
        <f>IFERROR(VLOOKUP(H424,'base dados'!$B$2:$F$47,5,FALSE)," ")</f>
        <v xml:space="preserve"> </v>
      </c>
      <c r="L424" s="586" t="str">
        <f>IFERROR(VLOOKUP(H424,'base dados'!$B$2:$F$47,3,FALSE)," ")</f>
        <v xml:space="preserve"> </v>
      </c>
      <c r="M424" s="582"/>
      <c r="N424" s="587"/>
      <c r="O424" s="587"/>
      <c r="P424" s="586">
        <f t="shared" si="107"/>
        <v>0</v>
      </c>
      <c r="Q424" s="587"/>
      <c r="R424" s="587"/>
      <c r="S424" s="587"/>
      <c r="T424" s="587"/>
      <c r="U424" s="586">
        <f t="shared" si="108"/>
        <v>0</v>
      </c>
      <c r="V424" s="582"/>
      <c r="W424" s="582"/>
      <c r="X424" s="582"/>
      <c r="Y424" s="582"/>
      <c r="Z424" s="586">
        <f t="shared" si="109"/>
        <v>0</v>
      </c>
      <c r="AA424" s="582"/>
      <c r="AB424" s="582"/>
      <c r="AC424" s="586">
        <f t="shared" si="110"/>
        <v>0</v>
      </c>
      <c r="AD424" s="582"/>
      <c r="AE424" s="582"/>
      <c r="AF424" s="582"/>
      <c r="AG424" s="586">
        <f t="shared" si="111"/>
        <v>0</v>
      </c>
      <c r="AH424" s="582"/>
      <c r="AI424" s="582"/>
      <c r="AJ424" s="582"/>
      <c r="AK424" s="582"/>
      <c r="AL424" s="586">
        <f t="shared" si="112"/>
        <v>0</v>
      </c>
      <c r="AM424" s="582"/>
      <c r="AN424" s="582"/>
      <c r="AO424" s="586">
        <f t="shared" si="117"/>
        <v>0</v>
      </c>
      <c r="AP424" s="582"/>
      <c r="AQ424" s="582"/>
      <c r="AR424" s="582"/>
      <c r="AS424" s="588">
        <f t="shared" si="118"/>
        <v>0</v>
      </c>
      <c r="AT424" s="590">
        <f t="shared" si="119"/>
        <v>0</v>
      </c>
      <c r="AU424" s="601">
        <f t="shared" si="113"/>
        <v>0</v>
      </c>
      <c r="AV424" s="601">
        <f t="shared" si="120"/>
        <v>0</v>
      </c>
      <c r="AW424" s="584">
        <f>IFERROR(VLOOKUP(G424,'base dados'!$B$2:$C$47,2,FALSE),0)</f>
        <v>0</v>
      </c>
      <c r="AX424" s="589">
        <f t="shared" si="123"/>
        <v>0</v>
      </c>
      <c r="AY424" s="601">
        <f t="shared" si="114"/>
        <v>0</v>
      </c>
      <c r="AZ424" s="601">
        <f t="shared" si="115"/>
        <v>0</v>
      </c>
      <c r="BA424" s="585">
        <f>IFERROR(VLOOKUP(H424,'base dados'!$B$2:$C$47,2,FALSE),0)</f>
        <v>0</v>
      </c>
      <c r="BB424" s="589">
        <f t="shared" si="121"/>
        <v>0</v>
      </c>
      <c r="BC424" s="589">
        <f t="shared" si="122"/>
        <v>0</v>
      </c>
    </row>
    <row r="425" spans="1:55" ht="42.6" hidden="1" customHeight="1">
      <c r="A425" s="482">
        <f>IFERROR(VLOOKUP(G425,'base dados'!K426:L429,2,FALSE),0)</f>
        <v>0</v>
      </c>
      <c r="B425" s="482">
        <f>IFERROR(VLOOKUP(H425,'base dados'!$M$11:$N$22,2,FALSE),0)</f>
        <v>0</v>
      </c>
      <c r="C425" s="578">
        <f t="shared" si="116"/>
        <v>415</v>
      </c>
      <c r="D425" s="578"/>
      <c r="E425" s="578"/>
      <c r="F425" s="581"/>
      <c r="G425" s="579"/>
      <c r="H425" s="579"/>
      <c r="I425" s="597">
        <f>IFERROR(VLOOKUP(G425,'base dados'!$B$2:$F$47,5,FALSE),0)</f>
        <v>0</v>
      </c>
      <c r="J425" s="586" t="str">
        <f>IFERROR(VLOOKUP(G425,'base dados'!$B$2:$F$47,3,FALSE)," ")</f>
        <v xml:space="preserve"> </v>
      </c>
      <c r="K425" s="597" t="str">
        <f>IFERROR(VLOOKUP(H425,'base dados'!$B$2:$F$47,5,FALSE)," ")</f>
        <v xml:space="preserve"> </v>
      </c>
      <c r="L425" s="586" t="str">
        <f>IFERROR(VLOOKUP(H425,'base dados'!$B$2:$F$47,3,FALSE)," ")</f>
        <v xml:space="preserve"> </v>
      </c>
      <c r="M425" s="582"/>
      <c r="N425" s="587"/>
      <c r="O425" s="587"/>
      <c r="P425" s="586">
        <f t="shared" si="107"/>
        <v>0</v>
      </c>
      <c r="Q425" s="587"/>
      <c r="R425" s="587"/>
      <c r="S425" s="587"/>
      <c r="T425" s="587"/>
      <c r="U425" s="586">
        <f t="shared" si="108"/>
        <v>0</v>
      </c>
      <c r="V425" s="582"/>
      <c r="W425" s="582"/>
      <c r="X425" s="582"/>
      <c r="Y425" s="582"/>
      <c r="Z425" s="586">
        <f t="shared" si="109"/>
        <v>0</v>
      </c>
      <c r="AA425" s="582"/>
      <c r="AB425" s="582"/>
      <c r="AC425" s="586">
        <f t="shared" si="110"/>
        <v>0</v>
      </c>
      <c r="AD425" s="582"/>
      <c r="AE425" s="582"/>
      <c r="AF425" s="582"/>
      <c r="AG425" s="586">
        <f t="shared" si="111"/>
        <v>0</v>
      </c>
      <c r="AH425" s="582"/>
      <c r="AI425" s="582"/>
      <c r="AJ425" s="582"/>
      <c r="AK425" s="582"/>
      <c r="AL425" s="586">
        <f t="shared" si="112"/>
        <v>0</v>
      </c>
      <c r="AM425" s="582"/>
      <c r="AN425" s="582"/>
      <c r="AO425" s="586">
        <f t="shared" si="117"/>
        <v>0</v>
      </c>
      <c r="AP425" s="582"/>
      <c r="AQ425" s="582"/>
      <c r="AR425" s="582"/>
      <c r="AS425" s="588">
        <f t="shared" si="118"/>
        <v>0</v>
      </c>
      <c r="AT425" s="590">
        <f t="shared" si="119"/>
        <v>0</v>
      </c>
      <c r="AU425" s="601">
        <f t="shared" si="113"/>
        <v>0</v>
      </c>
      <c r="AV425" s="601">
        <f t="shared" si="120"/>
        <v>0</v>
      </c>
      <c r="AW425" s="584">
        <f>IFERROR(VLOOKUP(G425,'base dados'!$B$2:$C$47,2,FALSE),0)</f>
        <v>0</v>
      </c>
      <c r="AX425" s="589">
        <f t="shared" si="123"/>
        <v>0</v>
      </c>
      <c r="AY425" s="601">
        <f t="shared" si="114"/>
        <v>0</v>
      </c>
      <c r="AZ425" s="601">
        <f t="shared" si="115"/>
        <v>0</v>
      </c>
      <c r="BA425" s="585">
        <f>IFERROR(VLOOKUP(H425,'base dados'!$B$2:$C$47,2,FALSE),0)</f>
        <v>0</v>
      </c>
      <c r="BB425" s="589">
        <f t="shared" si="121"/>
        <v>0</v>
      </c>
      <c r="BC425" s="589">
        <f t="shared" si="122"/>
        <v>0</v>
      </c>
    </row>
    <row r="426" spans="1:55" ht="42.6" hidden="1" customHeight="1">
      <c r="A426" s="482">
        <f>IFERROR(VLOOKUP(G426,'base dados'!K427:L430,2,FALSE),0)</f>
        <v>0</v>
      </c>
      <c r="B426" s="482">
        <f>IFERROR(VLOOKUP(H426,'base dados'!$M$11:$N$22,2,FALSE),0)</f>
        <v>0</v>
      </c>
      <c r="C426" s="578">
        <f t="shared" si="116"/>
        <v>416</v>
      </c>
      <c r="D426" s="578"/>
      <c r="E426" s="578"/>
      <c r="F426" s="581"/>
      <c r="G426" s="579"/>
      <c r="H426" s="579"/>
      <c r="I426" s="597">
        <f>IFERROR(VLOOKUP(G426,'base dados'!$B$2:$F$47,5,FALSE),0)</f>
        <v>0</v>
      </c>
      <c r="J426" s="586" t="str">
        <f>IFERROR(VLOOKUP(G426,'base dados'!$B$2:$F$47,3,FALSE)," ")</f>
        <v xml:space="preserve"> </v>
      </c>
      <c r="K426" s="597" t="str">
        <f>IFERROR(VLOOKUP(H426,'base dados'!$B$2:$F$47,5,FALSE)," ")</f>
        <v xml:space="preserve"> </v>
      </c>
      <c r="L426" s="586" t="str">
        <f>IFERROR(VLOOKUP(H426,'base dados'!$B$2:$F$47,3,FALSE)," ")</f>
        <v xml:space="preserve"> </v>
      </c>
      <c r="M426" s="582"/>
      <c r="N426" s="587"/>
      <c r="O426" s="587"/>
      <c r="P426" s="586">
        <f t="shared" si="107"/>
        <v>0</v>
      </c>
      <c r="Q426" s="587"/>
      <c r="R426" s="587"/>
      <c r="S426" s="587"/>
      <c r="T426" s="587"/>
      <c r="U426" s="586">
        <f t="shared" si="108"/>
        <v>0</v>
      </c>
      <c r="V426" s="582"/>
      <c r="W426" s="582"/>
      <c r="X426" s="582"/>
      <c r="Y426" s="582"/>
      <c r="Z426" s="586">
        <f t="shared" si="109"/>
        <v>0</v>
      </c>
      <c r="AA426" s="582"/>
      <c r="AB426" s="582"/>
      <c r="AC426" s="586">
        <f t="shared" si="110"/>
        <v>0</v>
      </c>
      <c r="AD426" s="582"/>
      <c r="AE426" s="582"/>
      <c r="AF426" s="582"/>
      <c r="AG426" s="586">
        <f t="shared" si="111"/>
        <v>0</v>
      </c>
      <c r="AH426" s="582"/>
      <c r="AI426" s="582"/>
      <c r="AJ426" s="582"/>
      <c r="AK426" s="582"/>
      <c r="AL426" s="586">
        <f t="shared" si="112"/>
        <v>0</v>
      </c>
      <c r="AM426" s="582"/>
      <c r="AN426" s="582"/>
      <c r="AO426" s="586">
        <f t="shared" si="117"/>
        <v>0</v>
      </c>
      <c r="AP426" s="582"/>
      <c r="AQ426" s="582"/>
      <c r="AR426" s="582"/>
      <c r="AS426" s="588">
        <f t="shared" si="118"/>
        <v>0</v>
      </c>
      <c r="AT426" s="590">
        <f t="shared" si="119"/>
        <v>0</v>
      </c>
      <c r="AU426" s="601">
        <f t="shared" si="113"/>
        <v>0</v>
      </c>
      <c r="AV426" s="601">
        <f t="shared" si="120"/>
        <v>0</v>
      </c>
      <c r="AW426" s="584">
        <f>IFERROR(VLOOKUP(G426,'base dados'!$B$2:$C$47,2,FALSE),0)</f>
        <v>0</v>
      </c>
      <c r="AX426" s="589">
        <f t="shared" si="123"/>
        <v>0</v>
      </c>
      <c r="AY426" s="601">
        <f t="shared" si="114"/>
        <v>0</v>
      </c>
      <c r="AZ426" s="601">
        <f t="shared" si="115"/>
        <v>0</v>
      </c>
      <c r="BA426" s="585">
        <f>IFERROR(VLOOKUP(H426,'base dados'!$B$2:$C$47,2,FALSE),0)</f>
        <v>0</v>
      </c>
      <c r="BB426" s="589">
        <f t="shared" si="121"/>
        <v>0</v>
      </c>
      <c r="BC426" s="589">
        <f t="shared" si="122"/>
        <v>0</v>
      </c>
    </row>
    <row r="427" spans="1:55" ht="42.6" hidden="1" customHeight="1">
      <c r="A427" s="482">
        <f>IFERROR(VLOOKUP(G427,'base dados'!K428:L431,2,FALSE),0)</f>
        <v>0</v>
      </c>
      <c r="B427" s="482">
        <f>IFERROR(VLOOKUP(H427,'base dados'!$M$11:$N$22,2,FALSE),0)</f>
        <v>0</v>
      </c>
      <c r="C427" s="578">
        <f t="shared" si="116"/>
        <v>417</v>
      </c>
      <c r="D427" s="578"/>
      <c r="E427" s="578"/>
      <c r="F427" s="581"/>
      <c r="G427" s="579"/>
      <c r="H427" s="579"/>
      <c r="I427" s="597">
        <f>IFERROR(VLOOKUP(G427,'base dados'!$B$2:$F$47,5,FALSE),0)</f>
        <v>0</v>
      </c>
      <c r="J427" s="586" t="str">
        <f>IFERROR(VLOOKUP(G427,'base dados'!$B$2:$F$47,3,FALSE)," ")</f>
        <v xml:space="preserve"> </v>
      </c>
      <c r="K427" s="597" t="str">
        <f>IFERROR(VLOOKUP(H427,'base dados'!$B$2:$F$47,5,FALSE)," ")</f>
        <v xml:space="preserve"> </v>
      </c>
      <c r="L427" s="586" t="str">
        <f>IFERROR(VLOOKUP(H427,'base dados'!$B$2:$F$47,3,FALSE)," ")</f>
        <v xml:space="preserve"> </v>
      </c>
      <c r="M427" s="582"/>
      <c r="N427" s="587"/>
      <c r="O427" s="587"/>
      <c r="P427" s="586">
        <f t="shared" si="107"/>
        <v>0</v>
      </c>
      <c r="Q427" s="587"/>
      <c r="R427" s="587"/>
      <c r="S427" s="587"/>
      <c r="T427" s="587"/>
      <c r="U427" s="586">
        <f t="shared" si="108"/>
        <v>0</v>
      </c>
      <c r="V427" s="582"/>
      <c r="W427" s="582"/>
      <c r="X427" s="582"/>
      <c r="Y427" s="582"/>
      <c r="Z427" s="586">
        <f t="shared" si="109"/>
        <v>0</v>
      </c>
      <c r="AA427" s="582"/>
      <c r="AB427" s="582"/>
      <c r="AC427" s="586">
        <f t="shared" si="110"/>
        <v>0</v>
      </c>
      <c r="AD427" s="582"/>
      <c r="AE427" s="582"/>
      <c r="AF427" s="582"/>
      <c r="AG427" s="586">
        <f t="shared" si="111"/>
        <v>0</v>
      </c>
      <c r="AH427" s="582"/>
      <c r="AI427" s="582"/>
      <c r="AJ427" s="582"/>
      <c r="AK427" s="582"/>
      <c r="AL427" s="586">
        <f t="shared" si="112"/>
        <v>0</v>
      </c>
      <c r="AM427" s="582"/>
      <c r="AN427" s="582"/>
      <c r="AO427" s="586">
        <f t="shared" si="117"/>
        <v>0</v>
      </c>
      <c r="AP427" s="582"/>
      <c r="AQ427" s="582"/>
      <c r="AR427" s="582"/>
      <c r="AS427" s="588">
        <f t="shared" si="118"/>
        <v>0</v>
      </c>
      <c r="AT427" s="590">
        <f t="shared" si="119"/>
        <v>0</v>
      </c>
      <c r="AU427" s="601">
        <f t="shared" si="113"/>
        <v>0</v>
      </c>
      <c r="AV427" s="601">
        <f t="shared" si="120"/>
        <v>0</v>
      </c>
      <c r="AW427" s="584">
        <f>IFERROR(VLOOKUP(G427,'base dados'!$B$2:$C$47,2,FALSE),0)</f>
        <v>0</v>
      </c>
      <c r="AX427" s="589">
        <f t="shared" si="123"/>
        <v>0</v>
      </c>
      <c r="AY427" s="601">
        <f t="shared" si="114"/>
        <v>0</v>
      </c>
      <c r="AZ427" s="601">
        <f t="shared" si="115"/>
        <v>0</v>
      </c>
      <c r="BA427" s="585">
        <f>IFERROR(VLOOKUP(H427,'base dados'!$B$2:$C$47,2,FALSE),0)</f>
        <v>0</v>
      </c>
      <c r="BB427" s="589">
        <f t="shared" si="121"/>
        <v>0</v>
      </c>
      <c r="BC427" s="589">
        <f t="shared" si="122"/>
        <v>0</v>
      </c>
    </row>
    <row r="428" spans="1:55" ht="42.6" hidden="1" customHeight="1">
      <c r="A428" s="482">
        <f>IFERROR(VLOOKUP(G428,'base dados'!K429:L432,2,FALSE),0)</f>
        <v>0</v>
      </c>
      <c r="B428" s="482">
        <f>IFERROR(VLOOKUP(H428,'base dados'!$M$11:$N$22,2,FALSE),0)</f>
        <v>0</v>
      </c>
      <c r="C428" s="578">
        <f t="shared" si="116"/>
        <v>418</v>
      </c>
      <c r="D428" s="578"/>
      <c r="E428" s="578"/>
      <c r="F428" s="581"/>
      <c r="G428" s="579"/>
      <c r="H428" s="579"/>
      <c r="I428" s="597">
        <f>IFERROR(VLOOKUP(G428,'base dados'!$B$2:$F$47,5,FALSE),0)</f>
        <v>0</v>
      </c>
      <c r="J428" s="586" t="str">
        <f>IFERROR(VLOOKUP(G428,'base dados'!$B$2:$F$47,3,FALSE)," ")</f>
        <v xml:space="preserve"> </v>
      </c>
      <c r="K428" s="597" t="str">
        <f>IFERROR(VLOOKUP(H428,'base dados'!$B$2:$F$47,5,FALSE)," ")</f>
        <v xml:space="preserve"> </v>
      </c>
      <c r="L428" s="586" t="str">
        <f>IFERROR(VLOOKUP(H428,'base dados'!$B$2:$F$47,3,FALSE)," ")</f>
        <v xml:space="preserve"> </v>
      </c>
      <c r="M428" s="582"/>
      <c r="N428" s="587"/>
      <c r="O428" s="587"/>
      <c r="P428" s="586">
        <f t="shared" si="107"/>
        <v>0</v>
      </c>
      <c r="Q428" s="587"/>
      <c r="R428" s="587"/>
      <c r="S428" s="587"/>
      <c r="T428" s="587"/>
      <c r="U428" s="586">
        <f t="shared" si="108"/>
        <v>0</v>
      </c>
      <c r="V428" s="582"/>
      <c r="W428" s="582"/>
      <c r="X428" s="582"/>
      <c r="Y428" s="582"/>
      <c r="Z428" s="586">
        <f t="shared" si="109"/>
        <v>0</v>
      </c>
      <c r="AA428" s="582"/>
      <c r="AB428" s="582"/>
      <c r="AC428" s="586">
        <f t="shared" si="110"/>
        <v>0</v>
      </c>
      <c r="AD428" s="582"/>
      <c r="AE428" s="582"/>
      <c r="AF428" s="582"/>
      <c r="AG428" s="586">
        <f t="shared" si="111"/>
        <v>0</v>
      </c>
      <c r="AH428" s="582"/>
      <c r="AI428" s="582"/>
      <c r="AJ428" s="582"/>
      <c r="AK428" s="582"/>
      <c r="AL428" s="586">
        <f t="shared" si="112"/>
        <v>0</v>
      </c>
      <c r="AM428" s="582"/>
      <c r="AN428" s="582"/>
      <c r="AO428" s="586">
        <f t="shared" si="117"/>
        <v>0</v>
      </c>
      <c r="AP428" s="582"/>
      <c r="AQ428" s="582"/>
      <c r="AR428" s="582"/>
      <c r="AS428" s="588">
        <f t="shared" si="118"/>
        <v>0</v>
      </c>
      <c r="AT428" s="590">
        <f t="shared" si="119"/>
        <v>0</v>
      </c>
      <c r="AU428" s="601">
        <f t="shared" si="113"/>
        <v>0</v>
      </c>
      <c r="AV428" s="601">
        <f t="shared" si="120"/>
        <v>0</v>
      </c>
      <c r="AW428" s="584">
        <f>IFERROR(VLOOKUP(G428,'base dados'!$B$2:$C$47,2,FALSE),0)</f>
        <v>0</v>
      </c>
      <c r="AX428" s="589">
        <f t="shared" si="123"/>
        <v>0</v>
      </c>
      <c r="AY428" s="601">
        <f t="shared" si="114"/>
        <v>0</v>
      </c>
      <c r="AZ428" s="601">
        <f t="shared" si="115"/>
        <v>0</v>
      </c>
      <c r="BA428" s="585">
        <f>IFERROR(VLOOKUP(H428,'base dados'!$B$2:$C$47,2,FALSE),0)</f>
        <v>0</v>
      </c>
      <c r="BB428" s="589">
        <f t="shared" si="121"/>
        <v>0</v>
      </c>
      <c r="BC428" s="589">
        <f t="shared" si="122"/>
        <v>0</v>
      </c>
    </row>
    <row r="429" spans="1:55" ht="42.6" hidden="1" customHeight="1">
      <c r="A429" s="482">
        <f>IFERROR(VLOOKUP(G429,'base dados'!K430:L433,2,FALSE),0)</f>
        <v>0</v>
      </c>
      <c r="B429" s="482">
        <f>IFERROR(VLOOKUP(H429,'base dados'!$M$11:$N$22,2,FALSE),0)</f>
        <v>0</v>
      </c>
      <c r="C429" s="578">
        <f t="shared" si="116"/>
        <v>419</v>
      </c>
      <c r="D429" s="578"/>
      <c r="E429" s="578"/>
      <c r="F429" s="581"/>
      <c r="G429" s="579"/>
      <c r="H429" s="579"/>
      <c r="I429" s="597">
        <f>IFERROR(VLOOKUP(G429,'base dados'!$B$2:$F$47,5,FALSE),0)</f>
        <v>0</v>
      </c>
      <c r="J429" s="586" t="str">
        <f>IFERROR(VLOOKUP(G429,'base dados'!$B$2:$F$47,3,FALSE)," ")</f>
        <v xml:space="preserve"> </v>
      </c>
      <c r="K429" s="597" t="str">
        <f>IFERROR(VLOOKUP(H429,'base dados'!$B$2:$F$47,5,FALSE)," ")</f>
        <v xml:space="preserve"> </v>
      </c>
      <c r="L429" s="586" t="str">
        <f>IFERROR(VLOOKUP(H429,'base dados'!$B$2:$F$47,3,FALSE)," ")</f>
        <v xml:space="preserve"> </v>
      </c>
      <c r="M429" s="582"/>
      <c r="N429" s="587"/>
      <c r="O429" s="587"/>
      <c r="P429" s="586">
        <f t="shared" si="107"/>
        <v>0</v>
      </c>
      <c r="Q429" s="587"/>
      <c r="R429" s="587"/>
      <c r="S429" s="587"/>
      <c r="T429" s="587"/>
      <c r="U429" s="586">
        <f t="shared" si="108"/>
        <v>0</v>
      </c>
      <c r="V429" s="582"/>
      <c r="W429" s="582"/>
      <c r="X429" s="582"/>
      <c r="Y429" s="582"/>
      <c r="Z429" s="586">
        <f t="shared" si="109"/>
        <v>0</v>
      </c>
      <c r="AA429" s="582"/>
      <c r="AB429" s="582"/>
      <c r="AC429" s="586">
        <f t="shared" si="110"/>
        <v>0</v>
      </c>
      <c r="AD429" s="582"/>
      <c r="AE429" s="582"/>
      <c r="AF429" s="582"/>
      <c r="AG429" s="586">
        <f t="shared" si="111"/>
        <v>0</v>
      </c>
      <c r="AH429" s="582"/>
      <c r="AI429" s="582"/>
      <c r="AJ429" s="582"/>
      <c r="AK429" s="582"/>
      <c r="AL429" s="586">
        <f t="shared" si="112"/>
        <v>0</v>
      </c>
      <c r="AM429" s="582"/>
      <c r="AN429" s="582"/>
      <c r="AO429" s="586">
        <f t="shared" si="117"/>
        <v>0</v>
      </c>
      <c r="AP429" s="582"/>
      <c r="AQ429" s="582"/>
      <c r="AR429" s="582"/>
      <c r="AS429" s="588">
        <f t="shared" si="118"/>
        <v>0</v>
      </c>
      <c r="AT429" s="590">
        <f t="shared" si="119"/>
        <v>0</v>
      </c>
      <c r="AU429" s="601">
        <f t="shared" si="113"/>
        <v>0</v>
      </c>
      <c r="AV429" s="601">
        <f t="shared" si="120"/>
        <v>0</v>
      </c>
      <c r="AW429" s="584">
        <f>IFERROR(VLOOKUP(G429,'base dados'!$B$2:$C$47,2,FALSE),0)</f>
        <v>0</v>
      </c>
      <c r="AX429" s="589">
        <f t="shared" si="123"/>
        <v>0</v>
      </c>
      <c r="AY429" s="601">
        <f t="shared" si="114"/>
        <v>0</v>
      </c>
      <c r="AZ429" s="601">
        <f t="shared" si="115"/>
        <v>0</v>
      </c>
      <c r="BA429" s="585">
        <f>IFERROR(VLOOKUP(H429,'base dados'!$B$2:$C$47,2,FALSE),0)</f>
        <v>0</v>
      </c>
      <c r="BB429" s="589">
        <f t="shared" si="121"/>
        <v>0</v>
      </c>
      <c r="BC429" s="589">
        <f t="shared" si="122"/>
        <v>0</v>
      </c>
    </row>
    <row r="430" spans="1:55" ht="42.6" hidden="1" customHeight="1">
      <c r="A430" s="482">
        <f>IFERROR(VLOOKUP(G430,'base dados'!K431:L434,2,FALSE),0)</f>
        <v>0</v>
      </c>
      <c r="B430" s="482">
        <f>IFERROR(VLOOKUP(H430,'base dados'!$M$11:$N$22,2,FALSE),0)</f>
        <v>0</v>
      </c>
      <c r="C430" s="578">
        <f t="shared" si="116"/>
        <v>420</v>
      </c>
      <c r="D430" s="578"/>
      <c r="E430" s="578"/>
      <c r="F430" s="581"/>
      <c r="G430" s="579"/>
      <c r="H430" s="579"/>
      <c r="I430" s="597">
        <f>IFERROR(VLOOKUP(G430,'base dados'!$B$2:$F$47,5,FALSE),0)</f>
        <v>0</v>
      </c>
      <c r="J430" s="586" t="str">
        <f>IFERROR(VLOOKUP(G430,'base dados'!$B$2:$F$47,3,FALSE)," ")</f>
        <v xml:space="preserve"> </v>
      </c>
      <c r="K430" s="597" t="str">
        <f>IFERROR(VLOOKUP(H430,'base dados'!$B$2:$F$47,5,FALSE)," ")</f>
        <v xml:space="preserve"> </v>
      </c>
      <c r="L430" s="586" t="str">
        <f>IFERROR(VLOOKUP(H430,'base dados'!$B$2:$F$47,3,FALSE)," ")</f>
        <v xml:space="preserve"> </v>
      </c>
      <c r="M430" s="582"/>
      <c r="N430" s="587"/>
      <c r="O430" s="587"/>
      <c r="P430" s="586">
        <f t="shared" si="107"/>
        <v>0</v>
      </c>
      <c r="Q430" s="587"/>
      <c r="R430" s="587"/>
      <c r="S430" s="587"/>
      <c r="T430" s="587"/>
      <c r="U430" s="586">
        <f t="shared" si="108"/>
        <v>0</v>
      </c>
      <c r="V430" s="582"/>
      <c r="W430" s="582"/>
      <c r="X430" s="582"/>
      <c r="Y430" s="582"/>
      <c r="Z430" s="586">
        <f t="shared" si="109"/>
        <v>0</v>
      </c>
      <c r="AA430" s="582"/>
      <c r="AB430" s="582"/>
      <c r="AC430" s="586">
        <f t="shared" si="110"/>
        <v>0</v>
      </c>
      <c r="AD430" s="582"/>
      <c r="AE430" s="582"/>
      <c r="AF430" s="582"/>
      <c r="AG430" s="586">
        <f t="shared" si="111"/>
        <v>0</v>
      </c>
      <c r="AH430" s="582"/>
      <c r="AI430" s="582"/>
      <c r="AJ430" s="582"/>
      <c r="AK430" s="582"/>
      <c r="AL430" s="586">
        <f t="shared" si="112"/>
        <v>0</v>
      </c>
      <c r="AM430" s="582"/>
      <c r="AN430" s="582"/>
      <c r="AO430" s="586">
        <f t="shared" si="117"/>
        <v>0</v>
      </c>
      <c r="AP430" s="582"/>
      <c r="AQ430" s="582"/>
      <c r="AR430" s="582"/>
      <c r="AS430" s="588">
        <f t="shared" si="118"/>
        <v>0</v>
      </c>
      <c r="AT430" s="590">
        <f t="shared" si="119"/>
        <v>0</v>
      </c>
      <c r="AU430" s="601">
        <f t="shared" si="113"/>
        <v>0</v>
      </c>
      <c r="AV430" s="601">
        <f t="shared" si="120"/>
        <v>0</v>
      </c>
      <c r="AW430" s="584">
        <f>IFERROR(VLOOKUP(G430,'base dados'!$B$2:$C$47,2,FALSE),0)</f>
        <v>0</v>
      </c>
      <c r="AX430" s="589">
        <f t="shared" si="123"/>
        <v>0</v>
      </c>
      <c r="AY430" s="601">
        <f t="shared" si="114"/>
        <v>0</v>
      </c>
      <c r="AZ430" s="601">
        <f t="shared" si="115"/>
        <v>0</v>
      </c>
      <c r="BA430" s="585">
        <f>IFERROR(VLOOKUP(H430,'base dados'!$B$2:$C$47,2,FALSE),0)</f>
        <v>0</v>
      </c>
      <c r="BB430" s="589">
        <f t="shared" si="121"/>
        <v>0</v>
      </c>
      <c r="BC430" s="589">
        <f t="shared" si="122"/>
        <v>0</v>
      </c>
    </row>
    <row r="431" spans="1:55" ht="42.6" hidden="1" customHeight="1">
      <c r="A431" s="482">
        <f>IFERROR(VLOOKUP(G431,'base dados'!K432:L435,2,FALSE),0)</f>
        <v>0</v>
      </c>
      <c r="B431" s="482">
        <f>IFERROR(VLOOKUP(H431,'base dados'!$M$11:$N$22,2,FALSE),0)</f>
        <v>0</v>
      </c>
      <c r="C431" s="578">
        <f t="shared" si="116"/>
        <v>421</v>
      </c>
      <c r="D431" s="578"/>
      <c r="E431" s="578"/>
      <c r="F431" s="581"/>
      <c r="G431" s="579"/>
      <c r="H431" s="579"/>
      <c r="I431" s="597">
        <f>IFERROR(VLOOKUP(G431,'base dados'!$B$2:$F$47,5,FALSE),0)</f>
        <v>0</v>
      </c>
      <c r="J431" s="586" t="str">
        <f>IFERROR(VLOOKUP(G431,'base dados'!$B$2:$F$47,3,FALSE)," ")</f>
        <v xml:space="preserve"> </v>
      </c>
      <c r="K431" s="597" t="str">
        <f>IFERROR(VLOOKUP(H431,'base dados'!$B$2:$F$47,5,FALSE)," ")</f>
        <v xml:space="preserve"> </v>
      </c>
      <c r="L431" s="586" t="str">
        <f>IFERROR(VLOOKUP(H431,'base dados'!$B$2:$F$47,3,FALSE)," ")</f>
        <v xml:space="preserve"> </v>
      </c>
      <c r="M431" s="582"/>
      <c r="N431" s="587"/>
      <c r="O431" s="587"/>
      <c r="P431" s="586">
        <f t="shared" si="107"/>
        <v>0</v>
      </c>
      <c r="Q431" s="587"/>
      <c r="R431" s="587"/>
      <c r="S431" s="587"/>
      <c r="T431" s="587"/>
      <c r="U431" s="586">
        <f t="shared" si="108"/>
        <v>0</v>
      </c>
      <c r="V431" s="582"/>
      <c r="W431" s="582"/>
      <c r="X431" s="582"/>
      <c r="Y431" s="582"/>
      <c r="Z431" s="586">
        <f t="shared" si="109"/>
        <v>0</v>
      </c>
      <c r="AA431" s="582"/>
      <c r="AB431" s="582"/>
      <c r="AC431" s="586">
        <f t="shared" si="110"/>
        <v>0</v>
      </c>
      <c r="AD431" s="582"/>
      <c r="AE431" s="582"/>
      <c r="AF431" s="582"/>
      <c r="AG431" s="586">
        <f t="shared" si="111"/>
        <v>0</v>
      </c>
      <c r="AH431" s="582"/>
      <c r="AI431" s="582"/>
      <c r="AJ431" s="582"/>
      <c r="AK431" s="582"/>
      <c r="AL431" s="586">
        <f t="shared" si="112"/>
        <v>0</v>
      </c>
      <c r="AM431" s="582"/>
      <c r="AN431" s="582"/>
      <c r="AO431" s="586">
        <f t="shared" si="117"/>
        <v>0</v>
      </c>
      <c r="AP431" s="582"/>
      <c r="AQ431" s="582"/>
      <c r="AR431" s="582"/>
      <c r="AS431" s="588">
        <f t="shared" si="118"/>
        <v>0</v>
      </c>
      <c r="AT431" s="590">
        <f t="shared" si="119"/>
        <v>0</v>
      </c>
      <c r="AU431" s="601">
        <f t="shared" si="113"/>
        <v>0</v>
      </c>
      <c r="AV431" s="601">
        <f t="shared" si="120"/>
        <v>0</v>
      </c>
      <c r="AW431" s="584">
        <f>IFERROR(VLOOKUP(G431,'base dados'!$B$2:$C$47,2,FALSE),0)</f>
        <v>0</v>
      </c>
      <c r="AX431" s="589">
        <f t="shared" si="123"/>
        <v>0</v>
      </c>
      <c r="AY431" s="601">
        <f t="shared" si="114"/>
        <v>0</v>
      </c>
      <c r="AZ431" s="601">
        <f t="shared" si="115"/>
        <v>0</v>
      </c>
      <c r="BA431" s="585">
        <f>IFERROR(VLOOKUP(H431,'base dados'!$B$2:$C$47,2,FALSE),0)</f>
        <v>0</v>
      </c>
      <c r="BB431" s="589">
        <f t="shared" si="121"/>
        <v>0</v>
      </c>
      <c r="BC431" s="589">
        <f t="shared" si="122"/>
        <v>0</v>
      </c>
    </row>
    <row r="432" spans="1:55" ht="42.6" hidden="1" customHeight="1">
      <c r="A432" s="482">
        <f>IFERROR(VLOOKUP(G432,'base dados'!K433:L436,2,FALSE),0)</f>
        <v>0</v>
      </c>
      <c r="B432" s="482">
        <f>IFERROR(VLOOKUP(H432,'base dados'!$M$11:$N$22,2,FALSE),0)</f>
        <v>0</v>
      </c>
      <c r="C432" s="578">
        <f t="shared" si="116"/>
        <v>422</v>
      </c>
      <c r="D432" s="578"/>
      <c r="E432" s="578"/>
      <c r="F432" s="581"/>
      <c r="G432" s="579"/>
      <c r="H432" s="579"/>
      <c r="I432" s="597">
        <f>IFERROR(VLOOKUP(G432,'base dados'!$B$2:$F$47,5,FALSE),0)</f>
        <v>0</v>
      </c>
      <c r="J432" s="586" t="str">
        <f>IFERROR(VLOOKUP(G432,'base dados'!$B$2:$F$47,3,FALSE)," ")</f>
        <v xml:space="preserve"> </v>
      </c>
      <c r="K432" s="597" t="str">
        <f>IFERROR(VLOOKUP(H432,'base dados'!$B$2:$F$47,5,FALSE)," ")</f>
        <v xml:space="preserve"> </v>
      </c>
      <c r="L432" s="586" t="str">
        <f>IFERROR(VLOOKUP(H432,'base dados'!$B$2:$F$47,3,FALSE)," ")</f>
        <v xml:space="preserve"> </v>
      </c>
      <c r="M432" s="582"/>
      <c r="N432" s="587"/>
      <c r="O432" s="587"/>
      <c r="P432" s="586">
        <f t="shared" si="107"/>
        <v>0</v>
      </c>
      <c r="Q432" s="587"/>
      <c r="R432" s="587"/>
      <c r="S432" s="587"/>
      <c r="T432" s="587"/>
      <c r="U432" s="586">
        <f t="shared" si="108"/>
        <v>0</v>
      </c>
      <c r="V432" s="582"/>
      <c r="W432" s="582"/>
      <c r="X432" s="582"/>
      <c r="Y432" s="582"/>
      <c r="Z432" s="586">
        <f t="shared" si="109"/>
        <v>0</v>
      </c>
      <c r="AA432" s="582"/>
      <c r="AB432" s="582"/>
      <c r="AC432" s="586">
        <f t="shared" si="110"/>
        <v>0</v>
      </c>
      <c r="AD432" s="582"/>
      <c r="AE432" s="582"/>
      <c r="AF432" s="582"/>
      <c r="AG432" s="586">
        <f t="shared" si="111"/>
        <v>0</v>
      </c>
      <c r="AH432" s="582"/>
      <c r="AI432" s="582"/>
      <c r="AJ432" s="582"/>
      <c r="AK432" s="582"/>
      <c r="AL432" s="586">
        <f t="shared" si="112"/>
        <v>0</v>
      </c>
      <c r="AM432" s="582"/>
      <c r="AN432" s="582"/>
      <c r="AO432" s="586">
        <f t="shared" si="117"/>
        <v>0</v>
      </c>
      <c r="AP432" s="582"/>
      <c r="AQ432" s="582"/>
      <c r="AR432" s="582"/>
      <c r="AS432" s="588">
        <f t="shared" si="118"/>
        <v>0</v>
      </c>
      <c r="AT432" s="590">
        <f t="shared" si="119"/>
        <v>0</v>
      </c>
      <c r="AU432" s="601">
        <f t="shared" si="113"/>
        <v>0</v>
      </c>
      <c r="AV432" s="601">
        <f t="shared" si="120"/>
        <v>0</v>
      </c>
      <c r="AW432" s="584">
        <f>IFERROR(VLOOKUP(G432,'base dados'!$B$2:$C$47,2,FALSE),0)</f>
        <v>0</v>
      </c>
      <c r="AX432" s="589">
        <f t="shared" si="123"/>
        <v>0</v>
      </c>
      <c r="AY432" s="601">
        <f t="shared" si="114"/>
        <v>0</v>
      </c>
      <c r="AZ432" s="601">
        <f t="shared" si="115"/>
        <v>0</v>
      </c>
      <c r="BA432" s="585">
        <f>IFERROR(VLOOKUP(H432,'base dados'!$B$2:$C$47,2,FALSE),0)</f>
        <v>0</v>
      </c>
      <c r="BB432" s="589">
        <f t="shared" si="121"/>
        <v>0</v>
      </c>
      <c r="BC432" s="589">
        <f t="shared" si="122"/>
        <v>0</v>
      </c>
    </row>
    <row r="433" spans="1:55" ht="42.6" hidden="1" customHeight="1">
      <c r="A433" s="482">
        <f>IFERROR(VLOOKUP(G433,'base dados'!K434:L437,2,FALSE),0)</f>
        <v>0</v>
      </c>
      <c r="B433" s="482">
        <f>IFERROR(VLOOKUP(H433,'base dados'!$M$11:$N$22,2,FALSE),0)</f>
        <v>0</v>
      </c>
      <c r="C433" s="578">
        <f t="shared" si="116"/>
        <v>423</v>
      </c>
      <c r="D433" s="578"/>
      <c r="E433" s="578"/>
      <c r="F433" s="581"/>
      <c r="G433" s="579"/>
      <c r="H433" s="579"/>
      <c r="I433" s="597">
        <f>IFERROR(VLOOKUP(G433,'base dados'!$B$2:$F$47,5,FALSE),0)</f>
        <v>0</v>
      </c>
      <c r="J433" s="586" t="str">
        <f>IFERROR(VLOOKUP(G433,'base dados'!$B$2:$F$47,3,FALSE)," ")</f>
        <v xml:space="preserve"> </v>
      </c>
      <c r="K433" s="597" t="str">
        <f>IFERROR(VLOOKUP(H433,'base dados'!$B$2:$F$47,5,FALSE)," ")</f>
        <v xml:space="preserve"> </v>
      </c>
      <c r="L433" s="586" t="str">
        <f>IFERROR(VLOOKUP(H433,'base dados'!$B$2:$F$47,3,FALSE)," ")</f>
        <v xml:space="preserve"> </v>
      </c>
      <c r="M433" s="582"/>
      <c r="N433" s="587"/>
      <c r="O433" s="587"/>
      <c r="P433" s="586">
        <f t="shared" si="107"/>
        <v>0</v>
      </c>
      <c r="Q433" s="587"/>
      <c r="R433" s="587"/>
      <c r="S433" s="587"/>
      <c r="T433" s="587"/>
      <c r="U433" s="586">
        <f t="shared" si="108"/>
        <v>0</v>
      </c>
      <c r="V433" s="582"/>
      <c r="W433" s="582"/>
      <c r="X433" s="582"/>
      <c r="Y433" s="582"/>
      <c r="Z433" s="586">
        <f t="shared" si="109"/>
        <v>0</v>
      </c>
      <c r="AA433" s="582"/>
      <c r="AB433" s="582"/>
      <c r="AC433" s="586">
        <f t="shared" si="110"/>
        <v>0</v>
      </c>
      <c r="AD433" s="582"/>
      <c r="AE433" s="582"/>
      <c r="AF433" s="582"/>
      <c r="AG433" s="586">
        <f t="shared" si="111"/>
        <v>0</v>
      </c>
      <c r="AH433" s="582"/>
      <c r="AI433" s="582"/>
      <c r="AJ433" s="582"/>
      <c r="AK433" s="582"/>
      <c r="AL433" s="586">
        <f t="shared" si="112"/>
        <v>0</v>
      </c>
      <c r="AM433" s="582"/>
      <c r="AN433" s="582"/>
      <c r="AO433" s="586">
        <f t="shared" si="117"/>
        <v>0</v>
      </c>
      <c r="AP433" s="582"/>
      <c r="AQ433" s="582"/>
      <c r="AR433" s="582"/>
      <c r="AS433" s="588">
        <f t="shared" si="118"/>
        <v>0</v>
      </c>
      <c r="AT433" s="590">
        <f t="shared" si="119"/>
        <v>0</v>
      </c>
      <c r="AU433" s="601">
        <f t="shared" si="113"/>
        <v>0</v>
      </c>
      <c r="AV433" s="601">
        <f t="shared" si="120"/>
        <v>0</v>
      </c>
      <c r="AW433" s="584">
        <f>IFERROR(VLOOKUP(G433,'base dados'!$B$2:$C$47,2,FALSE),0)</f>
        <v>0</v>
      </c>
      <c r="AX433" s="589">
        <f t="shared" si="123"/>
        <v>0</v>
      </c>
      <c r="AY433" s="601">
        <f t="shared" si="114"/>
        <v>0</v>
      </c>
      <c r="AZ433" s="601">
        <f t="shared" si="115"/>
        <v>0</v>
      </c>
      <c r="BA433" s="585">
        <f>IFERROR(VLOOKUP(H433,'base dados'!$B$2:$C$47,2,FALSE),0)</f>
        <v>0</v>
      </c>
      <c r="BB433" s="589">
        <f t="shared" si="121"/>
        <v>0</v>
      </c>
      <c r="BC433" s="589">
        <f t="shared" si="122"/>
        <v>0</v>
      </c>
    </row>
    <row r="434" spans="1:55" ht="42.6" hidden="1" customHeight="1">
      <c r="A434" s="482">
        <f>IFERROR(VLOOKUP(G434,'base dados'!K435:L438,2,FALSE),0)</f>
        <v>0</v>
      </c>
      <c r="B434" s="482">
        <f>IFERROR(VLOOKUP(H434,'base dados'!$M$11:$N$22,2,FALSE),0)</f>
        <v>0</v>
      </c>
      <c r="C434" s="578">
        <f t="shared" si="116"/>
        <v>424</v>
      </c>
      <c r="D434" s="578"/>
      <c r="E434" s="578"/>
      <c r="F434" s="581"/>
      <c r="G434" s="579"/>
      <c r="H434" s="579"/>
      <c r="I434" s="597">
        <f>IFERROR(VLOOKUP(G434,'base dados'!$B$2:$F$47,5,FALSE),0)</f>
        <v>0</v>
      </c>
      <c r="J434" s="586" t="str">
        <f>IFERROR(VLOOKUP(G434,'base dados'!$B$2:$F$47,3,FALSE)," ")</f>
        <v xml:space="preserve"> </v>
      </c>
      <c r="K434" s="597" t="str">
        <f>IFERROR(VLOOKUP(H434,'base dados'!$B$2:$F$47,5,FALSE)," ")</f>
        <v xml:space="preserve"> </v>
      </c>
      <c r="L434" s="586" t="str">
        <f>IFERROR(VLOOKUP(H434,'base dados'!$B$2:$F$47,3,FALSE)," ")</f>
        <v xml:space="preserve"> </v>
      </c>
      <c r="M434" s="582"/>
      <c r="N434" s="587"/>
      <c r="O434" s="587"/>
      <c r="P434" s="586">
        <f t="shared" si="107"/>
        <v>0</v>
      </c>
      <c r="Q434" s="587"/>
      <c r="R434" s="587"/>
      <c r="S434" s="587"/>
      <c r="T434" s="587"/>
      <c r="U434" s="586">
        <f t="shared" si="108"/>
        <v>0</v>
      </c>
      <c r="V434" s="582"/>
      <c r="W434" s="582"/>
      <c r="X434" s="582"/>
      <c r="Y434" s="582"/>
      <c r="Z434" s="586">
        <f t="shared" si="109"/>
        <v>0</v>
      </c>
      <c r="AA434" s="582"/>
      <c r="AB434" s="582"/>
      <c r="AC434" s="586">
        <f t="shared" si="110"/>
        <v>0</v>
      </c>
      <c r="AD434" s="582"/>
      <c r="AE434" s="582"/>
      <c r="AF434" s="582"/>
      <c r="AG434" s="586">
        <f t="shared" si="111"/>
        <v>0</v>
      </c>
      <c r="AH434" s="582"/>
      <c r="AI434" s="582"/>
      <c r="AJ434" s="582"/>
      <c r="AK434" s="582"/>
      <c r="AL434" s="586">
        <f t="shared" si="112"/>
        <v>0</v>
      </c>
      <c r="AM434" s="582"/>
      <c r="AN434" s="582"/>
      <c r="AO434" s="586">
        <f t="shared" si="117"/>
        <v>0</v>
      </c>
      <c r="AP434" s="582"/>
      <c r="AQ434" s="582"/>
      <c r="AR434" s="582"/>
      <c r="AS434" s="588">
        <f t="shared" si="118"/>
        <v>0</v>
      </c>
      <c r="AT434" s="590">
        <f t="shared" si="119"/>
        <v>0</v>
      </c>
      <c r="AU434" s="601">
        <f t="shared" si="113"/>
        <v>0</v>
      </c>
      <c r="AV434" s="601">
        <f t="shared" si="120"/>
        <v>0</v>
      </c>
      <c r="AW434" s="584">
        <f>IFERROR(VLOOKUP(G434,'base dados'!$B$2:$C$47,2,FALSE),0)</f>
        <v>0</v>
      </c>
      <c r="AX434" s="589">
        <f t="shared" si="123"/>
        <v>0</v>
      </c>
      <c r="AY434" s="601">
        <f t="shared" si="114"/>
        <v>0</v>
      </c>
      <c r="AZ434" s="601">
        <f t="shared" si="115"/>
        <v>0</v>
      </c>
      <c r="BA434" s="585">
        <f>IFERROR(VLOOKUP(H434,'base dados'!$B$2:$C$47,2,FALSE),0)</f>
        <v>0</v>
      </c>
      <c r="BB434" s="589">
        <f t="shared" si="121"/>
        <v>0</v>
      </c>
      <c r="BC434" s="589">
        <f t="shared" si="122"/>
        <v>0</v>
      </c>
    </row>
    <row r="435" spans="1:55" ht="42.6" hidden="1" customHeight="1">
      <c r="A435" s="482">
        <f>IFERROR(VLOOKUP(G435,'base dados'!K436:L439,2,FALSE),0)</f>
        <v>0</v>
      </c>
      <c r="B435" s="482">
        <f>IFERROR(VLOOKUP(H435,'base dados'!$M$11:$N$22,2,FALSE),0)</f>
        <v>0</v>
      </c>
      <c r="C435" s="578">
        <f t="shared" si="116"/>
        <v>425</v>
      </c>
      <c r="D435" s="578"/>
      <c r="E435" s="578"/>
      <c r="F435" s="581"/>
      <c r="G435" s="579"/>
      <c r="H435" s="579"/>
      <c r="I435" s="597">
        <f>IFERROR(VLOOKUP(G435,'base dados'!$B$2:$F$47,5,FALSE),0)</f>
        <v>0</v>
      </c>
      <c r="J435" s="586" t="str">
        <f>IFERROR(VLOOKUP(G435,'base dados'!$B$2:$F$47,3,FALSE)," ")</f>
        <v xml:space="preserve"> </v>
      </c>
      <c r="K435" s="597" t="str">
        <f>IFERROR(VLOOKUP(H435,'base dados'!$B$2:$F$47,5,FALSE)," ")</f>
        <v xml:space="preserve"> </v>
      </c>
      <c r="L435" s="586" t="str">
        <f>IFERROR(VLOOKUP(H435,'base dados'!$B$2:$F$47,3,FALSE)," ")</f>
        <v xml:space="preserve"> </v>
      </c>
      <c r="M435" s="582"/>
      <c r="N435" s="587"/>
      <c r="O435" s="587"/>
      <c r="P435" s="586">
        <f t="shared" si="107"/>
        <v>0</v>
      </c>
      <c r="Q435" s="587"/>
      <c r="R435" s="587"/>
      <c r="S435" s="587"/>
      <c r="T435" s="587"/>
      <c r="U435" s="586">
        <f t="shared" si="108"/>
        <v>0</v>
      </c>
      <c r="V435" s="582"/>
      <c r="W435" s="582"/>
      <c r="X435" s="582"/>
      <c r="Y435" s="582"/>
      <c r="Z435" s="586">
        <f t="shared" si="109"/>
        <v>0</v>
      </c>
      <c r="AA435" s="582"/>
      <c r="AB435" s="582"/>
      <c r="AC435" s="586">
        <f t="shared" si="110"/>
        <v>0</v>
      </c>
      <c r="AD435" s="582"/>
      <c r="AE435" s="582"/>
      <c r="AF435" s="582"/>
      <c r="AG435" s="586">
        <f t="shared" si="111"/>
        <v>0</v>
      </c>
      <c r="AH435" s="582"/>
      <c r="AI435" s="582"/>
      <c r="AJ435" s="582"/>
      <c r="AK435" s="582"/>
      <c r="AL435" s="586">
        <f t="shared" si="112"/>
        <v>0</v>
      </c>
      <c r="AM435" s="582"/>
      <c r="AN435" s="582"/>
      <c r="AO435" s="586">
        <f t="shared" si="117"/>
        <v>0</v>
      </c>
      <c r="AP435" s="582"/>
      <c r="AQ435" s="582"/>
      <c r="AR435" s="582"/>
      <c r="AS435" s="588">
        <f t="shared" si="118"/>
        <v>0</v>
      </c>
      <c r="AT435" s="590">
        <f t="shared" si="119"/>
        <v>0</v>
      </c>
      <c r="AU435" s="601">
        <f t="shared" si="113"/>
        <v>0</v>
      </c>
      <c r="AV435" s="601">
        <f t="shared" si="120"/>
        <v>0</v>
      </c>
      <c r="AW435" s="584">
        <f>IFERROR(VLOOKUP(G435,'base dados'!$B$2:$C$47,2,FALSE),0)</f>
        <v>0</v>
      </c>
      <c r="AX435" s="589">
        <f t="shared" si="123"/>
        <v>0</v>
      </c>
      <c r="AY435" s="601">
        <f t="shared" si="114"/>
        <v>0</v>
      </c>
      <c r="AZ435" s="601">
        <f t="shared" si="115"/>
        <v>0</v>
      </c>
      <c r="BA435" s="585">
        <f>IFERROR(VLOOKUP(H435,'base dados'!$B$2:$C$47,2,FALSE),0)</f>
        <v>0</v>
      </c>
      <c r="BB435" s="589">
        <f t="shared" si="121"/>
        <v>0</v>
      </c>
      <c r="BC435" s="589">
        <f t="shared" si="122"/>
        <v>0</v>
      </c>
    </row>
    <row r="436" spans="1:55" ht="42.6" hidden="1" customHeight="1">
      <c r="A436" s="482">
        <f>IFERROR(VLOOKUP(G436,'base dados'!K437:L440,2,FALSE),0)</f>
        <v>0</v>
      </c>
      <c r="B436" s="482">
        <f>IFERROR(VLOOKUP(H436,'base dados'!$M$11:$N$22,2,FALSE),0)</f>
        <v>0</v>
      </c>
      <c r="C436" s="578">
        <f t="shared" si="116"/>
        <v>426</v>
      </c>
      <c r="D436" s="578"/>
      <c r="E436" s="578"/>
      <c r="F436" s="581"/>
      <c r="G436" s="579"/>
      <c r="H436" s="579"/>
      <c r="I436" s="597">
        <f>IFERROR(VLOOKUP(G436,'base dados'!$B$2:$F$47,5,FALSE),0)</f>
        <v>0</v>
      </c>
      <c r="J436" s="586" t="str">
        <f>IFERROR(VLOOKUP(G436,'base dados'!$B$2:$F$47,3,FALSE)," ")</f>
        <v xml:space="preserve"> </v>
      </c>
      <c r="K436" s="597" t="str">
        <f>IFERROR(VLOOKUP(H436,'base dados'!$B$2:$F$47,5,FALSE)," ")</f>
        <v xml:space="preserve"> </v>
      </c>
      <c r="L436" s="586" t="str">
        <f>IFERROR(VLOOKUP(H436,'base dados'!$B$2:$F$47,3,FALSE)," ")</f>
        <v xml:space="preserve"> </v>
      </c>
      <c r="M436" s="582"/>
      <c r="N436" s="587"/>
      <c r="O436" s="587"/>
      <c r="P436" s="586">
        <f t="shared" si="107"/>
        <v>0</v>
      </c>
      <c r="Q436" s="587"/>
      <c r="R436" s="587"/>
      <c r="S436" s="587"/>
      <c r="T436" s="587"/>
      <c r="U436" s="586">
        <f t="shared" si="108"/>
        <v>0</v>
      </c>
      <c r="V436" s="582"/>
      <c r="W436" s="582"/>
      <c r="X436" s="582"/>
      <c r="Y436" s="582"/>
      <c r="Z436" s="586">
        <f t="shared" si="109"/>
        <v>0</v>
      </c>
      <c r="AA436" s="582"/>
      <c r="AB436" s="582"/>
      <c r="AC436" s="586">
        <f t="shared" si="110"/>
        <v>0</v>
      </c>
      <c r="AD436" s="582"/>
      <c r="AE436" s="582"/>
      <c r="AF436" s="582"/>
      <c r="AG436" s="586">
        <f t="shared" si="111"/>
        <v>0</v>
      </c>
      <c r="AH436" s="582"/>
      <c r="AI436" s="582"/>
      <c r="AJ436" s="582"/>
      <c r="AK436" s="582"/>
      <c r="AL436" s="586">
        <f t="shared" si="112"/>
        <v>0</v>
      </c>
      <c r="AM436" s="582"/>
      <c r="AN436" s="582"/>
      <c r="AO436" s="586">
        <f t="shared" si="117"/>
        <v>0</v>
      </c>
      <c r="AP436" s="582"/>
      <c r="AQ436" s="582"/>
      <c r="AR436" s="582"/>
      <c r="AS436" s="588">
        <f t="shared" si="118"/>
        <v>0</v>
      </c>
      <c r="AT436" s="590">
        <f t="shared" si="119"/>
        <v>0</v>
      </c>
      <c r="AU436" s="601">
        <f t="shared" si="113"/>
        <v>0</v>
      </c>
      <c r="AV436" s="601">
        <f t="shared" si="120"/>
        <v>0</v>
      </c>
      <c r="AW436" s="584">
        <f>IFERROR(VLOOKUP(G436,'base dados'!$B$2:$C$47,2,FALSE),0)</f>
        <v>0</v>
      </c>
      <c r="AX436" s="589">
        <f t="shared" si="123"/>
        <v>0</v>
      </c>
      <c r="AY436" s="601">
        <f t="shared" si="114"/>
        <v>0</v>
      </c>
      <c r="AZ436" s="601">
        <f t="shared" si="115"/>
        <v>0</v>
      </c>
      <c r="BA436" s="585">
        <f>IFERROR(VLOOKUP(H436,'base dados'!$B$2:$C$47,2,FALSE),0)</f>
        <v>0</v>
      </c>
      <c r="BB436" s="589">
        <f t="shared" si="121"/>
        <v>0</v>
      </c>
      <c r="BC436" s="589">
        <f t="shared" si="122"/>
        <v>0</v>
      </c>
    </row>
    <row r="437" spans="1:55" ht="42.6" hidden="1" customHeight="1">
      <c r="A437" s="482">
        <f>IFERROR(VLOOKUP(G437,'base dados'!K438:L441,2,FALSE),0)</f>
        <v>0</v>
      </c>
      <c r="B437" s="482">
        <f>IFERROR(VLOOKUP(H437,'base dados'!$M$11:$N$22,2,FALSE),0)</f>
        <v>0</v>
      </c>
      <c r="C437" s="578">
        <f t="shared" si="116"/>
        <v>427</v>
      </c>
      <c r="D437" s="578"/>
      <c r="E437" s="578"/>
      <c r="F437" s="581"/>
      <c r="G437" s="579"/>
      <c r="H437" s="579"/>
      <c r="I437" s="597">
        <f>IFERROR(VLOOKUP(G437,'base dados'!$B$2:$F$47,5,FALSE),0)</f>
        <v>0</v>
      </c>
      <c r="J437" s="586" t="str">
        <f>IFERROR(VLOOKUP(G437,'base dados'!$B$2:$F$47,3,FALSE)," ")</f>
        <v xml:space="preserve"> </v>
      </c>
      <c r="K437" s="597" t="str">
        <f>IFERROR(VLOOKUP(H437,'base dados'!$B$2:$F$47,5,FALSE)," ")</f>
        <v xml:space="preserve"> </v>
      </c>
      <c r="L437" s="586" t="str">
        <f>IFERROR(VLOOKUP(H437,'base dados'!$B$2:$F$47,3,FALSE)," ")</f>
        <v xml:space="preserve"> </v>
      </c>
      <c r="M437" s="582"/>
      <c r="N437" s="587"/>
      <c r="O437" s="587"/>
      <c r="P437" s="586">
        <f t="shared" si="107"/>
        <v>0</v>
      </c>
      <c r="Q437" s="587"/>
      <c r="R437" s="587"/>
      <c r="S437" s="587"/>
      <c r="T437" s="587"/>
      <c r="U437" s="586">
        <f t="shared" si="108"/>
        <v>0</v>
      </c>
      <c r="V437" s="582"/>
      <c r="W437" s="582"/>
      <c r="X437" s="582"/>
      <c r="Y437" s="582"/>
      <c r="Z437" s="586">
        <f t="shared" si="109"/>
        <v>0</v>
      </c>
      <c r="AA437" s="582"/>
      <c r="AB437" s="582"/>
      <c r="AC437" s="586">
        <f t="shared" si="110"/>
        <v>0</v>
      </c>
      <c r="AD437" s="582"/>
      <c r="AE437" s="582"/>
      <c r="AF437" s="582"/>
      <c r="AG437" s="586">
        <f t="shared" si="111"/>
        <v>0</v>
      </c>
      <c r="AH437" s="582"/>
      <c r="AI437" s="582"/>
      <c r="AJ437" s="582"/>
      <c r="AK437" s="582"/>
      <c r="AL437" s="586">
        <f t="shared" si="112"/>
        <v>0</v>
      </c>
      <c r="AM437" s="582"/>
      <c r="AN437" s="582"/>
      <c r="AO437" s="586">
        <f t="shared" si="117"/>
        <v>0</v>
      </c>
      <c r="AP437" s="582"/>
      <c r="AQ437" s="582"/>
      <c r="AR437" s="582"/>
      <c r="AS437" s="588">
        <f t="shared" si="118"/>
        <v>0</v>
      </c>
      <c r="AT437" s="590">
        <f t="shared" si="119"/>
        <v>0</v>
      </c>
      <c r="AU437" s="601">
        <f t="shared" si="113"/>
        <v>0</v>
      </c>
      <c r="AV437" s="601">
        <f t="shared" si="120"/>
        <v>0</v>
      </c>
      <c r="AW437" s="584">
        <f>IFERROR(VLOOKUP(G437,'base dados'!$B$2:$C$47,2,FALSE),0)</f>
        <v>0</v>
      </c>
      <c r="AX437" s="589">
        <f t="shared" si="123"/>
        <v>0</v>
      </c>
      <c r="AY437" s="601">
        <f t="shared" si="114"/>
        <v>0</v>
      </c>
      <c r="AZ437" s="601">
        <f t="shared" si="115"/>
        <v>0</v>
      </c>
      <c r="BA437" s="585">
        <f>IFERROR(VLOOKUP(H437,'base dados'!$B$2:$C$47,2,FALSE),0)</f>
        <v>0</v>
      </c>
      <c r="BB437" s="589">
        <f t="shared" si="121"/>
        <v>0</v>
      </c>
      <c r="BC437" s="589">
        <f t="shared" si="122"/>
        <v>0</v>
      </c>
    </row>
    <row r="438" spans="1:55" ht="42.6" hidden="1" customHeight="1">
      <c r="A438" s="482">
        <f>IFERROR(VLOOKUP(G438,'base dados'!K439:L442,2,FALSE),0)</f>
        <v>0</v>
      </c>
      <c r="B438" s="482">
        <f>IFERROR(VLOOKUP(H438,'base dados'!$M$11:$N$22,2,FALSE),0)</f>
        <v>0</v>
      </c>
      <c r="C438" s="578">
        <f t="shared" si="116"/>
        <v>428</v>
      </c>
      <c r="D438" s="578"/>
      <c r="E438" s="578"/>
      <c r="F438" s="581"/>
      <c r="G438" s="579"/>
      <c r="H438" s="579"/>
      <c r="I438" s="597">
        <f>IFERROR(VLOOKUP(G438,'base dados'!$B$2:$F$47,5,FALSE),0)</f>
        <v>0</v>
      </c>
      <c r="J438" s="586" t="str">
        <f>IFERROR(VLOOKUP(G438,'base dados'!$B$2:$F$47,3,FALSE)," ")</f>
        <v xml:space="preserve"> </v>
      </c>
      <c r="K438" s="597" t="str">
        <f>IFERROR(VLOOKUP(H438,'base dados'!$B$2:$F$47,5,FALSE)," ")</f>
        <v xml:space="preserve"> </v>
      </c>
      <c r="L438" s="586" t="str">
        <f>IFERROR(VLOOKUP(H438,'base dados'!$B$2:$F$47,3,FALSE)," ")</f>
        <v xml:space="preserve"> </v>
      </c>
      <c r="M438" s="582"/>
      <c r="N438" s="587"/>
      <c r="O438" s="587"/>
      <c r="P438" s="586">
        <f t="shared" si="107"/>
        <v>0</v>
      </c>
      <c r="Q438" s="587"/>
      <c r="R438" s="587"/>
      <c r="S438" s="587"/>
      <c r="T438" s="587"/>
      <c r="U438" s="586">
        <f t="shared" si="108"/>
        <v>0</v>
      </c>
      <c r="V438" s="582"/>
      <c r="W438" s="582"/>
      <c r="X438" s="582"/>
      <c r="Y438" s="582"/>
      <c r="Z438" s="586">
        <f t="shared" si="109"/>
        <v>0</v>
      </c>
      <c r="AA438" s="582"/>
      <c r="AB438" s="582"/>
      <c r="AC438" s="586">
        <f t="shared" si="110"/>
        <v>0</v>
      </c>
      <c r="AD438" s="582"/>
      <c r="AE438" s="582"/>
      <c r="AF438" s="582"/>
      <c r="AG438" s="586">
        <f t="shared" si="111"/>
        <v>0</v>
      </c>
      <c r="AH438" s="582"/>
      <c r="AI438" s="582"/>
      <c r="AJ438" s="582"/>
      <c r="AK438" s="582"/>
      <c r="AL438" s="586">
        <f t="shared" si="112"/>
        <v>0</v>
      </c>
      <c r="AM438" s="582"/>
      <c r="AN438" s="582"/>
      <c r="AO438" s="586">
        <f t="shared" si="117"/>
        <v>0</v>
      </c>
      <c r="AP438" s="582"/>
      <c r="AQ438" s="582"/>
      <c r="AR438" s="582"/>
      <c r="AS438" s="588">
        <f t="shared" si="118"/>
        <v>0</v>
      </c>
      <c r="AT438" s="590">
        <f t="shared" si="119"/>
        <v>0</v>
      </c>
      <c r="AU438" s="601">
        <f t="shared" si="113"/>
        <v>0</v>
      </c>
      <c r="AV438" s="601">
        <f t="shared" si="120"/>
        <v>0</v>
      </c>
      <c r="AW438" s="584">
        <f>IFERROR(VLOOKUP(G438,'base dados'!$B$2:$C$47,2,FALSE),0)</f>
        <v>0</v>
      </c>
      <c r="AX438" s="589">
        <f t="shared" si="123"/>
        <v>0</v>
      </c>
      <c r="AY438" s="601">
        <f t="shared" si="114"/>
        <v>0</v>
      </c>
      <c r="AZ438" s="601">
        <f t="shared" si="115"/>
        <v>0</v>
      </c>
      <c r="BA438" s="585">
        <f>IFERROR(VLOOKUP(H438,'base dados'!$B$2:$C$47,2,FALSE),0)</f>
        <v>0</v>
      </c>
      <c r="BB438" s="589">
        <f t="shared" si="121"/>
        <v>0</v>
      </c>
      <c r="BC438" s="589">
        <f t="shared" si="122"/>
        <v>0</v>
      </c>
    </row>
    <row r="439" spans="1:55" ht="42.6" hidden="1" customHeight="1">
      <c r="A439" s="482">
        <f>IFERROR(VLOOKUP(G439,'base dados'!K440:L443,2,FALSE),0)</f>
        <v>0</v>
      </c>
      <c r="B439" s="482">
        <f>IFERROR(VLOOKUP(H439,'base dados'!$M$11:$N$22,2,FALSE),0)</f>
        <v>0</v>
      </c>
      <c r="C439" s="578">
        <f t="shared" si="116"/>
        <v>429</v>
      </c>
      <c r="D439" s="578"/>
      <c r="E439" s="578"/>
      <c r="F439" s="581"/>
      <c r="G439" s="579"/>
      <c r="H439" s="579"/>
      <c r="I439" s="597">
        <f>IFERROR(VLOOKUP(G439,'base dados'!$B$2:$F$47,5,FALSE),0)</f>
        <v>0</v>
      </c>
      <c r="J439" s="586" t="str">
        <f>IFERROR(VLOOKUP(G439,'base dados'!$B$2:$F$47,3,FALSE)," ")</f>
        <v xml:space="preserve"> </v>
      </c>
      <c r="K439" s="597" t="str">
        <f>IFERROR(VLOOKUP(H439,'base dados'!$B$2:$F$47,5,FALSE)," ")</f>
        <v xml:space="preserve"> </v>
      </c>
      <c r="L439" s="586" t="str">
        <f>IFERROR(VLOOKUP(H439,'base dados'!$B$2:$F$47,3,FALSE)," ")</f>
        <v xml:space="preserve"> </v>
      </c>
      <c r="M439" s="582"/>
      <c r="N439" s="587"/>
      <c r="O439" s="587"/>
      <c r="P439" s="586">
        <f t="shared" si="107"/>
        <v>0</v>
      </c>
      <c r="Q439" s="587"/>
      <c r="R439" s="587"/>
      <c r="S439" s="587"/>
      <c r="T439" s="587"/>
      <c r="U439" s="586">
        <f t="shared" si="108"/>
        <v>0</v>
      </c>
      <c r="V439" s="582"/>
      <c r="W439" s="582"/>
      <c r="X439" s="582"/>
      <c r="Y439" s="582"/>
      <c r="Z439" s="586">
        <f t="shared" si="109"/>
        <v>0</v>
      </c>
      <c r="AA439" s="582"/>
      <c r="AB439" s="582"/>
      <c r="AC439" s="586">
        <f t="shared" si="110"/>
        <v>0</v>
      </c>
      <c r="AD439" s="582"/>
      <c r="AE439" s="582"/>
      <c r="AF439" s="582"/>
      <c r="AG439" s="586">
        <f t="shared" si="111"/>
        <v>0</v>
      </c>
      <c r="AH439" s="582"/>
      <c r="AI439" s="582"/>
      <c r="AJ439" s="582"/>
      <c r="AK439" s="582"/>
      <c r="AL439" s="586">
        <f t="shared" si="112"/>
        <v>0</v>
      </c>
      <c r="AM439" s="582"/>
      <c r="AN439" s="582"/>
      <c r="AO439" s="586">
        <f t="shared" si="117"/>
        <v>0</v>
      </c>
      <c r="AP439" s="582"/>
      <c r="AQ439" s="582"/>
      <c r="AR439" s="582"/>
      <c r="AS439" s="588">
        <f t="shared" si="118"/>
        <v>0</v>
      </c>
      <c r="AT439" s="590">
        <f t="shared" si="119"/>
        <v>0</v>
      </c>
      <c r="AU439" s="601">
        <f t="shared" si="113"/>
        <v>0</v>
      </c>
      <c r="AV439" s="601">
        <f t="shared" si="120"/>
        <v>0</v>
      </c>
      <c r="AW439" s="584">
        <f>IFERROR(VLOOKUP(G439,'base dados'!$B$2:$C$47,2,FALSE),0)</f>
        <v>0</v>
      </c>
      <c r="AX439" s="589">
        <f t="shared" si="123"/>
        <v>0</v>
      </c>
      <c r="AY439" s="601">
        <f t="shared" si="114"/>
        <v>0</v>
      </c>
      <c r="AZ439" s="601">
        <f t="shared" si="115"/>
        <v>0</v>
      </c>
      <c r="BA439" s="585">
        <f>IFERROR(VLOOKUP(H439,'base dados'!$B$2:$C$47,2,FALSE),0)</f>
        <v>0</v>
      </c>
      <c r="BB439" s="589">
        <f t="shared" si="121"/>
        <v>0</v>
      </c>
      <c r="BC439" s="589">
        <f t="shared" si="122"/>
        <v>0</v>
      </c>
    </row>
    <row r="440" spans="1:55" ht="42.6" hidden="1" customHeight="1">
      <c r="A440" s="482">
        <f>IFERROR(VLOOKUP(G440,'base dados'!K441:L444,2,FALSE),0)</f>
        <v>0</v>
      </c>
      <c r="B440" s="482">
        <f>IFERROR(VLOOKUP(H440,'base dados'!$M$11:$N$22,2,FALSE),0)</f>
        <v>0</v>
      </c>
      <c r="C440" s="578">
        <f t="shared" si="116"/>
        <v>430</v>
      </c>
      <c r="D440" s="578"/>
      <c r="E440" s="578"/>
      <c r="F440" s="581"/>
      <c r="G440" s="579"/>
      <c r="H440" s="579"/>
      <c r="I440" s="597">
        <f>IFERROR(VLOOKUP(G440,'base dados'!$B$2:$F$47,5,FALSE),0)</f>
        <v>0</v>
      </c>
      <c r="J440" s="586" t="str">
        <f>IFERROR(VLOOKUP(G440,'base dados'!$B$2:$F$47,3,FALSE)," ")</f>
        <v xml:space="preserve"> </v>
      </c>
      <c r="K440" s="597" t="str">
        <f>IFERROR(VLOOKUP(H440,'base dados'!$B$2:$F$47,5,FALSE)," ")</f>
        <v xml:space="preserve"> </v>
      </c>
      <c r="L440" s="586" t="str">
        <f>IFERROR(VLOOKUP(H440,'base dados'!$B$2:$F$47,3,FALSE)," ")</f>
        <v xml:space="preserve"> </v>
      </c>
      <c r="M440" s="582"/>
      <c r="N440" s="587"/>
      <c r="O440" s="587"/>
      <c r="P440" s="586">
        <f t="shared" si="107"/>
        <v>0</v>
      </c>
      <c r="Q440" s="587"/>
      <c r="R440" s="587"/>
      <c r="S440" s="587"/>
      <c r="T440" s="587"/>
      <c r="U440" s="586">
        <f t="shared" si="108"/>
        <v>0</v>
      </c>
      <c r="V440" s="582"/>
      <c r="W440" s="582"/>
      <c r="X440" s="582"/>
      <c r="Y440" s="582"/>
      <c r="Z440" s="586">
        <f t="shared" si="109"/>
        <v>0</v>
      </c>
      <c r="AA440" s="582"/>
      <c r="AB440" s="582"/>
      <c r="AC440" s="586">
        <f t="shared" si="110"/>
        <v>0</v>
      </c>
      <c r="AD440" s="582"/>
      <c r="AE440" s="582"/>
      <c r="AF440" s="582"/>
      <c r="AG440" s="586">
        <f t="shared" si="111"/>
        <v>0</v>
      </c>
      <c r="AH440" s="582"/>
      <c r="AI440" s="582"/>
      <c r="AJ440" s="582"/>
      <c r="AK440" s="582"/>
      <c r="AL440" s="586">
        <f t="shared" si="112"/>
        <v>0</v>
      </c>
      <c r="AM440" s="582"/>
      <c r="AN440" s="582"/>
      <c r="AO440" s="586">
        <f t="shared" si="117"/>
        <v>0</v>
      </c>
      <c r="AP440" s="582"/>
      <c r="AQ440" s="582"/>
      <c r="AR440" s="582"/>
      <c r="AS440" s="588">
        <f t="shared" si="118"/>
        <v>0</v>
      </c>
      <c r="AT440" s="590">
        <f t="shared" si="119"/>
        <v>0</v>
      </c>
      <c r="AU440" s="601">
        <f t="shared" si="113"/>
        <v>0</v>
      </c>
      <c r="AV440" s="601">
        <f t="shared" si="120"/>
        <v>0</v>
      </c>
      <c r="AW440" s="584">
        <f>IFERROR(VLOOKUP(G440,'base dados'!$B$2:$C$47,2,FALSE),0)</f>
        <v>0</v>
      </c>
      <c r="AX440" s="589">
        <f t="shared" si="123"/>
        <v>0</v>
      </c>
      <c r="AY440" s="601">
        <f t="shared" si="114"/>
        <v>0</v>
      </c>
      <c r="AZ440" s="601">
        <f t="shared" si="115"/>
        <v>0</v>
      </c>
      <c r="BA440" s="585">
        <f>IFERROR(VLOOKUP(H440,'base dados'!$B$2:$C$47,2,FALSE),0)</f>
        <v>0</v>
      </c>
      <c r="BB440" s="589">
        <f t="shared" si="121"/>
        <v>0</v>
      </c>
      <c r="BC440" s="589">
        <f t="shared" si="122"/>
        <v>0</v>
      </c>
    </row>
    <row r="441" spans="1:55" ht="42.6" hidden="1" customHeight="1">
      <c r="A441" s="482">
        <f>IFERROR(VLOOKUP(G441,'base dados'!K442:L445,2,FALSE),0)</f>
        <v>0</v>
      </c>
      <c r="B441" s="482">
        <f>IFERROR(VLOOKUP(H441,'base dados'!$M$11:$N$22,2,FALSE),0)</f>
        <v>0</v>
      </c>
      <c r="C441" s="578">
        <f t="shared" si="116"/>
        <v>431</v>
      </c>
      <c r="D441" s="578"/>
      <c r="E441" s="578"/>
      <c r="F441" s="581"/>
      <c r="G441" s="579"/>
      <c r="H441" s="579"/>
      <c r="I441" s="597">
        <f>IFERROR(VLOOKUP(G441,'base dados'!$B$2:$F$47,5,FALSE),0)</f>
        <v>0</v>
      </c>
      <c r="J441" s="586" t="str">
        <f>IFERROR(VLOOKUP(G441,'base dados'!$B$2:$F$47,3,FALSE)," ")</f>
        <v xml:space="preserve"> </v>
      </c>
      <c r="K441" s="597" t="str">
        <f>IFERROR(VLOOKUP(H441,'base dados'!$B$2:$F$47,5,FALSE)," ")</f>
        <v xml:space="preserve"> </v>
      </c>
      <c r="L441" s="586" t="str">
        <f>IFERROR(VLOOKUP(H441,'base dados'!$B$2:$F$47,3,FALSE)," ")</f>
        <v xml:space="preserve"> </v>
      </c>
      <c r="M441" s="582"/>
      <c r="N441" s="587"/>
      <c r="O441" s="587"/>
      <c r="P441" s="586">
        <f t="shared" si="107"/>
        <v>0</v>
      </c>
      <c r="Q441" s="587"/>
      <c r="R441" s="587"/>
      <c r="S441" s="587"/>
      <c r="T441" s="587"/>
      <c r="U441" s="586">
        <f t="shared" si="108"/>
        <v>0</v>
      </c>
      <c r="V441" s="582"/>
      <c r="W441" s="582"/>
      <c r="X441" s="582"/>
      <c r="Y441" s="582"/>
      <c r="Z441" s="586">
        <f t="shared" si="109"/>
        <v>0</v>
      </c>
      <c r="AA441" s="582"/>
      <c r="AB441" s="582"/>
      <c r="AC441" s="586">
        <f t="shared" si="110"/>
        <v>0</v>
      </c>
      <c r="AD441" s="582"/>
      <c r="AE441" s="582"/>
      <c r="AF441" s="582"/>
      <c r="AG441" s="586">
        <f t="shared" si="111"/>
        <v>0</v>
      </c>
      <c r="AH441" s="582"/>
      <c r="AI441" s="582"/>
      <c r="AJ441" s="582"/>
      <c r="AK441" s="582"/>
      <c r="AL441" s="586">
        <f t="shared" si="112"/>
        <v>0</v>
      </c>
      <c r="AM441" s="582"/>
      <c r="AN441" s="582"/>
      <c r="AO441" s="586">
        <f t="shared" si="117"/>
        <v>0</v>
      </c>
      <c r="AP441" s="582"/>
      <c r="AQ441" s="582"/>
      <c r="AR441" s="582"/>
      <c r="AS441" s="588">
        <f t="shared" si="118"/>
        <v>0</v>
      </c>
      <c r="AT441" s="590">
        <f t="shared" si="119"/>
        <v>0</v>
      </c>
      <c r="AU441" s="601">
        <f t="shared" si="113"/>
        <v>0</v>
      </c>
      <c r="AV441" s="601">
        <f t="shared" si="120"/>
        <v>0</v>
      </c>
      <c r="AW441" s="584">
        <f>IFERROR(VLOOKUP(G441,'base dados'!$B$2:$C$47,2,FALSE),0)</f>
        <v>0</v>
      </c>
      <c r="AX441" s="589">
        <f t="shared" si="123"/>
        <v>0</v>
      </c>
      <c r="AY441" s="601">
        <f t="shared" si="114"/>
        <v>0</v>
      </c>
      <c r="AZ441" s="601">
        <f t="shared" si="115"/>
        <v>0</v>
      </c>
      <c r="BA441" s="585">
        <f>IFERROR(VLOOKUP(H441,'base dados'!$B$2:$C$47,2,FALSE),0)</f>
        <v>0</v>
      </c>
      <c r="BB441" s="589">
        <f t="shared" si="121"/>
        <v>0</v>
      </c>
      <c r="BC441" s="589">
        <f t="shared" si="122"/>
        <v>0</v>
      </c>
    </row>
    <row r="442" spans="1:55" ht="42.6" hidden="1" customHeight="1">
      <c r="A442" s="482">
        <f>IFERROR(VLOOKUP(G442,'base dados'!K443:L446,2,FALSE),0)</f>
        <v>0</v>
      </c>
      <c r="B442" s="482">
        <f>IFERROR(VLOOKUP(H442,'base dados'!$M$11:$N$22,2,FALSE),0)</f>
        <v>0</v>
      </c>
      <c r="C442" s="578">
        <f t="shared" si="116"/>
        <v>432</v>
      </c>
      <c r="D442" s="578"/>
      <c r="E442" s="578"/>
      <c r="F442" s="581"/>
      <c r="G442" s="579"/>
      <c r="H442" s="579"/>
      <c r="I442" s="597">
        <f>IFERROR(VLOOKUP(G442,'base dados'!$B$2:$F$47,5,FALSE),0)</f>
        <v>0</v>
      </c>
      <c r="J442" s="586" t="str">
        <f>IFERROR(VLOOKUP(G442,'base dados'!$B$2:$F$47,3,FALSE)," ")</f>
        <v xml:space="preserve"> </v>
      </c>
      <c r="K442" s="597" t="str">
        <f>IFERROR(VLOOKUP(H442,'base dados'!$B$2:$F$47,5,FALSE)," ")</f>
        <v xml:space="preserve"> </v>
      </c>
      <c r="L442" s="586" t="str">
        <f>IFERROR(VLOOKUP(H442,'base dados'!$B$2:$F$47,3,FALSE)," ")</f>
        <v xml:space="preserve"> </v>
      </c>
      <c r="M442" s="582"/>
      <c r="N442" s="587"/>
      <c r="O442" s="587"/>
      <c r="P442" s="586">
        <f t="shared" si="107"/>
        <v>0</v>
      </c>
      <c r="Q442" s="587"/>
      <c r="R442" s="587"/>
      <c r="S442" s="587"/>
      <c r="T442" s="587"/>
      <c r="U442" s="586">
        <f t="shared" si="108"/>
        <v>0</v>
      </c>
      <c r="V442" s="582"/>
      <c r="W442" s="582"/>
      <c r="X442" s="582"/>
      <c r="Y442" s="582"/>
      <c r="Z442" s="586">
        <f t="shared" si="109"/>
        <v>0</v>
      </c>
      <c r="AA442" s="582"/>
      <c r="AB442" s="582"/>
      <c r="AC442" s="586">
        <f t="shared" si="110"/>
        <v>0</v>
      </c>
      <c r="AD442" s="582"/>
      <c r="AE442" s="582"/>
      <c r="AF442" s="582"/>
      <c r="AG442" s="586">
        <f t="shared" si="111"/>
        <v>0</v>
      </c>
      <c r="AH442" s="582"/>
      <c r="AI442" s="582"/>
      <c r="AJ442" s="582"/>
      <c r="AK442" s="582"/>
      <c r="AL442" s="586">
        <f t="shared" si="112"/>
        <v>0</v>
      </c>
      <c r="AM442" s="582"/>
      <c r="AN442" s="582"/>
      <c r="AO442" s="586">
        <f t="shared" si="117"/>
        <v>0</v>
      </c>
      <c r="AP442" s="582"/>
      <c r="AQ442" s="582"/>
      <c r="AR442" s="582"/>
      <c r="AS442" s="588">
        <f t="shared" si="118"/>
        <v>0</v>
      </c>
      <c r="AT442" s="590">
        <f t="shared" si="119"/>
        <v>0</v>
      </c>
      <c r="AU442" s="601">
        <f t="shared" si="113"/>
        <v>0</v>
      </c>
      <c r="AV442" s="601">
        <f t="shared" si="120"/>
        <v>0</v>
      </c>
      <c r="AW442" s="584">
        <f>IFERROR(VLOOKUP(G442,'base dados'!$B$2:$C$47,2,FALSE),0)</f>
        <v>0</v>
      </c>
      <c r="AX442" s="589">
        <f t="shared" si="123"/>
        <v>0</v>
      </c>
      <c r="AY442" s="601">
        <f t="shared" si="114"/>
        <v>0</v>
      </c>
      <c r="AZ442" s="601">
        <f t="shared" si="115"/>
        <v>0</v>
      </c>
      <c r="BA442" s="585">
        <f>IFERROR(VLOOKUP(H442,'base dados'!$B$2:$C$47,2,FALSE),0)</f>
        <v>0</v>
      </c>
      <c r="BB442" s="589">
        <f t="shared" si="121"/>
        <v>0</v>
      </c>
      <c r="BC442" s="589">
        <f t="shared" si="122"/>
        <v>0</v>
      </c>
    </row>
    <row r="443" spans="1:55" ht="42.6" hidden="1" customHeight="1">
      <c r="A443" s="482">
        <f>IFERROR(VLOOKUP(G443,'base dados'!K444:L447,2,FALSE),0)</f>
        <v>0</v>
      </c>
      <c r="B443" s="482">
        <f>IFERROR(VLOOKUP(H443,'base dados'!$M$11:$N$22,2,FALSE),0)</f>
        <v>0</v>
      </c>
      <c r="C443" s="578">
        <f t="shared" si="116"/>
        <v>433</v>
      </c>
      <c r="D443" s="578"/>
      <c r="E443" s="578"/>
      <c r="F443" s="581"/>
      <c r="G443" s="579"/>
      <c r="H443" s="579"/>
      <c r="I443" s="597">
        <f>IFERROR(VLOOKUP(G443,'base dados'!$B$2:$F$47,5,FALSE),0)</f>
        <v>0</v>
      </c>
      <c r="J443" s="586" t="str">
        <f>IFERROR(VLOOKUP(G443,'base dados'!$B$2:$F$47,3,FALSE)," ")</f>
        <v xml:space="preserve"> </v>
      </c>
      <c r="K443" s="597" t="str">
        <f>IFERROR(VLOOKUP(H443,'base dados'!$B$2:$F$47,5,FALSE)," ")</f>
        <v xml:space="preserve"> </v>
      </c>
      <c r="L443" s="586" t="str">
        <f>IFERROR(VLOOKUP(H443,'base dados'!$B$2:$F$47,3,FALSE)," ")</f>
        <v xml:space="preserve"> </v>
      </c>
      <c r="M443" s="582"/>
      <c r="N443" s="587"/>
      <c r="O443" s="587"/>
      <c r="P443" s="586">
        <f t="shared" si="107"/>
        <v>0</v>
      </c>
      <c r="Q443" s="587"/>
      <c r="R443" s="587"/>
      <c r="S443" s="587"/>
      <c r="T443" s="587"/>
      <c r="U443" s="586">
        <f t="shared" si="108"/>
        <v>0</v>
      </c>
      <c r="V443" s="582"/>
      <c r="W443" s="582"/>
      <c r="X443" s="582"/>
      <c r="Y443" s="582"/>
      <c r="Z443" s="586">
        <f t="shared" si="109"/>
        <v>0</v>
      </c>
      <c r="AA443" s="582"/>
      <c r="AB443" s="582"/>
      <c r="AC443" s="586">
        <f t="shared" si="110"/>
        <v>0</v>
      </c>
      <c r="AD443" s="582"/>
      <c r="AE443" s="582"/>
      <c r="AF443" s="582"/>
      <c r="AG443" s="586">
        <f t="shared" si="111"/>
        <v>0</v>
      </c>
      <c r="AH443" s="582"/>
      <c r="AI443" s="582"/>
      <c r="AJ443" s="582"/>
      <c r="AK443" s="582"/>
      <c r="AL443" s="586">
        <f t="shared" si="112"/>
        <v>0</v>
      </c>
      <c r="AM443" s="582"/>
      <c r="AN443" s="582"/>
      <c r="AO443" s="586">
        <f t="shared" si="117"/>
        <v>0</v>
      </c>
      <c r="AP443" s="582"/>
      <c r="AQ443" s="582"/>
      <c r="AR443" s="582"/>
      <c r="AS443" s="588">
        <f t="shared" si="118"/>
        <v>0</v>
      </c>
      <c r="AT443" s="590">
        <f t="shared" si="119"/>
        <v>0</v>
      </c>
      <c r="AU443" s="601">
        <f t="shared" si="113"/>
        <v>0</v>
      </c>
      <c r="AV443" s="601">
        <f t="shared" si="120"/>
        <v>0</v>
      </c>
      <c r="AW443" s="584">
        <f>IFERROR(VLOOKUP(G443,'base dados'!$B$2:$C$47,2,FALSE),0)</f>
        <v>0</v>
      </c>
      <c r="AX443" s="589">
        <f t="shared" si="123"/>
        <v>0</v>
      </c>
      <c r="AY443" s="601">
        <f t="shared" si="114"/>
        <v>0</v>
      </c>
      <c r="AZ443" s="601">
        <f t="shared" si="115"/>
        <v>0</v>
      </c>
      <c r="BA443" s="585">
        <f>IFERROR(VLOOKUP(H443,'base dados'!$B$2:$C$47,2,FALSE),0)</f>
        <v>0</v>
      </c>
      <c r="BB443" s="589">
        <f t="shared" si="121"/>
        <v>0</v>
      </c>
      <c r="BC443" s="589">
        <f t="shared" si="122"/>
        <v>0</v>
      </c>
    </row>
    <row r="444" spans="1:55" ht="42.6" hidden="1" customHeight="1">
      <c r="A444" s="482">
        <f>IFERROR(VLOOKUP(G444,'base dados'!K445:L448,2,FALSE),0)</f>
        <v>0</v>
      </c>
      <c r="B444" s="482">
        <f>IFERROR(VLOOKUP(H444,'base dados'!$M$11:$N$22,2,FALSE),0)</f>
        <v>0</v>
      </c>
      <c r="C444" s="578">
        <f t="shared" si="116"/>
        <v>434</v>
      </c>
      <c r="D444" s="578"/>
      <c r="E444" s="578"/>
      <c r="F444" s="581"/>
      <c r="G444" s="579"/>
      <c r="H444" s="579"/>
      <c r="I444" s="597">
        <f>IFERROR(VLOOKUP(G444,'base dados'!$B$2:$F$47,5,FALSE),0)</f>
        <v>0</v>
      </c>
      <c r="J444" s="586" t="str">
        <f>IFERROR(VLOOKUP(G444,'base dados'!$B$2:$F$47,3,FALSE)," ")</f>
        <v xml:space="preserve"> </v>
      </c>
      <c r="K444" s="597" t="str">
        <f>IFERROR(VLOOKUP(H444,'base dados'!$B$2:$F$47,5,FALSE)," ")</f>
        <v xml:space="preserve"> </v>
      </c>
      <c r="L444" s="586" t="str">
        <f>IFERROR(VLOOKUP(H444,'base dados'!$B$2:$F$47,3,FALSE)," ")</f>
        <v xml:space="preserve"> </v>
      </c>
      <c r="M444" s="582"/>
      <c r="N444" s="587"/>
      <c r="O444" s="587"/>
      <c r="P444" s="586">
        <f t="shared" si="107"/>
        <v>0</v>
      </c>
      <c r="Q444" s="587"/>
      <c r="R444" s="587"/>
      <c r="S444" s="587"/>
      <c r="T444" s="587"/>
      <c r="U444" s="586">
        <f t="shared" si="108"/>
        <v>0</v>
      </c>
      <c r="V444" s="582"/>
      <c r="W444" s="582"/>
      <c r="X444" s="582"/>
      <c r="Y444" s="582"/>
      <c r="Z444" s="586">
        <f t="shared" si="109"/>
        <v>0</v>
      </c>
      <c r="AA444" s="582"/>
      <c r="AB444" s="582"/>
      <c r="AC444" s="586">
        <f t="shared" si="110"/>
        <v>0</v>
      </c>
      <c r="AD444" s="582"/>
      <c r="AE444" s="582"/>
      <c r="AF444" s="582"/>
      <c r="AG444" s="586">
        <f t="shared" si="111"/>
        <v>0</v>
      </c>
      <c r="AH444" s="582"/>
      <c r="AI444" s="582"/>
      <c r="AJ444" s="582"/>
      <c r="AK444" s="582"/>
      <c r="AL444" s="586">
        <f t="shared" si="112"/>
        <v>0</v>
      </c>
      <c r="AM444" s="582"/>
      <c r="AN444" s="582"/>
      <c r="AO444" s="586">
        <f t="shared" si="117"/>
        <v>0</v>
      </c>
      <c r="AP444" s="582"/>
      <c r="AQ444" s="582"/>
      <c r="AR444" s="582"/>
      <c r="AS444" s="588">
        <f t="shared" si="118"/>
        <v>0</v>
      </c>
      <c r="AT444" s="590">
        <f t="shared" si="119"/>
        <v>0</v>
      </c>
      <c r="AU444" s="601">
        <f t="shared" si="113"/>
        <v>0</v>
      </c>
      <c r="AV444" s="601">
        <f t="shared" si="120"/>
        <v>0</v>
      </c>
      <c r="AW444" s="584">
        <f>IFERROR(VLOOKUP(G444,'base dados'!$B$2:$C$47,2,FALSE),0)</f>
        <v>0</v>
      </c>
      <c r="AX444" s="589">
        <f t="shared" si="123"/>
        <v>0</v>
      </c>
      <c r="AY444" s="601">
        <f t="shared" si="114"/>
        <v>0</v>
      </c>
      <c r="AZ444" s="601">
        <f t="shared" si="115"/>
        <v>0</v>
      </c>
      <c r="BA444" s="585">
        <f>IFERROR(VLOOKUP(H444,'base dados'!$B$2:$C$47,2,FALSE),0)</f>
        <v>0</v>
      </c>
      <c r="BB444" s="589">
        <f t="shared" si="121"/>
        <v>0</v>
      </c>
      <c r="BC444" s="589">
        <f t="shared" si="122"/>
        <v>0</v>
      </c>
    </row>
    <row r="445" spans="1:55" ht="42.6" hidden="1" customHeight="1">
      <c r="A445" s="482">
        <f>IFERROR(VLOOKUP(G445,'base dados'!K446:L449,2,FALSE),0)</f>
        <v>0</v>
      </c>
      <c r="B445" s="482">
        <f>IFERROR(VLOOKUP(H445,'base dados'!$M$11:$N$22,2,FALSE),0)</f>
        <v>0</v>
      </c>
      <c r="C445" s="578">
        <f t="shared" si="116"/>
        <v>435</v>
      </c>
      <c r="D445" s="578"/>
      <c r="E445" s="578"/>
      <c r="F445" s="581"/>
      <c r="G445" s="579"/>
      <c r="H445" s="579"/>
      <c r="I445" s="597">
        <f>IFERROR(VLOOKUP(G445,'base dados'!$B$2:$F$47,5,FALSE),0)</f>
        <v>0</v>
      </c>
      <c r="J445" s="586" t="str">
        <f>IFERROR(VLOOKUP(G445,'base dados'!$B$2:$F$47,3,FALSE)," ")</f>
        <v xml:space="preserve"> </v>
      </c>
      <c r="K445" s="597" t="str">
        <f>IFERROR(VLOOKUP(H445,'base dados'!$B$2:$F$47,5,FALSE)," ")</f>
        <v xml:space="preserve"> </v>
      </c>
      <c r="L445" s="586" t="str">
        <f>IFERROR(VLOOKUP(H445,'base dados'!$B$2:$F$47,3,FALSE)," ")</f>
        <v xml:space="preserve"> </v>
      </c>
      <c r="M445" s="582"/>
      <c r="N445" s="587"/>
      <c r="O445" s="587"/>
      <c r="P445" s="586">
        <f t="shared" si="107"/>
        <v>0</v>
      </c>
      <c r="Q445" s="587"/>
      <c r="R445" s="587"/>
      <c r="S445" s="587"/>
      <c r="T445" s="587"/>
      <c r="U445" s="586">
        <f t="shared" si="108"/>
        <v>0</v>
      </c>
      <c r="V445" s="582"/>
      <c r="W445" s="582"/>
      <c r="X445" s="582"/>
      <c r="Y445" s="582"/>
      <c r="Z445" s="586">
        <f t="shared" si="109"/>
        <v>0</v>
      </c>
      <c r="AA445" s="582"/>
      <c r="AB445" s="582"/>
      <c r="AC445" s="586">
        <f t="shared" si="110"/>
        <v>0</v>
      </c>
      <c r="AD445" s="582"/>
      <c r="AE445" s="582"/>
      <c r="AF445" s="582"/>
      <c r="AG445" s="586">
        <f t="shared" si="111"/>
        <v>0</v>
      </c>
      <c r="AH445" s="582"/>
      <c r="AI445" s="582"/>
      <c r="AJ445" s="582"/>
      <c r="AK445" s="582"/>
      <c r="AL445" s="586">
        <f t="shared" si="112"/>
        <v>0</v>
      </c>
      <c r="AM445" s="582"/>
      <c r="AN445" s="582"/>
      <c r="AO445" s="586">
        <f t="shared" si="117"/>
        <v>0</v>
      </c>
      <c r="AP445" s="582"/>
      <c r="AQ445" s="582"/>
      <c r="AR445" s="582"/>
      <c r="AS445" s="588">
        <f t="shared" si="118"/>
        <v>0</v>
      </c>
      <c r="AT445" s="590">
        <f t="shared" si="119"/>
        <v>0</v>
      </c>
      <c r="AU445" s="601">
        <f t="shared" si="113"/>
        <v>0</v>
      </c>
      <c r="AV445" s="601">
        <f t="shared" si="120"/>
        <v>0</v>
      </c>
      <c r="AW445" s="584">
        <f>IFERROR(VLOOKUP(G445,'base dados'!$B$2:$C$47,2,FALSE),0)</f>
        <v>0</v>
      </c>
      <c r="AX445" s="589">
        <f t="shared" si="123"/>
        <v>0</v>
      </c>
      <c r="AY445" s="601">
        <f t="shared" si="114"/>
        <v>0</v>
      </c>
      <c r="AZ445" s="601">
        <f t="shared" si="115"/>
        <v>0</v>
      </c>
      <c r="BA445" s="585">
        <f>IFERROR(VLOOKUP(H445,'base dados'!$B$2:$C$47,2,FALSE),0)</f>
        <v>0</v>
      </c>
      <c r="BB445" s="589">
        <f t="shared" si="121"/>
        <v>0</v>
      </c>
      <c r="BC445" s="589">
        <f t="shared" si="122"/>
        <v>0</v>
      </c>
    </row>
    <row r="446" spans="1:55" ht="42.6" hidden="1" customHeight="1">
      <c r="A446" s="482">
        <f>IFERROR(VLOOKUP(G446,'base dados'!K447:L450,2,FALSE),0)</f>
        <v>0</v>
      </c>
      <c r="B446" s="482">
        <f>IFERROR(VLOOKUP(H446,'base dados'!$M$11:$N$22,2,FALSE),0)</f>
        <v>0</v>
      </c>
      <c r="C446" s="578">
        <f t="shared" si="116"/>
        <v>436</v>
      </c>
      <c r="D446" s="578"/>
      <c r="E446" s="578"/>
      <c r="F446" s="581"/>
      <c r="G446" s="579"/>
      <c r="H446" s="579"/>
      <c r="I446" s="597">
        <f>IFERROR(VLOOKUP(G446,'base dados'!$B$2:$F$47,5,FALSE),0)</f>
        <v>0</v>
      </c>
      <c r="J446" s="586" t="str">
        <f>IFERROR(VLOOKUP(G446,'base dados'!$B$2:$F$47,3,FALSE)," ")</f>
        <v xml:space="preserve"> </v>
      </c>
      <c r="K446" s="597" t="str">
        <f>IFERROR(VLOOKUP(H446,'base dados'!$B$2:$F$47,5,FALSE)," ")</f>
        <v xml:space="preserve"> </v>
      </c>
      <c r="L446" s="586" t="str">
        <f>IFERROR(VLOOKUP(H446,'base dados'!$B$2:$F$47,3,FALSE)," ")</f>
        <v xml:space="preserve"> </v>
      </c>
      <c r="M446" s="582"/>
      <c r="N446" s="587"/>
      <c r="O446" s="587"/>
      <c r="P446" s="586">
        <f t="shared" si="107"/>
        <v>0</v>
      </c>
      <c r="Q446" s="587"/>
      <c r="R446" s="587"/>
      <c r="S446" s="587"/>
      <c r="T446" s="587"/>
      <c r="U446" s="586">
        <f t="shared" si="108"/>
        <v>0</v>
      </c>
      <c r="V446" s="582"/>
      <c r="W446" s="582"/>
      <c r="X446" s="582"/>
      <c r="Y446" s="582"/>
      <c r="Z446" s="586">
        <f t="shared" si="109"/>
        <v>0</v>
      </c>
      <c r="AA446" s="582"/>
      <c r="AB446" s="582"/>
      <c r="AC446" s="586">
        <f t="shared" si="110"/>
        <v>0</v>
      </c>
      <c r="AD446" s="582"/>
      <c r="AE446" s="582"/>
      <c r="AF446" s="582"/>
      <c r="AG446" s="586">
        <f t="shared" si="111"/>
        <v>0</v>
      </c>
      <c r="AH446" s="582"/>
      <c r="AI446" s="582"/>
      <c r="AJ446" s="582"/>
      <c r="AK446" s="582"/>
      <c r="AL446" s="586">
        <f t="shared" si="112"/>
        <v>0</v>
      </c>
      <c r="AM446" s="582"/>
      <c r="AN446" s="582"/>
      <c r="AO446" s="586">
        <f t="shared" si="117"/>
        <v>0</v>
      </c>
      <c r="AP446" s="582"/>
      <c r="AQ446" s="582"/>
      <c r="AR446" s="582"/>
      <c r="AS446" s="588">
        <f t="shared" si="118"/>
        <v>0</v>
      </c>
      <c r="AT446" s="590">
        <f t="shared" si="119"/>
        <v>0</v>
      </c>
      <c r="AU446" s="601">
        <f t="shared" si="113"/>
        <v>0</v>
      </c>
      <c r="AV446" s="601">
        <f t="shared" si="120"/>
        <v>0</v>
      </c>
      <c r="AW446" s="584">
        <f>IFERROR(VLOOKUP(G446,'base dados'!$B$2:$C$47,2,FALSE),0)</f>
        <v>0</v>
      </c>
      <c r="AX446" s="589">
        <f t="shared" si="123"/>
        <v>0</v>
      </c>
      <c r="AY446" s="601">
        <f t="shared" si="114"/>
        <v>0</v>
      </c>
      <c r="AZ446" s="601">
        <f t="shared" si="115"/>
        <v>0</v>
      </c>
      <c r="BA446" s="585">
        <f>IFERROR(VLOOKUP(H446,'base dados'!$B$2:$C$47,2,FALSE),0)</f>
        <v>0</v>
      </c>
      <c r="BB446" s="589">
        <f t="shared" si="121"/>
        <v>0</v>
      </c>
      <c r="BC446" s="589">
        <f t="shared" si="122"/>
        <v>0</v>
      </c>
    </row>
    <row r="447" spans="1:55" ht="42.6" hidden="1" customHeight="1">
      <c r="A447" s="482">
        <f>IFERROR(VLOOKUP(G447,'base dados'!K448:L451,2,FALSE),0)</f>
        <v>0</v>
      </c>
      <c r="B447" s="482">
        <f>IFERROR(VLOOKUP(H447,'base dados'!$M$11:$N$22,2,FALSE),0)</f>
        <v>0</v>
      </c>
      <c r="C447" s="578">
        <f t="shared" si="116"/>
        <v>437</v>
      </c>
      <c r="D447" s="578"/>
      <c r="E447" s="578"/>
      <c r="F447" s="581"/>
      <c r="G447" s="579"/>
      <c r="H447" s="579"/>
      <c r="I447" s="597">
        <f>IFERROR(VLOOKUP(G447,'base dados'!$B$2:$F$47,5,FALSE),0)</f>
        <v>0</v>
      </c>
      <c r="J447" s="586" t="str">
        <f>IFERROR(VLOOKUP(G447,'base dados'!$B$2:$F$47,3,FALSE)," ")</f>
        <v xml:space="preserve"> </v>
      </c>
      <c r="K447" s="597" t="str">
        <f>IFERROR(VLOOKUP(H447,'base dados'!$B$2:$F$47,5,FALSE)," ")</f>
        <v xml:space="preserve"> </v>
      </c>
      <c r="L447" s="586" t="str">
        <f>IFERROR(VLOOKUP(H447,'base dados'!$B$2:$F$47,3,FALSE)," ")</f>
        <v xml:space="preserve"> </v>
      </c>
      <c r="M447" s="582"/>
      <c r="N447" s="587"/>
      <c r="O447" s="587"/>
      <c r="P447" s="586">
        <f t="shared" si="107"/>
        <v>0</v>
      </c>
      <c r="Q447" s="587"/>
      <c r="R447" s="587"/>
      <c r="S447" s="587"/>
      <c r="T447" s="587"/>
      <c r="U447" s="586">
        <f t="shared" si="108"/>
        <v>0</v>
      </c>
      <c r="V447" s="582"/>
      <c r="W447" s="582"/>
      <c r="X447" s="582"/>
      <c r="Y447" s="582"/>
      <c r="Z447" s="586">
        <f t="shared" si="109"/>
        <v>0</v>
      </c>
      <c r="AA447" s="582"/>
      <c r="AB447" s="582"/>
      <c r="AC447" s="586">
        <f t="shared" si="110"/>
        <v>0</v>
      </c>
      <c r="AD447" s="582"/>
      <c r="AE447" s="582"/>
      <c r="AF447" s="582"/>
      <c r="AG447" s="586">
        <f t="shared" si="111"/>
        <v>0</v>
      </c>
      <c r="AH447" s="582"/>
      <c r="AI447" s="582"/>
      <c r="AJ447" s="582"/>
      <c r="AK447" s="582"/>
      <c r="AL447" s="586">
        <f t="shared" si="112"/>
        <v>0</v>
      </c>
      <c r="AM447" s="582"/>
      <c r="AN447" s="582"/>
      <c r="AO447" s="586">
        <f t="shared" si="117"/>
        <v>0</v>
      </c>
      <c r="AP447" s="582"/>
      <c r="AQ447" s="582"/>
      <c r="AR447" s="582"/>
      <c r="AS447" s="588">
        <f t="shared" si="118"/>
        <v>0</v>
      </c>
      <c r="AT447" s="590">
        <f t="shared" si="119"/>
        <v>0</v>
      </c>
      <c r="AU447" s="601">
        <f t="shared" si="113"/>
        <v>0</v>
      </c>
      <c r="AV447" s="601">
        <f t="shared" si="120"/>
        <v>0</v>
      </c>
      <c r="AW447" s="584">
        <f>IFERROR(VLOOKUP(G447,'base dados'!$B$2:$C$47,2,FALSE),0)</f>
        <v>0</v>
      </c>
      <c r="AX447" s="589">
        <f t="shared" si="123"/>
        <v>0</v>
      </c>
      <c r="AY447" s="601">
        <f t="shared" si="114"/>
        <v>0</v>
      </c>
      <c r="AZ447" s="601">
        <f t="shared" si="115"/>
        <v>0</v>
      </c>
      <c r="BA447" s="585">
        <f>IFERROR(VLOOKUP(H447,'base dados'!$B$2:$C$47,2,FALSE),0)</f>
        <v>0</v>
      </c>
      <c r="BB447" s="589">
        <f t="shared" si="121"/>
        <v>0</v>
      </c>
      <c r="BC447" s="589">
        <f t="shared" si="122"/>
        <v>0</v>
      </c>
    </row>
    <row r="448" spans="1:55" ht="42.6" hidden="1" customHeight="1">
      <c r="A448" s="482">
        <f>IFERROR(VLOOKUP(G448,'base dados'!K449:L452,2,FALSE),0)</f>
        <v>0</v>
      </c>
      <c r="B448" s="482">
        <f>IFERROR(VLOOKUP(H448,'base dados'!$M$11:$N$22,2,FALSE),0)</f>
        <v>0</v>
      </c>
      <c r="C448" s="578">
        <f t="shared" si="116"/>
        <v>438</v>
      </c>
      <c r="D448" s="578"/>
      <c r="E448" s="578"/>
      <c r="F448" s="581"/>
      <c r="G448" s="579"/>
      <c r="H448" s="579"/>
      <c r="I448" s="597">
        <f>IFERROR(VLOOKUP(G448,'base dados'!$B$2:$F$47,5,FALSE),0)</f>
        <v>0</v>
      </c>
      <c r="J448" s="586" t="str">
        <f>IFERROR(VLOOKUP(G448,'base dados'!$B$2:$F$47,3,FALSE)," ")</f>
        <v xml:space="preserve"> </v>
      </c>
      <c r="K448" s="597" t="str">
        <f>IFERROR(VLOOKUP(H448,'base dados'!$B$2:$F$47,5,FALSE)," ")</f>
        <v xml:space="preserve"> </v>
      </c>
      <c r="L448" s="586" t="str">
        <f>IFERROR(VLOOKUP(H448,'base dados'!$B$2:$F$47,3,FALSE)," ")</f>
        <v xml:space="preserve"> </v>
      </c>
      <c r="M448" s="582"/>
      <c r="N448" s="587"/>
      <c r="O448" s="587"/>
      <c r="P448" s="586">
        <f t="shared" si="107"/>
        <v>0</v>
      </c>
      <c r="Q448" s="587"/>
      <c r="R448" s="587"/>
      <c r="S448" s="587"/>
      <c r="T448" s="587"/>
      <c r="U448" s="586">
        <f t="shared" si="108"/>
        <v>0</v>
      </c>
      <c r="V448" s="582"/>
      <c r="W448" s="582"/>
      <c r="X448" s="582"/>
      <c r="Y448" s="582"/>
      <c r="Z448" s="586">
        <f t="shared" si="109"/>
        <v>0</v>
      </c>
      <c r="AA448" s="582"/>
      <c r="AB448" s="582"/>
      <c r="AC448" s="586">
        <f t="shared" si="110"/>
        <v>0</v>
      </c>
      <c r="AD448" s="582"/>
      <c r="AE448" s="582"/>
      <c r="AF448" s="582"/>
      <c r="AG448" s="586">
        <f t="shared" si="111"/>
        <v>0</v>
      </c>
      <c r="AH448" s="582"/>
      <c r="AI448" s="582"/>
      <c r="AJ448" s="582"/>
      <c r="AK448" s="582"/>
      <c r="AL448" s="586">
        <f t="shared" si="112"/>
        <v>0</v>
      </c>
      <c r="AM448" s="582"/>
      <c r="AN448" s="582"/>
      <c r="AO448" s="586">
        <f t="shared" si="117"/>
        <v>0</v>
      </c>
      <c r="AP448" s="582"/>
      <c r="AQ448" s="582"/>
      <c r="AR448" s="582"/>
      <c r="AS448" s="588">
        <f t="shared" si="118"/>
        <v>0</v>
      </c>
      <c r="AT448" s="590">
        <f t="shared" si="119"/>
        <v>0</v>
      </c>
      <c r="AU448" s="601">
        <f t="shared" si="113"/>
        <v>0</v>
      </c>
      <c r="AV448" s="601">
        <f t="shared" si="120"/>
        <v>0</v>
      </c>
      <c r="AW448" s="584">
        <f>IFERROR(VLOOKUP(G448,'base dados'!$B$2:$C$47,2,FALSE),0)</f>
        <v>0</v>
      </c>
      <c r="AX448" s="589">
        <f t="shared" si="123"/>
        <v>0</v>
      </c>
      <c r="AY448" s="601">
        <f t="shared" si="114"/>
        <v>0</v>
      </c>
      <c r="AZ448" s="601">
        <f t="shared" si="115"/>
        <v>0</v>
      </c>
      <c r="BA448" s="585">
        <f>IFERROR(VLOOKUP(H448,'base dados'!$B$2:$C$47,2,FALSE),0)</f>
        <v>0</v>
      </c>
      <c r="BB448" s="589">
        <f t="shared" si="121"/>
        <v>0</v>
      </c>
      <c r="BC448" s="589">
        <f t="shared" si="122"/>
        <v>0</v>
      </c>
    </row>
    <row r="449" spans="1:55" ht="42.6" hidden="1" customHeight="1">
      <c r="A449" s="482">
        <f>IFERROR(VLOOKUP(G449,'base dados'!K450:L453,2,FALSE),0)</f>
        <v>0</v>
      </c>
      <c r="B449" s="482">
        <f>IFERROR(VLOOKUP(H449,'base dados'!$M$11:$N$22,2,FALSE),0)</f>
        <v>0</v>
      </c>
      <c r="C449" s="578">
        <f t="shared" si="116"/>
        <v>439</v>
      </c>
      <c r="D449" s="578"/>
      <c r="E449" s="578"/>
      <c r="F449" s="581"/>
      <c r="G449" s="579"/>
      <c r="H449" s="579"/>
      <c r="I449" s="597">
        <f>IFERROR(VLOOKUP(G449,'base dados'!$B$2:$F$47,5,FALSE),0)</f>
        <v>0</v>
      </c>
      <c r="J449" s="586" t="str">
        <f>IFERROR(VLOOKUP(G449,'base dados'!$B$2:$F$47,3,FALSE)," ")</f>
        <v xml:space="preserve"> </v>
      </c>
      <c r="K449" s="597" t="str">
        <f>IFERROR(VLOOKUP(H449,'base dados'!$B$2:$F$47,5,FALSE)," ")</f>
        <v xml:space="preserve"> </v>
      </c>
      <c r="L449" s="586" t="str">
        <f>IFERROR(VLOOKUP(H449,'base dados'!$B$2:$F$47,3,FALSE)," ")</f>
        <v xml:space="preserve"> </v>
      </c>
      <c r="M449" s="582"/>
      <c r="N449" s="587"/>
      <c r="O449" s="587"/>
      <c r="P449" s="586">
        <f t="shared" si="107"/>
        <v>0</v>
      </c>
      <c r="Q449" s="587"/>
      <c r="R449" s="587"/>
      <c r="S449" s="587"/>
      <c r="T449" s="587"/>
      <c r="U449" s="586">
        <f t="shared" si="108"/>
        <v>0</v>
      </c>
      <c r="V449" s="582"/>
      <c r="W449" s="582"/>
      <c r="X449" s="582"/>
      <c r="Y449" s="582"/>
      <c r="Z449" s="586">
        <f t="shared" si="109"/>
        <v>0</v>
      </c>
      <c r="AA449" s="582"/>
      <c r="AB449" s="582"/>
      <c r="AC449" s="586">
        <f t="shared" si="110"/>
        <v>0</v>
      </c>
      <c r="AD449" s="582"/>
      <c r="AE449" s="582"/>
      <c r="AF449" s="582"/>
      <c r="AG449" s="586">
        <f t="shared" si="111"/>
        <v>0</v>
      </c>
      <c r="AH449" s="582"/>
      <c r="AI449" s="582"/>
      <c r="AJ449" s="582"/>
      <c r="AK449" s="582"/>
      <c r="AL449" s="586">
        <f t="shared" si="112"/>
        <v>0</v>
      </c>
      <c r="AM449" s="582"/>
      <c r="AN449" s="582"/>
      <c r="AO449" s="586">
        <f t="shared" si="117"/>
        <v>0</v>
      </c>
      <c r="AP449" s="582"/>
      <c r="AQ449" s="582"/>
      <c r="AR449" s="582"/>
      <c r="AS449" s="588">
        <f t="shared" si="118"/>
        <v>0</v>
      </c>
      <c r="AT449" s="590">
        <f t="shared" si="119"/>
        <v>0</v>
      </c>
      <c r="AU449" s="601">
        <f t="shared" si="113"/>
        <v>0</v>
      </c>
      <c r="AV449" s="601">
        <f t="shared" si="120"/>
        <v>0</v>
      </c>
      <c r="AW449" s="584">
        <f>IFERROR(VLOOKUP(G449,'base dados'!$B$2:$C$47,2,FALSE),0)</f>
        <v>0</v>
      </c>
      <c r="AX449" s="589">
        <f t="shared" si="123"/>
        <v>0</v>
      </c>
      <c r="AY449" s="601">
        <f t="shared" si="114"/>
        <v>0</v>
      </c>
      <c r="AZ449" s="601">
        <f t="shared" si="115"/>
        <v>0</v>
      </c>
      <c r="BA449" s="585">
        <f>IFERROR(VLOOKUP(H449,'base dados'!$B$2:$C$47,2,FALSE),0)</f>
        <v>0</v>
      </c>
      <c r="BB449" s="589">
        <f t="shared" si="121"/>
        <v>0</v>
      </c>
      <c r="BC449" s="589">
        <f t="shared" si="122"/>
        <v>0</v>
      </c>
    </row>
    <row r="450" spans="1:55" ht="42.6" hidden="1" customHeight="1">
      <c r="A450" s="482">
        <f>IFERROR(VLOOKUP(G450,'base dados'!K451:L454,2,FALSE),0)</f>
        <v>0</v>
      </c>
      <c r="B450" s="482">
        <f>IFERROR(VLOOKUP(H450,'base dados'!$M$11:$N$22,2,FALSE),0)</f>
        <v>0</v>
      </c>
      <c r="C450" s="578">
        <f t="shared" si="116"/>
        <v>440</v>
      </c>
      <c r="D450" s="578"/>
      <c r="E450" s="578"/>
      <c r="F450" s="581"/>
      <c r="G450" s="579"/>
      <c r="H450" s="579"/>
      <c r="I450" s="597">
        <f>IFERROR(VLOOKUP(G450,'base dados'!$B$2:$F$47,5,FALSE),0)</f>
        <v>0</v>
      </c>
      <c r="J450" s="586" t="str">
        <f>IFERROR(VLOOKUP(G450,'base dados'!$B$2:$F$47,3,FALSE)," ")</f>
        <v xml:space="preserve"> </v>
      </c>
      <c r="K450" s="597" t="str">
        <f>IFERROR(VLOOKUP(H450,'base dados'!$B$2:$F$47,5,FALSE)," ")</f>
        <v xml:space="preserve"> </v>
      </c>
      <c r="L450" s="586" t="str">
        <f>IFERROR(VLOOKUP(H450,'base dados'!$B$2:$F$47,3,FALSE)," ")</f>
        <v xml:space="preserve"> </v>
      </c>
      <c r="M450" s="582"/>
      <c r="N450" s="587"/>
      <c r="O450" s="587"/>
      <c r="P450" s="586">
        <f t="shared" si="107"/>
        <v>0</v>
      </c>
      <c r="Q450" s="587"/>
      <c r="R450" s="587"/>
      <c r="S450" s="587"/>
      <c r="T450" s="587"/>
      <c r="U450" s="586">
        <f t="shared" si="108"/>
        <v>0</v>
      </c>
      <c r="V450" s="582"/>
      <c r="W450" s="582"/>
      <c r="X450" s="582"/>
      <c r="Y450" s="582"/>
      <c r="Z450" s="586">
        <f t="shared" si="109"/>
        <v>0</v>
      </c>
      <c r="AA450" s="582"/>
      <c r="AB450" s="582"/>
      <c r="AC450" s="586">
        <f t="shared" si="110"/>
        <v>0</v>
      </c>
      <c r="AD450" s="582"/>
      <c r="AE450" s="582"/>
      <c r="AF450" s="582"/>
      <c r="AG450" s="586">
        <f t="shared" si="111"/>
        <v>0</v>
      </c>
      <c r="AH450" s="582"/>
      <c r="AI450" s="582"/>
      <c r="AJ450" s="582"/>
      <c r="AK450" s="582"/>
      <c r="AL450" s="586">
        <f t="shared" si="112"/>
        <v>0</v>
      </c>
      <c r="AM450" s="582"/>
      <c r="AN450" s="582"/>
      <c r="AO450" s="586">
        <f t="shared" si="117"/>
        <v>0</v>
      </c>
      <c r="AP450" s="582"/>
      <c r="AQ450" s="582"/>
      <c r="AR450" s="582"/>
      <c r="AS450" s="588">
        <f t="shared" si="118"/>
        <v>0</v>
      </c>
      <c r="AT450" s="590">
        <f t="shared" si="119"/>
        <v>0</v>
      </c>
      <c r="AU450" s="601">
        <f t="shared" si="113"/>
        <v>0</v>
      </c>
      <c r="AV450" s="601">
        <f t="shared" si="120"/>
        <v>0</v>
      </c>
      <c r="AW450" s="584">
        <f>IFERROR(VLOOKUP(G450,'base dados'!$B$2:$C$47,2,FALSE),0)</f>
        <v>0</v>
      </c>
      <c r="AX450" s="589">
        <f t="shared" si="123"/>
        <v>0</v>
      </c>
      <c r="AY450" s="601">
        <f t="shared" si="114"/>
        <v>0</v>
      </c>
      <c r="AZ450" s="601">
        <f t="shared" si="115"/>
        <v>0</v>
      </c>
      <c r="BA450" s="585">
        <f>IFERROR(VLOOKUP(H450,'base dados'!$B$2:$C$47,2,FALSE),0)</f>
        <v>0</v>
      </c>
      <c r="BB450" s="589">
        <f t="shared" si="121"/>
        <v>0</v>
      </c>
      <c r="BC450" s="589">
        <f t="shared" si="122"/>
        <v>0</v>
      </c>
    </row>
    <row r="451" spans="1:55" ht="42.6" hidden="1" customHeight="1">
      <c r="A451" s="482">
        <f>IFERROR(VLOOKUP(G451,'base dados'!K452:L455,2,FALSE),0)</f>
        <v>0</v>
      </c>
      <c r="B451" s="482">
        <f>IFERROR(VLOOKUP(H451,'base dados'!$M$11:$N$22,2,FALSE),0)</f>
        <v>0</v>
      </c>
      <c r="C451" s="578">
        <f t="shared" si="116"/>
        <v>441</v>
      </c>
      <c r="D451" s="578"/>
      <c r="E451" s="578"/>
      <c r="F451" s="581"/>
      <c r="G451" s="579"/>
      <c r="H451" s="579"/>
      <c r="I451" s="597">
        <f>IFERROR(VLOOKUP(G451,'base dados'!$B$2:$F$47,5,FALSE),0)</f>
        <v>0</v>
      </c>
      <c r="J451" s="586" t="str">
        <f>IFERROR(VLOOKUP(G451,'base dados'!$B$2:$F$47,3,FALSE)," ")</f>
        <v xml:space="preserve"> </v>
      </c>
      <c r="K451" s="597" t="str">
        <f>IFERROR(VLOOKUP(H451,'base dados'!$B$2:$F$47,5,FALSE)," ")</f>
        <v xml:space="preserve"> </v>
      </c>
      <c r="L451" s="586" t="str">
        <f>IFERROR(VLOOKUP(H451,'base dados'!$B$2:$F$47,3,FALSE)," ")</f>
        <v xml:space="preserve"> </v>
      </c>
      <c r="M451" s="582"/>
      <c r="N451" s="587"/>
      <c r="O451" s="587"/>
      <c r="P451" s="586">
        <f t="shared" si="107"/>
        <v>0</v>
      </c>
      <c r="Q451" s="587"/>
      <c r="R451" s="587"/>
      <c r="S451" s="587"/>
      <c r="T451" s="587"/>
      <c r="U451" s="586">
        <f t="shared" si="108"/>
        <v>0</v>
      </c>
      <c r="V451" s="582"/>
      <c r="W451" s="582"/>
      <c r="X451" s="582"/>
      <c r="Y451" s="582"/>
      <c r="Z451" s="586">
        <f t="shared" si="109"/>
        <v>0</v>
      </c>
      <c r="AA451" s="582"/>
      <c r="AB451" s="582"/>
      <c r="AC451" s="586">
        <f t="shared" si="110"/>
        <v>0</v>
      </c>
      <c r="AD451" s="582"/>
      <c r="AE451" s="582"/>
      <c r="AF451" s="582"/>
      <c r="AG451" s="586">
        <f t="shared" si="111"/>
        <v>0</v>
      </c>
      <c r="AH451" s="582"/>
      <c r="AI451" s="582"/>
      <c r="AJ451" s="582"/>
      <c r="AK451" s="582"/>
      <c r="AL451" s="586">
        <f t="shared" si="112"/>
        <v>0</v>
      </c>
      <c r="AM451" s="582"/>
      <c r="AN451" s="582"/>
      <c r="AO451" s="586">
        <f t="shared" si="117"/>
        <v>0</v>
      </c>
      <c r="AP451" s="582"/>
      <c r="AQ451" s="582"/>
      <c r="AR451" s="582"/>
      <c r="AS451" s="588">
        <f t="shared" si="118"/>
        <v>0</v>
      </c>
      <c r="AT451" s="590">
        <f t="shared" si="119"/>
        <v>0</v>
      </c>
      <c r="AU451" s="601">
        <f t="shared" si="113"/>
        <v>0</v>
      </c>
      <c r="AV451" s="601">
        <f t="shared" si="120"/>
        <v>0</v>
      </c>
      <c r="AW451" s="584">
        <f>IFERROR(VLOOKUP(G451,'base dados'!$B$2:$C$47,2,FALSE),0)</f>
        <v>0</v>
      </c>
      <c r="AX451" s="589">
        <f t="shared" si="123"/>
        <v>0</v>
      </c>
      <c r="AY451" s="601">
        <f t="shared" si="114"/>
        <v>0</v>
      </c>
      <c r="AZ451" s="601">
        <f t="shared" si="115"/>
        <v>0</v>
      </c>
      <c r="BA451" s="585">
        <f>IFERROR(VLOOKUP(H451,'base dados'!$B$2:$C$47,2,FALSE),0)</f>
        <v>0</v>
      </c>
      <c r="BB451" s="589">
        <f t="shared" si="121"/>
        <v>0</v>
      </c>
      <c r="BC451" s="589">
        <f t="shared" si="122"/>
        <v>0</v>
      </c>
    </row>
    <row r="452" spans="1:55" ht="42.6" hidden="1" customHeight="1">
      <c r="A452" s="482">
        <f>IFERROR(VLOOKUP(G452,'base dados'!K453:L456,2,FALSE),0)</f>
        <v>0</v>
      </c>
      <c r="B452" s="482">
        <f>IFERROR(VLOOKUP(H452,'base dados'!$M$11:$N$22,2,FALSE),0)</f>
        <v>0</v>
      </c>
      <c r="C452" s="578">
        <f t="shared" si="116"/>
        <v>442</v>
      </c>
      <c r="D452" s="578"/>
      <c r="E452" s="578"/>
      <c r="F452" s="581"/>
      <c r="G452" s="579"/>
      <c r="H452" s="579"/>
      <c r="I452" s="597">
        <f>IFERROR(VLOOKUP(G452,'base dados'!$B$2:$F$47,5,FALSE),0)</f>
        <v>0</v>
      </c>
      <c r="J452" s="586" t="str">
        <f>IFERROR(VLOOKUP(G452,'base dados'!$B$2:$F$47,3,FALSE)," ")</f>
        <v xml:space="preserve"> </v>
      </c>
      <c r="K452" s="597" t="str">
        <f>IFERROR(VLOOKUP(H452,'base dados'!$B$2:$F$47,5,FALSE)," ")</f>
        <v xml:space="preserve"> </v>
      </c>
      <c r="L452" s="586" t="str">
        <f>IFERROR(VLOOKUP(H452,'base dados'!$B$2:$F$47,3,FALSE)," ")</f>
        <v xml:space="preserve"> </v>
      </c>
      <c r="M452" s="582"/>
      <c r="N452" s="587"/>
      <c r="O452" s="587"/>
      <c r="P452" s="586">
        <f t="shared" si="107"/>
        <v>0</v>
      </c>
      <c r="Q452" s="587"/>
      <c r="R452" s="587"/>
      <c r="S452" s="587"/>
      <c r="T452" s="587"/>
      <c r="U452" s="586">
        <f t="shared" si="108"/>
        <v>0</v>
      </c>
      <c r="V452" s="582"/>
      <c r="W452" s="582"/>
      <c r="X452" s="582"/>
      <c r="Y452" s="582"/>
      <c r="Z452" s="586">
        <f t="shared" si="109"/>
        <v>0</v>
      </c>
      <c r="AA452" s="582"/>
      <c r="AB452" s="582"/>
      <c r="AC452" s="586">
        <f t="shared" si="110"/>
        <v>0</v>
      </c>
      <c r="AD452" s="582"/>
      <c r="AE452" s="582"/>
      <c r="AF452" s="582"/>
      <c r="AG452" s="586">
        <f t="shared" si="111"/>
        <v>0</v>
      </c>
      <c r="AH452" s="582"/>
      <c r="AI452" s="582"/>
      <c r="AJ452" s="582"/>
      <c r="AK452" s="582"/>
      <c r="AL452" s="586">
        <f t="shared" si="112"/>
        <v>0</v>
      </c>
      <c r="AM452" s="582"/>
      <c r="AN452" s="582"/>
      <c r="AO452" s="586">
        <f t="shared" si="117"/>
        <v>0</v>
      </c>
      <c r="AP452" s="582"/>
      <c r="AQ452" s="582"/>
      <c r="AR452" s="582"/>
      <c r="AS452" s="588">
        <f t="shared" si="118"/>
        <v>0</v>
      </c>
      <c r="AT452" s="590">
        <f t="shared" si="119"/>
        <v>0</v>
      </c>
      <c r="AU452" s="601">
        <f t="shared" si="113"/>
        <v>0</v>
      </c>
      <c r="AV452" s="601">
        <f t="shared" si="120"/>
        <v>0</v>
      </c>
      <c r="AW452" s="584">
        <f>IFERROR(VLOOKUP(G452,'base dados'!$B$2:$C$47,2,FALSE),0)</f>
        <v>0</v>
      </c>
      <c r="AX452" s="589">
        <f t="shared" si="123"/>
        <v>0</v>
      </c>
      <c r="AY452" s="601">
        <f t="shared" si="114"/>
        <v>0</v>
      </c>
      <c r="AZ452" s="601">
        <f t="shared" si="115"/>
        <v>0</v>
      </c>
      <c r="BA452" s="585">
        <f>IFERROR(VLOOKUP(H452,'base dados'!$B$2:$C$47,2,FALSE),0)</f>
        <v>0</v>
      </c>
      <c r="BB452" s="589">
        <f t="shared" si="121"/>
        <v>0</v>
      </c>
      <c r="BC452" s="589">
        <f t="shared" si="122"/>
        <v>0</v>
      </c>
    </row>
    <row r="453" spans="1:55" ht="42.6" hidden="1" customHeight="1">
      <c r="A453" s="482">
        <f>IFERROR(VLOOKUP(G453,'base dados'!K454:L457,2,FALSE),0)</f>
        <v>0</v>
      </c>
      <c r="B453" s="482">
        <f>IFERROR(VLOOKUP(H453,'base dados'!$M$11:$N$22,2,FALSE),0)</f>
        <v>0</v>
      </c>
      <c r="C453" s="578">
        <f t="shared" si="116"/>
        <v>443</v>
      </c>
      <c r="D453" s="578"/>
      <c r="E453" s="578"/>
      <c r="F453" s="581"/>
      <c r="G453" s="579"/>
      <c r="H453" s="579"/>
      <c r="I453" s="597">
        <f>IFERROR(VLOOKUP(G453,'base dados'!$B$2:$F$47,5,FALSE),0)</f>
        <v>0</v>
      </c>
      <c r="J453" s="586" t="str">
        <f>IFERROR(VLOOKUP(G453,'base dados'!$B$2:$F$47,3,FALSE)," ")</f>
        <v xml:space="preserve"> </v>
      </c>
      <c r="K453" s="597" t="str">
        <f>IFERROR(VLOOKUP(H453,'base dados'!$B$2:$F$47,5,FALSE)," ")</f>
        <v xml:space="preserve"> </v>
      </c>
      <c r="L453" s="586" t="str">
        <f>IFERROR(VLOOKUP(H453,'base dados'!$B$2:$F$47,3,FALSE)," ")</f>
        <v xml:space="preserve"> </v>
      </c>
      <c r="M453" s="582"/>
      <c r="N453" s="587"/>
      <c r="O453" s="587"/>
      <c r="P453" s="586">
        <f t="shared" si="107"/>
        <v>0</v>
      </c>
      <c r="Q453" s="587"/>
      <c r="R453" s="587"/>
      <c r="S453" s="587"/>
      <c r="T453" s="587"/>
      <c r="U453" s="586">
        <f t="shared" si="108"/>
        <v>0</v>
      </c>
      <c r="V453" s="582"/>
      <c r="W453" s="582"/>
      <c r="X453" s="582"/>
      <c r="Y453" s="582"/>
      <c r="Z453" s="586">
        <f t="shared" si="109"/>
        <v>0</v>
      </c>
      <c r="AA453" s="582"/>
      <c r="AB453" s="582"/>
      <c r="AC453" s="586">
        <f t="shared" si="110"/>
        <v>0</v>
      </c>
      <c r="AD453" s="582"/>
      <c r="AE453" s="582"/>
      <c r="AF453" s="582"/>
      <c r="AG453" s="586">
        <f t="shared" si="111"/>
        <v>0</v>
      </c>
      <c r="AH453" s="582"/>
      <c r="AI453" s="582"/>
      <c r="AJ453" s="582"/>
      <c r="AK453" s="582"/>
      <c r="AL453" s="586">
        <f t="shared" si="112"/>
        <v>0</v>
      </c>
      <c r="AM453" s="582"/>
      <c r="AN453" s="582"/>
      <c r="AO453" s="586">
        <f t="shared" si="117"/>
        <v>0</v>
      </c>
      <c r="AP453" s="582"/>
      <c r="AQ453" s="582"/>
      <c r="AR453" s="582"/>
      <c r="AS453" s="588">
        <f t="shared" si="118"/>
        <v>0</v>
      </c>
      <c r="AT453" s="590">
        <f t="shared" si="119"/>
        <v>0</v>
      </c>
      <c r="AU453" s="601">
        <f t="shared" si="113"/>
        <v>0</v>
      </c>
      <c r="AV453" s="601">
        <f t="shared" si="120"/>
        <v>0</v>
      </c>
      <c r="AW453" s="584">
        <f>IFERROR(VLOOKUP(G453,'base dados'!$B$2:$C$47,2,FALSE),0)</f>
        <v>0</v>
      </c>
      <c r="AX453" s="589">
        <f t="shared" si="123"/>
        <v>0</v>
      </c>
      <c r="AY453" s="601">
        <f t="shared" si="114"/>
        <v>0</v>
      </c>
      <c r="AZ453" s="601">
        <f t="shared" si="115"/>
        <v>0</v>
      </c>
      <c r="BA453" s="585">
        <f>IFERROR(VLOOKUP(H453,'base dados'!$B$2:$C$47,2,FALSE),0)</f>
        <v>0</v>
      </c>
      <c r="BB453" s="589">
        <f t="shared" si="121"/>
        <v>0</v>
      </c>
      <c r="BC453" s="589">
        <f t="shared" si="122"/>
        <v>0</v>
      </c>
    </row>
    <row r="454" spans="1:55" ht="42.6" hidden="1" customHeight="1">
      <c r="A454" s="482">
        <f>IFERROR(VLOOKUP(G454,'base dados'!K455:L458,2,FALSE),0)</f>
        <v>0</v>
      </c>
      <c r="B454" s="482">
        <f>IFERROR(VLOOKUP(H454,'base dados'!$M$11:$N$22,2,FALSE),0)</f>
        <v>0</v>
      </c>
      <c r="C454" s="578">
        <f t="shared" si="116"/>
        <v>444</v>
      </c>
      <c r="D454" s="578"/>
      <c r="E454" s="578"/>
      <c r="F454" s="581"/>
      <c r="G454" s="579"/>
      <c r="H454" s="579"/>
      <c r="I454" s="597">
        <f>IFERROR(VLOOKUP(G454,'base dados'!$B$2:$F$47,5,FALSE),0)</f>
        <v>0</v>
      </c>
      <c r="J454" s="586" t="str">
        <f>IFERROR(VLOOKUP(G454,'base dados'!$B$2:$F$47,3,FALSE)," ")</f>
        <v xml:space="preserve"> </v>
      </c>
      <c r="K454" s="597" t="str">
        <f>IFERROR(VLOOKUP(H454,'base dados'!$B$2:$F$47,5,FALSE)," ")</f>
        <v xml:space="preserve"> </v>
      </c>
      <c r="L454" s="586" t="str">
        <f>IFERROR(VLOOKUP(H454,'base dados'!$B$2:$F$47,3,FALSE)," ")</f>
        <v xml:space="preserve"> </v>
      </c>
      <c r="M454" s="582"/>
      <c r="N454" s="587"/>
      <c r="O454" s="587"/>
      <c r="P454" s="586">
        <f t="shared" si="107"/>
        <v>0</v>
      </c>
      <c r="Q454" s="587"/>
      <c r="R454" s="587"/>
      <c r="S454" s="587"/>
      <c r="T454" s="587"/>
      <c r="U454" s="586">
        <f t="shared" si="108"/>
        <v>0</v>
      </c>
      <c r="V454" s="582"/>
      <c r="W454" s="582"/>
      <c r="X454" s="582"/>
      <c r="Y454" s="582"/>
      <c r="Z454" s="586">
        <f t="shared" si="109"/>
        <v>0</v>
      </c>
      <c r="AA454" s="582"/>
      <c r="AB454" s="582"/>
      <c r="AC454" s="586">
        <f t="shared" si="110"/>
        <v>0</v>
      </c>
      <c r="AD454" s="582"/>
      <c r="AE454" s="582"/>
      <c r="AF454" s="582"/>
      <c r="AG454" s="586">
        <f t="shared" si="111"/>
        <v>0</v>
      </c>
      <c r="AH454" s="582"/>
      <c r="AI454" s="582"/>
      <c r="AJ454" s="582"/>
      <c r="AK454" s="582"/>
      <c r="AL454" s="586">
        <f t="shared" si="112"/>
        <v>0</v>
      </c>
      <c r="AM454" s="582"/>
      <c r="AN454" s="582"/>
      <c r="AO454" s="586">
        <f t="shared" si="117"/>
        <v>0</v>
      </c>
      <c r="AP454" s="582"/>
      <c r="AQ454" s="582"/>
      <c r="AR454" s="582"/>
      <c r="AS454" s="588">
        <f t="shared" si="118"/>
        <v>0</v>
      </c>
      <c r="AT454" s="590">
        <f t="shared" si="119"/>
        <v>0</v>
      </c>
      <c r="AU454" s="601">
        <f t="shared" si="113"/>
        <v>0</v>
      </c>
      <c r="AV454" s="601">
        <f t="shared" si="120"/>
        <v>0</v>
      </c>
      <c r="AW454" s="584">
        <f>IFERROR(VLOOKUP(G454,'base dados'!$B$2:$C$47,2,FALSE),0)</f>
        <v>0</v>
      </c>
      <c r="AX454" s="589">
        <f t="shared" si="123"/>
        <v>0</v>
      </c>
      <c r="AY454" s="601">
        <f t="shared" si="114"/>
        <v>0</v>
      </c>
      <c r="AZ454" s="601">
        <f t="shared" si="115"/>
        <v>0</v>
      </c>
      <c r="BA454" s="585">
        <f>IFERROR(VLOOKUP(H454,'base dados'!$B$2:$C$47,2,FALSE),0)</f>
        <v>0</v>
      </c>
      <c r="BB454" s="589">
        <f t="shared" si="121"/>
        <v>0</v>
      </c>
      <c r="BC454" s="589">
        <f t="shared" si="122"/>
        <v>0</v>
      </c>
    </row>
    <row r="455" spans="1:55" ht="42.6" hidden="1" customHeight="1">
      <c r="A455" s="482">
        <f>IFERROR(VLOOKUP(G455,'base dados'!K456:L459,2,FALSE),0)</f>
        <v>0</v>
      </c>
      <c r="B455" s="482">
        <f>IFERROR(VLOOKUP(H455,'base dados'!$M$11:$N$22,2,FALSE),0)</f>
        <v>0</v>
      </c>
      <c r="C455" s="578">
        <f t="shared" si="116"/>
        <v>445</v>
      </c>
      <c r="D455" s="578"/>
      <c r="E455" s="578"/>
      <c r="F455" s="581"/>
      <c r="G455" s="579"/>
      <c r="H455" s="579"/>
      <c r="I455" s="597">
        <f>IFERROR(VLOOKUP(G455,'base dados'!$B$2:$F$47,5,FALSE),0)</f>
        <v>0</v>
      </c>
      <c r="J455" s="586" t="str">
        <f>IFERROR(VLOOKUP(G455,'base dados'!$B$2:$F$47,3,FALSE)," ")</f>
        <v xml:space="preserve"> </v>
      </c>
      <c r="K455" s="597" t="str">
        <f>IFERROR(VLOOKUP(H455,'base dados'!$B$2:$F$47,5,FALSE)," ")</f>
        <v xml:space="preserve"> </v>
      </c>
      <c r="L455" s="586" t="str">
        <f>IFERROR(VLOOKUP(H455,'base dados'!$B$2:$F$47,3,FALSE)," ")</f>
        <v xml:space="preserve"> </v>
      </c>
      <c r="M455" s="582"/>
      <c r="N455" s="587"/>
      <c r="O455" s="587"/>
      <c r="P455" s="586">
        <f t="shared" si="107"/>
        <v>0</v>
      </c>
      <c r="Q455" s="587"/>
      <c r="R455" s="587"/>
      <c r="S455" s="587"/>
      <c r="T455" s="587"/>
      <c r="U455" s="586">
        <f t="shared" si="108"/>
        <v>0</v>
      </c>
      <c r="V455" s="582"/>
      <c r="W455" s="582"/>
      <c r="X455" s="582"/>
      <c r="Y455" s="582"/>
      <c r="Z455" s="586">
        <f t="shared" si="109"/>
        <v>0</v>
      </c>
      <c r="AA455" s="582"/>
      <c r="AB455" s="582"/>
      <c r="AC455" s="586">
        <f t="shared" si="110"/>
        <v>0</v>
      </c>
      <c r="AD455" s="582"/>
      <c r="AE455" s="582"/>
      <c r="AF455" s="582"/>
      <c r="AG455" s="586">
        <f t="shared" si="111"/>
        <v>0</v>
      </c>
      <c r="AH455" s="582"/>
      <c r="AI455" s="582"/>
      <c r="AJ455" s="582"/>
      <c r="AK455" s="582"/>
      <c r="AL455" s="586">
        <f t="shared" si="112"/>
        <v>0</v>
      </c>
      <c r="AM455" s="582"/>
      <c r="AN455" s="582"/>
      <c r="AO455" s="586">
        <f t="shared" si="117"/>
        <v>0</v>
      </c>
      <c r="AP455" s="582"/>
      <c r="AQ455" s="582"/>
      <c r="AR455" s="582"/>
      <c r="AS455" s="588">
        <f t="shared" si="118"/>
        <v>0</v>
      </c>
      <c r="AT455" s="590">
        <f t="shared" si="119"/>
        <v>0</v>
      </c>
      <c r="AU455" s="601">
        <f t="shared" si="113"/>
        <v>0</v>
      </c>
      <c r="AV455" s="601">
        <f t="shared" si="120"/>
        <v>0</v>
      </c>
      <c r="AW455" s="584">
        <f>IFERROR(VLOOKUP(G455,'base dados'!$B$2:$C$47,2,FALSE),0)</f>
        <v>0</v>
      </c>
      <c r="AX455" s="589">
        <f t="shared" si="123"/>
        <v>0</v>
      </c>
      <c r="AY455" s="601">
        <f t="shared" si="114"/>
        <v>0</v>
      </c>
      <c r="AZ455" s="601">
        <f t="shared" si="115"/>
        <v>0</v>
      </c>
      <c r="BA455" s="585">
        <f>IFERROR(VLOOKUP(H455,'base dados'!$B$2:$C$47,2,FALSE),0)</f>
        <v>0</v>
      </c>
      <c r="BB455" s="589">
        <f t="shared" si="121"/>
        <v>0</v>
      </c>
      <c r="BC455" s="589">
        <f t="shared" si="122"/>
        <v>0</v>
      </c>
    </row>
    <row r="456" spans="1:55" ht="42.6" hidden="1" customHeight="1">
      <c r="A456" s="482">
        <f>IFERROR(VLOOKUP(G456,'base dados'!K457:L460,2,FALSE),0)</f>
        <v>0</v>
      </c>
      <c r="B456" s="482">
        <f>IFERROR(VLOOKUP(H456,'base dados'!$M$11:$N$22,2,FALSE),0)</f>
        <v>0</v>
      </c>
      <c r="C456" s="578">
        <f t="shared" si="116"/>
        <v>446</v>
      </c>
      <c r="D456" s="578"/>
      <c r="E456" s="578"/>
      <c r="F456" s="581"/>
      <c r="G456" s="579"/>
      <c r="H456" s="579"/>
      <c r="I456" s="597">
        <f>IFERROR(VLOOKUP(G456,'base dados'!$B$2:$F$47,5,FALSE),0)</f>
        <v>0</v>
      </c>
      <c r="J456" s="586" t="str">
        <f>IFERROR(VLOOKUP(G456,'base dados'!$B$2:$F$47,3,FALSE)," ")</f>
        <v xml:space="preserve"> </v>
      </c>
      <c r="K456" s="597" t="str">
        <f>IFERROR(VLOOKUP(H456,'base dados'!$B$2:$F$47,5,FALSE)," ")</f>
        <v xml:space="preserve"> </v>
      </c>
      <c r="L456" s="586" t="str">
        <f>IFERROR(VLOOKUP(H456,'base dados'!$B$2:$F$47,3,FALSE)," ")</f>
        <v xml:space="preserve"> </v>
      </c>
      <c r="M456" s="582"/>
      <c r="N456" s="587"/>
      <c r="O456" s="587"/>
      <c r="P456" s="586">
        <f t="shared" si="107"/>
        <v>0</v>
      </c>
      <c r="Q456" s="587"/>
      <c r="R456" s="587"/>
      <c r="S456" s="587"/>
      <c r="T456" s="587"/>
      <c r="U456" s="586">
        <f t="shared" si="108"/>
        <v>0</v>
      </c>
      <c r="V456" s="582"/>
      <c r="W456" s="582"/>
      <c r="X456" s="582"/>
      <c r="Y456" s="582"/>
      <c r="Z456" s="586">
        <f t="shared" si="109"/>
        <v>0</v>
      </c>
      <c r="AA456" s="582"/>
      <c r="AB456" s="582"/>
      <c r="AC456" s="586">
        <f t="shared" si="110"/>
        <v>0</v>
      </c>
      <c r="AD456" s="582"/>
      <c r="AE456" s="582"/>
      <c r="AF456" s="582"/>
      <c r="AG456" s="586">
        <f t="shared" si="111"/>
        <v>0</v>
      </c>
      <c r="AH456" s="582"/>
      <c r="AI456" s="582"/>
      <c r="AJ456" s="582"/>
      <c r="AK456" s="582"/>
      <c r="AL456" s="586">
        <f t="shared" si="112"/>
        <v>0</v>
      </c>
      <c r="AM456" s="582"/>
      <c r="AN456" s="582"/>
      <c r="AO456" s="586">
        <f t="shared" si="117"/>
        <v>0</v>
      </c>
      <c r="AP456" s="582"/>
      <c r="AQ456" s="582"/>
      <c r="AR456" s="582"/>
      <c r="AS456" s="588">
        <f t="shared" si="118"/>
        <v>0</v>
      </c>
      <c r="AT456" s="590">
        <f t="shared" si="119"/>
        <v>0</v>
      </c>
      <c r="AU456" s="601">
        <f t="shared" si="113"/>
        <v>0</v>
      </c>
      <c r="AV456" s="601">
        <f t="shared" si="120"/>
        <v>0</v>
      </c>
      <c r="AW456" s="584">
        <f>IFERROR(VLOOKUP(G456,'base dados'!$B$2:$C$47,2,FALSE),0)</f>
        <v>0</v>
      </c>
      <c r="AX456" s="589">
        <f t="shared" si="123"/>
        <v>0</v>
      </c>
      <c r="AY456" s="601">
        <f t="shared" si="114"/>
        <v>0</v>
      </c>
      <c r="AZ456" s="601">
        <f t="shared" si="115"/>
        <v>0</v>
      </c>
      <c r="BA456" s="585">
        <f>IFERROR(VLOOKUP(H456,'base dados'!$B$2:$C$47,2,FALSE),0)</f>
        <v>0</v>
      </c>
      <c r="BB456" s="589">
        <f t="shared" si="121"/>
        <v>0</v>
      </c>
      <c r="BC456" s="589">
        <f t="shared" si="122"/>
        <v>0</v>
      </c>
    </row>
    <row r="457" spans="1:55" ht="42.6" hidden="1" customHeight="1">
      <c r="A457" s="482">
        <f>IFERROR(VLOOKUP(G457,'base dados'!K458:L461,2,FALSE),0)</f>
        <v>0</v>
      </c>
      <c r="B457" s="482">
        <f>IFERROR(VLOOKUP(H457,'base dados'!$M$11:$N$22,2,FALSE),0)</f>
        <v>0</v>
      </c>
      <c r="C457" s="578">
        <f t="shared" si="116"/>
        <v>447</v>
      </c>
      <c r="D457" s="578"/>
      <c r="E457" s="578"/>
      <c r="F457" s="581"/>
      <c r="G457" s="579"/>
      <c r="H457" s="579"/>
      <c r="I457" s="597">
        <f>IFERROR(VLOOKUP(G457,'base dados'!$B$2:$F$47,5,FALSE),0)</f>
        <v>0</v>
      </c>
      <c r="J457" s="586" t="str">
        <f>IFERROR(VLOOKUP(G457,'base dados'!$B$2:$F$47,3,FALSE)," ")</f>
        <v xml:space="preserve"> </v>
      </c>
      <c r="K457" s="597" t="str">
        <f>IFERROR(VLOOKUP(H457,'base dados'!$B$2:$F$47,5,FALSE)," ")</f>
        <v xml:space="preserve"> </v>
      </c>
      <c r="L457" s="586" t="str">
        <f>IFERROR(VLOOKUP(H457,'base dados'!$B$2:$F$47,3,FALSE)," ")</f>
        <v xml:space="preserve"> </v>
      </c>
      <c r="M457" s="582"/>
      <c r="N457" s="587"/>
      <c r="O457" s="587"/>
      <c r="P457" s="586">
        <f t="shared" si="107"/>
        <v>0</v>
      </c>
      <c r="Q457" s="587"/>
      <c r="R457" s="587"/>
      <c r="S457" s="587"/>
      <c r="T457" s="587"/>
      <c r="U457" s="586">
        <f t="shared" si="108"/>
        <v>0</v>
      </c>
      <c r="V457" s="582"/>
      <c r="W457" s="582"/>
      <c r="X457" s="582"/>
      <c r="Y457" s="582"/>
      <c r="Z457" s="586">
        <f t="shared" si="109"/>
        <v>0</v>
      </c>
      <c r="AA457" s="582"/>
      <c r="AB457" s="582"/>
      <c r="AC457" s="586">
        <f t="shared" si="110"/>
        <v>0</v>
      </c>
      <c r="AD457" s="582"/>
      <c r="AE457" s="582"/>
      <c r="AF457" s="582"/>
      <c r="AG457" s="586">
        <f t="shared" si="111"/>
        <v>0</v>
      </c>
      <c r="AH457" s="582"/>
      <c r="AI457" s="582"/>
      <c r="AJ457" s="582"/>
      <c r="AK457" s="582"/>
      <c r="AL457" s="586">
        <f t="shared" si="112"/>
        <v>0</v>
      </c>
      <c r="AM457" s="582"/>
      <c r="AN457" s="582"/>
      <c r="AO457" s="586">
        <f t="shared" si="117"/>
        <v>0</v>
      </c>
      <c r="AP457" s="582"/>
      <c r="AQ457" s="582"/>
      <c r="AR457" s="582"/>
      <c r="AS457" s="588">
        <f t="shared" si="118"/>
        <v>0</v>
      </c>
      <c r="AT457" s="590">
        <f t="shared" si="119"/>
        <v>0</v>
      </c>
      <c r="AU457" s="601">
        <f t="shared" si="113"/>
        <v>0</v>
      </c>
      <c r="AV457" s="601">
        <f t="shared" si="120"/>
        <v>0</v>
      </c>
      <c r="AW457" s="584">
        <f>IFERROR(VLOOKUP(G457,'base dados'!$B$2:$C$47,2,FALSE),0)</f>
        <v>0</v>
      </c>
      <c r="AX457" s="589">
        <f t="shared" si="123"/>
        <v>0</v>
      </c>
      <c r="AY457" s="601">
        <f t="shared" si="114"/>
        <v>0</v>
      </c>
      <c r="AZ457" s="601">
        <f t="shared" si="115"/>
        <v>0</v>
      </c>
      <c r="BA457" s="585">
        <f>IFERROR(VLOOKUP(H457,'base dados'!$B$2:$C$47,2,FALSE),0)</f>
        <v>0</v>
      </c>
      <c r="BB457" s="589">
        <f t="shared" si="121"/>
        <v>0</v>
      </c>
      <c r="BC457" s="589">
        <f t="shared" si="122"/>
        <v>0</v>
      </c>
    </row>
    <row r="458" spans="1:55" ht="42.6" hidden="1" customHeight="1">
      <c r="A458" s="482">
        <f>IFERROR(VLOOKUP(G458,'base dados'!K459:L462,2,FALSE),0)</f>
        <v>0</v>
      </c>
      <c r="B458" s="482">
        <f>IFERROR(VLOOKUP(H458,'base dados'!$M$11:$N$22,2,FALSE),0)</f>
        <v>0</v>
      </c>
      <c r="C458" s="578">
        <f t="shared" si="116"/>
        <v>448</v>
      </c>
      <c r="D458" s="578"/>
      <c r="E458" s="578"/>
      <c r="F458" s="581"/>
      <c r="G458" s="579"/>
      <c r="H458" s="579"/>
      <c r="I458" s="597">
        <f>IFERROR(VLOOKUP(G458,'base dados'!$B$2:$F$47,5,FALSE),0)</f>
        <v>0</v>
      </c>
      <c r="J458" s="586" t="str">
        <f>IFERROR(VLOOKUP(G458,'base dados'!$B$2:$F$47,3,FALSE)," ")</f>
        <v xml:space="preserve"> </v>
      </c>
      <c r="K458" s="597" t="str">
        <f>IFERROR(VLOOKUP(H458,'base dados'!$B$2:$F$47,5,FALSE)," ")</f>
        <v xml:space="preserve"> </v>
      </c>
      <c r="L458" s="586" t="str">
        <f>IFERROR(VLOOKUP(H458,'base dados'!$B$2:$F$47,3,FALSE)," ")</f>
        <v xml:space="preserve"> </v>
      </c>
      <c r="M458" s="582"/>
      <c r="N458" s="587"/>
      <c r="O458" s="587"/>
      <c r="P458" s="586">
        <f t="shared" ref="P458:P502" si="124">IF(N458="",0,((N458/1000*2)+(M458/1000*2))*3.1416*O458)</f>
        <v>0</v>
      </c>
      <c r="Q458" s="587"/>
      <c r="R458" s="587"/>
      <c r="S458" s="587"/>
      <c r="T458" s="587"/>
      <c r="U458" s="586">
        <f t="shared" ref="U458:U502" si="125">IF(Q458="",0,(((R458+S458/1000*2)+(M458/1000*2))*4*T458*Q458)+((R458+S458/1000)+(M458/1000*2))*((R458+S458/1000)+(M458/1000*2))*3.1416/4*Q458)</f>
        <v>0</v>
      </c>
      <c r="V458" s="582"/>
      <c r="W458" s="582"/>
      <c r="X458" s="582"/>
      <c r="Y458" s="582"/>
      <c r="Z458" s="586">
        <f t="shared" ref="Z458:Z502" si="126">(((V458+W458+M458*0.001)/2)*PI())*X458*Y458</f>
        <v>0</v>
      </c>
      <c r="AA458" s="582"/>
      <c r="AB458" s="582"/>
      <c r="AC458" s="586">
        <f t="shared" ref="AC458:AC502" si="127">4*PI()*(((AA458+M458*0.001)/2)^2)*AB458</f>
        <v>0</v>
      </c>
      <c r="AD458" s="582"/>
      <c r="AE458" s="582"/>
      <c r="AF458" s="582"/>
      <c r="AG458" s="586">
        <f t="shared" ref="AG458:AG502" si="128">IF(AF458&gt;0,((AD458+M458*0.001)*PI()*AE458*AF458)+(((AD458+M458*0.001)/2)^2*PI())*2,0)</f>
        <v>0</v>
      </c>
      <c r="AH458" s="582"/>
      <c r="AI458" s="582"/>
      <c r="AJ458" s="582"/>
      <c r="AK458" s="582"/>
      <c r="AL458" s="586">
        <f t="shared" ref="AL458:AL502" si="129">(((AH458+M458*0.002)*(AI458+M458*0.002))*2+((AH458+M458*0.002)*(AJ458+M458*0.002))*2+((AI458+M458*0.002)*(AJ458+M458*0.002))*2)*AK458</f>
        <v>0</v>
      </c>
      <c r="AM458" s="582"/>
      <c r="AN458" s="582"/>
      <c r="AO458" s="586">
        <f t="shared" si="117"/>
        <v>0</v>
      </c>
      <c r="AP458" s="582"/>
      <c r="AQ458" s="582"/>
      <c r="AR458" s="582"/>
      <c r="AS458" s="588">
        <f t="shared" si="118"/>
        <v>0</v>
      </c>
      <c r="AT458" s="590">
        <f t="shared" si="119"/>
        <v>0</v>
      </c>
      <c r="AU458" s="601">
        <f t="shared" ref="AU458:AU502" si="130">ROUNDUP(IF(G458="DEMOLIÇÃO, REM E BOTA-FORA DE TIJ_ISOL",AV458*I458,IF(G458="DEM. CONCR. REFR.(DENSO REG_CLASSE A/B)",AV458*I458,IF(G458="DEM. REV_PROT_CONTRA_FOGO FIREPROOFING",AV458*I458,IF(G458="DEMOLIÇÃO DE MÓDULOS DE FIBRA CERÂMICA",AV458*I458,0)))),3)</f>
        <v>0</v>
      </c>
      <c r="AV458" s="601">
        <f t="shared" si="120"/>
        <v>0</v>
      </c>
      <c r="AW458" s="584">
        <f>IFERROR(VLOOKUP(G458,'base dados'!$B$2:$C$47,2,FALSE),0)</f>
        <v>0</v>
      </c>
      <c r="AX458" s="589">
        <f t="shared" si="123"/>
        <v>0</v>
      </c>
      <c r="AY458" s="601">
        <f t="shared" ref="AY458:AY502" si="131">ROUNDUP(IF(H458="APLIC. MASSA ANTICORR_MAT_FORN_CONTRAT",AT458*5,IF(H458="APLIC. TIJ REFR. ISOLANTE FORN. CONTRAT.",AZ458*K458,IF(H458="APLIC. TIJ ISOL (COM MATERIAIS) CONTRAT.",AZ458*K458,IF(H458="APLIC. TIJ REFR. FORNEC. CONTRATADA",AZ458*K458,IF(H458="APLIC. TIJ REFR. (C/MAT) FORN. CONTRAT.",AZ458*K458,IF(H458="APLIC. CONCR. REFR. DENSO REG CL A_C/MAT",AZ458*K458,IF(H458="APLIC. CONCR. REFR. DENSO REG CL B_C/MAT",AT458*K458,IF(H458="APLIC. CONCR. REFR. SEMI-ISOL. FORN. MAT",AZ458*K458,IF(H458="AP. CONCR. REF. ISOL. A/B FORN. MAT_DERR",AZ458*K458,IF(H458="APL. CONCR_REF_ISOL_SEMI_PROJ. PNEUMAT",AZ458*K458,IF(H458="APL. REV_PROT_CONTRA_FOGO_FORN_MAT_CONTR",AZ458*K458,IF(H458="INST. MÓDULOS_FIBRA_CERÂM_FORN. MAT_CONT",AZ458*K458,0)))))))))))),3)</f>
        <v>0</v>
      </c>
      <c r="AZ458" s="601">
        <f t="shared" ref="AZ458:AZ502" si="132">ROUNDUP(IF(H458="APLIC. MASSA ANTICORR_MAT_FORN_CONTRAT",AT458*(M458/1000),IF(H458="APLIC. TIJ REFR. ISOLANTE FORN. CONTRAT.",AT458*(M458/1000),IF(H458="APLIC. TIJ ISOL (COM MATERIAIS) CONTRAT.",AT458*(M458/1000),IF(H458="APLIC. TIJ REFR. FORNEC. CONTRATADA",AT458*(M458/1000),IF(H458="APLIC. TIJ REFR. (C/MAT) FORN. CONTRAT.",AT458*(M458/1000),IF(H458="APLIC. CONCR. REFR. DENSO REG CL A_C/MAT",AT458*(M458/1000),IF(H458="APLIC. CONCR. REFR. DENSO REG CL B_C/MAT",AT458*(M458/1000),IF(H458="APLIC. CONCR. REFR. SEMI-ISOL. FORN. MAT",AT458*(M458/1000),IF(H458="AP. CONCR. REF. ISOL. A/B FORN. MAT_DERR",AT458*(M458/1000),IF(H458="APL. CONCR_REF_ISOL_SEMI_PROJ. PNEUMAT",AT458*(M458/1000),IF(H458="APL. REV_PROT_CONTRA_FOGO_FORN_MAT_CONTR",AT458*(M458/1000),IF(H458="INST. MÓDULOS_FIBRA_CERÂM_FORN. MAT_CONT",AT458*(M458/1000),0)))))))))))),3)</f>
        <v>0</v>
      </c>
      <c r="BA458" s="585">
        <f>IFERROR(VLOOKUP(H458,'base dados'!$B$2:$C$47,2,FALSE),0)</f>
        <v>0</v>
      </c>
      <c r="BB458" s="589">
        <f t="shared" si="121"/>
        <v>0</v>
      </c>
      <c r="BC458" s="589">
        <f t="shared" si="122"/>
        <v>0</v>
      </c>
    </row>
    <row r="459" spans="1:55" ht="42.6" hidden="1" customHeight="1">
      <c r="A459" s="482">
        <f>IFERROR(VLOOKUP(G459,'base dados'!K460:L463,2,FALSE),0)</f>
        <v>0</v>
      </c>
      <c r="B459" s="482">
        <f>IFERROR(VLOOKUP(H459,'base dados'!$M$11:$N$22,2,FALSE),0)</f>
        <v>0</v>
      </c>
      <c r="C459" s="578">
        <f t="shared" ref="C459:C502" si="133">ROW()-10</f>
        <v>449</v>
      </c>
      <c r="D459" s="578"/>
      <c r="E459" s="578"/>
      <c r="F459" s="581"/>
      <c r="G459" s="579"/>
      <c r="H459" s="579"/>
      <c r="I459" s="597">
        <f>IFERROR(VLOOKUP(G459,'base dados'!$B$2:$F$47,5,FALSE),0)</f>
        <v>0</v>
      </c>
      <c r="J459" s="586" t="str">
        <f>IFERROR(VLOOKUP(G459,'base dados'!$B$2:$F$47,3,FALSE)," ")</f>
        <v xml:space="preserve"> </v>
      </c>
      <c r="K459" s="597" t="str">
        <f>IFERROR(VLOOKUP(H459,'base dados'!$B$2:$F$47,5,FALSE)," ")</f>
        <v xml:space="preserve"> </v>
      </c>
      <c r="L459" s="586" t="str">
        <f>IFERROR(VLOOKUP(H459,'base dados'!$B$2:$F$47,3,FALSE)," ")</f>
        <v xml:space="preserve"> </v>
      </c>
      <c r="M459" s="582"/>
      <c r="N459" s="587"/>
      <c r="O459" s="587"/>
      <c r="P459" s="586">
        <f t="shared" si="124"/>
        <v>0</v>
      </c>
      <c r="Q459" s="587"/>
      <c r="R459" s="587"/>
      <c r="S459" s="587"/>
      <c r="T459" s="587"/>
      <c r="U459" s="586">
        <f t="shared" si="125"/>
        <v>0</v>
      </c>
      <c r="V459" s="582"/>
      <c r="W459" s="582"/>
      <c r="X459" s="582"/>
      <c r="Y459" s="582"/>
      <c r="Z459" s="586">
        <f t="shared" si="126"/>
        <v>0</v>
      </c>
      <c r="AA459" s="582"/>
      <c r="AB459" s="582"/>
      <c r="AC459" s="586">
        <f t="shared" si="127"/>
        <v>0</v>
      </c>
      <c r="AD459" s="582"/>
      <c r="AE459" s="582"/>
      <c r="AF459" s="582"/>
      <c r="AG459" s="586">
        <f t="shared" si="128"/>
        <v>0</v>
      </c>
      <c r="AH459" s="582"/>
      <c r="AI459" s="582"/>
      <c r="AJ459" s="582"/>
      <c r="AK459" s="582"/>
      <c r="AL459" s="586">
        <f t="shared" si="129"/>
        <v>0</v>
      </c>
      <c r="AM459" s="582"/>
      <c r="AN459" s="582"/>
      <c r="AO459" s="586">
        <f t="shared" ref="AO459:AO502" si="134">PI()*(AM459/2)^2*AN459</f>
        <v>0</v>
      </c>
      <c r="AP459" s="582"/>
      <c r="AQ459" s="582"/>
      <c r="AR459" s="582"/>
      <c r="AS459" s="588">
        <f t="shared" ref="AS459:AS502" si="135">IF(AP459="",0,(AR459*AQ459*AP459))</f>
        <v>0</v>
      </c>
      <c r="AT459" s="590">
        <f t="shared" ref="AT459:AT502" si="136">(AC459+AG459+AL459+AO459+AS459+U459+P459+Z459)</f>
        <v>0</v>
      </c>
      <c r="AU459" s="601">
        <f t="shared" si="130"/>
        <v>0</v>
      </c>
      <c r="AV459" s="601">
        <f t="shared" ref="AV459:AV502" si="137">IFERROR(ROUNDUP(IF(G459="DEMOLIÇÃO, REM E BOTA-FORA DE TIJ_ISOL",AT459*(M459/1000),IF(G459="DEM. CONCR. REFR.(DENSO REG_CLASSE A/B)",AT459*(M459/1000),IF(G459="DEM. REV_PROT_CONTRA_FOGO FIREPROOFING",AT459*(M459/1000),IF(G459="DEMOLIÇÃO DE MÓDULOS DE FIBRA CERÂMICA",AT459*(M459/1000),"")))),3),)</f>
        <v>0</v>
      </c>
      <c r="AW459" s="584">
        <f>IFERROR(VLOOKUP(G459,'base dados'!$B$2:$C$47,2,FALSE),0)</f>
        <v>0</v>
      </c>
      <c r="AX459" s="589">
        <f t="shared" si="123"/>
        <v>0</v>
      </c>
      <c r="AY459" s="601">
        <f t="shared" si="131"/>
        <v>0</v>
      </c>
      <c r="AZ459" s="601">
        <f t="shared" si="132"/>
        <v>0</v>
      </c>
      <c r="BA459" s="585">
        <f>IFERROR(VLOOKUP(H459,'base dados'!$B$2:$C$47,2,FALSE),0)</f>
        <v>0</v>
      </c>
      <c r="BB459" s="589">
        <f t="shared" ref="BB459:BB502" si="138">IFERROR(IF(L459="Kg",AY459*BA459,IF(L459="M³",AZ459*BA459,0)),"")</f>
        <v>0</v>
      </c>
      <c r="BC459" s="589">
        <f t="shared" ref="BC459:BC502" si="139">IFERROR(BB459+AX459," ")</f>
        <v>0</v>
      </c>
    </row>
    <row r="460" spans="1:55" ht="42.6" hidden="1" customHeight="1">
      <c r="A460" s="482">
        <f>IFERROR(VLOOKUP(G460,'base dados'!K461:L464,2,FALSE),0)</f>
        <v>0</v>
      </c>
      <c r="B460" s="482">
        <f>IFERROR(VLOOKUP(H460,'base dados'!$M$11:$N$22,2,FALSE),0)</f>
        <v>0</v>
      </c>
      <c r="C460" s="578">
        <f t="shared" si="133"/>
        <v>450</v>
      </c>
      <c r="D460" s="578"/>
      <c r="E460" s="578"/>
      <c r="F460" s="581"/>
      <c r="G460" s="579"/>
      <c r="H460" s="579"/>
      <c r="I460" s="597">
        <f>IFERROR(VLOOKUP(G460,'base dados'!$B$2:$F$47,5,FALSE),0)</f>
        <v>0</v>
      </c>
      <c r="J460" s="586" t="str">
        <f>IFERROR(VLOOKUP(G460,'base dados'!$B$2:$F$47,3,FALSE)," ")</f>
        <v xml:space="preserve"> </v>
      </c>
      <c r="K460" s="597" t="str">
        <f>IFERROR(VLOOKUP(H460,'base dados'!$B$2:$F$47,5,FALSE)," ")</f>
        <v xml:space="preserve"> </v>
      </c>
      <c r="L460" s="586" t="str">
        <f>IFERROR(VLOOKUP(H460,'base dados'!$B$2:$F$47,3,FALSE)," ")</f>
        <v xml:space="preserve"> </v>
      </c>
      <c r="M460" s="582"/>
      <c r="N460" s="587"/>
      <c r="O460" s="587"/>
      <c r="P460" s="586">
        <f t="shared" si="124"/>
        <v>0</v>
      </c>
      <c r="Q460" s="587"/>
      <c r="R460" s="587"/>
      <c r="S460" s="587"/>
      <c r="T460" s="587"/>
      <c r="U460" s="586">
        <f t="shared" si="125"/>
        <v>0</v>
      </c>
      <c r="V460" s="582"/>
      <c r="W460" s="582"/>
      <c r="X460" s="582"/>
      <c r="Y460" s="582"/>
      <c r="Z460" s="586">
        <f t="shared" si="126"/>
        <v>0</v>
      </c>
      <c r="AA460" s="582"/>
      <c r="AB460" s="582"/>
      <c r="AC460" s="586">
        <f t="shared" si="127"/>
        <v>0</v>
      </c>
      <c r="AD460" s="582"/>
      <c r="AE460" s="582"/>
      <c r="AF460" s="582"/>
      <c r="AG460" s="586">
        <f t="shared" si="128"/>
        <v>0</v>
      </c>
      <c r="AH460" s="582"/>
      <c r="AI460" s="582"/>
      <c r="AJ460" s="582"/>
      <c r="AK460" s="582"/>
      <c r="AL460" s="586">
        <f t="shared" si="129"/>
        <v>0</v>
      </c>
      <c r="AM460" s="582"/>
      <c r="AN460" s="582"/>
      <c r="AO460" s="586">
        <f t="shared" si="134"/>
        <v>0</v>
      </c>
      <c r="AP460" s="582"/>
      <c r="AQ460" s="582"/>
      <c r="AR460" s="582"/>
      <c r="AS460" s="588">
        <f t="shared" si="135"/>
        <v>0</v>
      </c>
      <c r="AT460" s="590">
        <f t="shared" si="136"/>
        <v>0</v>
      </c>
      <c r="AU460" s="601">
        <f t="shared" si="130"/>
        <v>0</v>
      </c>
      <c r="AV460" s="601">
        <f t="shared" si="137"/>
        <v>0</v>
      </c>
      <c r="AW460" s="584">
        <f>IFERROR(VLOOKUP(G460,'base dados'!$B$2:$C$47,2,FALSE),0)</f>
        <v>0</v>
      </c>
      <c r="AX460" s="589">
        <f t="shared" si="123"/>
        <v>0</v>
      </c>
      <c r="AY460" s="601">
        <f t="shared" si="131"/>
        <v>0</v>
      </c>
      <c r="AZ460" s="601">
        <f t="shared" si="132"/>
        <v>0</v>
      </c>
      <c r="BA460" s="585">
        <f>IFERROR(VLOOKUP(H460,'base dados'!$B$2:$C$47,2,FALSE),0)</f>
        <v>0</v>
      </c>
      <c r="BB460" s="589">
        <f t="shared" si="138"/>
        <v>0</v>
      </c>
      <c r="BC460" s="589">
        <f t="shared" si="139"/>
        <v>0</v>
      </c>
    </row>
    <row r="461" spans="1:55" ht="42.6" hidden="1" customHeight="1">
      <c r="A461" s="482">
        <f>IFERROR(VLOOKUP(G461,'base dados'!K462:L465,2,FALSE),0)</f>
        <v>0</v>
      </c>
      <c r="B461" s="482">
        <f>IFERROR(VLOOKUP(H461,'base dados'!$M$11:$N$22,2,FALSE),0)</f>
        <v>0</v>
      </c>
      <c r="C461" s="578">
        <f t="shared" si="133"/>
        <v>451</v>
      </c>
      <c r="D461" s="578"/>
      <c r="E461" s="578"/>
      <c r="F461" s="581"/>
      <c r="G461" s="579"/>
      <c r="H461" s="579"/>
      <c r="I461" s="597">
        <f>IFERROR(VLOOKUP(G461,'base dados'!$B$2:$F$47,5,FALSE),0)</f>
        <v>0</v>
      </c>
      <c r="J461" s="586" t="str">
        <f>IFERROR(VLOOKUP(G461,'base dados'!$B$2:$F$47,3,FALSE)," ")</f>
        <v xml:space="preserve"> </v>
      </c>
      <c r="K461" s="597" t="str">
        <f>IFERROR(VLOOKUP(H461,'base dados'!$B$2:$F$47,5,FALSE)," ")</f>
        <v xml:space="preserve"> </v>
      </c>
      <c r="L461" s="586" t="str">
        <f>IFERROR(VLOOKUP(H461,'base dados'!$B$2:$F$47,3,FALSE)," ")</f>
        <v xml:space="preserve"> </v>
      </c>
      <c r="M461" s="582"/>
      <c r="N461" s="587"/>
      <c r="O461" s="587"/>
      <c r="P461" s="586">
        <f t="shared" si="124"/>
        <v>0</v>
      </c>
      <c r="Q461" s="587"/>
      <c r="R461" s="587"/>
      <c r="S461" s="587"/>
      <c r="T461" s="587"/>
      <c r="U461" s="586">
        <f t="shared" si="125"/>
        <v>0</v>
      </c>
      <c r="V461" s="582"/>
      <c r="W461" s="582"/>
      <c r="X461" s="582"/>
      <c r="Y461" s="582"/>
      <c r="Z461" s="586">
        <f t="shared" si="126"/>
        <v>0</v>
      </c>
      <c r="AA461" s="582"/>
      <c r="AB461" s="582"/>
      <c r="AC461" s="586">
        <f t="shared" si="127"/>
        <v>0</v>
      </c>
      <c r="AD461" s="582"/>
      <c r="AE461" s="582"/>
      <c r="AF461" s="582"/>
      <c r="AG461" s="586">
        <f t="shared" si="128"/>
        <v>0</v>
      </c>
      <c r="AH461" s="582"/>
      <c r="AI461" s="582"/>
      <c r="AJ461" s="582"/>
      <c r="AK461" s="582"/>
      <c r="AL461" s="586">
        <f t="shared" si="129"/>
        <v>0</v>
      </c>
      <c r="AM461" s="582"/>
      <c r="AN461" s="582"/>
      <c r="AO461" s="586">
        <f t="shared" si="134"/>
        <v>0</v>
      </c>
      <c r="AP461" s="582"/>
      <c r="AQ461" s="582"/>
      <c r="AR461" s="582"/>
      <c r="AS461" s="588">
        <f t="shared" si="135"/>
        <v>0</v>
      </c>
      <c r="AT461" s="590">
        <f t="shared" si="136"/>
        <v>0</v>
      </c>
      <c r="AU461" s="601">
        <f t="shared" si="130"/>
        <v>0</v>
      </c>
      <c r="AV461" s="601">
        <f t="shared" si="137"/>
        <v>0</v>
      </c>
      <c r="AW461" s="584">
        <f>IFERROR(VLOOKUP(G461,'base dados'!$B$2:$C$47,2,FALSE),0)</f>
        <v>0</v>
      </c>
      <c r="AX461" s="589">
        <f t="shared" si="123"/>
        <v>0</v>
      </c>
      <c r="AY461" s="601">
        <f t="shared" si="131"/>
        <v>0</v>
      </c>
      <c r="AZ461" s="601">
        <f t="shared" si="132"/>
        <v>0</v>
      </c>
      <c r="BA461" s="585">
        <f>IFERROR(VLOOKUP(H461,'base dados'!$B$2:$C$47,2,FALSE),0)</f>
        <v>0</v>
      </c>
      <c r="BB461" s="589">
        <f t="shared" si="138"/>
        <v>0</v>
      </c>
      <c r="BC461" s="589">
        <f t="shared" si="139"/>
        <v>0</v>
      </c>
    </row>
    <row r="462" spans="1:55" ht="42.6" hidden="1" customHeight="1">
      <c r="A462" s="482">
        <f>IFERROR(VLOOKUP(G462,'base dados'!K463:L466,2,FALSE),0)</f>
        <v>0</v>
      </c>
      <c r="B462" s="482">
        <f>IFERROR(VLOOKUP(H462,'base dados'!$M$11:$N$22,2,FALSE),0)</f>
        <v>0</v>
      </c>
      <c r="C462" s="578">
        <f t="shared" si="133"/>
        <v>452</v>
      </c>
      <c r="D462" s="578"/>
      <c r="E462" s="578"/>
      <c r="F462" s="581"/>
      <c r="G462" s="579"/>
      <c r="H462" s="579"/>
      <c r="I462" s="597">
        <f>IFERROR(VLOOKUP(G462,'base dados'!$B$2:$F$47,5,FALSE),0)</f>
        <v>0</v>
      </c>
      <c r="J462" s="586" t="str">
        <f>IFERROR(VLOOKUP(G462,'base dados'!$B$2:$F$47,3,FALSE)," ")</f>
        <v xml:space="preserve"> </v>
      </c>
      <c r="K462" s="597" t="str">
        <f>IFERROR(VLOOKUP(H462,'base dados'!$B$2:$F$47,5,FALSE)," ")</f>
        <v xml:space="preserve"> </v>
      </c>
      <c r="L462" s="586" t="str">
        <f>IFERROR(VLOOKUP(H462,'base dados'!$B$2:$F$47,3,FALSE)," ")</f>
        <v xml:space="preserve"> </v>
      </c>
      <c r="M462" s="582"/>
      <c r="N462" s="587"/>
      <c r="O462" s="587"/>
      <c r="P462" s="586">
        <f t="shared" si="124"/>
        <v>0</v>
      </c>
      <c r="Q462" s="587"/>
      <c r="R462" s="587"/>
      <c r="S462" s="587"/>
      <c r="T462" s="587"/>
      <c r="U462" s="586">
        <f t="shared" si="125"/>
        <v>0</v>
      </c>
      <c r="V462" s="582"/>
      <c r="W462" s="582"/>
      <c r="X462" s="582"/>
      <c r="Y462" s="582"/>
      <c r="Z462" s="586">
        <f t="shared" si="126"/>
        <v>0</v>
      </c>
      <c r="AA462" s="582"/>
      <c r="AB462" s="582"/>
      <c r="AC462" s="586">
        <f t="shared" si="127"/>
        <v>0</v>
      </c>
      <c r="AD462" s="582"/>
      <c r="AE462" s="582"/>
      <c r="AF462" s="582"/>
      <c r="AG462" s="586">
        <f t="shared" si="128"/>
        <v>0</v>
      </c>
      <c r="AH462" s="582"/>
      <c r="AI462" s="582"/>
      <c r="AJ462" s="582"/>
      <c r="AK462" s="582"/>
      <c r="AL462" s="586">
        <f t="shared" si="129"/>
        <v>0</v>
      </c>
      <c r="AM462" s="582"/>
      <c r="AN462" s="582"/>
      <c r="AO462" s="586">
        <f t="shared" si="134"/>
        <v>0</v>
      </c>
      <c r="AP462" s="582"/>
      <c r="AQ462" s="582"/>
      <c r="AR462" s="582"/>
      <c r="AS462" s="588">
        <f t="shared" si="135"/>
        <v>0</v>
      </c>
      <c r="AT462" s="590">
        <f t="shared" si="136"/>
        <v>0</v>
      </c>
      <c r="AU462" s="601">
        <f t="shared" si="130"/>
        <v>0</v>
      </c>
      <c r="AV462" s="601">
        <f t="shared" si="137"/>
        <v>0</v>
      </c>
      <c r="AW462" s="584">
        <f>IFERROR(VLOOKUP(G462,'base dados'!$B$2:$C$47,2,FALSE),0)</f>
        <v>0</v>
      </c>
      <c r="AX462" s="589">
        <f t="shared" si="123"/>
        <v>0</v>
      </c>
      <c r="AY462" s="601">
        <f t="shared" si="131"/>
        <v>0</v>
      </c>
      <c r="AZ462" s="601">
        <f t="shared" si="132"/>
        <v>0</v>
      </c>
      <c r="BA462" s="585">
        <f>IFERROR(VLOOKUP(H462,'base dados'!$B$2:$C$47,2,FALSE),0)</f>
        <v>0</v>
      </c>
      <c r="BB462" s="589">
        <f t="shared" si="138"/>
        <v>0</v>
      </c>
      <c r="BC462" s="589">
        <f t="shared" si="139"/>
        <v>0</v>
      </c>
    </row>
    <row r="463" spans="1:55" ht="42.6" hidden="1" customHeight="1">
      <c r="A463" s="482">
        <f>IFERROR(VLOOKUP(G463,'base dados'!K464:L467,2,FALSE),0)</f>
        <v>0</v>
      </c>
      <c r="B463" s="482">
        <f>IFERROR(VLOOKUP(H463,'base dados'!$M$11:$N$22,2,FALSE),0)</f>
        <v>0</v>
      </c>
      <c r="C463" s="578">
        <f t="shared" si="133"/>
        <v>453</v>
      </c>
      <c r="D463" s="578"/>
      <c r="E463" s="578"/>
      <c r="F463" s="581"/>
      <c r="G463" s="579"/>
      <c r="H463" s="579"/>
      <c r="I463" s="597">
        <f>IFERROR(VLOOKUP(G463,'base dados'!$B$2:$F$47,5,FALSE),0)</f>
        <v>0</v>
      </c>
      <c r="J463" s="586" t="str">
        <f>IFERROR(VLOOKUP(G463,'base dados'!$B$2:$F$47,3,FALSE)," ")</f>
        <v xml:space="preserve"> </v>
      </c>
      <c r="K463" s="597" t="str">
        <f>IFERROR(VLOOKUP(H463,'base dados'!$B$2:$F$47,5,FALSE)," ")</f>
        <v xml:space="preserve"> </v>
      </c>
      <c r="L463" s="586" t="str">
        <f>IFERROR(VLOOKUP(H463,'base dados'!$B$2:$F$47,3,FALSE)," ")</f>
        <v xml:space="preserve"> </v>
      </c>
      <c r="M463" s="582"/>
      <c r="N463" s="587"/>
      <c r="O463" s="587"/>
      <c r="P463" s="586">
        <f t="shared" si="124"/>
        <v>0</v>
      </c>
      <c r="Q463" s="587"/>
      <c r="R463" s="587"/>
      <c r="S463" s="587"/>
      <c r="T463" s="587"/>
      <c r="U463" s="586">
        <f t="shared" si="125"/>
        <v>0</v>
      </c>
      <c r="V463" s="582"/>
      <c r="W463" s="582"/>
      <c r="X463" s="582"/>
      <c r="Y463" s="582"/>
      <c r="Z463" s="586">
        <f t="shared" si="126"/>
        <v>0</v>
      </c>
      <c r="AA463" s="582"/>
      <c r="AB463" s="582"/>
      <c r="AC463" s="586">
        <f t="shared" si="127"/>
        <v>0</v>
      </c>
      <c r="AD463" s="582"/>
      <c r="AE463" s="582"/>
      <c r="AF463" s="582"/>
      <c r="AG463" s="586">
        <f t="shared" si="128"/>
        <v>0</v>
      </c>
      <c r="AH463" s="582"/>
      <c r="AI463" s="582"/>
      <c r="AJ463" s="582"/>
      <c r="AK463" s="582"/>
      <c r="AL463" s="586">
        <f t="shared" si="129"/>
        <v>0</v>
      </c>
      <c r="AM463" s="582"/>
      <c r="AN463" s="582"/>
      <c r="AO463" s="586">
        <f t="shared" si="134"/>
        <v>0</v>
      </c>
      <c r="AP463" s="582"/>
      <c r="AQ463" s="582"/>
      <c r="AR463" s="582"/>
      <c r="AS463" s="588">
        <f t="shared" si="135"/>
        <v>0</v>
      </c>
      <c r="AT463" s="590">
        <f t="shared" si="136"/>
        <v>0</v>
      </c>
      <c r="AU463" s="601">
        <f t="shared" si="130"/>
        <v>0</v>
      </c>
      <c r="AV463" s="601">
        <f t="shared" si="137"/>
        <v>0</v>
      </c>
      <c r="AW463" s="584">
        <f>IFERROR(VLOOKUP(G463,'base dados'!$B$2:$C$47,2,FALSE),0)</f>
        <v>0</v>
      </c>
      <c r="AX463" s="589">
        <f t="shared" si="123"/>
        <v>0</v>
      </c>
      <c r="AY463" s="601">
        <f t="shared" si="131"/>
        <v>0</v>
      </c>
      <c r="AZ463" s="601">
        <f t="shared" si="132"/>
        <v>0</v>
      </c>
      <c r="BA463" s="585">
        <f>IFERROR(VLOOKUP(H463,'base dados'!$B$2:$C$47,2,FALSE),0)</f>
        <v>0</v>
      </c>
      <c r="BB463" s="589">
        <f t="shared" si="138"/>
        <v>0</v>
      </c>
      <c r="BC463" s="589">
        <f t="shared" si="139"/>
        <v>0</v>
      </c>
    </row>
    <row r="464" spans="1:55" ht="42.6" hidden="1" customHeight="1">
      <c r="A464" s="482">
        <f>IFERROR(VLOOKUP(G464,'base dados'!K465:L468,2,FALSE),0)</f>
        <v>0</v>
      </c>
      <c r="B464" s="482">
        <f>IFERROR(VLOOKUP(H464,'base dados'!$M$11:$N$22,2,FALSE),0)</f>
        <v>0</v>
      </c>
      <c r="C464" s="578">
        <f t="shared" si="133"/>
        <v>454</v>
      </c>
      <c r="D464" s="578"/>
      <c r="E464" s="578"/>
      <c r="F464" s="581"/>
      <c r="G464" s="579"/>
      <c r="H464" s="579"/>
      <c r="I464" s="597">
        <f>IFERROR(VLOOKUP(G464,'base dados'!$B$2:$F$47,5,FALSE),0)</f>
        <v>0</v>
      </c>
      <c r="J464" s="586" t="str">
        <f>IFERROR(VLOOKUP(G464,'base dados'!$B$2:$F$47,3,FALSE)," ")</f>
        <v xml:space="preserve"> </v>
      </c>
      <c r="K464" s="597" t="str">
        <f>IFERROR(VLOOKUP(H464,'base dados'!$B$2:$F$47,5,FALSE)," ")</f>
        <v xml:space="preserve"> </v>
      </c>
      <c r="L464" s="586" t="str">
        <f>IFERROR(VLOOKUP(H464,'base dados'!$B$2:$F$47,3,FALSE)," ")</f>
        <v xml:space="preserve"> </v>
      </c>
      <c r="M464" s="582"/>
      <c r="N464" s="587"/>
      <c r="O464" s="587"/>
      <c r="P464" s="586">
        <f t="shared" si="124"/>
        <v>0</v>
      </c>
      <c r="Q464" s="587"/>
      <c r="R464" s="587"/>
      <c r="S464" s="587"/>
      <c r="T464" s="587"/>
      <c r="U464" s="586">
        <f t="shared" si="125"/>
        <v>0</v>
      </c>
      <c r="V464" s="582"/>
      <c r="W464" s="582"/>
      <c r="X464" s="582"/>
      <c r="Y464" s="582"/>
      <c r="Z464" s="586">
        <f t="shared" si="126"/>
        <v>0</v>
      </c>
      <c r="AA464" s="582"/>
      <c r="AB464" s="582"/>
      <c r="AC464" s="586">
        <f t="shared" si="127"/>
        <v>0</v>
      </c>
      <c r="AD464" s="582"/>
      <c r="AE464" s="582"/>
      <c r="AF464" s="582"/>
      <c r="AG464" s="586">
        <f t="shared" si="128"/>
        <v>0</v>
      </c>
      <c r="AH464" s="582"/>
      <c r="AI464" s="582"/>
      <c r="AJ464" s="582"/>
      <c r="AK464" s="582"/>
      <c r="AL464" s="586">
        <f t="shared" si="129"/>
        <v>0</v>
      </c>
      <c r="AM464" s="582"/>
      <c r="AN464" s="582"/>
      <c r="AO464" s="586">
        <f t="shared" si="134"/>
        <v>0</v>
      </c>
      <c r="AP464" s="582"/>
      <c r="AQ464" s="582"/>
      <c r="AR464" s="582"/>
      <c r="AS464" s="588">
        <f t="shared" si="135"/>
        <v>0</v>
      </c>
      <c r="AT464" s="590">
        <f t="shared" si="136"/>
        <v>0</v>
      </c>
      <c r="AU464" s="601">
        <f t="shared" si="130"/>
        <v>0</v>
      </c>
      <c r="AV464" s="601">
        <f t="shared" si="137"/>
        <v>0</v>
      </c>
      <c r="AW464" s="584">
        <f>IFERROR(VLOOKUP(G464,'base dados'!$B$2:$C$47,2,FALSE),0)</f>
        <v>0</v>
      </c>
      <c r="AX464" s="589">
        <f t="shared" si="123"/>
        <v>0</v>
      </c>
      <c r="AY464" s="601">
        <f t="shared" si="131"/>
        <v>0</v>
      </c>
      <c r="AZ464" s="601">
        <f t="shared" si="132"/>
        <v>0</v>
      </c>
      <c r="BA464" s="585">
        <f>IFERROR(VLOOKUP(H464,'base dados'!$B$2:$C$47,2,FALSE),0)</f>
        <v>0</v>
      </c>
      <c r="BB464" s="589">
        <f t="shared" si="138"/>
        <v>0</v>
      </c>
      <c r="BC464" s="589">
        <f t="shared" si="139"/>
        <v>0</v>
      </c>
    </row>
    <row r="465" spans="1:55" ht="42.6" hidden="1" customHeight="1">
      <c r="A465" s="482">
        <f>IFERROR(VLOOKUP(G465,'base dados'!K466:L469,2,FALSE),0)</f>
        <v>0</v>
      </c>
      <c r="B465" s="482">
        <f>IFERROR(VLOOKUP(H465,'base dados'!$M$11:$N$22,2,FALSE),0)</f>
        <v>0</v>
      </c>
      <c r="C465" s="578">
        <f t="shared" si="133"/>
        <v>455</v>
      </c>
      <c r="D465" s="578"/>
      <c r="E465" s="578"/>
      <c r="F465" s="581"/>
      <c r="G465" s="579"/>
      <c r="H465" s="579"/>
      <c r="I465" s="597">
        <f>IFERROR(VLOOKUP(G465,'base dados'!$B$2:$F$47,5,FALSE),0)</f>
        <v>0</v>
      </c>
      <c r="J465" s="586" t="str">
        <f>IFERROR(VLOOKUP(G465,'base dados'!$B$2:$F$47,3,FALSE)," ")</f>
        <v xml:space="preserve"> </v>
      </c>
      <c r="K465" s="597" t="str">
        <f>IFERROR(VLOOKUP(H465,'base dados'!$B$2:$F$47,5,FALSE)," ")</f>
        <v xml:space="preserve"> </v>
      </c>
      <c r="L465" s="586" t="str">
        <f>IFERROR(VLOOKUP(H465,'base dados'!$B$2:$F$47,3,FALSE)," ")</f>
        <v xml:space="preserve"> </v>
      </c>
      <c r="M465" s="582"/>
      <c r="N465" s="587"/>
      <c r="O465" s="587"/>
      <c r="P465" s="586">
        <f t="shared" si="124"/>
        <v>0</v>
      </c>
      <c r="Q465" s="587"/>
      <c r="R465" s="587"/>
      <c r="S465" s="587"/>
      <c r="T465" s="587"/>
      <c r="U465" s="586">
        <f t="shared" si="125"/>
        <v>0</v>
      </c>
      <c r="V465" s="582"/>
      <c r="W465" s="582"/>
      <c r="X465" s="582"/>
      <c r="Y465" s="582"/>
      <c r="Z465" s="586">
        <f t="shared" si="126"/>
        <v>0</v>
      </c>
      <c r="AA465" s="582"/>
      <c r="AB465" s="582"/>
      <c r="AC465" s="586">
        <f t="shared" si="127"/>
        <v>0</v>
      </c>
      <c r="AD465" s="582"/>
      <c r="AE465" s="582"/>
      <c r="AF465" s="582"/>
      <c r="AG465" s="586">
        <f t="shared" si="128"/>
        <v>0</v>
      </c>
      <c r="AH465" s="582"/>
      <c r="AI465" s="582"/>
      <c r="AJ465" s="582"/>
      <c r="AK465" s="582"/>
      <c r="AL465" s="586">
        <f t="shared" si="129"/>
        <v>0</v>
      </c>
      <c r="AM465" s="582"/>
      <c r="AN465" s="582"/>
      <c r="AO465" s="586">
        <f t="shared" si="134"/>
        <v>0</v>
      </c>
      <c r="AP465" s="582"/>
      <c r="AQ465" s="582"/>
      <c r="AR465" s="582"/>
      <c r="AS465" s="588">
        <f t="shared" si="135"/>
        <v>0</v>
      </c>
      <c r="AT465" s="590">
        <f t="shared" si="136"/>
        <v>0</v>
      </c>
      <c r="AU465" s="601">
        <f t="shared" si="130"/>
        <v>0</v>
      </c>
      <c r="AV465" s="601">
        <f t="shared" si="137"/>
        <v>0</v>
      </c>
      <c r="AW465" s="584">
        <f>IFERROR(VLOOKUP(G465,'base dados'!$B$2:$C$47,2,FALSE),0)</f>
        <v>0</v>
      </c>
      <c r="AX465" s="589">
        <f t="shared" si="123"/>
        <v>0</v>
      </c>
      <c r="AY465" s="601">
        <f t="shared" si="131"/>
        <v>0</v>
      </c>
      <c r="AZ465" s="601">
        <f t="shared" si="132"/>
        <v>0</v>
      </c>
      <c r="BA465" s="585">
        <f>IFERROR(VLOOKUP(H465,'base dados'!$B$2:$C$47,2,FALSE),0)</f>
        <v>0</v>
      </c>
      <c r="BB465" s="589">
        <f t="shared" si="138"/>
        <v>0</v>
      </c>
      <c r="BC465" s="589">
        <f t="shared" si="139"/>
        <v>0</v>
      </c>
    </row>
    <row r="466" spans="1:55" ht="42.6" hidden="1" customHeight="1">
      <c r="A466" s="482">
        <f>IFERROR(VLOOKUP(G466,'base dados'!K467:L470,2,FALSE),0)</f>
        <v>0</v>
      </c>
      <c r="B466" s="482">
        <f>IFERROR(VLOOKUP(H466,'base dados'!$M$11:$N$22,2,FALSE),0)</f>
        <v>0</v>
      </c>
      <c r="C466" s="578">
        <f t="shared" si="133"/>
        <v>456</v>
      </c>
      <c r="D466" s="578"/>
      <c r="E466" s="578"/>
      <c r="F466" s="581"/>
      <c r="G466" s="579"/>
      <c r="H466" s="579"/>
      <c r="I466" s="597">
        <f>IFERROR(VLOOKUP(G466,'base dados'!$B$2:$F$47,5,FALSE),0)</f>
        <v>0</v>
      </c>
      <c r="J466" s="586" t="str">
        <f>IFERROR(VLOOKUP(G466,'base dados'!$B$2:$F$47,3,FALSE)," ")</f>
        <v xml:space="preserve"> </v>
      </c>
      <c r="K466" s="597" t="str">
        <f>IFERROR(VLOOKUP(H466,'base dados'!$B$2:$F$47,5,FALSE)," ")</f>
        <v xml:space="preserve"> </v>
      </c>
      <c r="L466" s="586" t="str">
        <f>IFERROR(VLOOKUP(H466,'base dados'!$B$2:$F$47,3,FALSE)," ")</f>
        <v xml:space="preserve"> </v>
      </c>
      <c r="M466" s="582"/>
      <c r="N466" s="587"/>
      <c r="O466" s="587"/>
      <c r="P466" s="586">
        <f t="shared" si="124"/>
        <v>0</v>
      </c>
      <c r="Q466" s="587"/>
      <c r="R466" s="587"/>
      <c r="S466" s="587"/>
      <c r="T466" s="587"/>
      <c r="U466" s="586">
        <f t="shared" si="125"/>
        <v>0</v>
      </c>
      <c r="V466" s="582"/>
      <c r="W466" s="582"/>
      <c r="X466" s="582"/>
      <c r="Y466" s="582"/>
      <c r="Z466" s="586">
        <f t="shared" si="126"/>
        <v>0</v>
      </c>
      <c r="AA466" s="582"/>
      <c r="AB466" s="582"/>
      <c r="AC466" s="586">
        <f t="shared" si="127"/>
        <v>0</v>
      </c>
      <c r="AD466" s="582"/>
      <c r="AE466" s="582"/>
      <c r="AF466" s="582"/>
      <c r="AG466" s="586">
        <f t="shared" si="128"/>
        <v>0</v>
      </c>
      <c r="AH466" s="582"/>
      <c r="AI466" s="582"/>
      <c r="AJ466" s="582"/>
      <c r="AK466" s="582"/>
      <c r="AL466" s="586">
        <f t="shared" si="129"/>
        <v>0</v>
      </c>
      <c r="AM466" s="582"/>
      <c r="AN466" s="582"/>
      <c r="AO466" s="586">
        <f t="shared" si="134"/>
        <v>0</v>
      </c>
      <c r="AP466" s="582"/>
      <c r="AQ466" s="582"/>
      <c r="AR466" s="582"/>
      <c r="AS466" s="588">
        <f t="shared" si="135"/>
        <v>0</v>
      </c>
      <c r="AT466" s="590">
        <f t="shared" si="136"/>
        <v>0</v>
      </c>
      <c r="AU466" s="601">
        <f t="shared" si="130"/>
        <v>0</v>
      </c>
      <c r="AV466" s="601">
        <f t="shared" si="137"/>
        <v>0</v>
      </c>
      <c r="AW466" s="584">
        <f>IFERROR(VLOOKUP(G466,'base dados'!$B$2:$C$47,2,FALSE),0)</f>
        <v>0</v>
      </c>
      <c r="AX466" s="589">
        <f t="shared" si="123"/>
        <v>0</v>
      </c>
      <c r="AY466" s="601">
        <f t="shared" si="131"/>
        <v>0</v>
      </c>
      <c r="AZ466" s="601">
        <f t="shared" si="132"/>
        <v>0</v>
      </c>
      <c r="BA466" s="585">
        <f>IFERROR(VLOOKUP(H466,'base dados'!$B$2:$C$47,2,FALSE),0)</f>
        <v>0</v>
      </c>
      <c r="BB466" s="589">
        <f t="shared" si="138"/>
        <v>0</v>
      </c>
      <c r="BC466" s="589">
        <f t="shared" si="139"/>
        <v>0</v>
      </c>
    </row>
    <row r="467" spans="1:55" ht="42.6" hidden="1" customHeight="1">
      <c r="A467" s="482">
        <f>IFERROR(VLOOKUP(G467,'base dados'!K468:L471,2,FALSE),0)</f>
        <v>0</v>
      </c>
      <c r="B467" s="482">
        <f>IFERROR(VLOOKUP(H467,'base dados'!$M$11:$N$22,2,FALSE),0)</f>
        <v>0</v>
      </c>
      <c r="C467" s="578">
        <f t="shared" si="133"/>
        <v>457</v>
      </c>
      <c r="D467" s="578"/>
      <c r="E467" s="578"/>
      <c r="F467" s="581"/>
      <c r="G467" s="579"/>
      <c r="H467" s="579"/>
      <c r="I467" s="597">
        <f>IFERROR(VLOOKUP(G467,'base dados'!$B$2:$F$47,5,FALSE),0)</f>
        <v>0</v>
      </c>
      <c r="J467" s="586" t="str">
        <f>IFERROR(VLOOKUP(G467,'base dados'!$B$2:$F$47,3,FALSE)," ")</f>
        <v xml:space="preserve"> </v>
      </c>
      <c r="K467" s="597" t="str">
        <f>IFERROR(VLOOKUP(H467,'base dados'!$B$2:$F$47,5,FALSE)," ")</f>
        <v xml:space="preserve"> </v>
      </c>
      <c r="L467" s="586" t="str">
        <f>IFERROR(VLOOKUP(H467,'base dados'!$B$2:$F$47,3,FALSE)," ")</f>
        <v xml:space="preserve"> </v>
      </c>
      <c r="M467" s="582"/>
      <c r="N467" s="587"/>
      <c r="O467" s="587"/>
      <c r="P467" s="586">
        <f t="shared" si="124"/>
        <v>0</v>
      </c>
      <c r="Q467" s="587"/>
      <c r="R467" s="587"/>
      <c r="S467" s="587"/>
      <c r="T467" s="587"/>
      <c r="U467" s="586">
        <f t="shared" si="125"/>
        <v>0</v>
      </c>
      <c r="V467" s="582"/>
      <c r="W467" s="582"/>
      <c r="X467" s="582"/>
      <c r="Y467" s="582"/>
      <c r="Z467" s="586">
        <f t="shared" si="126"/>
        <v>0</v>
      </c>
      <c r="AA467" s="582"/>
      <c r="AB467" s="582"/>
      <c r="AC467" s="586">
        <f t="shared" si="127"/>
        <v>0</v>
      </c>
      <c r="AD467" s="582"/>
      <c r="AE467" s="582"/>
      <c r="AF467" s="582"/>
      <c r="AG467" s="586">
        <f t="shared" si="128"/>
        <v>0</v>
      </c>
      <c r="AH467" s="582"/>
      <c r="AI467" s="582"/>
      <c r="AJ467" s="582"/>
      <c r="AK467" s="582"/>
      <c r="AL467" s="586">
        <f t="shared" si="129"/>
        <v>0</v>
      </c>
      <c r="AM467" s="582"/>
      <c r="AN467" s="582"/>
      <c r="AO467" s="586">
        <f t="shared" si="134"/>
        <v>0</v>
      </c>
      <c r="AP467" s="582"/>
      <c r="AQ467" s="582"/>
      <c r="AR467" s="582"/>
      <c r="AS467" s="588">
        <f t="shared" si="135"/>
        <v>0</v>
      </c>
      <c r="AT467" s="590">
        <f t="shared" si="136"/>
        <v>0</v>
      </c>
      <c r="AU467" s="601">
        <f t="shared" si="130"/>
        <v>0</v>
      </c>
      <c r="AV467" s="601">
        <f t="shared" si="137"/>
        <v>0</v>
      </c>
      <c r="AW467" s="584">
        <f>IFERROR(VLOOKUP(G467,'base dados'!$B$2:$C$47,2,FALSE),0)</f>
        <v>0</v>
      </c>
      <c r="AX467" s="589">
        <f t="shared" si="123"/>
        <v>0</v>
      </c>
      <c r="AY467" s="601">
        <f t="shared" si="131"/>
        <v>0</v>
      </c>
      <c r="AZ467" s="601">
        <f t="shared" si="132"/>
        <v>0</v>
      </c>
      <c r="BA467" s="585">
        <f>IFERROR(VLOOKUP(H467,'base dados'!$B$2:$C$47,2,FALSE),0)</f>
        <v>0</v>
      </c>
      <c r="BB467" s="589">
        <f t="shared" si="138"/>
        <v>0</v>
      </c>
      <c r="BC467" s="589">
        <f t="shared" si="139"/>
        <v>0</v>
      </c>
    </row>
    <row r="468" spans="1:55" ht="42.6" hidden="1" customHeight="1">
      <c r="A468" s="482">
        <f>IFERROR(VLOOKUP(G468,'base dados'!K469:L472,2,FALSE),0)</f>
        <v>0</v>
      </c>
      <c r="B468" s="482">
        <f>IFERROR(VLOOKUP(H468,'base dados'!$M$11:$N$22,2,FALSE),0)</f>
        <v>0</v>
      </c>
      <c r="C468" s="578">
        <f t="shared" si="133"/>
        <v>458</v>
      </c>
      <c r="D468" s="578"/>
      <c r="E468" s="578"/>
      <c r="F468" s="581"/>
      <c r="G468" s="579"/>
      <c r="H468" s="579"/>
      <c r="I468" s="597">
        <f>IFERROR(VLOOKUP(G468,'base dados'!$B$2:$F$47,5,FALSE),0)</f>
        <v>0</v>
      </c>
      <c r="J468" s="586" t="str">
        <f>IFERROR(VLOOKUP(G468,'base dados'!$B$2:$F$47,3,FALSE)," ")</f>
        <v xml:space="preserve"> </v>
      </c>
      <c r="K468" s="597" t="str">
        <f>IFERROR(VLOOKUP(H468,'base dados'!$B$2:$F$47,5,FALSE)," ")</f>
        <v xml:space="preserve"> </v>
      </c>
      <c r="L468" s="586" t="str">
        <f>IFERROR(VLOOKUP(H468,'base dados'!$B$2:$F$47,3,FALSE)," ")</f>
        <v xml:space="preserve"> </v>
      </c>
      <c r="M468" s="582"/>
      <c r="N468" s="587"/>
      <c r="O468" s="587"/>
      <c r="P468" s="586">
        <f t="shared" si="124"/>
        <v>0</v>
      </c>
      <c r="Q468" s="587"/>
      <c r="R468" s="587"/>
      <c r="S468" s="587"/>
      <c r="T468" s="587"/>
      <c r="U468" s="586">
        <f t="shared" si="125"/>
        <v>0</v>
      </c>
      <c r="V468" s="582"/>
      <c r="W468" s="582"/>
      <c r="X468" s="582"/>
      <c r="Y468" s="582"/>
      <c r="Z468" s="586">
        <f t="shared" si="126"/>
        <v>0</v>
      </c>
      <c r="AA468" s="582"/>
      <c r="AB468" s="582"/>
      <c r="AC468" s="586">
        <f t="shared" si="127"/>
        <v>0</v>
      </c>
      <c r="AD468" s="582"/>
      <c r="AE468" s="582"/>
      <c r="AF468" s="582"/>
      <c r="AG468" s="586">
        <f t="shared" si="128"/>
        <v>0</v>
      </c>
      <c r="AH468" s="582"/>
      <c r="AI468" s="582"/>
      <c r="AJ468" s="582"/>
      <c r="AK468" s="582"/>
      <c r="AL468" s="586">
        <f t="shared" si="129"/>
        <v>0</v>
      </c>
      <c r="AM468" s="582"/>
      <c r="AN468" s="582"/>
      <c r="AO468" s="586">
        <f t="shared" si="134"/>
        <v>0</v>
      </c>
      <c r="AP468" s="582"/>
      <c r="AQ468" s="582"/>
      <c r="AR468" s="582"/>
      <c r="AS468" s="588">
        <f t="shared" si="135"/>
        <v>0</v>
      </c>
      <c r="AT468" s="590">
        <f t="shared" si="136"/>
        <v>0</v>
      </c>
      <c r="AU468" s="601">
        <f t="shared" si="130"/>
        <v>0</v>
      </c>
      <c r="AV468" s="601">
        <f t="shared" si="137"/>
        <v>0</v>
      </c>
      <c r="AW468" s="584">
        <f>IFERROR(VLOOKUP(G468,'base dados'!$B$2:$C$47,2,FALSE),0)</f>
        <v>0</v>
      </c>
      <c r="AX468" s="589">
        <f t="shared" si="123"/>
        <v>0</v>
      </c>
      <c r="AY468" s="601">
        <f t="shared" si="131"/>
        <v>0</v>
      </c>
      <c r="AZ468" s="601">
        <f t="shared" si="132"/>
        <v>0</v>
      </c>
      <c r="BA468" s="585">
        <f>IFERROR(VLOOKUP(H468,'base dados'!$B$2:$C$47,2,FALSE),0)</f>
        <v>0</v>
      </c>
      <c r="BB468" s="589">
        <f t="shared" si="138"/>
        <v>0</v>
      </c>
      <c r="BC468" s="589">
        <f t="shared" si="139"/>
        <v>0</v>
      </c>
    </row>
    <row r="469" spans="1:55" ht="42.6" hidden="1" customHeight="1">
      <c r="A469" s="482">
        <f>IFERROR(VLOOKUP(G469,'base dados'!K470:L473,2,FALSE),0)</f>
        <v>0</v>
      </c>
      <c r="B469" s="482">
        <f>IFERROR(VLOOKUP(H469,'base dados'!$M$11:$N$22,2,FALSE),0)</f>
        <v>0</v>
      </c>
      <c r="C469" s="578">
        <f t="shared" si="133"/>
        <v>459</v>
      </c>
      <c r="D469" s="578"/>
      <c r="E469" s="578"/>
      <c r="F469" s="581"/>
      <c r="G469" s="579"/>
      <c r="H469" s="579"/>
      <c r="I469" s="597">
        <f>IFERROR(VLOOKUP(G469,'base dados'!$B$2:$F$47,5,FALSE),0)</f>
        <v>0</v>
      </c>
      <c r="J469" s="586" t="str">
        <f>IFERROR(VLOOKUP(G469,'base dados'!$B$2:$F$47,3,FALSE)," ")</f>
        <v xml:space="preserve"> </v>
      </c>
      <c r="K469" s="597" t="str">
        <f>IFERROR(VLOOKUP(H469,'base dados'!$B$2:$F$47,5,FALSE)," ")</f>
        <v xml:space="preserve"> </v>
      </c>
      <c r="L469" s="586" t="str">
        <f>IFERROR(VLOOKUP(H469,'base dados'!$B$2:$F$47,3,FALSE)," ")</f>
        <v xml:space="preserve"> </v>
      </c>
      <c r="M469" s="582"/>
      <c r="N469" s="587"/>
      <c r="O469" s="587"/>
      <c r="P469" s="586">
        <f t="shared" si="124"/>
        <v>0</v>
      </c>
      <c r="Q469" s="587"/>
      <c r="R469" s="587"/>
      <c r="S469" s="587"/>
      <c r="T469" s="587"/>
      <c r="U469" s="586">
        <f t="shared" si="125"/>
        <v>0</v>
      </c>
      <c r="V469" s="582"/>
      <c r="W469" s="582"/>
      <c r="X469" s="582"/>
      <c r="Y469" s="582"/>
      <c r="Z469" s="586">
        <f t="shared" si="126"/>
        <v>0</v>
      </c>
      <c r="AA469" s="582"/>
      <c r="AB469" s="582"/>
      <c r="AC469" s="586">
        <f t="shared" si="127"/>
        <v>0</v>
      </c>
      <c r="AD469" s="582"/>
      <c r="AE469" s="582"/>
      <c r="AF469" s="582"/>
      <c r="AG469" s="586">
        <f t="shared" si="128"/>
        <v>0</v>
      </c>
      <c r="AH469" s="582"/>
      <c r="AI469" s="582"/>
      <c r="AJ469" s="582"/>
      <c r="AK469" s="582"/>
      <c r="AL469" s="586">
        <f t="shared" si="129"/>
        <v>0</v>
      </c>
      <c r="AM469" s="582"/>
      <c r="AN469" s="582"/>
      <c r="AO469" s="586">
        <f t="shared" si="134"/>
        <v>0</v>
      </c>
      <c r="AP469" s="582"/>
      <c r="AQ469" s="582"/>
      <c r="AR469" s="582"/>
      <c r="AS469" s="588">
        <f t="shared" si="135"/>
        <v>0</v>
      </c>
      <c r="AT469" s="590">
        <f t="shared" si="136"/>
        <v>0</v>
      </c>
      <c r="AU469" s="601">
        <f t="shared" si="130"/>
        <v>0</v>
      </c>
      <c r="AV469" s="601">
        <f t="shared" si="137"/>
        <v>0</v>
      </c>
      <c r="AW469" s="584">
        <f>IFERROR(VLOOKUP(G469,'base dados'!$B$2:$C$47,2,FALSE),0)</f>
        <v>0</v>
      </c>
      <c r="AX469" s="589">
        <f t="shared" si="123"/>
        <v>0</v>
      </c>
      <c r="AY469" s="601">
        <f t="shared" si="131"/>
        <v>0</v>
      </c>
      <c r="AZ469" s="601">
        <f t="shared" si="132"/>
        <v>0</v>
      </c>
      <c r="BA469" s="585">
        <f>IFERROR(VLOOKUP(H469,'base dados'!$B$2:$C$47,2,FALSE),0)</f>
        <v>0</v>
      </c>
      <c r="BB469" s="589">
        <f t="shared" si="138"/>
        <v>0</v>
      </c>
      <c r="BC469" s="589">
        <f t="shared" si="139"/>
        <v>0</v>
      </c>
    </row>
    <row r="470" spans="1:55" ht="42.6" hidden="1" customHeight="1">
      <c r="A470" s="482">
        <f>IFERROR(VLOOKUP(G470,'base dados'!K471:L474,2,FALSE),0)</f>
        <v>0</v>
      </c>
      <c r="B470" s="482">
        <f>IFERROR(VLOOKUP(H470,'base dados'!$M$11:$N$22,2,FALSE),0)</f>
        <v>0</v>
      </c>
      <c r="C470" s="578">
        <f t="shared" si="133"/>
        <v>460</v>
      </c>
      <c r="D470" s="578"/>
      <c r="E470" s="578"/>
      <c r="F470" s="581"/>
      <c r="G470" s="579"/>
      <c r="H470" s="579"/>
      <c r="I470" s="597">
        <f>IFERROR(VLOOKUP(G470,'base dados'!$B$2:$F$47,5,FALSE),0)</f>
        <v>0</v>
      </c>
      <c r="J470" s="586" t="str">
        <f>IFERROR(VLOOKUP(G470,'base dados'!$B$2:$F$47,3,FALSE)," ")</f>
        <v xml:space="preserve"> </v>
      </c>
      <c r="K470" s="597" t="str">
        <f>IFERROR(VLOOKUP(H470,'base dados'!$B$2:$F$47,5,FALSE)," ")</f>
        <v xml:space="preserve"> </v>
      </c>
      <c r="L470" s="586" t="str">
        <f>IFERROR(VLOOKUP(H470,'base dados'!$B$2:$F$47,3,FALSE)," ")</f>
        <v xml:space="preserve"> </v>
      </c>
      <c r="M470" s="582"/>
      <c r="N470" s="587"/>
      <c r="O470" s="587"/>
      <c r="P470" s="586">
        <f t="shared" si="124"/>
        <v>0</v>
      </c>
      <c r="Q470" s="587"/>
      <c r="R470" s="587"/>
      <c r="S470" s="587"/>
      <c r="T470" s="587"/>
      <c r="U470" s="586">
        <f t="shared" si="125"/>
        <v>0</v>
      </c>
      <c r="V470" s="582"/>
      <c r="W470" s="582"/>
      <c r="X470" s="582"/>
      <c r="Y470" s="582"/>
      <c r="Z470" s="586">
        <f t="shared" si="126"/>
        <v>0</v>
      </c>
      <c r="AA470" s="582"/>
      <c r="AB470" s="582"/>
      <c r="AC470" s="586">
        <f t="shared" si="127"/>
        <v>0</v>
      </c>
      <c r="AD470" s="582"/>
      <c r="AE470" s="582"/>
      <c r="AF470" s="582"/>
      <c r="AG470" s="586">
        <f t="shared" si="128"/>
        <v>0</v>
      </c>
      <c r="AH470" s="582"/>
      <c r="AI470" s="582"/>
      <c r="AJ470" s="582"/>
      <c r="AK470" s="582"/>
      <c r="AL470" s="586">
        <f t="shared" si="129"/>
        <v>0</v>
      </c>
      <c r="AM470" s="582"/>
      <c r="AN470" s="582"/>
      <c r="AO470" s="586">
        <f t="shared" si="134"/>
        <v>0</v>
      </c>
      <c r="AP470" s="582"/>
      <c r="AQ470" s="582"/>
      <c r="AR470" s="582"/>
      <c r="AS470" s="588">
        <f t="shared" si="135"/>
        <v>0</v>
      </c>
      <c r="AT470" s="590">
        <f t="shared" si="136"/>
        <v>0</v>
      </c>
      <c r="AU470" s="601">
        <f t="shared" si="130"/>
        <v>0</v>
      </c>
      <c r="AV470" s="601">
        <f t="shared" si="137"/>
        <v>0</v>
      </c>
      <c r="AW470" s="584">
        <f>IFERROR(VLOOKUP(G470,'base dados'!$B$2:$C$47,2,FALSE),0)</f>
        <v>0</v>
      </c>
      <c r="AX470" s="589">
        <f t="shared" ref="AX470:AX502" si="140">IFERROR(IF(J470="Kg",AU470*AW470,IF(J470="M³",AV470*AW470,0))," ")</f>
        <v>0</v>
      </c>
      <c r="AY470" s="601">
        <f t="shared" si="131"/>
        <v>0</v>
      </c>
      <c r="AZ470" s="601">
        <f t="shared" si="132"/>
        <v>0</v>
      </c>
      <c r="BA470" s="585">
        <f>IFERROR(VLOOKUP(H470,'base dados'!$B$2:$C$47,2,FALSE),0)</f>
        <v>0</v>
      </c>
      <c r="BB470" s="589">
        <f t="shared" si="138"/>
        <v>0</v>
      </c>
      <c r="BC470" s="589">
        <f t="shared" si="139"/>
        <v>0</v>
      </c>
    </row>
    <row r="471" spans="1:55" ht="42.6" hidden="1" customHeight="1">
      <c r="A471" s="482">
        <f>IFERROR(VLOOKUP(G471,'base dados'!K472:L475,2,FALSE),0)</f>
        <v>0</v>
      </c>
      <c r="B471" s="482">
        <f>IFERROR(VLOOKUP(H471,'base dados'!$M$11:$N$22,2,FALSE),0)</f>
        <v>0</v>
      </c>
      <c r="C471" s="578">
        <f t="shared" si="133"/>
        <v>461</v>
      </c>
      <c r="D471" s="578"/>
      <c r="E471" s="578"/>
      <c r="F471" s="581"/>
      <c r="G471" s="579"/>
      <c r="H471" s="579"/>
      <c r="I471" s="597">
        <f>IFERROR(VLOOKUP(G471,'base dados'!$B$2:$F$47,5,FALSE),0)</f>
        <v>0</v>
      </c>
      <c r="J471" s="586" t="str">
        <f>IFERROR(VLOOKUP(G471,'base dados'!$B$2:$F$47,3,FALSE)," ")</f>
        <v xml:space="preserve"> </v>
      </c>
      <c r="K471" s="597" t="str">
        <f>IFERROR(VLOOKUP(H471,'base dados'!$B$2:$F$47,5,FALSE)," ")</f>
        <v xml:space="preserve"> </v>
      </c>
      <c r="L471" s="586" t="str">
        <f>IFERROR(VLOOKUP(H471,'base dados'!$B$2:$F$47,3,FALSE)," ")</f>
        <v xml:space="preserve"> </v>
      </c>
      <c r="M471" s="582"/>
      <c r="N471" s="587"/>
      <c r="O471" s="587"/>
      <c r="P471" s="586">
        <f t="shared" si="124"/>
        <v>0</v>
      </c>
      <c r="Q471" s="587"/>
      <c r="R471" s="587"/>
      <c r="S471" s="587"/>
      <c r="T471" s="587"/>
      <c r="U471" s="586">
        <f t="shared" si="125"/>
        <v>0</v>
      </c>
      <c r="V471" s="582"/>
      <c r="W471" s="582"/>
      <c r="X471" s="582"/>
      <c r="Y471" s="582"/>
      <c r="Z471" s="586">
        <f t="shared" si="126"/>
        <v>0</v>
      </c>
      <c r="AA471" s="582"/>
      <c r="AB471" s="582"/>
      <c r="AC471" s="586">
        <f t="shared" si="127"/>
        <v>0</v>
      </c>
      <c r="AD471" s="582"/>
      <c r="AE471" s="582"/>
      <c r="AF471" s="582"/>
      <c r="AG471" s="586">
        <f t="shared" si="128"/>
        <v>0</v>
      </c>
      <c r="AH471" s="582"/>
      <c r="AI471" s="582"/>
      <c r="AJ471" s="582"/>
      <c r="AK471" s="582"/>
      <c r="AL471" s="586">
        <f t="shared" si="129"/>
        <v>0</v>
      </c>
      <c r="AM471" s="582"/>
      <c r="AN471" s="582"/>
      <c r="AO471" s="586">
        <f t="shared" si="134"/>
        <v>0</v>
      </c>
      <c r="AP471" s="582"/>
      <c r="AQ471" s="582"/>
      <c r="AR471" s="582"/>
      <c r="AS471" s="588">
        <f t="shared" si="135"/>
        <v>0</v>
      </c>
      <c r="AT471" s="590">
        <f t="shared" si="136"/>
        <v>0</v>
      </c>
      <c r="AU471" s="601">
        <f t="shared" si="130"/>
        <v>0</v>
      </c>
      <c r="AV471" s="601">
        <f t="shared" si="137"/>
        <v>0</v>
      </c>
      <c r="AW471" s="584">
        <f>IFERROR(VLOOKUP(G471,'base dados'!$B$2:$C$47,2,FALSE),0)</f>
        <v>0</v>
      </c>
      <c r="AX471" s="589">
        <f t="shared" si="140"/>
        <v>0</v>
      </c>
      <c r="AY471" s="601">
        <f t="shared" si="131"/>
        <v>0</v>
      </c>
      <c r="AZ471" s="601">
        <f t="shared" si="132"/>
        <v>0</v>
      </c>
      <c r="BA471" s="585">
        <f>IFERROR(VLOOKUP(H471,'base dados'!$B$2:$C$47,2,FALSE),0)</f>
        <v>0</v>
      </c>
      <c r="BB471" s="589">
        <f t="shared" si="138"/>
        <v>0</v>
      </c>
      <c r="BC471" s="589">
        <f t="shared" si="139"/>
        <v>0</v>
      </c>
    </row>
    <row r="472" spans="1:55" ht="42.6" hidden="1" customHeight="1">
      <c r="A472" s="482">
        <f>IFERROR(VLOOKUP(G472,'base dados'!K473:L476,2,FALSE),0)</f>
        <v>0</v>
      </c>
      <c r="B472" s="482">
        <f>IFERROR(VLOOKUP(H472,'base dados'!$M$11:$N$22,2,FALSE),0)</f>
        <v>0</v>
      </c>
      <c r="C472" s="578">
        <f t="shared" si="133"/>
        <v>462</v>
      </c>
      <c r="D472" s="578"/>
      <c r="E472" s="578"/>
      <c r="F472" s="581"/>
      <c r="G472" s="579"/>
      <c r="H472" s="579"/>
      <c r="I472" s="597">
        <f>IFERROR(VLOOKUP(G472,'base dados'!$B$2:$F$47,5,FALSE),0)</f>
        <v>0</v>
      </c>
      <c r="J472" s="586" t="str">
        <f>IFERROR(VLOOKUP(G472,'base dados'!$B$2:$F$47,3,FALSE)," ")</f>
        <v xml:space="preserve"> </v>
      </c>
      <c r="K472" s="597" t="str">
        <f>IFERROR(VLOOKUP(H472,'base dados'!$B$2:$F$47,5,FALSE)," ")</f>
        <v xml:space="preserve"> </v>
      </c>
      <c r="L472" s="586" t="str">
        <f>IFERROR(VLOOKUP(H472,'base dados'!$B$2:$F$47,3,FALSE)," ")</f>
        <v xml:space="preserve"> </v>
      </c>
      <c r="M472" s="582"/>
      <c r="N472" s="587"/>
      <c r="O472" s="587"/>
      <c r="P472" s="586">
        <f t="shared" si="124"/>
        <v>0</v>
      </c>
      <c r="Q472" s="587"/>
      <c r="R472" s="587"/>
      <c r="S472" s="587"/>
      <c r="T472" s="587"/>
      <c r="U472" s="586">
        <f t="shared" si="125"/>
        <v>0</v>
      </c>
      <c r="V472" s="582"/>
      <c r="W472" s="582"/>
      <c r="X472" s="582"/>
      <c r="Y472" s="582"/>
      <c r="Z472" s="586">
        <f t="shared" si="126"/>
        <v>0</v>
      </c>
      <c r="AA472" s="582"/>
      <c r="AB472" s="582"/>
      <c r="AC472" s="586">
        <f t="shared" si="127"/>
        <v>0</v>
      </c>
      <c r="AD472" s="582"/>
      <c r="AE472" s="582"/>
      <c r="AF472" s="582"/>
      <c r="AG472" s="586">
        <f t="shared" si="128"/>
        <v>0</v>
      </c>
      <c r="AH472" s="582"/>
      <c r="AI472" s="582"/>
      <c r="AJ472" s="582"/>
      <c r="AK472" s="582"/>
      <c r="AL472" s="586">
        <f t="shared" si="129"/>
        <v>0</v>
      </c>
      <c r="AM472" s="582"/>
      <c r="AN472" s="582"/>
      <c r="AO472" s="586">
        <f t="shared" si="134"/>
        <v>0</v>
      </c>
      <c r="AP472" s="582"/>
      <c r="AQ472" s="582"/>
      <c r="AR472" s="582"/>
      <c r="AS472" s="588">
        <f t="shared" si="135"/>
        <v>0</v>
      </c>
      <c r="AT472" s="590">
        <f t="shared" si="136"/>
        <v>0</v>
      </c>
      <c r="AU472" s="601">
        <f t="shared" si="130"/>
        <v>0</v>
      </c>
      <c r="AV472" s="601">
        <f t="shared" si="137"/>
        <v>0</v>
      </c>
      <c r="AW472" s="584">
        <f>IFERROR(VLOOKUP(G472,'base dados'!$B$2:$C$47,2,FALSE),0)</f>
        <v>0</v>
      </c>
      <c r="AX472" s="589">
        <f t="shared" si="140"/>
        <v>0</v>
      </c>
      <c r="AY472" s="601">
        <f t="shared" si="131"/>
        <v>0</v>
      </c>
      <c r="AZ472" s="601">
        <f t="shared" si="132"/>
        <v>0</v>
      </c>
      <c r="BA472" s="585">
        <f>IFERROR(VLOOKUP(H472,'base dados'!$B$2:$C$47,2,FALSE),0)</f>
        <v>0</v>
      </c>
      <c r="BB472" s="589">
        <f t="shared" si="138"/>
        <v>0</v>
      </c>
      <c r="BC472" s="589">
        <f t="shared" si="139"/>
        <v>0</v>
      </c>
    </row>
    <row r="473" spans="1:55" ht="42.6" hidden="1" customHeight="1">
      <c r="A473" s="482">
        <f>IFERROR(VLOOKUP(G473,'base dados'!K474:L477,2,FALSE),0)</f>
        <v>0</v>
      </c>
      <c r="B473" s="482">
        <f>IFERROR(VLOOKUP(H473,'base dados'!$M$11:$N$22,2,FALSE),0)</f>
        <v>0</v>
      </c>
      <c r="C473" s="578">
        <f t="shared" si="133"/>
        <v>463</v>
      </c>
      <c r="D473" s="578"/>
      <c r="E473" s="578"/>
      <c r="F473" s="581"/>
      <c r="G473" s="579"/>
      <c r="H473" s="579"/>
      <c r="I473" s="597">
        <f>IFERROR(VLOOKUP(G473,'base dados'!$B$2:$F$47,5,FALSE),0)</f>
        <v>0</v>
      </c>
      <c r="J473" s="586" t="str">
        <f>IFERROR(VLOOKUP(G473,'base dados'!$B$2:$F$47,3,FALSE)," ")</f>
        <v xml:space="preserve"> </v>
      </c>
      <c r="K473" s="597" t="str">
        <f>IFERROR(VLOOKUP(H473,'base dados'!$B$2:$F$47,5,FALSE)," ")</f>
        <v xml:space="preserve"> </v>
      </c>
      <c r="L473" s="586" t="str">
        <f>IFERROR(VLOOKUP(H473,'base dados'!$B$2:$F$47,3,FALSE)," ")</f>
        <v xml:space="preserve"> </v>
      </c>
      <c r="M473" s="582"/>
      <c r="N473" s="587"/>
      <c r="O473" s="587"/>
      <c r="P473" s="586">
        <f t="shared" si="124"/>
        <v>0</v>
      </c>
      <c r="Q473" s="587"/>
      <c r="R473" s="587"/>
      <c r="S473" s="587"/>
      <c r="T473" s="587"/>
      <c r="U473" s="586">
        <f t="shared" si="125"/>
        <v>0</v>
      </c>
      <c r="V473" s="582"/>
      <c r="W473" s="582"/>
      <c r="X473" s="582"/>
      <c r="Y473" s="582"/>
      <c r="Z473" s="586">
        <f t="shared" si="126"/>
        <v>0</v>
      </c>
      <c r="AA473" s="582"/>
      <c r="AB473" s="582"/>
      <c r="AC473" s="586">
        <f t="shared" si="127"/>
        <v>0</v>
      </c>
      <c r="AD473" s="582"/>
      <c r="AE473" s="582"/>
      <c r="AF473" s="582"/>
      <c r="AG473" s="586">
        <f t="shared" si="128"/>
        <v>0</v>
      </c>
      <c r="AH473" s="582"/>
      <c r="AI473" s="582"/>
      <c r="AJ473" s="582"/>
      <c r="AK473" s="582"/>
      <c r="AL473" s="586">
        <f t="shared" si="129"/>
        <v>0</v>
      </c>
      <c r="AM473" s="582"/>
      <c r="AN473" s="582"/>
      <c r="AO473" s="586">
        <f t="shared" si="134"/>
        <v>0</v>
      </c>
      <c r="AP473" s="582"/>
      <c r="AQ473" s="582"/>
      <c r="AR473" s="582"/>
      <c r="AS473" s="588">
        <f t="shared" si="135"/>
        <v>0</v>
      </c>
      <c r="AT473" s="590">
        <f t="shared" si="136"/>
        <v>0</v>
      </c>
      <c r="AU473" s="601">
        <f t="shared" si="130"/>
        <v>0</v>
      </c>
      <c r="AV473" s="601">
        <f t="shared" si="137"/>
        <v>0</v>
      </c>
      <c r="AW473" s="584">
        <f>IFERROR(VLOOKUP(G473,'base dados'!$B$2:$C$47,2,FALSE),0)</f>
        <v>0</v>
      </c>
      <c r="AX473" s="589">
        <f t="shared" si="140"/>
        <v>0</v>
      </c>
      <c r="AY473" s="601">
        <f t="shared" si="131"/>
        <v>0</v>
      </c>
      <c r="AZ473" s="601">
        <f t="shared" si="132"/>
        <v>0</v>
      </c>
      <c r="BA473" s="585">
        <f>IFERROR(VLOOKUP(H473,'base dados'!$B$2:$C$47,2,FALSE),0)</f>
        <v>0</v>
      </c>
      <c r="BB473" s="589">
        <f t="shared" si="138"/>
        <v>0</v>
      </c>
      <c r="BC473" s="589">
        <f t="shared" si="139"/>
        <v>0</v>
      </c>
    </row>
    <row r="474" spans="1:55" ht="42.6" hidden="1" customHeight="1">
      <c r="A474" s="482">
        <f>IFERROR(VLOOKUP(G474,'base dados'!K475:L478,2,FALSE),0)</f>
        <v>0</v>
      </c>
      <c r="B474" s="482">
        <f>IFERROR(VLOOKUP(H474,'base dados'!$M$11:$N$22,2,FALSE),0)</f>
        <v>0</v>
      </c>
      <c r="C474" s="578">
        <f t="shared" si="133"/>
        <v>464</v>
      </c>
      <c r="D474" s="578"/>
      <c r="E474" s="578"/>
      <c r="F474" s="581"/>
      <c r="G474" s="579"/>
      <c r="H474" s="579"/>
      <c r="I474" s="597">
        <f>IFERROR(VLOOKUP(G474,'base dados'!$B$2:$F$47,5,FALSE),0)</f>
        <v>0</v>
      </c>
      <c r="J474" s="586" t="str">
        <f>IFERROR(VLOOKUP(G474,'base dados'!$B$2:$F$47,3,FALSE)," ")</f>
        <v xml:space="preserve"> </v>
      </c>
      <c r="K474" s="597" t="str">
        <f>IFERROR(VLOOKUP(H474,'base dados'!$B$2:$F$47,5,FALSE)," ")</f>
        <v xml:space="preserve"> </v>
      </c>
      <c r="L474" s="586" t="str">
        <f>IFERROR(VLOOKUP(H474,'base dados'!$B$2:$F$47,3,FALSE)," ")</f>
        <v xml:space="preserve"> </v>
      </c>
      <c r="M474" s="582"/>
      <c r="N474" s="587"/>
      <c r="O474" s="587"/>
      <c r="P474" s="586">
        <f t="shared" si="124"/>
        <v>0</v>
      </c>
      <c r="Q474" s="587"/>
      <c r="R474" s="587"/>
      <c r="S474" s="587"/>
      <c r="T474" s="587"/>
      <c r="U474" s="586">
        <f t="shared" si="125"/>
        <v>0</v>
      </c>
      <c r="V474" s="582"/>
      <c r="W474" s="582"/>
      <c r="X474" s="582"/>
      <c r="Y474" s="582"/>
      <c r="Z474" s="586">
        <f t="shared" si="126"/>
        <v>0</v>
      </c>
      <c r="AA474" s="582"/>
      <c r="AB474" s="582"/>
      <c r="AC474" s="586">
        <f t="shared" si="127"/>
        <v>0</v>
      </c>
      <c r="AD474" s="582"/>
      <c r="AE474" s="582"/>
      <c r="AF474" s="582"/>
      <c r="AG474" s="586">
        <f t="shared" si="128"/>
        <v>0</v>
      </c>
      <c r="AH474" s="582"/>
      <c r="AI474" s="582"/>
      <c r="AJ474" s="582"/>
      <c r="AK474" s="582"/>
      <c r="AL474" s="586">
        <f t="shared" si="129"/>
        <v>0</v>
      </c>
      <c r="AM474" s="582"/>
      <c r="AN474" s="582"/>
      <c r="AO474" s="586">
        <f t="shared" si="134"/>
        <v>0</v>
      </c>
      <c r="AP474" s="582"/>
      <c r="AQ474" s="582"/>
      <c r="AR474" s="582"/>
      <c r="AS474" s="588">
        <f t="shared" si="135"/>
        <v>0</v>
      </c>
      <c r="AT474" s="590">
        <f t="shared" si="136"/>
        <v>0</v>
      </c>
      <c r="AU474" s="601">
        <f t="shared" si="130"/>
        <v>0</v>
      </c>
      <c r="AV474" s="601">
        <f t="shared" si="137"/>
        <v>0</v>
      </c>
      <c r="AW474" s="584">
        <f>IFERROR(VLOOKUP(G474,'base dados'!$B$2:$C$47,2,FALSE),0)</f>
        <v>0</v>
      </c>
      <c r="AX474" s="589">
        <f t="shared" si="140"/>
        <v>0</v>
      </c>
      <c r="AY474" s="601">
        <f t="shared" si="131"/>
        <v>0</v>
      </c>
      <c r="AZ474" s="601">
        <f t="shared" si="132"/>
        <v>0</v>
      </c>
      <c r="BA474" s="585">
        <f>IFERROR(VLOOKUP(H474,'base dados'!$B$2:$C$47,2,FALSE),0)</f>
        <v>0</v>
      </c>
      <c r="BB474" s="589">
        <f t="shared" si="138"/>
        <v>0</v>
      </c>
      <c r="BC474" s="589">
        <f t="shared" si="139"/>
        <v>0</v>
      </c>
    </row>
    <row r="475" spans="1:55" ht="42.6" hidden="1" customHeight="1">
      <c r="A475" s="482">
        <f>IFERROR(VLOOKUP(G475,'base dados'!K476:L479,2,FALSE),0)</f>
        <v>0</v>
      </c>
      <c r="B475" s="482">
        <f>IFERROR(VLOOKUP(H475,'base dados'!$M$11:$N$22,2,FALSE),0)</f>
        <v>0</v>
      </c>
      <c r="C475" s="578">
        <f t="shared" si="133"/>
        <v>465</v>
      </c>
      <c r="D475" s="578"/>
      <c r="E475" s="578"/>
      <c r="F475" s="581"/>
      <c r="G475" s="579"/>
      <c r="H475" s="579"/>
      <c r="I475" s="597">
        <f>IFERROR(VLOOKUP(G475,'base dados'!$B$2:$F$47,5,FALSE),0)</f>
        <v>0</v>
      </c>
      <c r="J475" s="586" t="str">
        <f>IFERROR(VLOOKUP(G475,'base dados'!$B$2:$F$47,3,FALSE)," ")</f>
        <v xml:space="preserve"> </v>
      </c>
      <c r="K475" s="597" t="str">
        <f>IFERROR(VLOOKUP(H475,'base dados'!$B$2:$F$47,5,FALSE)," ")</f>
        <v xml:space="preserve"> </v>
      </c>
      <c r="L475" s="586" t="str">
        <f>IFERROR(VLOOKUP(H475,'base dados'!$B$2:$F$47,3,FALSE)," ")</f>
        <v xml:space="preserve"> </v>
      </c>
      <c r="M475" s="582"/>
      <c r="N475" s="587"/>
      <c r="O475" s="587"/>
      <c r="P475" s="586">
        <f t="shared" si="124"/>
        <v>0</v>
      </c>
      <c r="Q475" s="587"/>
      <c r="R475" s="587"/>
      <c r="S475" s="587"/>
      <c r="T475" s="587"/>
      <c r="U475" s="586">
        <f t="shared" si="125"/>
        <v>0</v>
      </c>
      <c r="V475" s="582"/>
      <c r="W475" s="582"/>
      <c r="X475" s="582"/>
      <c r="Y475" s="582"/>
      <c r="Z475" s="586">
        <f t="shared" si="126"/>
        <v>0</v>
      </c>
      <c r="AA475" s="582"/>
      <c r="AB475" s="582"/>
      <c r="AC475" s="586">
        <f t="shared" si="127"/>
        <v>0</v>
      </c>
      <c r="AD475" s="582"/>
      <c r="AE475" s="582"/>
      <c r="AF475" s="582"/>
      <c r="AG475" s="586">
        <f t="shared" si="128"/>
        <v>0</v>
      </c>
      <c r="AH475" s="582"/>
      <c r="AI475" s="582"/>
      <c r="AJ475" s="582"/>
      <c r="AK475" s="582"/>
      <c r="AL475" s="586">
        <f t="shared" si="129"/>
        <v>0</v>
      </c>
      <c r="AM475" s="582"/>
      <c r="AN475" s="582"/>
      <c r="AO475" s="586">
        <f t="shared" si="134"/>
        <v>0</v>
      </c>
      <c r="AP475" s="582"/>
      <c r="AQ475" s="582"/>
      <c r="AR475" s="582"/>
      <c r="AS475" s="588">
        <f t="shared" si="135"/>
        <v>0</v>
      </c>
      <c r="AT475" s="590">
        <f t="shared" si="136"/>
        <v>0</v>
      </c>
      <c r="AU475" s="601">
        <f t="shared" si="130"/>
        <v>0</v>
      </c>
      <c r="AV475" s="601">
        <f t="shared" si="137"/>
        <v>0</v>
      </c>
      <c r="AW475" s="584">
        <f>IFERROR(VLOOKUP(G475,'base dados'!$B$2:$C$47,2,FALSE),0)</f>
        <v>0</v>
      </c>
      <c r="AX475" s="589">
        <f t="shared" si="140"/>
        <v>0</v>
      </c>
      <c r="AY475" s="601">
        <f t="shared" si="131"/>
        <v>0</v>
      </c>
      <c r="AZ475" s="601">
        <f t="shared" si="132"/>
        <v>0</v>
      </c>
      <c r="BA475" s="585">
        <f>IFERROR(VLOOKUP(H475,'base dados'!$B$2:$C$47,2,FALSE),0)</f>
        <v>0</v>
      </c>
      <c r="BB475" s="589">
        <f t="shared" si="138"/>
        <v>0</v>
      </c>
      <c r="BC475" s="589">
        <f t="shared" si="139"/>
        <v>0</v>
      </c>
    </row>
    <row r="476" spans="1:55" ht="42.6" hidden="1" customHeight="1">
      <c r="A476" s="482">
        <f>IFERROR(VLOOKUP(G476,'base dados'!K477:L480,2,FALSE),0)</f>
        <v>0</v>
      </c>
      <c r="B476" s="482">
        <f>IFERROR(VLOOKUP(H476,'base dados'!$M$11:$N$22,2,FALSE),0)</f>
        <v>0</v>
      </c>
      <c r="C476" s="578">
        <f t="shared" si="133"/>
        <v>466</v>
      </c>
      <c r="D476" s="578"/>
      <c r="E476" s="578"/>
      <c r="F476" s="581"/>
      <c r="G476" s="579"/>
      <c r="H476" s="579"/>
      <c r="I476" s="597">
        <f>IFERROR(VLOOKUP(G476,'base dados'!$B$2:$F$47,5,FALSE),0)</f>
        <v>0</v>
      </c>
      <c r="J476" s="586" t="str">
        <f>IFERROR(VLOOKUP(G476,'base dados'!$B$2:$F$47,3,FALSE)," ")</f>
        <v xml:space="preserve"> </v>
      </c>
      <c r="K476" s="597" t="str">
        <f>IFERROR(VLOOKUP(H476,'base dados'!$B$2:$F$47,5,FALSE)," ")</f>
        <v xml:space="preserve"> </v>
      </c>
      <c r="L476" s="586" t="str">
        <f>IFERROR(VLOOKUP(H476,'base dados'!$B$2:$F$47,3,FALSE)," ")</f>
        <v xml:space="preserve"> </v>
      </c>
      <c r="M476" s="582"/>
      <c r="N476" s="587"/>
      <c r="O476" s="587"/>
      <c r="P476" s="586">
        <f t="shared" si="124"/>
        <v>0</v>
      </c>
      <c r="Q476" s="587"/>
      <c r="R476" s="587"/>
      <c r="S476" s="587"/>
      <c r="T476" s="587"/>
      <c r="U476" s="586">
        <f t="shared" si="125"/>
        <v>0</v>
      </c>
      <c r="V476" s="582"/>
      <c r="W476" s="582"/>
      <c r="X476" s="582"/>
      <c r="Y476" s="582"/>
      <c r="Z476" s="586">
        <f t="shared" si="126"/>
        <v>0</v>
      </c>
      <c r="AA476" s="582"/>
      <c r="AB476" s="582"/>
      <c r="AC476" s="586">
        <f t="shared" si="127"/>
        <v>0</v>
      </c>
      <c r="AD476" s="582"/>
      <c r="AE476" s="582"/>
      <c r="AF476" s="582"/>
      <c r="AG476" s="586">
        <f t="shared" si="128"/>
        <v>0</v>
      </c>
      <c r="AH476" s="582"/>
      <c r="AI476" s="582"/>
      <c r="AJ476" s="582"/>
      <c r="AK476" s="582"/>
      <c r="AL476" s="586">
        <f t="shared" si="129"/>
        <v>0</v>
      </c>
      <c r="AM476" s="582"/>
      <c r="AN476" s="582"/>
      <c r="AO476" s="586">
        <f t="shared" si="134"/>
        <v>0</v>
      </c>
      <c r="AP476" s="582"/>
      <c r="AQ476" s="582"/>
      <c r="AR476" s="582"/>
      <c r="AS476" s="588">
        <f t="shared" si="135"/>
        <v>0</v>
      </c>
      <c r="AT476" s="590">
        <f t="shared" si="136"/>
        <v>0</v>
      </c>
      <c r="AU476" s="601">
        <f t="shared" si="130"/>
        <v>0</v>
      </c>
      <c r="AV476" s="601">
        <f t="shared" si="137"/>
        <v>0</v>
      </c>
      <c r="AW476" s="584">
        <f>IFERROR(VLOOKUP(G476,'base dados'!$B$2:$C$47,2,FALSE),0)</f>
        <v>0</v>
      </c>
      <c r="AX476" s="589">
        <f t="shared" si="140"/>
        <v>0</v>
      </c>
      <c r="AY476" s="601">
        <f t="shared" si="131"/>
        <v>0</v>
      </c>
      <c r="AZ476" s="601">
        <f t="shared" si="132"/>
        <v>0</v>
      </c>
      <c r="BA476" s="585">
        <f>IFERROR(VLOOKUP(H476,'base dados'!$B$2:$C$47,2,FALSE),0)</f>
        <v>0</v>
      </c>
      <c r="BB476" s="589">
        <f t="shared" si="138"/>
        <v>0</v>
      </c>
      <c r="BC476" s="589">
        <f t="shared" si="139"/>
        <v>0</v>
      </c>
    </row>
    <row r="477" spans="1:55" ht="42.6" hidden="1" customHeight="1">
      <c r="A477" s="482">
        <f>IFERROR(VLOOKUP(G477,'base dados'!K478:L481,2,FALSE),0)</f>
        <v>0</v>
      </c>
      <c r="B477" s="482">
        <f>IFERROR(VLOOKUP(H477,'base dados'!$M$11:$N$22,2,FALSE),0)</f>
        <v>0</v>
      </c>
      <c r="C477" s="578">
        <f t="shared" si="133"/>
        <v>467</v>
      </c>
      <c r="D477" s="578"/>
      <c r="E477" s="578"/>
      <c r="F477" s="581"/>
      <c r="G477" s="579"/>
      <c r="H477" s="579"/>
      <c r="I477" s="597">
        <f>IFERROR(VLOOKUP(G477,'base dados'!$B$2:$F$47,5,FALSE),0)</f>
        <v>0</v>
      </c>
      <c r="J477" s="586" t="str">
        <f>IFERROR(VLOOKUP(G477,'base dados'!$B$2:$F$47,3,FALSE)," ")</f>
        <v xml:space="preserve"> </v>
      </c>
      <c r="K477" s="597" t="str">
        <f>IFERROR(VLOOKUP(H477,'base dados'!$B$2:$F$47,5,FALSE)," ")</f>
        <v xml:space="preserve"> </v>
      </c>
      <c r="L477" s="586" t="str">
        <f>IFERROR(VLOOKUP(H477,'base dados'!$B$2:$F$47,3,FALSE)," ")</f>
        <v xml:space="preserve"> </v>
      </c>
      <c r="M477" s="582"/>
      <c r="N477" s="587"/>
      <c r="O477" s="587"/>
      <c r="P477" s="586">
        <f t="shared" si="124"/>
        <v>0</v>
      </c>
      <c r="Q477" s="587"/>
      <c r="R477" s="587"/>
      <c r="S477" s="587"/>
      <c r="T477" s="587"/>
      <c r="U477" s="586">
        <f t="shared" si="125"/>
        <v>0</v>
      </c>
      <c r="V477" s="582"/>
      <c r="W477" s="582"/>
      <c r="X477" s="582"/>
      <c r="Y477" s="582"/>
      <c r="Z477" s="586">
        <f t="shared" si="126"/>
        <v>0</v>
      </c>
      <c r="AA477" s="582"/>
      <c r="AB477" s="582"/>
      <c r="AC477" s="586">
        <f t="shared" si="127"/>
        <v>0</v>
      </c>
      <c r="AD477" s="582"/>
      <c r="AE477" s="582"/>
      <c r="AF477" s="582"/>
      <c r="AG477" s="586">
        <f t="shared" si="128"/>
        <v>0</v>
      </c>
      <c r="AH477" s="582"/>
      <c r="AI477" s="582"/>
      <c r="AJ477" s="582"/>
      <c r="AK477" s="582"/>
      <c r="AL477" s="586">
        <f t="shared" si="129"/>
        <v>0</v>
      </c>
      <c r="AM477" s="582"/>
      <c r="AN477" s="582"/>
      <c r="AO477" s="586">
        <f t="shared" si="134"/>
        <v>0</v>
      </c>
      <c r="AP477" s="582"/>
      <c r="AQ477" s="582"/>
      <c r="AR477" s="582"/>
      <c r="AS477" s="588">
        <f t="shared" si="135"/>
        <v>0</v>
      </c>
      <c r="AT477" s="590">
        <f t="shared" si="136"/>
        <v>0</v>
      </c>
      <c r="AU477" s="601">
        <f t="shared" si="130"/>
        <v>0</v>
      </c>
      <c r="AV477" s="601">
        <f t="shared" si="137"/>
        <v>0</v>
      </c>
      <c r="AW477" s="584">
        <f>IFERROR(VLOOKUP(G477,'base dados'!$B$2:$C$47,2,FALSE),0)</f>
        <v>0</v>
      </c>
      <c r="AX477" s="589">
        <f t="shared" si="140"/>
        <v>0</v>
      </c>
      <c r="AY477" s="601">
        <f t="shared" si="131"/>
        <v>0</v>
      </c>
      <c r="AZ477" s="601">
        <f t="shared" si="132"/>
        <v>0</v>
      </c>
      <c r="BA477" s="585">
        <f>IFERROR(VLOOKUP(H477,'base dados'!$B$2:$C$47,2,FALSE),0)</f>
        <v>0</v>
      </c>
      <c r="BB477" s="589">
        <f t="shared" si="138"/>
        <v>0</v>
      </c>
      <c r="BC477" s="589">
        <f t="shared" si="139"/>
        <v>0</v>
      </c>
    </row>
    <row r="478" spans="1:55" ht="42.6" hidden="1" customHeight="1">
      <c r="A478" s="482">
        <f>IFERROR(VLOOKUP(G478,'base dados'!K479:L482,2,FALSE),0)</f>
        <v>0</v>
      </c>
      <c r="B478" s="482">
        <f>IFERROR(VLOOKUP(H478,'base dados'!$M$11:$N$22,2,FALSE),0)</f>
        <v>0</v>
      </c>
      <c r="C478" s="578">
        <f t="shared" si="133"/>
        <v>468</v>
      </c>
      <c r="D478" s="578"/>
      <c r="E478" s="578"/>
      <c r="F478" s="581"/>
      <c r="G478" s="579"/>
      <c r="H478" s="579"/>
      <c r="I478" s="597">
        <f>IFERROR(VLOOKUP(G478,'base dados'!$B$2:$F$47,5,FALSE),0)</f>
        <v>0</v>
      </c>
      <c r="J478" s="586" t="str">
        <f>IFERROR(VLOOKUP(G478,'base dados'!$B$2:$F$47,3,FALSE)," ")</f>
        <v xml:space="preserve"> </v>
      </c>
      <c r="K478" s="597" t="str">
        <f>IFERROR(VLOOKUP(H478,'base dados'!$B$2:$F$47,5,FALSE)," ")</f>
        <v xml:space="preserve"> </v>
      </c>
      <c r="L478" s="586" t="str">
        <f>IFERROR(VLOOKUP(H478,'base dados'!$B$2:$F$47,3,FALSE)," ")</f>
        <v xml:space="preserve"> </v>
      </c>
      <c r="M478" s="582"/>
      <c r="N478" s="587"/>
      <c r="O478" s="587"/>
      <c r="P478" s="586">
        <f t="shared" si="124"/>
        <v>0</v>
      </c>
      <c r="Q478" s="587"/>
      <c r="R478" s="587"/>
      <c r="S478" s="587"/>
      <c r="T478" s="587"/>
      <c r="U478" s="586">
        <f t="shared" si="125"/>
        <v>0</v>
      </c>
      <c r="V478" s="582"/>
      <c r="W478" s="582"/>
      <c r="X478" s="582"/>
      <c r="Y478" s="582"/>
      <c r="Z478" s="586">
        <f t="shared" si="126"/>
        <v>0</v>
      </c>
      <c r="AA478" s="582"/>
      <c r="AB478" s="582"/>
      <c r="AC478" s="586">
        <f t="shared" si="127"/>
        <v>0</v>
      </c>
      <c r="AD478" s="582"/>
      <c r="AE478" s="582"/>
      <c r="AF478" s="582"/>
      <c r="AG478" s="586">
        <f t="shared" si="128"/>
        <v>0</v>
      </c>
      <c r="AH478" s="582"/>
      <c r="AI478" s="582"/>
      <c r="AJ478" s="582"/>
      <c r="AK478" s="582"/>
      <c r="AL478" s="586">
        <f t="shared" si="129"/>
        <v>0</v>
      </c>
      <c r="AM478" s="582"/>
      <c r="AN478" s="582"/>
      <c r="AO478" s="586">
        <f t="shared" si="134"/>
        <v>0</v>
      </c>
      <c r="AP478" s="582"/>
      <c r="AQ478" s="582"/>
      <c r="AR478" s="582"/>
      <c r="AS478" s="588">
        <f t="shared" si="135"/>
        <v>0</v>
      </c>
      <c r="AT478" s="590">
        <f t="shared" si="136"/>
        <v>0</v>
      </c>
      <c r="AU478" s="601">
        <f t="shared" si="130"/>
        <v>0</v>
      </c>
      <c r="AV478" s="601">
        <f t="shared" si="137"/>
        <v>0</v>
      </c>
      <c r="AW478" s="584">
        <f>IFERROR(VLOOKUP(G478,'base dados'!$B$2:$C$47,2,FALSE),0)</f>
        <v>0</v>
      </c>
      <c r="AX478" s="589">
        <f t="shared" si="140"/>
        <v>0</v>
      </c>
      <c r="AY478" s="601">
        <f t="shared" si="131"/>
        <v>0</v>
      </c>
      <c r="AZ478" s="601">
        <f t="shared" si="132"/>
        <v>0</v>
      </c>
      <c r="BA478" s="585">
        <f>IFERROR(VLOOKUP(H478,'base dados'!$B$2:$C$47,2,FALSE),0)</f>
        <v>0</v>
      </c>
      <c r="BB478" s="589">
        <f t="shared" si="138"/>
        <v>0</v>
      </c>
      <c r="BC478" s="589">
        <f t="shared" si="139"/>
        <v>0</v>
      </c>
    </row>
    <row r="479" spans="1:55" ht="42.6" hidden="1" customHeight="1">
      <c r="A479" s="482">
        <f>IFERROR(VLOOKUP(G479,'base dados'!K480:L483,2,FALSE),0)</f>
        <v>0</v>
      </c>
      <c r="B479" s="482">
        <f>IFERROR(VLOOKUP(H479,'base dados'!$M$11:$N$22,2,FALSE),0)</f>
        <v>0</v>
      </c>
      <c r="C479" s="578">
        <f t="shared" si="133"/>
        <v>469</v>
      </c>
      <c r="D479" s="578"/>
      <c r="E479" s="578"/>
      <c r="F479" s="581"/>
      <c r="G479" s="579"/>
      <c r="H479" s="579"/>
      <c r="I479" s="597">
        <f>IFERROR(VLOOKUP(G479,'base dados'!$B$2:$F$47,5,FALSE),0)</f>
        <v>0</v>
      </c>
      <c r="J479" s="586" t="str">
        <f>IFERROR(VLOOKUP(G479,'base dados'!$B$2:$F$47,3,FALSE)," ")</f>
        <v xml:space="preserve"> </v>
      </c>
      <c r="K479" s="597" t="str">
        <f>IFERROR(VLOOKUP(H479,'base dados'!$B$2:$F$47,5,FALSE)," ")</f>
        <v xml:space="preserve"> </v>
      </c>
      <c r="L479" s="586" t="str">
        <f>IFERROR(VLOOKUP(H479,'base dados'!$B$2:$F$47,3,FALSE)," ")</f>
        <v xml:space="preserve"> </v>
      </c>
      <c r="M479" s="582"/>
      <c r="N479" s="587"/>
      <c r="O479" s="587"/>
      <c r="P479" s="586">
        <f t="shared" si="124"/>
        <v>0</v>
      </c>
      <c r="Q479" s="587"/>
      <c r="R479" s="587"/>
      <c r="S479" s="587"/>
      <c r="T479" s="587"/>
      <c r="U479" s="586">
        <f t="shared" si="125"/>
        <v>0</v>
      </c>
      <c r="V479" s="582"/>
      <c r="W479" s="582"/>
      <c r="X479" s="582"/>
      <c r="Y479" s="582"/>
      <c r="Z479" s="586">
        <f t="shared" si="126"/>
        <v>0</v>
      </c>
      <c r="AA479" s="582"/>
      <c r="AB479" s="582"/>
      <c r="AC479" s="586">
        <f t="shared" si="127"/>
        <v>0</v>
      </c>
      <c r="AD479" s="582"/>
      <c r="AE479" s="582"/>
      <c r="AF479" s="582"/>
      <c r="AG479" s="586">
        <f t="shared" si="128"/>
        <v>0</v>
      </c>
      <c r="AH479" s="582"/>
      <c r="AI479" s="582"/>
      <c r="AJ479" s="582"/>
      <c r="AK479" s="582"/>
      <c r="AL479" s="586">
        <f t="shared" si="129"/>
        <v>0</v>
      </c>
      <c r="AM479" s="582"/>
      <c r="AN479" s="582"/>
      <c r="AO479" s="586">
        <f t="shared" si="134"/>
        <v>0</v>
      </c>
      <c r="AP479" s="582"/>
      <c r="AQ479" s="582"/>
      <c r="AR479" s="582"/>
      <c r="AS479" s="588">
        <f t="shared" si="135"/>
        <v>0</v>
      </c>
      <c r="AT479" s="590">
        <f t="shared" si="136"/>
        <v>0</v>
      </c>
      <c r="AU479" s="601">
        <f t="shared" si="130"/>
        <v>0</v>
      </c>
      <c r="AV479" s="601">
        <f t="shared" si="137"/>
        <v>0</v>
      </c>
      <c r="AW479" s="584">
        <f>IFERROR(VLOOKUP(G479,'base dados'!$B$2:$C$47,2,FALSE),0)</f>
        <v>0</v>
      </c>
      <c r="AX479" s="589">
        <f t="shared" si="140"/>
        <v>0</v>
      </c>
      <c r="AY479" s="601">
        <f t="shared" si="131"/>
        <v>0</v>
      </c>
      <c r="AZ479" s="601">
        <f t="shared" si="132"/>
        <v>0</v>
      </c>
      <c r="BA479" s="585">
        <f>IFERROR(VLOOKUP(H479,'base dados'!$B$2:$C$47,2,FALSE),0)</f>
        <v>0</v>
      </c>
      <c r="BB479" s="589">
        <f t="shared" si="138"/>
        <v>0</v>
      </c>
      <c r="BC479" s="589">
        <f t="shared" si="139"/>
        <v>0</v>
      </c>
    </row>
    <row r="480" spans="1:55" ht="42.6" hidden="1" customHeight="1">
      <c r="A480" s="482">
        <f>IFERROR(VLOOKUP(G480,'base dados'!K481:L484,2,FALSE),0)</f>
        <v>0</v>
      </c>
      <c r="B480" s="482">
        <f>IFERROR(VLOOKUP(H480,'base dados'!$M$11:$N$22,2,FALSE),0)</f>
        <v>0</v>
      </c>
      <c r="C480" s="578">
        <f t="shared" si="133"/>
        <v>470</v>
      </c>
      <c r="D480" s="578"/>
      <c r="E480" s="578"/>
      <c r="F480" s="581"/>
      <c r="G480" s="579"/>
      <c r="H480" s="579"/>
      <c r="I480" s="597">
        <f>IFERROR(VLOOKUP(G480,'base dados'!$B$2:$F$47,5,FALSE),0)</f>
        <v>0</v>
      </c>
      <c r="J480" s="586" t="str">
        <f>IFERROR(VLOOKUP(G480,'base dados'!$B$2:$F$47,3,FALSE)," ")</f>
        <v xml:space="preserve"> </v>
      </c>
      <c r="K480" s="597" t="str">
        <f>IFERROR(VLOOKUP(H480,'base dados'!$B$2:$F$47,5,FALSE)," ")</f>
        <v xml:space="preserve"> </v>
      </c>
      <c r="L480" s="586" t="str">
        <f>IFERROR(VLOOKUP(H480,'base dados'!$B$2:$F$47,3,FALSE)," ")</f>
        <v xml:space="preserve"> </v>
      </c>
      <c r="M480" s="582"/>
      <c r="N480" s="587"/>
      <c r="O480" s="587"/>
      <c r="P480" s="586">
        <f t="shared" si="124"/>
        <v>0</v>
      </c>
      <c r="Q480" s="587"/>
      <c r="R480" s="587"/>
      <c r="S480" s="587"/>
      <c r="T480" s="587"/>
      <c r="U480" s="586">
        <f t="shared" si="125"/>
        <v>0</v>
      </c>
      <c r="V480" s="582"/>
      <c r="W480" s="582"/>
      <c r="X480" s="582"/>
      <c r="Y480" s="582"/>
      <c r="Z480" s="586">
        <f t="shared" si="126"/>
        <v>0</v>
      </c>
      <c r="AA480" s="582"/>
      <c r="AB480" s="582"/>
      <c r="AC480" s="586">
        <f t="shared" si="127"/>
        <v>0</v>
      </c>
      <c r="AD480" s="582"/>
      <c r="AE480" s="582"/>
      <c r="AF480" s="582"/>
      <c r="AG480" s="586">
        <f t="shared" si="128"/>
        <v>0</v>
      </c>
      <c r="AH480" s="582"/>
      <c r="AI480" s="582"/>
      <c r="AJ480" s="582"/>
      <c r="AK480" s="582"/>
      <c r="AL480" s="586">
        <f t="shared" si="129"/>
        <v>0</v>
      </c>
      <c r="AM480" s="582"/>
      <c r="AN480" s="582"/>
      <c r="AO480" s="586">
        <f t="shared" si="134"/>
        <v>0</v>
      </c>
      <c r="AP480" s="582"/>
      <c r="AQ480" s="582"/>
      <c r="AR480" s="582"/>
      <c r="AS480" s="588">
        <f t="shared" si="135"/>
        <v>0</v>
      </c>
      <c r="AT480" s="590">
        <f t="shared" si="136"/>
        <v>0</v>
      </c>
      <c r="AU480" s="601">
        <f t="shared" si="130"/>
        <v>0</v>
      </c>
      <c r="AV480" s="601">
        <f t="shared" si="137"/>
        <v>0</v>
      </c>
      <c r="AW480" s="584">
        <f>IFERROR(VLOOKUP(G480,'base dados'!$B$2:$C$47,2,FALSE),0)</f>
        <v>0</v>
      </c>
      <c r="AX480" s="589">
        <f t="shared" si="140"/>
        <v>0</v>
      </c>
      <c r="AY480" s="601">
        <f t="shared" si="131"/>
        <v>0</v>
      </c>
      <c r="AZ480" s="601">
        <f t="shared" si="132"/>
        <v>0</v>
      </c>
      <c r="BA480" s="585">
        <f>IFERROR(VLOOKUP(H480,'base dados'!$B$2:$C$47,2,FALSE),0)</f>
        <v>0</v>
      </c>
      <c r="BB480" s="589">
        <f t="shared" si="138"/>
        <v>0</v>
      </c>
      <c r="BC480" s="589">
        <f t="shared" si="139"/>
        <v>0</v>
      </c>
    </row>
    <row r="481" spans="1:55" ht="42.6" hidden="1" customHeight="1">
      <c r="A481" s="482">
        <f>IFERROR(VLOOKUP(G481,'base dados'!K482:L485,2,FALSE),0)</f>
        <v>0</v>
      </c>
      <c r="B481" s="482">
        <f>IFERROR(VLOOKUP(H481,'base dados'!$M$11:$N$22,2,FALSE),0)</f>
        <v>0</v>
      </c>
      <c r="C481" s="578">
        <f t="shared" si="133"/>
        <v>471</v>
      </c>
      <c r="D481" s="578"/>
      <c r="E481" s="578"/>
      <c r="F481" s="581"/>
      <c r="G481" s="579"/>
      <c r="H481" s="579"/>
      <c r="I481" s="597">
        <f>IFERROR(VLOOKUP(G481,'base dados'!$B$2:$F$47,5,FALSE),0)</f>
        <v>0</v>
      </c>
      <c r="J481" s="586" t="str">
        <f>IFERROR(VLOOKUP(G481,'base dados'!$B$2:$F$47,3,FALSE)," ")</f>
        <v xml:space="preserve"> </v>
      </c>
      <c r="K481" s="597" t="str">
        <f>IFERROR(VLOOKUP(H481,'base dados'!$B$2:$F$47,5,FALSE)," ")</f>
        <v xml:space="preserve"> </v>
      </c>
      <c r="L481" s="586" t="str">
        <f>IFERROR(VLOOKUP(H481,'base dados'!$B$2:$F$47,3,FALSE)," ")</f>
        <v xml:space="preserve"> </v>
      </c>
      <c r="M481" s="582"/>
      <c r="N481" s="587"/>
      <c r="O481" s="587"/>
      <c r="P481" s="586">
        <f t="shared" si="124"/>
        <v>0</v>
      </c>
      <c r="Q481" s="587"/>
      <c r="R481" s="587"/>
      <c r="S481" s="587"/>
      <c r="T481" s="587"/>
      <c r="U481" s="586">
        <f t="shared" si="125"/>
        <v>0</v>
      </c>
      <c r="V481" s="582"/>
      <c r="W481" s="582"/>
      <c r="X481" s="582"/>
      <c r="Y481" s="582"/>
      <c r="Z481" s="586">
        <f t="shared" si="126"/>
        <v>0</v>
      </c>
      <c r="AA481" s="582"/>
      <c r="AB481" s="582"/>
      <c r="AC481" s="586">
        <f t="shared" si="127"/>
        <v>0</v>
      </c>
      <c r="AD481" s="582"/>
      <c r="AE481" s="582"/>
      <c r="AF481" s="582"/>
      <c r="AG481" s="586">
        <f t="shared" si="128"/>
        <v>0</v>
      </c>
      <c r="AH481" s="582"/>
      <c r="AI481" s="582"/>
      <c r="AJ481" s="582"/>
      <c r="AK481" s="582"/>
      <c r="AL481" s="586">
        <f t="shared" si="129"/>
        <v>0</v>
      </c>
      <c r="AM481" s="582"/>
      <c r="AN481" s="582"/>
      <c r="AO481" s="586">
        <f t="shared" si="134"/>
        <v>0</v>
      </c>
      <c r="AP481" s="582"/>
      <c r="AQ481" s="582"/>
      <c r="AR481" s="582"/>
      <c r="AS481" s="588">
        <f t="shared" si="135"/>
        <v>0</v>
      </c>
      <c r="AT481" s="590">
        <f t="shared" si="136"/>
        <v>0</v>
      </c>
      <c r="AU481" s="601">
        <f t="shared" si="130"/>
        <v>0</v>
      </c>
      <c r="AV481" s="601">
        <f t="shared" si="137"/>
        <v>0</v>
      </c>
      <c r="AW481" s="584">
        <f>IFERROR(VLOOKUP(G481,'base dados'!$B$2:$C$47,2,FALSE),0)</f>
        <v>0</v>
      </c>
      <c r="AX481" s="589">
        <f t="shared" si="140"/>
        <v>0</v>
      </c>
      <c r="AY481" s="601">
        <f t="shared" si="131"/>
        <v>0</v>
      </c>
      <c r="AZ481" s="601">
        <f t="shared" si="132"/>
        <v>0</v>
      </c>
      <c r="BA481" s="585">
        <f>IFERROR(VLOOKUP(H481,'base dados'!$B$2:$C$47,2,FALSE),0)</f>
        <v>0</v>
      </c>
      <c r="BB481" s="589">
        <f t="shared" si="138"/>
        <v>0</v>
      </c>
      <c r="BC481" s="589">
        <f t="shared" si="139"/>
        <v>0</v>
      </c>
    </row>
    <row r="482" spans="1:55" ht="42.6" hidden="1" customHeight="1">
      <c r="A482" s="482">
        <f>IFERROR(VLOOKUP(G482,'base dados'!K483:L486,2,FALSE),0)</f>
        <v>0</v>
      </c>
      <c r="B482" s="482">
        <f>IFERROR(VLOOKUP(H482,'base dados'!$M$11:$N$22,2,FALSE),0)</f>
        <v>0</v>
      </c>
      <c r="C482" s="578">
        <f t="shared" si="133"/>
        <v>472</v>
      </c>
      <c r="D482" s="578"/>
      <c r="E482" s="578"/>
      <c r="F482" s="581"/>
      <c r="G482" s="579"/>
      <c r="H482" s="579"/>
      <c r="I482" s="597">
        <f>IFERROR(VLOOKUP(G482,'base dados'!$B$2:$F$47,5,FALSE),0)</f>
        <v>0</v>
      </c>
      <c r="J482" s="586" t="str">
        <f>IFERROR(VLOOKUP(G482,'base dados'!$B$2:$F$47,3,FALSE)," ")</f>
        <v xml:space="preserve"> </v>
      </c>
      <c r="K482" s="597" t="str">
        <f>IFERROR(VLOOKUP(H482,'base dados'!$B$2:$F$47,5,FALSE)," ")</f>
        <v xml:space="preserve"> </v>
      </c>
      <c r="L482" s="586" t="str">
        <f>IFERROR(VLOOKUP(H482,'base dados'!$B$2:$F$47,3,FALSE)," ")</f>
        <v xml:space="preserve"> </v>
      </c>
      <c r="M482" s="582"/>
      <c r="N482" s="587"/>
      <c r="O482" s="587"/>
      <c r="P482" s="586">
        <f t="shared" si="124"/>
        <v>0</v>
      </c>
      <c r="Q482" s="587"/>
      <c r="R482" s="587"/>
      <c r="S482" s="587"/>
      <c r="T482" s="587"/>
      <c r="U482" s="586">
        <f t="shared" si="125"/>
        <v>0</v>
      </c>
      <c r="V482" s="582"/>
      <c r="W482" s="582"/>
      <c r="X482" s="582"/>
      <c r="Y482" s="582"/>
      <c r="Z482" s="586">
        <f t="shared" si="126"/>
        <v>0</v>
      </c>
      <c r="AA482" s="582"/>
      <c r="AB482" s="582"/>
      <c r="AC482" s="586">
        <f t="shared" si="127"/>
        <v>0</v>
      </c>
      <c r="AD482" s="582"/>
      <c r="AE482" s="582"/>
      <c r="AF482" s="582"/>
      <c r="AG482" s="586">
        <f t="shared" si="128"/>
        <v>0</v>
      </c>
      <c r="AH482" s="582"/>
      <c r="AI482" s="582"/>
      <c r="AJ482" s="582"/>
      <c r="AK482" s="582"/>
      <c r="AL482" s="586">
        <f t="shared" si="129"/>
        <v>0</v>
      </c>
      <c r="AM482" s="582"/>
      <c r="AN482" s="582"/>
      <c r="AO482" s="586">
        <f t="shared" si="134"/>
        <v>0</v>
      </c>
      <c r="AP482" s="582"/>
      <c r="AQ482" s="582"/>
      <c r="AR482" s="582"/>
      <c r="AS482" s="588">
        <f t="shared" si="135"/>
        <v>0</v>
      </c>
      <c r="AT482" s="590">
        <f t="shared" si="136"/>
        <v>0</v>
      </c>
      <c r="AU482" s="601">
        <f t="shared" si="130"/>
        <v>0</v>
      </c>
      <c r="AV482" s="601">
        <f t="shared" si="137"/>
        <v>0</v>
      </c>
      <c r="AW482" s="584">
        <f>IFERROR(VLOOKUP(G482,'base dados'!$B$2:$C$47,2,FALSE),0)</f>
        <v>0</v>
      </c>
      <c r="AX482" s="589">
        <f t="shared" si="140"/>
        <v>0</v>
      </c>
      <c r="AY482" s="601">
        <f t="shared" si="131"/>
        <v>0</v>
      </c>
      <c r="AZ482" s="601">
        <f t="shared" si="132"/>
        <v>0</v>
      </c>
      <c r="BA482" s="585">
        <f>IFERROR(VLOOKUP(H482,'base dados'!$B$2:$C$47,2,FALSE),0)</f>
        <v>0</v>
      </c>
      <c r="BB482" s="589">
        <f t="shared" si="138"/>
        <v>0</v>
      </c>
      <c r="BC482" s="589">
        <f t="shared" si="139"/>
        <v>0</v>
      </c>
    </row>
    <row r="483" spans="1:55" ht="42.6" hidden="1" customHeight="1">
      <c r="A483" s="482">
        <f>IFERROR(VLOOKUP(G483,'base dados'!K484:L487,2,FALSE),0)</f>
        <v>0</v>
      </c>
      <c r="B483" s="482">
        <f>IFERROR(VLOOKUP(H483,'base dados'!$M$11:$N$22,2,FALSE),0)</f>
        <v>0</v>
      </c>
      <c r="C483" s="578">
        <f t="shared" si="133"/>
        <v>473</v>
      </c>
      <c r="D483" s="578"/>
      <c r="E483" s="578"/>
      <c r="F483" s="581"/>
      <c r="G483" s="579"/>
      <c r="H483" s="579"/>
      <c r="I483" s="597">
        <f>IFERROR(VLOOKUP(G483,'base dados'!$B$2:$F$47,5,FALSE),0)</f>
        <v>0</v>
      </c>
      <c r="J483" s="586" t="str">
        <f>IFERROR(VLOOKUP(G483,'base dados'!$B$2:$F$47,3,FALSE)," ")</f>
        <v xml:space="preserve"> </v>
      </c>
      <c r="K483" s="597" t="str">
        <f>IFERROR(VLOOKUP(H483,'base dados'!$B$2:$F$47,5,FALSE)," ")</f>
        <v xml:space="preserve"> </v>
      </c>
      <c r="L483" s="586" t="str">
        <f>IFERROR(VLOOKUP(H483,'base dados'!$B$2:$F$47,3,FALSE)," ")</f>
        <v xml:space="preserve"> </v>
      </c>
      <c r="M483" s="582"/>
      <c r="N483" s="587"/>
      <c r="O483" s="587"/>
      <c r="P483" s="586">
        <f t="shared" si="124"/>
        <v>0</v>
      </c>
      <c r="Q483" s="587"/>
      <c r="R483" s="587"/>
      <c r="S483" s="587"/>
      <c r="T483" s="587"/>
      <c r="U483" s="586">
        <f t="shared" si="125"/>
        <v>0</v>
      </c>
      <c r="V483" s="582"/>
      <c r="W483" s="582"/>
      <c r="X483" s="582"/>
      <c r="Y483" s="582"/>
      <c r="Z483" s="586">
        <f t="shared" si="126"/>
        <v>0</v>
      </c>
      <c r="AA483" s="582"/>
      <c r="AB483" s="582"/>
      <c r="AC483" s="586">
        <f t="shared" si="127"/>
        <v>0</v>
      </c>
      <c r="AD483" s="582"/>
      <c r="AE483" s="582"/>
      <c r="AF483" s="582"/>
      <c r="AG483" s="586">
        <f t="shared" si="128"/>
        <v>0</v>
      </c>
      <c r="AH483" s="582"/>
      <c r="AI483" s="582"/>
      <c r="AJ483" s="582"/>
      <c r="AK483" s="582"/>
      <c r="AL483" s="586">
        <f t="shared" si="129"/>
        <v>0</v>
      </c>
      <c r="AM483" s="582"/>
      <c r="AN483" s="582"/>
      <c r="AO483" s="586">
        <f t="shared" si="134"/>
        <v>0</v>
      </c>
      <c r="AP483" s="582"/>
      <c r="AQ483" s="582"/>
      <c r="AR483" s="582"/>
      <c r="AS483" s="588">
        <f t="shared" si="135"/>
        <v>0</v>
      </c>
      <c r="AT483" s="590">
        <f t="shared" si="136"/>
        <v>0</v>
      </c>
      <c r="AU483" s="601">
        <f t="shared" si="130"/>
        <v>0</v>
      </c>
      <c r="AV483" s="601">
        <f t="shared" si="137"/>
        <v>0</v>
      </c>
      <c r="AW483" s="584">
        <f>IFERROR(VLOOKUP(G483,'base dados'!$B$2:$C$47,2,FALSE),0)</f>
        <v>0</v>
      </c>
      <c r="AX483" s="589">
        <f t="shared" si="140"/>
        <v>0</v>
      </c>
      <c r="AY483" s="601">
        <f t="shared" si="131"/>
        <v>0</v>
      </c>
      <c r="AZ483" s="601">
        <f t="shared" si="132"/>
        <v>0</v>
      </c>
      <c r="BA483" s="585">
        <f>IFERROR(VLOOKUP(H483,'base dados'!$B$2:$C$47,2,FALSE),0)</f>
        <v>0</v>
      </c>
      <c r="BB483" s="589">
        <f t="shared" si="138"/>
        <v>0</v>
      </c>
      <c r="BC483" s="589">
        <f t="shared" si="139"/>
        <v>0</v>
      </c>
    </row>
    <row r="484" spans="1:55" ht="42.6" hidden="1" customHeight="1">
      <c r="A484" s="482">
        <f>IFERROR(VLOOKUP(G484,'base dados'!K485:L488,2,FALSE),0)</f>
        <v>0</v>
      </c>
      <c r="B484" s="482">
        <f>IFERROR(VLOOKUP(H484,'base dados'!$M$11:$N$22,2,FALSE),0)</f>
        <v>0</v>
      </c>
      <c r="C484" s="578">
        <f t="shared" si="133"/>
        <v>474</v>
      </c>
      <c r="D484" s="578"/>
      <c r="E484" s="578"/>
      <c r="F484" s="581"/>
      <c r="G484" s="579"/>
      <c r="H484" s="579"/>
      <c r="I484" s="597">
        <f>IFERROR(VLOOKUP(G484,'base dados'!$B$2:$F$47,5,FALSE),0)</f>
        <v>0</v>
      </c>
      <c r="J484" s="586" t="str">
        <f>IFERROR(VLOOKUP(G484,'base dados'!$B$2:$F$47,3,FALSE)," ")</f>
        <v xml:space="preserve"> </v>
      </c>
      <c r="K484" s="597" t="str">
        <f>IFERROR(VLOOKUP(H484,'base dados'!$B$2:$F$47,5,FALSE)," ")</f>
        <v xml:space="preserve"> </v>
      </c>
      <c r="L484" s="586" t="str">
        <f>IFERROR(VLOOKUP(H484,'base dados'!$B$2:$F$47,3,FALSE)," ")</f>
        <v xml:space="preserve"> </v>
      </c>
      <c r="M484" s="582"/>
      <c r="N484" s="587"/>
      <c r="O484" s="587"/>
      <c r="P484" s="586">
        <f t="shared" si="124"/>
        <v>0</v>
      </c>
      <c r="Q484" s="587"/>
      <c r="R484" s="587"/>
      <c r="S484" s="587"/>
      <c r="T484" s="587"/>
      <c r="U484" s="586">
        <f t="shared" si="125"/>
        <v>0</v>
      </c>
      <c r="V484" s="582"/>
      <c r="W484" s="582"/>
      <c r="X484" s="582"/>
      <c r="Y484" s="582"/>
      <c r="Z484" s="586">
        <f t="shared" si="126"/>
        <v>0</v>
      </c>
      <c r="AA484" s="582"/>
      <c r="AB484" s="582"/>
      <c r="AC484" s="586">
        <f t="shared" si="127"/>
        <v>0</v>
      </c>
      <c r="AD484" s="582"/>
      <c r="AE484" s="582"/>
      <c r="AF484" s="582"/>
      <c r="AG484" s="586">
        <f t="shared" si="128"/>
        <v>0</v>
      </c>
      <c r="AH484" s="582"/>
      <c r="AI484" s="582"/>
      <c r="AJ484" s="582"/>
      <c r="AK484" s="582"/>
      <c r="AL484" s="586">
        <f t="shared" si="129"/>
        <v>0</v>
      </c>
      <c r="AM484" s="582"/>
      <c r="AN484" s="582"/>
      <c r="AO484" s="586">
        <f t="shared" si="134"/>
        <v>0</v>
      </c>
      <c r="AP484" s="582"/>
      <c r="AQ484" s="582"/>
      <c r="AR484" s="582"/>
      <c r="AS484" s="588">
        <f t="shared" si="135"/>
        <v>0</v>
      </c>
      <c r="AT484" s="590">
        <f t="shared" si="136"/>
        <v>0</v>
      </c>
      <c r="AU484" s="601">
        <f t="shared" si="130"/>
        <v>0</v>
      </c>
      <c r="AV484" s="601">
        <f t="shared" si="137"/>
        <v>0</v>
      </c>
      <c r="AW484" s="584">
        <f>IFERROR(VLOOKUP(G484,'base dados'!$B$2:$C$47,2,FALSE),0)</f>
        <v>0</v>
      </c>
      <c r="AX484" s="589">
        <f t="shared" si="140"/>
        <v>0</v>
      </c>
      <c r="AY484" s="601">
        <f t="shared" si="131"/>
        <v>0</v>
      </c>
      <c r="AZ484" s="601">
        <f t="shared" si="132"/>
        <v>0</v>
      </c>
      <c r="BA484" s="585">
        <f>IFERROR(VLOOKUP(H484,'base dados'!$B$2:$C$47,2,FALSE),0)</f>
        <v>0</v>
      </c>
      <c r="BB484" s="589">
        <f t="shared" si="138"/>
        <v>0</v>
      </c>
      <c r="BC484" s="589">
        <f t="shared" si="139"/>
        <v>0</v>
      </c>
    </row>
    <row r="485" spans="1:55" ht="42.6" hidden="1" customHeight="1">
      <c r="A485" s="482">
        <f>IFERROR(VLOOKUP(G485,'base dados'!K486:L489,2,FALSE),0)</f>
        <v>0</v>
      </c>
      <c r="B485" s="482">
        <f>IFERROR(VLOOKUP(H485,'base dados'!$M$11:$N$22,2,FALSE),0)</f>
        <v>0</v>
      </c>
      <c r="C485" s="578">
        <f t="shared" si="133"/>
        <v>475</v>
      </c>
      <c r="D485" s="578"/>
      <c r="E485" s="578"/>
      <c r="F485" s="581"/>
      <c r="G485" s="579"/>
      <c r="H485" s="579"/>
      <c r="I485" s="597">
        <f>IFERROR(VLOOKUP(G485,'base dados'!$B$2:$F$47,5,FALSE),0)</f>
        <v>0</v>
      </c>
      <c r="J485" s="586" t="str">
        <f>IFERROR(VLOOKUP(G485,'base dados'!$B$2:$F$47,3,FALSE)," ")</f>
        <v xml:space="preserve"> </v>
      </c>
      <c r="K485" s="597" t="str">
        <f>IFERROR(VLOOKUP(H485,'base dados'!$B$2:$F$47,5,FALSE)," ")</f>
        <v xml:space="preserve"> </v>
      </c>
      <c r="L485" s="586" t="str">
        <f>IFERROR(VLOOKUP(H485,'base dados'!$B$2:$F$47,3,FALSE)," ")</f>
        <v xml:space="preserve"> </v>
      </c>
      <c r="M485" s="582"/>
      <c r="N485" s="587"/>
      <c r="O485" s="587"/>
      <c r="P485" s="586">
        <f t="shared" si="124"/>
        <v>0</v>
      </c>
      <c r="Q485" s="587"/>
      <c r="R485" s="587"/>
      <c r="S485" s="587"/>
      <c r="T485" s="587"/>
      <c r="U485" s="586">
        <f t="shared" si="125"/>
        <v>0</v>
      </c>
      <c r="V485" s="582"/>
      <c r="W485" s="582"/>
      <c r="X485" s="582"/>
      <c r="Y485" s="582"/>
      <c r="Z485" s="586">
        <f t="shared" si="126"/>
        <v>0</v>
      </c>
      <c r="AA485" s="582"/>
      <c r="AB485" s="582"/>
      <c r="AC485" s="586">
        <f t="shared" si="127"/>
        <v>0</v>
      </c>
      <c r="AD485" s="582"/>
      <c r="AE485" s="582"/>
      <c r="AF485" s="582"/>
      <c r="AG485" s="586">
        <f t="shared" si="128"/>
        <v>0</v>
      </c>
      <c r="AH485" s="582"/>
      <c r="AI485" s="582"/>
      <c r="AJ485" s="582"/>
      <c r="AK485" s="582"/>
      <c r="AL485" s="586">
        <f t="shared" si="129"/>
        <v>0</v>
      </c>
      <c r="AM485" s="582"/>
      <c r="AN485" s="582"/>
      <c r="AO485" s="586">
        <f t="shared" si="134"/>
        <v>0</v>
      </c>
      <c r="AP485" s="582"/>
      <c r="AQ485" s="582"/>
      <c r="AR485" s="582"/>
      <c r="AS485" s="588">
        <f t="shared" si="135"/>
        <v>0</v>
      </c>
      <c r="AT485" s="590">
        <f t="shared" si="136"/>
        <v>0</v>
      </c>
      <c r="AU485" s="601">
        <f t="shared" si="130"/>
        <v>0</v>
      </c>
      <c r="AV485" s="601">
        <f t="shared" si="137"/>
        <v>0</v>
      </c>
      <c r="AW485" s="584">
        <f>IFERROR(VLOOKUP(G485,'base dados'!$B$2:$C$47,2,FALSE),0)</f>
        <v>0</v>
      </c>
      <c r="AX485" s="589">
        <f t="shared" si="140"/>
        <v>0</v>
      </c>
      <c r="AY485" s="601">
        <f t="shared" si="131"/>
        <v>0</v>
      </c>
      <c r="AZ485" s="601">
        <f t="shared" si="132"/>
        <v>0</v>
      </c>
      <c r="BA485" s="585">
        <f>IFERROR(VLOOKUP(H485,'base dados'!$B$2:$C$47,2,FALSE),0)</f>
        <v>0</v>
      </c>
      <c r="BB485" s="589">
        <f t="shared" si="138"/>
        <v>0</v>
      </c>
      <c r="BC485" s="589">
        <f t="shared" si="139"/>
        <v>0</v>
      </c>
    </row>
    <row r="486" spans="1:55" ht="42.6" hidden="1" customHeight="1">
      <c r="A486" s="482">
        <f>IFERROR(VLOOKUP(G486,'base dados'!K487:L490,2,FALSE),0)</f>
        <v>0</v>
      </c>
      <c r="B486" s="482">
        <f>IFERROR(VLOOKUP(H486,'base dados'!$M$11:$N$22,2,FALSE),0)</f>
        <v>0</v>
      </c>
      <c r="C486" s="578">
        <f t="shared" si="133"/>
        <v>476</v>
      </c>
      <c r="D486" s="578"/>
      <c r="E486" s="578"/>
      <c r="F486" s="581"/>
      <c r="G486" s="579"/>
      <c r="H486" s="579"/>
      <c r="I486" s="597">
        <f>IFERROR(VLOOKUP(G486,'base dados'!$B$2:$F$47,5,FALSE),0)</f>
        <v>0</v>
      </c>
      <c r="J486" s="586" t="str">
        <f>IFERROR(VLOOKUP(G486,'base dados'!$B$2:$F$47,3,FALSE)," ")</f>
        <v xml:space="preserve"> </v>
      </c>
      <c r="K486" s="597" t="str">
        <f>IFERROR(VLOOKUP(H486,'base dados'!$B$2:$F$47,5,FALSE)," ")</f>
        <v xml:space="preserve"> </v>
      </c>
      <c r="L486" s="586" t="str">
        <f>IFERROR(VLOOKUP(H486,'base dados'!$B$2:$F$47,3,FALSE)," ")</f>
        <v xml:space="preserve"> </v>
      </c>
      <c r="M486" s="582"/>
      <c r="N486" s="587"/>
      <c r="O486" s="587"/>
      <c r="P486" s="586">
        <f t="shared" si="124"/>
        <v>0</v>
      </c>
      <c r="Q486" s="587"/>
      <c r="R486" s="587"/>
      <c r="S486" s="587"/>
      <c r="T486" s="587"/>
      <c r="U486" s="586">
        <f t="shared" si="125"/>
        <v>0</v>
      </c>
      <c r="V486" s="582"/>
      <c r="W486" s="582"/>
      <c r="X486" s="582"/>
      <c r="Y486" s="582"/>
      <c r="Z486" s="586">
        <f t="shared" si="126"/>
        <v>0</v>
      </c>
      <c r="AA486" s="582"/>
      <c r="AB486" s="582"/>
      <c r="AC486" s="586">
        <f t="shared" si="127"/>
        <v>0</v>
      </c>
      <c r="AD486" s="582"/>
      <c r="AE486" s="582"/>
      <c r="AF486" s="582"/>
      <c r="AG486" s="586">
        <f t="shared" si="128"/>
        <v>0</v>
      </c>
      <c r="AH486" s="582"/>
      <c r="AI486" s="582"/>
      <c r="AJ486" s="582"/>
      <c r="AK486" s="582"/>
      <c r="AL486" s="586">
        <f t="shared" si="129"/>
        <v>0</v>
      </c>
      <c r="AM486" s="582"/>
      <c r="AN486" s="582"/>
      <c r="AO486" s="586">
        <f t="shared" si="134"/>
        <v>0</v>
      </c>
      <c r="AP486" s="582"/>
      <c r="AQ486" s="582"/>
      <c r="AR486" s="582"/>
      <c r="AS486" s="588">
        <f t="shared" si="135"/>
        <v>0</v>
      </c>
      <c r="AT486" s="590">
        <f t="shared" si="136"/>
        <v>0</v>
      </c>
      <c r="AU486" s="601">
        <f t="shared" si="130"/>
        <v>0</v>
      </c>
      <c r="AV486" s="601">
        <f t="shared" si="137"/>
        <v>0</v>
      </c>
      <c r="AW486" s="584">
        <f>IFERROR(VLOOKUP(G486,'base dados'!$B$2:$C$47,2,FALSE),0)</f>
        <v>0</v>
      </c>
      <c r="AX486" s="589">
        <f t="shared" si="140"/>
        <v>0</v>
      </c>
      <c r="AY486" s="601">
        <f t="shared" si="131"/>
        <v>0</v>
      </c>
      <c r="AZ486" s="601">
        <f t="shared" si="132"/>
        <v>0</v>
      </c>
      <c r="BA486" s="585">
        <f>IFERROR(VLOOKUP(H486,'base dados'!$B$2:$C$47,2,FALSE),0)</f>
        <v>0</v>
      </c>
      <c r="BB486" s="589">
        <f t="shared" si="138"/>
        <v>0</v>
      </c>
      <c r="BC486" s="589">
        <f t="shared" si="139"/>
        <v>0</v>
      </c>
    </row>
    <row r="487" spans="1:55" ht="42.6" hidden="1" customHeight="1">
      <c r="A487" s="482">
        <f>IFERROR(VLOOKUP(G487,'base dados'!K488:L491,2,FALSE),0)</f>
        <v>0</v>
      </c>
      <c r="B487" s="482">
        <f>IFERROR(VLOOKUP(H487,'base dados'!$M$11:$N$22,2,FALSE),0)</f>
        <v>0</v>
      </c>
      <c r="C487" s="578">
        <f t="shared" si="133"/>
        <v>477</v>
      </c>
      <c r="D487" s="578"/>
      <c r="E487" s="578"/>
      <c r="F487" s="581"/>
      <c r="G487" s="579"/>
      <c r="H487" s="579"/>
      <c r="I487" s="597">
        <f>IFERROR(VLOOKUP(G487,'base dados'!$B$2:$F$47,5,FALSE),0)</f>
        <v>0</v>
      </c>
      <c r="J487" s="586" t="str">
        <f>IFERROR(VLOOKUP(G487,'base dados'!$B$2:$F$47,3,FALSE)," ")</f>
        <v xml:space="preserve"> </v>
      </c>
      <c r="K487" s="597" t="str">
        <f>IFERROR(VLOOKUP(H487,'base dados'!$B$2:$F$47,5,FALSE)," ")</f>
        <v xml:space="preserve"> </v>
      </c>
      <c r="L487" s="586" t="str">
        <f>IFERROR(VLOOKUP(H487,'base dados'!$B$2:$F$47,3,FALSE)," ")</f>
        <v xml:space="preserve"> </v>
      </c>
      <c r="M487" s="582"/>
      <c r="N487" s="587"/>
      <c r="O487" s="587"/>
      <c r="P487" s="586">
        <f t="shared" si="124"/>
        <v>0</v>
      </c>
      <c r="Q487" s="587"/>
      <c r="R487" s="587"/>
      <c r="S487" s="587"/>
      <c r="T487" s="587"/>
      <c r="U487" s="586">
        <f t="shared" si="125"/>
        <v>0</v>
      </c>
      <c r="V487" s="582"/>
      <c r="W487" s="582"/>
      <c r="X487" s="582"/>
      <c r="Y487" s="582"/>
      <c r="Z487" s="586">
        <f t="shared" si="126"/>
        <v>0</v>
      </c>
      <c r="AA487" s="582"/>
      <c r="AB487" s="582"/>
      <c r="AC487" s="586">
        <f t="shared" si="127"/>
        <v>0</v>
      </c>
      <c r="AD487" s="582"/>
      <c r="AE487" s="582"/>
      <c r="AF487" s="582"/>
      <c r="AG487" s="586">
        <f t="shared" si="128"/>
        <v>0</v>
      </c>
      <c r="AH487" s="582"/>
      <c r="AI487" s="582"/>
      <c r="AJ487" s="582"/>
      <c r="AK487" s="582"/>
      <c r="AL487" s="586">
        <f t="shared" si="129"/>
        <v>0</v>
      </c>
      <c r="AM487" s="582"/>
      <c r="AN487" s="582"/>
      <c r="AO487" s="586">
        <f t="shared" si="134"/>
        <v>0</v>
      </c>
      <c r="AP487" s="582"/>
      <c r="AQ487" s="582"/>
      <c r="AR487" s="582"/>
      <c r="AS487" s="588">
        <f t="shared" si="135"/>
        <v>0</v>
      </c>
      <c r="AT487" s="590">
        <f t="shared" si="136"/>
        <v>0</v>
      </c>
      <c r="AU487" s="601">
        <f t="shared" si="130"/>
        <v>0</v>
      </c>
      <c r="AV487" s="601">
        <f t="shared" si="137"/>
        <v>0</v>
      </c>
      <c r="AW487" s="584">
        <f>IFERROR(VLOOKUP(G487,'base dados'!$B$2:$C$47,2,FALSE),0)</f>
        <v>0</v>
      </c>
      <c r="AX487" s="589">
        <f t="shared" si="140"/>
        <v>0</v>
      </c>
      <c r="AY487" s="601">
        <f t="shared" si="131"/>
        <v>0</v>
      </c>
      <c r="AZ487" s="601">
        <f t="shared" si="132"/>
        <v>0</v>
      </c>
      <c r="BA487" s="585">
        <f>IFERROR(VLOOKUP(H487,'base dados'!$B$2:$C$47,2,FALSE),0)</f>
        <v>0</v>
      </c>
      <c r="BB487" s="589">
        <f t="shared" si="138"/>
        <v>0</v>
      </c>
      <c r="BC487" s="589">
        <f t="shared" si="139"/>
        <v>0</v>
      </c>
    </row>
    <row r="488" spans="1:55" ht="42.6" hidden="1" customHeight="1">
      <c r="A488" s="482">
        <f>IFERROR(VLOOKUP(G488,'base dados'!K489:L492,2,FALSE),0)</f>
        <v>0</v>
      </c>
      <c r="B488" s="482">
        <f>IFERROR(VLOOKUP(H488,'base dados'!$M$11:$N$22,2,FALSE),0)</f>
        <v>0</v>
      </c>
      <c r="C488" s="578">
        <f t="shared" si="133"/>
        <v>478</v>
      </c>
      <c r="D488" s="578"/>
      <c r="E488" s="578"/>
      <c r="F488" s="581"/>
      <c r="G488" s="579"/>
      <c r="H488" s="579"/>
      <c r="I488" s="597">
        <f>IFERROR(VLOOKUP(G488,'base dados'!$B$2:$F$47,5,FALSE),0)</f>
        <v>0</v>
      </c>
      <c r="J488" s="586" t="str">
        <f>IFERROR(VLOOKUP(G488,'base dados'!$B$2:$F$47,3,FALSE)," ")</f>
        <v xml:space="preserve"> </v>
      </c>
      <c r="K488" s="597" t="str">
        <f>IFERROR(VLOOKUP(H488,'base dados'!$B$2:$F$47,5,FALSE)," ")</f>
        <v xml:space="preserve"> </v>
      </c>
      <c r="L488" s="586" t="str">
        <f>IFERROR(VLOOKUP(H488,'base dados'!$B$2:$F$47,3,FALSE)," ")</f>
        <v xml:space="preserve"> </v>
      </c>
      <c r="M488" s="582"/>
      <c r="N488" s="587"/>
      <c r="O488" s="587"/>
      <c r="P488" s="586">
        <f t="shared" si="124"/>
        <v>0</v>
      </c>
      <c r="Q488" s="587"/>
      <c r="R488" s="587"/>
      <c r="S488" s="587"/>
      <c r="T488" s="587"/>
      <c r="U488" s="586">
        <f t="shared" si="125"/>
        <v>0</v>
      </c>
      <c r="V488" s="582"/>
      <c r="W488" s="582"/>
      <c r="X488" s="582"/>
      <c r="Y488" s="582"/>
      <c r="Z488" s="586">
        <f t="shared" si="126"/>
        <v>0</v>
      </c>
      <c r="AA488" s="582"/>
      <c r="AB488" s="582"/>
      <c r="AC488" s="586">
        <f t="shared" si="127"/>
        <v>0</v>
      </c>
      <c r="AD488" s="582"/>
      <c r="AE488" s="582"/>
      <c r="AF488" s="582"/>
      <c r="AG488" s="586">
        <f t="shared" si="128"/>
        <v>0</v>
      </c>
      <c r="AH488" s="582"/>
      <c r="AI488" s="582"/>
      <c r="AJ488" s="582"/>
      <c r="AK488" s="582"/>
      <c r="AL488" s="586">
        <f t="shared" si="129"/>
        <v>0</v>
      </c>
      <c r="AM488" s="582"/>
      <c r="AN488" s="582"/>
      <c r="AO488" s="586">
        <f t="shared" si="134"/>
        <v>0</v>
      </c>
      <c r="AP488" s="582"/>
      <c r="AQ488" s="582"/>
      <c r="AR488" s="582"/>
      <c r="AS488" s="588">
        <f t="shared" si="135"/>
        <v>0</v>
      </c>
      <c r="AT488" s="590">
        <f t="shared" si="136"/>
        <v>0</v>
      </c>
      <c r="AU488" s="601">
        <f t="shared" si="130"/>
        <v>0</v>
      </c>
      <c r="AV488" s="601">
        <f t="shared" si="137"/>
        <v>0</v>
      </c>
      <c r="AW488" s="584">
        <f>IFERROR(VLOOKUP(G488,'base dados'!$B$2:$C$47,2,FALSE),0)</f>
        <v>0</v>
      </c>
      <c r="AX488" s="589">
        <f t="shared" si="140"/>
        <v>0</v>
      </c>
      <c r="AY488" s="601">
        <f t="shared" si="131"/>
        <v>0</v>
      </c>
      <c r="AZ488" s="601">
        <f t="shared" si="132"/>
        <v>0</v>
      </c>
      <c r="BA488" s="585">
        <f>IFERROR(VLOOKUP(H488,'base dados'!$B$2:$C$47,2,FALSE),0)</f>
        <v>0</v>
      </c>
      <c r="BB488" s="589">
        <f t="shared" si="138"/>
        <v>0</v>
      </c>
      <c r="BC488" s="589">
        <f t="shared" si="139"/>
        <v>0</v>
      </c>
    </row>
    <row r="489" spans="1:55" ht="42.6" hidden="1" customHeight="1">
      <c r="A489" s="482">
        <f>IFERROR(VLOOKUP(G489,'base dados'!K490:L493,2,FALSE),0)</f>
        <v>0</v>
      </c>
      <c r="B489" s="482">
        <f>IFERROR(VLOOKUP(H489,'base dados'!$M$11:$N$22,2,FALSE),0)</f>
        <v>0</v>
      </c>
      <c r="C489" s="578">
        <f t="shared" si="133"/>
        <v>479</v>
      </c>
      <c r="D489" s="578"/>
      <c r="E489" s="578"/>
      <c r="F489" s="581"/>
      <c r="G489" s="579"/>
      <c r="H489" s="579"/>
      <c r="I489" s="597">
        <f>IFERROR(VLOOKUP(G489,'base dados'!$B$2:$F$47,5,FALSE),0)</f>
        <v>0</v>
      </c>
      <c r="J489" s="586" t="str">
        <f>IFERROR(VLOOKUP(G489,'base dados'!$B$2:$F$47,3,FALSE)," ")</f>
        <v xml:space="preserve"> </v>
      </c>
      <c r="K489" s="597" t="str">
        <f>IFERROR(VLOOKUP(H489,'base dados'!$B$2:$F$47,5,FALSE)," ")</f>
        <v xml:space="preserve"> </v>
      </c>
      <c r="L489" s="586" t="str">
        <f>IFERROR(VLOOKUP(H489,'base dados'!$B$2:$F$47,3,FALSE)," ")</f>
        <v xml:space="preserve"> </v>
      </c>
      <c r="M489" s="582"/>
      <c r="N489" s="587"/>
      <c r="O489" s="587"/>
      <c r="P489" s="586">
        <f t="shared" si="124"/>
        <v>0</v>
      </c>
      <c r="Q489" s="587"/>
      <c r="R489" s="587"/>
      <c r="S489" s="587"/>
      <c r="T489" s="587"/>
      <c r="U489" s="586">
        <f t="shared" si="125"/>
        <v>0</v>
      </c>
      <c r="V489" s="582"/>
      <c r="W489" s="582"/>
      <c r="X489" s="582"/>
      <c r="Y489" s="582"/>
      <c r="Z489" s="586">
        <f t="shared" si="126"/>
        <v>0</v>
      </c>
      <c r="AA489" s="582"/>
      <c r="AB489" s="582"/>
      <c r="AC489" s="586">
        <f t="shared" si="127"/>
        <v>0</v>
      </c>
      <c r="AD489" s="582"/>
      <c r="AE489" s="582"/>
      <c r="AF489" s="582"/>
      <c r="AG489" s="586">
        <f t="shared" si="128"/>
        <v>0</v>
      </c>
      <c r="AH489" s="582"/>
      <c r="AI489" s="582"/>
      <c r="AJ489" s="582"/>
      <c r="AK489" s="582"/>
      <c r="AL489" s="586">
        <f t="shared" si="129"/>
        <v>0</v>
      </c>
      <c r="AM489" s="582"/>
      <c r="AN489" s="582"/>
      <c r="AO489" s="586">
        <f t="shared" si="134"/>
        <v>0</v>
      </c>
      <c r="AP489" s="582"/>
      <c r="AQ489" s="582"/>
      <c r="AR489" s="582"/>
      <c r="AS489" s="588">
        <f t="shared" si="135"/>
        <v>0</v>
      </c>
      <c r="AT489" s="590">
        <f t="shared" si="136"/>
        <v>0</v>
      </c>
      <c r="AU489" s="601">
        <f t="shared" si="130"/>
        <v>0</v>
      </c>
      <c r="AV489" s="601">
        <f t="shared" si="137"/>
        <v>0</v>
      </c>
      <c r="AW489" s="584">
        <f>IFERROR(VLOOKUP(G489,'base dados'!$B$2:$C$47,2,FALSE),0)</f>
        <v>0</v>
      </c>
      <c r="AX489" s="589">
        <f t="shared" si="140"/>
        <v>0</v>
      </c>
      <c r="AY489" s="601">
        <f t="shared" si="131"/>
        <v>0</v>
      </c>
      <c r="AZ489" s="601">
        <f t="shared" si="132"/>
        <v>0</v>
      </c>
      <c r="BA489" s="585">
        <f>IFERROR(VLOOKUP(H489,'base dados'!$B$2:$C$47,2,FALSE),0)</f>
        <v>0</v>
      </c>
      <c r="BB489" s="589">
        <f t="shared" si="138"/>
        <v>0</v>
      </c>
      <c r="BC489" s="589">
        <f t="shared" si="139"/>
        <v>0</v>
      </c>
    </row>
    <row r="490" spans="1:55" ht="42.6" hidden="1" customHeight="1">
      <c r="A490" s="482">
        <f>IFERROR(VLOOKUP(G490,'base dados'!K491:L494,2,FALSE),0)</f>
        <v>0</v>
      </c>
      <c r="B490" s="482">
        <f>IFERROR(VLOOKUP(H490,'base dados'!$M$11:$N$22,2,FALSE),0)</f>
        <v>0</v>
      </c>
      <c r="C490" s="578">
        <f t="shared" si="133"/>
        <v>480</v>
      </c>
      <c r="D490" s="578"/>
      <c r="E490" s="578"/>
      <c r="F490" s="581"/>
      <c r="G490" s="579"/>
      <c r="H490" s="579"/>
      <c r="I490" s="597">
        <f>IFERROR(VLOOKUP(G490,'base dados'!$B$2:$F$47,5,FALSE),0)</f>
        <v>0</v>
      </c>
      <c r="J490" s="586" t="str">
        <f>IFERROR(VLOOKUP(G490,'base dados'!$B$2:$F$47,3,FALSE)," ")</f>
        <v xml:space="preserve"> </v>
      </c>
      <c r="K490" s="597" t="str">
        <f>IFERROR(VLOOKUP(H490,'base dados'!$B$2:$F$47,5,FALSE)," ")</f>
        <v xml:space="preserve"> </v>
      </c>
      <c r="L490" s="586" t="str">
        <f>IFERROR(VLOOKUP(H490,'base dados'!$B$2:$F$47,3,FALSE)," ")</f>
        <v xml:space="preserve"> </v>
      </c>
      <c r="M490" s="582"/>
      <c r="N490" s="587"/>
      <c r="O490" s="587"/>
      <c r="P490" s="586">
        <f t="shared" si="124"/>
        <v>0</v>
      </c>
      <c r="Q490" s="587"/>
      <c r="R490" s="587"/>
      <c r="S490" s="587"/>
      <c r="T490" s="587"/>
      <c r="U490" s="586">
        <f t="shared" si="125"/>
        <v>0</v>
      </c>
      <c r="V490" s="582"/>
      <c r="W490" s="582"/>
      <c r="X490" s="582"/>
      <c r="Y490" s="582"/>
      <c r="Z490" s="586">
        <f t="shared" si="126"/>
        <v>0</v>
      </c>
      <c r="AA490" s="582"/>
      <c r="AB490" s="582"/>
      <c r="AC490" s="586">
        <f t="shared" si="127"/>
        <v>0</v>
      </c>
      <c r="AD490" s="582"/>
      <c r="AE490" s="582"/>
      <c r="AF490" s="582"/>
      <c r="AG490" s="586">
        <f t="shared" si="128"/>
        <v>0</v>
      </c>
      <c r="AH490" s="582"/>
      <c r="AI490" s="582"/>
      <c r="AJ490" s="582"/>
      <c r="AK490" s="582"/>
      <c r="AL490" s="586">
        <f t="shared" si="129"/>
        <v>0</v>
      </c>
      <c r="AM490" s="582"/>
      <c r="AN490" s="582"/>
      <c r="AO490" s="586">
        <f t="shared" si="134"/>
        <v>0</v>
      </c>
      <c r="AP490" s="582"/>
      <c r="AQ490" s="582"/>
      <c r="AR490" s="582"/>
      <c r="AS490" s="588">
        <f t="shared" si="135"/>
        <v>0</v>
      </c>
      <c r="AT490" s="590">
        <f t="shared" si="136"/>
        <v>0</v>
      </c>
      <c r="AU490" s="601">
        <f t="shared" si="130"/>
        <v>0</v>
      </c>
      <c r="AV490" s="601">
        <f t="shared" si="137"/>
        <v>0</v>
      </c>
      <c r="AW490" s="584">
        <f>IFERROR(VLOOKUP(G490,'base dados'!$B$2:$C$47,2,FALSE),0)</f>
        <v>0</v>
      </c>
      <c r="AX490" s="589">
        <f t="shared" si="140"/>
        <v>0</v>
      </c>
      <c r="AY490" s="601">
        <f t="shared" si="131"/>
        <v>0</v>
      </c>
      <c r="AZ490" s="601">
        <f t="shared" si="132"/>
        <v>0</v>
      </c>
      <c r="BA490" s="585">
        <f>IFERROR(VLOOKUP(H490,'base dados'!$B$2:$C$47,2,FALSE),0)</f>
        <v>0</v>
      </c>
      <c r="BB490" s="589">
        <f t="shared" si="138"/>
        <v>0</v>
      </c>
      <c r="BC490" s="589">
        <f t="shared" si="139"/>
        <v>0</v>
      </c>
    </row>
    <row r="491" spans="1:55" ht="42.6" hidden="1" customHeight="1">
      <c r="A491" s="482">
        <f>IFERROR(VLOOKUP(G491,'base dados'!K492:L495,2,FALSE),0)</f>
        <v>0</v>
      </c>
      <c r="B491" s="482">
        <f>IFERROR(VLOOKUP(H491,'base dados'!$M$11:$N$22,2,FALSE),0)</f>
        <v>0</v>
      </c>
      <c r="C491" s="578">
        <f t="shared" si="133"/>
        <v>481</v>
      </c>
      <c r="D491" s="578"/>
      <c r="E491" s="578"/>
      <c r="F491" s="581"/>
      <c r="G491" s="579"/>
      <c r="H491" s="579"/>
      <c r="I491" s="597">
        <f>IFERROR(VLOOKUP(G491,'base dados'!$B$2:$F$47,5,FALSE),0)</f>
        <v>0</v>
      </c>
      <c r="J491" s="586" t="str">
        <f>IFERROR(VLOOKUP(G491,'base dados'!$B$2:$F$47,3,FALSE)," ")</f>
        <v xml:space="preserve"> </v>
      </c>
      <c r="K491" s="597" t="str">
        <f>IFERROR(VLOOKUP(H491,'base dados'!$B$2:$F$47,5,FALSE)," ")</f>
        <v xml:space="preserve"> </v>
      </c>
      <c r="L491" s="586" t="str">
        <f>IFERROR(VLOOKUP(H491,'base dados'!$B$2:$F$47,3,FALSE)," ")</f>
        <v xml:space="preserve"> </v>
      </c>
      <c r="M491" s="582"/>
      <c r="N491" s="587"/>
      <c r="O491" s="587"/>
      <c r="P491" s="586">
        <f t="shared" si="124"/>
        <v>0</v>
      </c>
      <c r="Q491" s="587"/>
      <c r="R491" s="587"/>
      <c r="S491" s="587"/>
      <c r="T491" s="587"/>
      <c r="U491" s="586">
        <f t="shared" si="125"/>
        <v>0</v>
      </c>
      <c r="V491" s="582"/>
      <c r="W491" s="582"/>
      <c r="X491" s="582"/>
      <c r="Y491" s="582"/>
      <c r="Z491" s="586">
        <f t="shared" si="126"/>
        <v>0</v>
      </c>
      <c r="AA491" s="582"/>
      <c r="AB491" s="582"/>
      <c r="AC491" s="586">
        <f t="shared" si="127"/>
        <v>0</v>
      </c>
      <c r="AD491" s="582"/>
      <c r="AE491" s="582"/>
      <c r="AF491" s="582"/>
      <c r="AG491" s="586">
        <f t="shared" si="128"/>
        <v>0</v>
      </c>
      <c r="AH491" s="582"/>
      <c r="AI491" s="582"/>
      <c r="AJ491" s="582"/>
      <c r="AK491" s="582"/>
      <c r="AL491" s="586">
        <f t="shared" si="129"/>
        <v>0</v>
      </c>
      <c r="AM491" s="582"/>
      <c r="AN491" s="582"/>
      <c r="AO491" s="586">
        <f t="shared" si="134"/>
        <v>0</v>
      </c>
      <c r="AP491" s="582"/>
      <c r="AQ491" s="582"/>
      <c r="AR491" s="582"/>
      <c r="AS491" s="588">
        <f t="shared" si="135"/>
        <v>0</v>
      </c>
      <c r="AT491" s="590">
        <f t="shared" si="136"/>
        <v>0</v>
      </c>
      <c r="AU491" s="601">
        <f t="shared" si="130"/>
        <v>0</v>
      </c>
      <c r="AV491" s="601">
        <f t="shared" si="137"/>
        <v>0</v>
      </c>
      <c r="AW491" s="584">
        <f>IFERROR(VLOOKUP(G491,'base dados'!$B$2:$C$47,2,FALSE),0)</f>
        <v>0</v>
      </c>
      <c r="AX491" s="589">
        <f t="shared" si="140"/>
        <v>0</v>
      </c>
      <c r="AY491" s="601">
        <f t="shared" si="131"/>
        <v>0</v>
      </c>
      <c r="AZ491" s="601">
        <f t="shared" si="132"/>
        <v>0</v>
      </c>
      <c r="BA491" s="585">
        <f>IFERROR(VLOOKUP(H491,'base dados'!$B$2:$C$47,2,FALSE),0)</f>
        <v>0</v>
      </c>
      <c r="BB491" s="589">
        <f t="shared" si="138"/>
        <v>0</v>
      </c>
      <c r="BC491" s="589">
        <f t="shared" si="139"/>
        <v>0</v>
      </c>
    </row>
    <row r="492" spans="1:55" ht="42.6" hidden="1" customHeight="1">
      <c r="A492" s="482">
        <f>IFERROR(VLOOKUP(G492,'base dados'!K493:L496,2,FALSE),0)</f>
        <v>0</v>
      </c>
      <c r="B492" s="482">
        <f>IFERROR(VLOOKUP(H492,'base dados'!$M$11:$N$22,2,FALSE),0)</f>
        <v>0</v>
      </c>
      <c r="C492" s="578">
        <f t="shared" si="133"/>
        <v>482</v>
      </c>
      <c r="D492" s="578"/>
      <c r="E492" s="578"/>
      <c r="F492" s="581"/>
      <c r="G492" s="579"/>
      <c r="H492" s="579"/>
      <c r="I492" s="597">
        <f>IFERROR(VLOOKUP(G492,'base dados'!$B$2:$F$47,5,FALSE),0)</f>
        <v>0</v>
      </c>
      <c r="J492" s="586" t="str">
        <f>IFERROR(VLOOKUP(G492,'base dados'!$B$2:$F$47,3,FALSE)," ")</f>
        <v xml:space="preserve"> </v>
      </c>
      <c r="K492" s="597" t="str">
        <f>IFERROR(VLOOKUP(H492,'base dados'!$B$2:$F$47,5,FALSE)," ")</f>
        <v xml:space="preserve"> </v>
      </c>
      <c r="L492" s="586" t="str">
        <f>IFERROR(VLOOKUP(H492,'base dados'!$B$2:$F$47,3,FALSE)," ")</f>
        <v xml:space="preserve"> </v>
      </c>
      <c r="M492" s="582"/>
      <c r="N492" s="587"/>
      <c r="O492" s="587"/>
      <c r="P492" s="586">
        <f t="shared" si="124"/>
        <v>0</v>
      </c>
      <c r="Q492" s="587"/>
      <c r="R492" s="587"/>
      <c r="S492" s="587"/>
      <c r="T492" s="587"/>
      <c r="U492" s="586">
        <f t="shared" si="125"/>
        <v>0</v>
      </c>
      <c r="V492" s="582"/>
      <c r="W492" s="582"/>
      <c r="X492" s="582"/>
      <c r="Y492" s="582"/>
      <c r="Z492" s="586">
        <f t="shared" si="126"/>
        <v>0</v>
      </c>
      <c r="AA492" s="582"/>
      <c r="AB492" s="582"/>
      <c r="AC492" s="586">
        <f t="shared" si="127"/>
        <v>0</v>
      </c>
      <c r="AD492" s="582"/>
      <c r="AE492" s="582"/>
      <c r="AF492" s="582"/>
      <c r="AG492" s="586">
        <f t="shared" si="128"/>
        <v>0</v>
      </c>
      <c r="AH492" s="582"/>
      <c r="AI492" s="582"/>
      <c r="AJ492" s="582"/>
      <c r="AK492" s="582"/>
      <c r="AL492" s="586">
        <f t="shared" si="129"/>
        <v>0</v>
      </c>
      <c r="AM492" s="582"/>
      <c r="AN492" s="582"/>
      <c r="AO492" s="586">
        <f t="shared" si="134"/>
        <v>0</v>
      </c>
      <c r="AP492" s="582"/>
      <c r="AQ492" s="582"/>
      <c r="AR492" s="582"/>
      <c r="AS492" s="588">
        <f t="shared" si="135"/>
        <v>0</v>
      </c>
      <c r="AT492" s="590">
        <f t="shared" si="136"/>
        <v>0</v>
      </c>
      <c r="AU492" s="601">
        <f t="shared" si="130"/>
        <v>0</v>
      </c>
      <c r="AV492" s="601">
        <f t="shared" si="137"/>
        <v>0</v>
      </c>
      <c r="AW492" s="584">
        <f>IFERROR(VLOOKUP(G492,'base dados'!$B$2:$C$47,2,FALSE),0)</f>
        <v>0</v>
      </c>
      <c r="AX492" s="589">
        <f t="shared" si="140"/>
        <v>0</v>
      </c>
      <c r="AY492" s="601">
        <f t="shared" si="131"/>
        <v>0</v>
      </c>
      <c r="AZ492" s="601">
        <f t="shared" si="132"/>
        <v>0</v>
      </c>
      <c r="BA492" s="585">
        <f>IFERROR(VLOOKUP(H492,'base dados'!$B$2:$C$47,2,FALSE),0)</f>
        <v>0</v>
      </c>
      <c r="BB492" s="589">
        <f t="shared" si="138"/>
        <v>0</v>
      </c>
      <c r="BC492" s="589">
        <f t="shared" si="139"/>
        <v>0</v>
      </c>
    </row>
    <row r="493" spans="1:55" ht="42.6" hidden="1" customHeight="1">
      <c r="A493" s="482">
        <f>IFERROR(VLOOKUP(G493,'base dados'!K494:L497,2,FALSE),0)</f>
        <v>0</v>
      </c>
      <c r="B493" s="482">
        <f>IFERROR(VLOOKUP(H493,'base dados'!$M$11:$N$22,2,FALSE),0)</f>
        <v>0</v>
      </c>
      <c r="C493" s="578">
        <f t="shared" si="133"/>
        <v>483</v>
      </c>
      <c r="D493" s="578"/>
      <c r="E493" s="578"/>
      <c r="F493" s="581"/>
      <c r="G493" s="579"/>
      <c r="H493" s="579"/>
      <c r="I493" s="597">
        <f>IFERROR(VLOOKUP(G493,'base dados'!$B$2:$F$47,5,FALSE),0)</f>
        <v>0</v>
      </c>
      <c r="J493" s="586" t="str">
        <f>IFERROR(VLOOKUP(G493,'base dados'!$B$2:$F$47,3,FALSE)," ")</f>
        <v xml:space="preserve"> </v>
      </c>
      <c r="K493" s="597" t="str">
        <f>IFERROR(VLOOKUP(H493,'base dados'!$B$2:$F$47,5,FALSE)," ")</f>
        <v xml:space="preserve"> </v>
      </c>
      <c r="L493" s="586" t="str">
        <f>IFERROR(VLOOKUP(H493,'base dados'!$B$2:$F$47,3,FALSE)," ")</f>
        <v xml:space="preserve"> </v>
      </c>
      <c r="M493" s="582"/>
      <c r="N493" s="587"/>
      <c r="O493" s="587"/>
      <c r="P493" s="586">
        <f t="shared" si="124"/>
        <v>0</v>
      </c>
      <c r="Q493" s="587"/>
      <c r="R493" s="587"/>
      <c r="S493" s="587"/>
      <c r="T493" s="587"/>
      <c r="U493" s="586">
        <f t="shared" si="125"/>
        <v>0</v>
      </c>
      <c r="V493" s="582"/>
      <c r="W493" s="582"/>
      <c r="X493" s="582"/>
      <c r="Y493" s="582"/>
      <c r="Z493" s="586">
        <f t="shared" si="126"/>
        <v>0</v>
      </c>
      <c r="AA493" s="582"/>
      <c r="AB493" s="582"/>
      <c r="AC493" s="586">
        <f t="shared" si="127"/>
        <v>0</v>
      </c>
      <c r="AD493" s="582"/>
      <c r="AE493" s="582"/>
      <c r="AF493" s="582"/>
      <c r="AG493" s="586">
        <f t="shared" si="128"/>
        <v>0</v>
      </c>
      <c r="AH493" s="582"/>
      <c r="AI493" s="582"/>
      <c r="AJ493" s="582"/>
      <c r="AK493" s="582"/>
      <c r="AL493" s="586">
        <f t="shared" si="129"/>
        <v>0</v>
      </c>
      <c r="AM493" s="582"/>
      <c r="AN493" s="582"/>
      <c r="AO493" s="586">
        <f t="shared" si="134"/>
        <v>0</v>
      </c>
      <c r="AP493" s="582"/>
      <c r="AQ493" s="582"/>
      <c r="AR493" s="582"/>
      <c r="AS493" s="588">
        <f t="shared" si="135"/>
        <v>0</v>
      </c>
      <c r="AT493" s="590">
        <f t="shared" si="136"/>
        <v>0</v>
      </c>
      <c r="AU493" s="601">
        <f t="shared" si="130"/>
        <v>0</v>
      </c>
      <c r="AV493" s="601">
        <f t="shared" si="137"/>
        <v>0</v>
      </c>
      <c r="AW493" s="584">
        <f>IFERROR(VLOOKUP(G493,'base dados'!$B$2:$C$47,2,FALSE),0)</f>
        <v>0</v>
      </c>
      <c r="AX493" s="589">
        <f t="shared" si="140"/>
        <v>0</v>
      </c>
      <c r="AY493" s="601">
        <f t="shared" si="131"/>
        <v>0</v>
      </c>
      <c r="AZ493" s="601">
        <f t="shared" si="132"/>
        <v>0</v>
      </c>
      <c r="BA493" s="585">
        <f>IFERROR(VLOOKUP(H493,'base dados'!$B$2:$C$47,2,FALSE),0)</f>
        <v>0</v>
      </c>
      <c r="BB493" s="589">
        <f t="shared" si="138"/>
        <v>0</v>
      </c>
      <c r="BC493" s="589">
        <f t="shared" si="139"/>
        <v>0</v>
      </c>
    </row>
    <row r="494" spans="1:55" ht="42.6" hidden="1" customHeight="1">
      <c r="A494" s="482">
        <f>IFERROR(VLOOKUP(G494,'base dados'!K495:L498,2,FALSE),0)</f>
        <v>0</v>
      </c>
      <c r="B494" s="482">
        <f>IFERROR(VLOOKUP(H494,'base dados'!$M$11:$N$22,2,FALSE),0)</f>
        <v>0</v>
      </c>
      <c r="C494" s="578">
        <f t="shared" si="133"/>
        <v>484</v>
      </c>
      <c r="D494" s="578"/>
      <c r="E494" s="578"/>
      <c r="F494" s="581"/>
      <c r="G494" s="579"/>
      <c r="H494" s="579"/>
      <c r="I494" s="597">
        <f>IFERROR(VLOOKUP(G494,'base dados'!$B$2:$F$47,5,FALSE),0)</f>
        <v>0</v>
      </c>
      <c r="J494" s="586" t="str">
        <f>IFERROR(VLOOKUP(G494,'base dados'!$B$2:$F$47,3,FALSE)," ")</f>
        <v xml:space="preserve"> </v>
      </c>
      <c r="K494" s="597" t="str">
        <f>IFERROR(VLOOKUP(H494,'base dados'!$B$2:$F$47,5,FALSE)," ")</f>
        <v xml:space="preserve"> </v>
      </c>
      <c r="L494" s="586" t="str">
        <f>IFERROR(VLOOKUP(H494,'base dados'!$B$2:$F$47,3,FALSE)," ")</f>
        <v xml:space="preserve"> </v>
      </c>
      <c r="M494" s="582"/>
      <c r="N494" s="587"/>
      <c r="O494" s="587"/>
      <c r="P494" s="586">
        <f t="shared" si="124"/>
        <v>0</v>
      </c>
      <c r="Q494" s="587"/>
      <c r="R494" s="587"/>
      <c r="S494" s="587"/>
      <c r="T494" s="587"/>
      <c r="U494" s="586">
        <f t="shared" si="125"/>
        <v>0</v>
      </c>
      <c r="V494" s="582"/>
      <c r="W494" s="582"/>
      <c r="X494" s="582"/>
      <c r="Y494" s="582"/>
      <c r="Z494" s="586">
        <f t="shared" si="126"/>
        <v>0</v>
      </c>
      <c r="AA494" s="582"/>
      <c r="AB494" s="582"/>
      <c r="AC494" s="586">
        <f t="shared" si="127"/>
        <v>0</v>
      </c>
      <c r="AD494" s="582"/>
      <c r="AE494" s="582"/>
      <c r="AF494" s="582"/>
      <c r="AG494" s="586">
        <f t="shared" si="128"/>
        <v>0</v>
      </c>
      <c r="AH494" s="582"/>
      <c r="AI494" s="582"/>
      <c r="AJ494" s="582"/>
      <c r="AK494" s="582"/>
      <c r="AL494" s="586">
        <f t="shared" si="129"/>
        <v>0</v>
      </c>
      <c r="AM494" s="582"/>
      <c r="AN494" s="582"/>
      <c r="AO494" s="586">
        <f t="shared" si="134"/>
        <v>0</v>
      </c>
      <c r="AP494" s="582"/>
      <c r="AQ494" s="582"/>
      <c r="AR494" s="582"/>
      <c r="AS494" s="588">
        <f t="shared" si="135"/>
        <v>0</v>
      </c>
      <c r="AT494" s="590">
        <f t="shared" si="136"/>
        <v>0</v>
      </c>
      <c r="AU494" s="601">
        <f t="shared" si="130"/>
        <v>0</v>
      </c>
      <c r="AV494" s="601">
        <f t="shared" si="137"/>
        <v>0</v>
      </c>
      <c r="AW494" s="584">
        <f>IFERROR(VLOOKUP(G494,'base dados'!$B$2:$C$47,2,FALSE),0)</f>
        <v>0</v>
      </c>
      <c r="AX494" s="589">
        <f t="shared" si="140"/>
        <v>0</v>
      </c>
      <c r="AY494" s="601">
        <f t="shared" si="131"/>
        <v>0</v>
      </c>
      <c r="AZ494" s="601">
        <f t="shared" si="132"/>
        <v>0</v>
      </c>
      <c r="BA494" s="585">
        <f>IFERROR(VLOOKUP(H494,'base dados'!$B$2:$C$47,2,FALSE),0)</f>
        <v>0</v>
      </c>
      <c r="BB494" s="589">
        <f t="shared" si="138"/>
        <v>0</v>
      </c>
      <c r="BC494" s="589">
        <f t="shared" si="139"/>
        <v>0</v>
      </c>
    </row>
    <row r="495" spans="1:55" ht="42.6" hidden="1" customHeight="1">
      <c r="A495" s="482">
        <f>IFERROR(VLOOKUP(G495,'base dados'!K496:L499,2,FALSE),0)</f>
        <v>0</v>
      </c>
      <c r="B495" s="482">
        <f>IFERROR(VLOOKUP(H495,'base dados'!$M$11:$N$22,2,FALSE),0)</f>
        <v>0</v>
      </c>
      <c r="C495" s="578">
        <f t="shared" si="133"/>
        <v>485</v>
      </c>
      <c r="D495" s="578"/>
      <c r="E495" s="578"/>
      <c r="F495" s="581"/>
      <c r="G495" s="579"/>
      <c r="H495" s="579"/>
      <c r="I495" s="597">
        <f>IFERROR(VLOOKUP(G495,'base dados'!$B$2:$F$47,5,FALSE),0)</f>
        <v>0</v>
      </c>
      <c r="J495" s="586" t="str">
        <f>IFERROR(VLOOKUP(G495,'base dados'!$B$2:$F$47,3,FALSE)," ")</f>
        <v xml:space="preserve"> </v>
      </c>
      <c r="K495" s="597" t="str">
        <f>IFERROR(VLOOKUP(H495,'base dados'!$B$2:$F$47,5,FALSE)," ")</f>
        <v xml:space="preserve"> </v>
      </c>
      <c r="L495" s="586" t="str">
        <f>IFERROR(VLOOKUP(H495,'base dados'!$B$2:$F$47,3,FALSE)," ")</f>
        <v xml:space="preserve"> </v>
      </c>
      <c r="M495" s="582"/>
      <c r="N495" s="587"/>
      <c r="O495" s="587"/>
      <c r="P495" s="586">
        <f t="shared" si="124"/>
        <v>0</v>
      </c>
      <c r="Q495" s="587"/>
      <c r="R495" s="587"/>
      <c r="S495" s="587"/>
      <c r="T495" s="587"/>
      <c r="U495" s="586">
        <f t="shared" si="125"/>
        <v>0</v>
      </c>
      <c r="V495" s="582"/>
      <c r="W495" s="582"/>
      <c r="X495" s="582"/>
      <c r="Y495" s="582"/>
      <c r="Z495" s="586">
        <f t="shared" si="126"/>
        <v>0</v>
      </c>
      <c r="AA495" s="582"/>
      <c r="AB495" s="582"/>
      <c r="AC495" s="586">
        <f t="shared" si="127"/>
        <v>0</v>
      </c>
      <c r="AD495" s="582"/>
      <c r="AE495" s="582"/>
      <c r="AF495" s="582"/>
      <c r="AG495" s="586">
        <f t="shared" si="128"/>
        <v>0</v>
      </c>
      <c r="AH495" s="582"/>
      <c r="AI495" s="582"/>
      <c r="AJ495" s="582"/>
      <c r="AK495" s="582"/>
      <c r="AL495" s="586">
        <f t="shared" si="129"/>
        <v>0</v>
      </c>
      <c r="AM495" s="582"/>
      <c r="AN495" s="582"/>
      <c r="AO495" s="586">
        <f t="shared" si="134"/>
        <v>0</v>
      </c>
      <c r="AP495" s="582"/>
      <c r="AQ495" s="582"/>
      <c r="AR495" s="582"/>
      <c r="AS495" s="588">
        <f t="shared" si="135"/>
        <v>0</v>
      </c>
      <c r="AT495" s="590">
        <f t="shared" si="136"/>
        <v>0</v>
      </c>
      <c r="AU495" s="601">
        <f t="shared" si="130"/>
        <v>0</v>
      </c>
      <c r="AV495" s="601">
        <f t="shared" si="137"/>
        <v>0</v>
      </c>
      <c r="AW495" s="584">
        <f>IFERROR(VLOOKUP(G495,'base dados'!$B$2:$C$47,2,FALSE),0)</f>
        <v>0</v>
      </c>
      <c r="AX495" s="589">
        <f t="shared" si="140"/>
        <v>0</v>
      </c>
      <c r="AY495" s="601">
        <f t="shared" si="131"/>
        <v>0</v>
      </c>
      <c r="AZ495" s="601">
        <f t="shared" si="132"/>
        <v>0</v>
      </c>
      <c r="BA495" s="585">
        <f>IFERROR(VLOOKUP(H495,'base dados'!$B$2:$C$47,2,FALSE),0)</f>
        <v>0</v>
      </c>
      <c r="BB495" s="589">
        <f t="shared" si="138"/>
        <v>0</v>
      </c>
      <c r="BC495" s="589">
        <f t="shared" si="139"/>
        <v>0</v>
      </c>
    </row>
    <row r="496" spans="1:55" ht="42.6" hidden="1" customHeight="1">
      <c r="A496" s="482">
        <f>IFERROR(VLOOKUP(G496,'base dados'!K497:L500,2,FALSE),0)</f>
        <v>0</v>
      </c>
      <c r="B496" s="482">
        <f>IFERROR(VLOOKUP(H496,'base dados'!$M$11:$N$22,2,FALSE),0)</f>
        <v>0</v>
      </c>
      <c r="C496" s="578">
        <f t="shared" si="133"/>
        <v>486</v>
      </c>
      <c r="D496" s="578"/>
      <c r="E496" s="578"/>
      <c r="F496" s="581"/>
      <c r="G496" s="579"/>
      <c r="H496" s="579"/>
      <c r="I496" s="597">
        <f>IFERROR(VLOOKUP(G496,'base dados'!$B$2:$F$47,5,FALSE),0)</f>
        <v>0</v>
      </c>
      <c r="J496" s="586" t="str">
        <f>IFERROR(VLOOKUP(G496,'base dados'!$B$2:$F$47,3,FALSE)," ")</f>
        <v xml:space="preserve"> </v>
      </c>
      <c r="K496" s="597" t="str">
        <f>IFERROR(VLOOKUP(H496,'base dados'!$B$2:$F$47,5,FALSE)," ")</f>
        <v xml:space="preserve"> </v>
      </c>
      <c r="L496" s="586" t="str">
        <f>IFERROR(VLOOKUP(H496,'base dados'!$B$2:$F$47,3,FALSE)," ")</f>
        <v xml:space="preserve"> </v>
      </c>
      <c r="M496" s="582"/>
      <c r="N496" s="587"/>
      <c r="O496" s="587"/>
      <c r="P496" s="586">
        <f t="shared" si="124"/>
        <v>0</v>
      </c>
      <c r="Q496" s="587"/>
      <c r="R496" s="587"/>
      <c r="S496" s="587"/>
      <c r="T496" s="587"/>
      <c r="U496" s="586">
        <f t="shared" si="125"/>
        <v>0</v>
      </c>
      <c r="V496" s="582"/>
      <c r="W496" s="582"/>
      <c r="X496" s="582"/>
      <c r="Y496" s="582"/>
      <c r="Z496" s="586">
        <f t="shared" si="126"/>
        <v>0</v>
      </c>
      <c r="AA496" s="582"/>
      <c r="AB496" s="582"/>
      <c r="AC496" s="586">
        <f t="shared" si="127"/>
        <v>0</v>
      </c>
      <c r="AD496" s="582"/>
      <c r="AE496" s="582"/>
      <c r="AF496" s="582"/>
      <c r="AG496" s="586">
        <f t="shared" si="128"/>
        <v>0</v>
      </c>
      <c r="AH496" s="582"/>
      <c r="AI496" s="582"/>
      <c r="AJ496" s="582"/>
      <c r="AK496" s="582"/>
      <c r="AL496" s="586">
        <f t="shared" si="129"/>
        <v>0</v>
      </c>
      <c r="AM496" s="582"/>
      <c r="AN496" s="582"/>
      <c r="AO496" s="586">
        <f t="shared" si="134"/>
        <v>0</v>
      </c>
      <c r="AP496" s="582"/>
      <c r="AQ496" s="582"/>
      <c r="AR496" s="582"/>
      <c r="AS496" s="588">
        <f t="shared" si="135"/>
        <v>0</v>
      </c>
      <c r="AT496" s="590">
        <f t="shared" si="136"/>
        <v>0</v>
      </c>
      <c r="AU496" s="601">
        <f t="shared" si="130"/>
        <v>0</v>
      </c>
      <c r="AV496" s="601">
        <f t="shared" si="137"/>
        <v>0</v>
      </c>
      <c r="AW496" s="584">
        <f>IFERROR(VLOOKUP(G496,'base dados'!$B$2:$C$47,2,FALSE),0)</f>
        <v>0</v>
      </c>
      <c r="AX496" s="589">
        <f t="shared" si="140"/>
        <v>0</v>
      </c>
      <c r="AY496" s="601">
        <f t="shared" si="131"/>
        <v>0</v>
      </c>
      <c r="AZ496" s="601">
        <f t="shared" si="132"/>
        <v>0</v>
      </c>
      <c r="BA496" s="585">
        <f>IFERROR(VLOOKUP(H496,'base dados'!$B$2:$C$47,2,FALSE),0)</f>
        <v>0</v>
      </c>
      <c r="BB496" s="589">
        <f t="shared" si="138"/>
        <v>0</v>
      </c>
      <c r="BC496" s="589">
        <f t="shared" si="139"/>
        <v>0</v>
      </c>
    </row>
    <row r="497" spans="1:58" ht="42.6" hidden="1" customHeight="1">
      <c r="A497" s="482">
        <f>IFERROR(VLOOKUP(G497,'base dados'!K498:L501,2,FALSE),0)</f>
        <v>0</v>
      </c>
      <c r="B497" s="482">
        <f>IFERROR(VLOOKUP(H497,'base dados'!$M$11:$N$22,2,FALSE),0)</f>
        <v>0</v>
      </c>
      <c r="C497" s="578">
        <f t="shared" si="133"/>
        <v>487</v>
      </c>
      <c r="D497" s="578"/>
      <c r="E497" s="578"/>
      <c r="F497" s="581"/>
      <c r="G497" s="579"/>
      <c r="H497" s="579"/>
      <c r="I497" s="597">
        <f>IFERROR(VLOOKUP(G497,'base dados'!$B$2:$F$47,5,FALSE),0)</f>
        <v>0</v>
      </c>
      <c r="J497" s="586" t="str">
        <f>IFERROR(VLOOKUP(G497,'base dados'!$B$2:$F$47,3,FALSE)," ")</f>
        <v xml:space="preserve"> </v>
      </c>
      <c r="K497" s="597" t="str">
        <f>IFERROR(VLOOKUP(H497,'base dados'!$B$2:$F$47,5,FALSE)," ")</f>
        <v xml:space="preserve"> </v>
      </c>
      <c r="L497" s="586" t="str">
        <f>IFERROR(VLOOKUP(H497,'base dados'!$B$2:$F$47,3,FALSE)," ")</f>
        <v xml:space="preserve"> </v>
      </c>
      <c r="M497" s="582"/>
      <c r="N497" s="587"/>
      <c r="O497" s="587"/>
      <c r="P497" s="586">
        <f t="shared" si="124"/>
        <v>0</v>
      </c>
      <c r="Q497" s="587"/>
      <c r="R497" s="587"/>
      <c r="S497" s="587"/>
      <c r="T497" s="587"/>
      <c r="U497" s="586">
        <f t="shared" si="125"/>
        <v>0</v>
      </c>
      <c r="V497" s="582"/>
      <c r="W497" s="582"/>
      <c r="X497" s="582"/>
      <c r="Y497" s="582"/>
      <c r="Z497" s="586">
        <f t="shared" si="126"/>
        <v>0</v>
      </c>
      <c r="AA497" s="582"/>
      <c r="AB497" s="582"/>
      <c r="AC497" s="586">
        <f t="shared" si="127"/>
        <v>0</v>
      </c>
      <c r="AD497" s="582"/>
      <c r="AE497" s="582"/>
      <c r="AF497" s="582"/>
      <c r="AG497" s="586">
        <f t="shared" si="128"/>
        <v>0</v>
      </c>
      <c r="AH497" s="582"/>
      <c r="AI497" s="582"/>
      <c r="AJ497" s="582"/>
      <c r="AK497" s="582"/>
      <c r="AL497" s="586">
        <f t="shared" si="129"/>
        <v>0</v>
      </c>
      <c r="AM497" s="582"/>
      <c r="AN497" s="582"/>
      <c r="AO497" s="586">
        <f t="shared" si="134"/>
        <v>0</v>
      </c>
      <c r="AP497" s="582"/>
      <c r="AQ497" s="582"/>
      <c r="AR497" s="582"/>
      <c r="AS497" s="588">
        <f t="shared" si="135"/>
        <v>0</v>
      </c>
      <c r="AT497" s="590">
        <f t="shared" si="136"/>
        <v>0</v>
      </c>
      <c r="AU497" s="601">
        <f t="shared" si="130"/>
        <v>0</v>
      </c>
      <c r="AV497" s="601">
        <f t="shared" si="137"/>
        <v>0</v>
      </c>
      <c r="AW497" s="584">
        <f>IFERROR(VLOOKUP(G497,'base dados'!$B$2:$C$47,2,FALSE),0)</f>
        <v>0</v>
      </c>
      <c r="AX497" s="589">
        <f t="shared" si="140"/>
        <v>0</v>
      </c>
      <c r="AY497" s="601">
        <f t="shared" si="131"/>
        <v>0</v>
      </c>
      <c r="AZ497" s="601">
        <f t="shared" si="132"/>
        <v>0</v>
      </c>
      <c r="BA497" s="585">
        <f>IFERROR(VLOOKUP(H497,'base dados'!$B$2:$C$47,2,FALSE),0)</f>
        <v>0</v>
      </c>
      <c r="BB497" s="589">
        <f t="shared" si="138"/>
        <v>0</v>
      </c>
      <c r="BC497" s="589">
        <f t="shared" si="139"/>
        <v>0</v>
      </c>
    </row>
    <row r="498" spans="1:58" ht="42.6" hidden="1" customHeight="1">
      <c r="A498" s="482">
        <f>IFERROR(VLOOKUP(G498,'base dados'!K499:L502,2,FALSE),0)</f>
        <v>0</v>
      </c>
      <c r="B498" s="482">
        <f>IFERROR(VLOOKUP(H498,'base dados'!$M$11:$N$22,2,FALSE),0)</f>
        <v>0</v>
      </c>
      <c r="C498" s="578">
        <f t="shared" si="133"/>
        <v>488</v>
      </c>
      <c r="D498" s="578"/>
      <c r="E498" s="578"/>
      <c r="F498" s="581"/>
      <c r="G498" s="579"/>
      <c r="H498" s="579"/>
      <c r="I498" s="597">
        <f>IFERROR(VLOOKUP(G498,'base dados'!$B$2:$F$47,5,FALSE),0)</f>
        <v>0</v>
      </c>
      <c r="J498" s="586" t="str">
        <f>IFERROR(VLOOKUP(G498,'base dados'!$B$2:$F$47,3,FALSE)," ")</f>
        <v xml:space="preserve"> </v>
      </c>
      <c r="K498" s="597" t="str">
        <f>IFERROR(VLOOKUP(H498,'base dados'!$B$2:$F$47,5,FALSE)," ")</f>
        <v xml:space="preserve"> </v>
      </c>
      <c r="L498" s="586" t="str">
        <f>IFERROR(VLOOKUP(H498,'base dados'!$B$2:$F$47,3,FALSE)," ")</f>
        <v xml:space="preserve"> </v>
      </c>
      <c r="M498" s="582"/>
      <c r="N498" s="587"/>
      <c r="O498" s="587"/>
      <c r="P498" s="586">
        <f t="shared" si="124"/>
        <v>0</v>
      </c>
      <c r="Q498" s="587"/>
      <c r="R498" s="587"/>
      <c r="S498" s="587"/>
      <c r="T498" s="587"/>
      <c r="U498" s="586">
        <f t="shared" si="125"/>
        <v>0</v>
      </c>
      <c r="V498" s="582"/>
      <c r="W498" s="582"/>
      <c r="X498" s="582"/>
      <c r="Y498" s="582"/>
      <c r="Z498" s="586">
        <f t="shared" si="126"/>
        <v>0</v>
      </c>
      <c r="AA498" s="582"/>
      <c r="AB498" s="582"/>
      <c r="AC498" s="586">
        <f t="shared" si="127"/>
        <v>0</v>
      </c>
      <c r="AD498" s="582"/>
      <c r="AE498" s="582"/>
      <c r="AF498" s="582"/>
      <c r="AG498" s="586">
        <f t="shared" si="128"/>
        <v>0</v>
      </c>
      <c r="AH498" s="582"/>
      <c r="AI498" s="582"/>
      <c r="AJ498" s="582"/>
      <c r="AK498" s="582"/>
      <c r="AL498" s="586">
        <f t="shared" si="129"/>
        <v>0</v>
      </c>
      <c r="AM498" s="582"/>
      <c r="AN498" s="582"/>
      <c r="AO498" s="586">
        <f t="shared" si="134"/>
        <v>0</v>
      </c>
      <c r="AP498" s="582"/>
      <c r="AQ498" s="582"/>
      <c r="AR498" s="582"/>
      <c r="AS498" s="588">
        <f t="shared" si="135"/>
        <v>0</v>
      </c>
      <c r="AT498" s="590">
        <f t="shared" si="136"/>
        <v>0</v>
      </c>
      <c r="AU498" s="601">
        <f t="shared" si="130"/>
        <v>0</v>
      </c>
      <c r="AV498" s="601">
        <f t="shared" si="137"/>
        <v>0</v>
      </c>
      <c r="AW498" s="584">
        <f>IFERROR(VLOOKUP(G498,'base dados'!$B$2:$C$47,2,FALSE),0)</f>
        <v>0</v>
      </c>
      <c r="AX498" s="589">
        <f t="shared" si="140"/>
        <v>0</v>
      </c>
      <c r="AY498" s="601">
        <f t="shared" si="131"/>
        <v>0</v>
      </c>
      <c r="AZ498" s="601">
        <f t="shared" si="132"/>
        <v>0</v>
      </c>
      <c r="BA498" s="585">
        <f>IFERROR(VLOOKUP(H498,'base dados'!$B$2:$C$47,2,FALSE),0)</f>
        <v>0</v>
      </c>
      <c r="BB498" s="589">
        <f t="shared" si="138"/>
        <v>0</v>
      </c>
      <c r="BC498" s="589">
        <f t="shared" si="139"/>
        <v>0</v>
      </c>
    </row>
    <row r="499" spans="1:58" ht="42.6" hidden="1" customHeight="1">
      <c r="A499" s="482">
        <f>IFERROR(VLOOKUP(G499,'base dados'!K500:L503,2,FALSE),0)</f>
        <v>0</v>
      </c>
      <c r="B499" s="482">
        <f>IFERROR(VLOOKUP(H499,'base dados'!$M$11:$N$22,2,FALSE),0)</f>
        <v>0</v>
      </c>
      <c r="C499" s="578">
        <f t="shared" si="133"/>
        <v>489</v>
      </c>
      <c r="D499" s="578"/>
      <c r="E499" s="578"/>
      <c r="F499" s="581"/>
      <c r="G499" s="579"/>
      <c r="H499" s="579"/>
      <c r="I499" s="597">
        <f>IFERROR(VLOOKUP(G499,'base dados'!$B$2:$F$47,5,FALSE),0)</f>
        <v>0</v>
      </c>
      <c r="J499" s="586" t="str">
        <f>IFERROR(VLOOKUP(G499,'base dados'!$B$2:$F$47,3,FALSE)," ")</f>
        <v xml:space="preserve"> </v>
      </c>
      <c r="K499" s="597" t="str">
        <f>IFERROR(VLOOKUP(H499,'base dados'!$B$2:$F$47,5,FALSE)," ")</f>
        <v xml:space="preserve"> </v>
      </c>
      <c r="L499" s="586" t="str">
        <f>IFERROR(VLOOKUP(H499,'base dados'!$B$2:$F$47,3,FALSE)," ")</f>
        <v xml:space="preserve"> </v>
      </c>
      <c r="M499" s="582"/>
      <c r="N499" s="587"/>
      <c r="O499" s="587"/>
      <c r="P499" s="586">
        <f t="shared" si="124"/>
        <v>0</v>
      </c>
      <c r="Q499" s="587"/>
      <c r="R499" s="587"/>
      <c r="S499" s="587"/>
      <c r="T499" s="587"/>
      <c r="U499" s="586">
        <f t="shared" si="125"/>
        <v>0</v>
      </c>
      <c r="V499" s="582"/>
      <c r="W499" s="582"/>
      <c r="X499" s="582"/>
      <c r="Y499" s="582"/>
      <c r="Z499" s="586">
        <f t="shared" si="126"/>
        <v>0</v>
      </c>
      <c r="AA499" s="582"/>
      <c r="AB499" s="582"/>
      <c r="AC499" s="586">
        <f t="shared" si="127"/>
        <v>0</v>
      </c>
      <c r="AD499" s="582"/>
      <c r="AE499" s="582"/>
      <c r="AF499" s="582"/>
      <c r="AG499" s="586">
        <f t="shared" si="128"/>
        <v>0</v>
      </c>
      <c r="AH499" s="582"/>
      <c r="AI499" s="582"/>
      <c r="AJ499" s="582"/>
      <c r="AK499" s="582"/>
      <c r="AL499" s="586">
        <f t="shared" si="129"/>
        <v>0</v>
      </c>
      <c r="AM499" s="582"/>
      <c r="AN499" s="582"/>
      <c r="AO499" s="586">
        <f t="shared" si="134"/>
        <v>0</v>
      </c>
      <c r="AP499" s="582"/>
      <c r="AQ499" s="582"/>
      <c r="AR499" s="582"/>
      <c r="AS499" s="588">
        <f t="shared" si="135"/>
        <v>0</v>
      </c>
      <c r="AT499" s="590">
        <f t="shared" si="136"/>
        <v>0</v>
      </c>
      <c r="AU499" s="601">
        <f t="shared" si="130"/>
        <v>0</v>
      </c>
      <c r="AV499" s="601">
        <f t="shared" si="137"/>
        <v>0</v>
      </c>
      <c r="AW499" s="584">
        <f>IFERROR(VLOOKUP(G499,'base dados'!$B$2:$C$47,2,FALSE),0)</f>
        <v>0</v>
      </c>
      <c r="AX499" s="589">
        <f t="shared" si="140"/>
        <v>0</v>
      </c>
      <c r="AY499" s="601">
        <f t="shared" si="131"/>
        <v>0</v>
      </c>
      <c r="AZ499" s="601">
        <f t="shared" si="132"/>
        <v>0</v>
      </c>
      <c r="BA499" s="585">
        <f>IFERROR(VLOOKUP(H499,'base dados'!$B$2:$C$47,2,FALSE),0)</f>
        <v>0</v>
      </c>
      <c r="BB499" s="589">
        <f t="shared" si="138"/>
        <v>0</v>
      </c>
      <c r="BC499" s="589">
        <f t="shared" si="139"/>
        <v>0</v>
      </c>
    </row>
    <row r="500" spans="1:58" ht="42.6" hidden="1" customHeight="1">
      <c r="A500" s="482">
        <f>IFERROR(VLOOKUP(G500,'base dados'!K501:L504,2,FALSE),0)</f>
        <v>0</v>
      </c>
      <c r="B500" s="482">
        <f>IFERROR(VLOOKUP(H500,'base dados'!$M$11:$N$22,2,FALSE),0)</f>
        <v>0</v>
      </c>
      <c r="C500" s="578">
        <f t="shared" si="133"/>
        <v>490</v>
      </c>
      <c r="D500" s="578"/>
      <c r="E500" s="578"/>
      <c r="F500" s="581"/>
      <c r="G500" s="579"/>
      <c r="H500" s="579"/>
      <c r="I500" s="597">
        <f>IFERROR(VLOOKUP(G500,'base dados'!$B$2:$F$47,5,FALSE),0)</f>
        <v>0</v>
      </c>
      <c r="J500" s="586" t="str">
        <f>IFERROR(VLOOKUP(G500,'base dados'!$B$2:$F$47,3,FALSE)," ")</f>
        <v xml:space="preserve"> </v>
      </c>
      <c r="K500" s="597" t="str">
        <f>IFERROR(VLOOKUP(H500,'base dados'!$B$2:$F$47,5,FALSE)," ")</f>
        <v xml:space="preserve"> </v>
      </c>
      <c r="L500" s="586" t="str">
        <f>IFERROR(VLOOKUP(H500,'base dados'!$B$2:$F$47,3,FALSE)," ")</f>
        <v xml:space="preserve"> </v>
      </c>
      <c r="M500" s="582"/>
      <c r="N500" s="587"/>
      <c r="O500" s="587"/>
      <c r="P500" s="586">
        <f t="shared" si="124"/>
        <v>0</v>
      </c>
      <c r="Q500" s="587"/>
      <c r="R500" s="587"/>
      <c r="S500" s="587"/>
      <c r="T500" s="587"/>
      <c r="U500" s="586">
        <f t="shared" si="125"/>
        <v>0</v>
      </c>
      <c r="V500" s="582"/>
      <c r="W500" s="582"/>
      <c r="X500" s="582"/>
      <c r="Y500" s="582"/>
      <c r="Z500" s="586">
        <f t="shared" si="126"/>
        <v>0</v>
      </c>
      <c r="AA500" s="582"/>
      <c r="AB500" s="582"/>
      <c r="AC500" s="586">
        <f t="shared" si="127"/>
        <v>0</v>
      </c>
      <c r="AD500" s="582"/>
      <c r="AE500" s="582"/>
      <c r="AF500" s="582"/>
      <c r="AG500" s="586">
        <f t="shared" si="128"/>
        <v>0</v>
      </c>
      <c r="AH500" s="582"/>
      <c r="AI500" s="582"/>
      <c r="AJ500" s="582"/>
      <c r="AK500" s="582"/>
      <c r="AL500" s="586">
        <f t="shared" si="129"/>
        <v>0</v>
      </c>
      <c r="AM500" s="582"/>
      <c r="AN500" s="582"/>
      <c r="AO500" s="586">
        <f t="shared" si="134"/>
        <v>0</v>
      </c>
      <c r="AP500" s="582"/>
      <c r="AQ500" s="582"/>
      <c r="AR500" s="582"/>
      <c r="AS500" s="588">
        <f t="shared" si="135"/>
        <v>0</v>
      </c>
      <c r="AT500" s="590">
        <f t="shared" si="136"/>
        <v>0</v>
      </c>
      <c r="AU500" s="601">
        <f t="shared" si="130"/>
        <v>0</v>
      </c>
      <c r="AV500" s="601">
        <f t="shared" si="137"/>
        <v>0</v>
      </c>
      <c r="AW500" s="584">
        <f>IFERROR(VLOOKUP(G500,'base dados'!$B$2:$C$47,2,FALSE),0)</f>
        <v>0</v>
      </c>
      <c r="AX500" s="589">
        <f t="shared" si="140"/>
        <v>0</v>
      </c>
      <c r="AY500" s="601">
        <f t="shared" si="131"/>
        <v>0</v>
      </c>
      <c r="AZ500" s="601">
        <f t="shared" si="132"/>
        <v>0</v>
      </c>
      <c r="BA500" s="585">
        <f>IFERROR(VLOOKUP(H500,'base dados'!$B$2:$C$47,2,FALSE),0)</f>
        <v>0</v>
      </c>
      <c r="BB500" s="589">
        <f t="shared" si="138"/>
        <v>0</v>
      </c>
      <c r="BC500" s="589">
        <f t="shared" si="139"/>
        <v>0</v>
      </c>
    </row>
    <row r="501" spans="1:58" ht="42.6" hidden="1" customHeight="1">
      <c r="A501" s="482">
        <f>IFERROR(VLOOKUP(G501,'base dados'!K502:L505,2,FALSE),0)</f>
        <v>0</v>
      </c>
      <c r="B501" s="482">
        <f>IFERROR(VLOOKUP(H501,'base dados'!$M$11:$N$22,2,FALSE),0)</f>
        <v>0</v>
      </c>
      <c r="C501" s="578">
        <f t="shared" si="133"/>
        <v>491</v>
      </c>
      <c r="D501" s="578"/>
      <c r="E501" s="578"/>
      <c r="F501" s="581"/>
      <c r="G501" s="579"/>
      <c r="H501" s="579"/>
      <c r="I501" s="597">
        <f>IFERROR(VLOOKUP(G501,'base dados'!$B$2:$F$47,5,FALSE),0)</f>
        <v>0</v>
      </c>
      <c r="J501" s="586" t="str">
        <f>IFERROR(VLOOKUP(G501,'base dados'!$B$2:$F$47,3,FALSE)," ")</f>
        <v xml:space="preserve"> </v>
      </c>
      <c r="K501" s="597" t="str">
        <f>IFERROR(VLOOKUP(H501,'base dados'!$B$2:$F$47,5,FALSE)," ")</f>
        <v xml:space="preserve"> </v>
      </c>
      <c r="L501" s="586" t="str">
        <f>IFERROR(VLOOKUP(H501,'base dados'!$B$2:$F$47,3,FALSE)," ")</f>
        <v xml:space="preserve"> </v>
      </c>
      <c r="M501" s="582"/>
      <c r="N501" s="587"/>
      <c r="O501" s="587"/>
      <c r="P501" s="586">
        <f t="shared" si="124"/>
        <v>0</v>
      </c>
      <c r="Q501" s="587"/>
      <c r="R501" s="587"/>
      <c r="S501" s="587"/>
      <c r="T501" s="587"/>
      <c r="U501" s="586">
        <f t="shared" si="125"/>
        <v>0</v>
      </c>
      <c r="V501" s="582"/>
      <c r="W501" s="582"/>
      <c r="X501" s="582"/>
      <c r="Y501" s="582"/>
      <c r="Z501" s="586">
        <f t="shared" si="126"/>
        <v>0</v>
      </c>
      <c r="AA501" s="582"/>
      <c r="AB501" s="582"/>
      <c r="AC501" s="586">
        <f t="shared" si="127"/>
        <v>0</v>
      </c>
      <c r="AD501" s="582"/>
      <c r="AE501" s="582"/>
      <c r="AF501" s="582"/>
      <c r="AG501" s="586">
        <f t="shared" si="128"/>
        <v>0</v>
      </c>
      <c r="AH501" s="582"/>
      <c r="AI501" s="582"/>
      <c r="AJ501" s="582"/>
      <c r="AK501" s="582"/>
      <c r="AL501" s="586">
        <f t="shared" si="129"/>
        <v>0</v>
      </c>
      <c r="AM501" s="582"/>
      <c r="AN501" s="582"/>
      <c r="AO501" s="586">
        <f t="shared" si="134"/>
        <v>0</v>
      </c>
      <c r="AP501" s="582"/>
      <c r="AQ501" s="582"/>
      <c r="AR501" s="582"/>
      <c r="AS501" s="588">
        <f t="shared" si="135"/>
        <v>0</v>
      </c>
      <c r="AT501" s="590">
        <f t="shared" si="136"/>
        <v>0</v>
      </c>
      <c r="AU501" s="601">
        <f t="shared" si="130"/>
        <v>0</v>
      </c>
      <c r="AV501" s="601">
        <f t="shared" si="137"/>
        <v>0</v>
      </c>
      <c r="AW501" s="584">
        <f>IFERROR(VLOOKUP(G501,'base dados'!$B$2:$C$47,2,FALSE),0)</f>
        <v>0</v>
      </c>
      <c r="AX501" s="589">
        <f t="shared" si="140"/>
        <v>0</v>
      </c>
      <c r="AY501" s="601">
        <f t="shared" si="131"/>
        <v>0</v>
      </c>
      <c r="AZ501" s="601">
        <f t="shared" si="132"/>
        <v>0</v>
      </c>
      <c r="BA501" s="585">
        <f>IFERROR(VLOOKUP(H501,'base dados'!$B$2:$C$47,2,FALSE),0)</f>
        <v>0</v>
      </c>
      <c r="BB501" s="589">
        <f t="shared" si="138"/>
        <v>0</v>
      </c>
      <c r="BC501" s="589">
        <f t="shared" si="139"/>
        <v>0</v>
      </c>
    </row>
    <row r="502" spans="1:58" ht="42.6" hidden="1" customHeight="1">
      <c r="A502" s="482">
        <f>IFERROR(VLOOKUP(G502,'base dados'!K503:L506,2,FALSE),0)</f>
        <v>0</v>
      </c>
      <c r="B502" s="482">
        <f>IFERROR(VLOOKUP(H502,'base dados'!$M$11:$N$22,2,FALSE),0)</f>
        <v>0</v>
      </c>
      <c r="C502" s="578">
        <f t="shared" si="133"/>
        <v>492</v>
      </c>
      <c r="D502" s="578"/>
      <c r="E502" s="578"/>
      <c r="F502" s="581"/>
      <c r="G502" s="579"/>
      <c r="H502" s="579"/>
      <c r="I502" s="597">
        <f>IFERROR(VLOOKUP(G502,'base dados'!$B$2:$F$47,5,FALSE),0)</f>
        <v>0</v>
      </c>
      <c r="J502" s="586" t="str">
        <f>IFERROR(VLOOKUP(G502,'base dados'!$B$2:$F$47,3,FALSE)," ")</f>
        <v xml:space="preserve"> </v>
      </c>
      <c r="K502" s="597" t="str">
        <f>IFERROR(VLOOKUP(H502,'base dados'!$B$2:$F$47,5,FALSE)," ")</f>
        <v xml:space="preserve"> </v>
      </c>
      <c r="L502" s="586" t="str">
        <f>IFERROR(VLOOKUP(H502,'base dados'!$B$2:$F$47,3,FALSE)," ")</f>
        <v xml:space="preserve"> </v>
      </c>
      <c r="M502" s="582"/>
      <c r="N502" s="587"/>
      <c r="O502" s="587"/>
      <c r="P502" s="586">
        <f t="shared" si="124"/>
        <v>0</v>
      </c>
      <c r="Q502" s="587"/>
      <c r="R502" s="587"/>
      <c r="S502" s="587"/>
      <c r="T502" s="587"/>
      <c r="U502" s="586">
        <f t="shared" si="125"/>
        <v>0</v>
      </c>
      <c r="V502" s="582"/>
      <c r="W502" s="582"/>
      <c r="X502" s="582"/>
      <c r="Y502" s="582"/>
      <c r="Z502" s="586">
        <f t="shared" si="126"/>
        <v>0</v>
      </c>
      <c r="AA502" s="582"/>
      <c r="AB502" s="582"/>
      <c r="AC502" s="586">
        <f t="shared" si="127"/>
        <v>0</v>
      </c>
      <c r="AD502" s="582"/>
      <c r="AE502" s="582"/>
      <c r="AF502" s="582"/>
      <c r="AG502" s="586">
        <f t="shared" si="128"/>
        <v>0</v>
      </c>
      <c r="AH502" s="582"/>
      <c r="AI502" s="582"/>
      <c r="AJ502" s="582"/>
      <c r="AK502" s="582"/>
      <c r="AL502" s="586">
        <f t="shared" si="129"/>
        <v>0</v>
      </c>
      <c r="AM502" s="582"/>
      <c r="AN502" s="582"/>
      <c r="AO502" s="586">
        <f t="shared" si="134"/>
        <v>0</v>
      </c>
      <c r="AP502" s="582"/>
      <c r="AQ502" s="582"/>
      <c r="AR502" s="582"/>
      <c r="AS502" s="588">
        <f t="shared" si="135"/>
        <v>0</v>
      </c>
      <c r="AT502" s="590">
        <f t="shared" si="136"/>
        <v>0</v>
      </c>
      <c r="AU502" s="601">
        <f t="shared" si="130"/>
        <v>0</v>
      </c>
      <c r="AV502" s="601">
        <f t="shared" si="137"/>
        <v>0</v>
      </c>
      <c r="AW502" s="584">
        <f>IFERROR(VLOOKUP(G502,'base dados'!$B$2:$C$47,2,FALSE),0)</f>
        <v>0</v>
      </c>
      <c r="AX502" s="589">
        <f t="shared" si="140"/>
        <v>0</v>
      </c>
      <c r="AY502" s="601">
        <f t="shared" si="131"/>
        <v>0</v>
      </c>
      <c r="AZ502" s="601">
        <f t="shared" si="132"/>
        <v>0</v>
      </c>
      <c r="BA502" s="585">
        <f>IFERROR(VLOOKUP(H502,'base dados'!$B$2:$C$47,2,FALSE),0)</f>
        <v>0</v>
      </c>
      <c r="BB502" s="589">
        <f t="shared" si="138"/>
        <v>0</v>
      </c>
      <c r="BC502" s="589">
        <f t="shared" si="139"/>
        <v>0</v>
      </c>
      <c r="BD502" s="489">
        <f>AT502</f>
        <v>0</v>
      </c>
    </row>
    <row r="504" spans="1:58" ht="41.45" customHeight="1">
      <c r="AT504" s="495">
        <f>AT502+[27]TUB!V502</f>
        <v>0</v>
      </c>
      <c r="AU504" s="625">
        <f>SUBTOTAL(9,AU11:AU502)</f>
        <v>1012.5</v>
      </c>
      <c r="AV504" s="625">
        <f>SUBTOTAL(9,AV11:AV502)</f>
        <v>0.40500000000000003</v>
      </c>
      <c r="AW504" s="626"/>
      <c r="AX504" s="623">
        <f>SUBTOTAL(9,AX11:AX502)</f>
        <v>3523.5</v>
      </c>
      <c r="BA504" s="602"/>
      <c r="BB504" s="624">
        <f>SUBTOTAL(9,BB11:BB502)</f>
        <v>39955.271390972412</v>
      </c>
      <c r="BC504" s="511">
        <f>SUBTOTAL(9,BC11:BC502)</f>
        <v>43478.771390972412</v>
      </c>
      <c r="BD504" s="495">
        <f>BC504+TUB.!AG18</f>
        <v>377936.08411413245</v>
      </c>
      <c r="BE504" s="930">
        <v>73724.58</v>
      </c>
      <c r="BF504" s="495">
        <f>BD504-BE504</f>
        <v>304211.50411413243</v>
      </c>
    </row>
    <row r="507" spans="1:58">
      <c r="AX507" s="495">
        <f>AX504+'EQUIP ISOL.'!AW504+TUB.!AD18</f>
        <v>3523.5</v>
      </c>
    </row>
  </sheetData>
  <protectedRanges>
    <protectedRange sqref="AD9:AF9 Y9 AD11:AF502" name="Intervalo2"/>
    <protectedRange sqref="AM9:AN9 AA9:AB9 AH9:AK9 X9 AH11:AK502" name="Intervalo2_1"/>
  </protectedRanges>
  <autoFilter ref="A10:BC502" xr:uid="{00000000-0009-0000-0000-00000F000000}">
    <filterColumn colId="54">
      <filters>
        <filter val="R$1.847,43"/>
        <filter val="R$35.246,66"/>
        <filter val="R$4.231,82"/>
      </filters>
    </filterColumn>
  </autoFilter>
  <mergeCells count="26">
    <mergeCell ref="Q8:U8"/>
    <mergeCell ref="V8:Z8"/>
    <mergeCell ref="I8:I9"/>
    <mergeCell ref="J8:J9"/>
    <mergeCell ref="BC8:BC9"/>
    <mergeCell ref="AA8:AC8"/>
    <mergeCell ref="AD8:AG8"/>
    <mergeCell ref="AH8:AL8"/>
    <mergeCell ref="AU8:AX8"/>
    <mergeCell ref="AY8:BB8"/>
    <mergeCell ref="C2:F6"/>
    <mergeCell ref="G2:BA6"/>
    <mergeCell ref="C7:BC7"/>
    <mergeCell ref="C8:C9"/>
    <mergeCell ref="D8:D9"/>
    <mergeCell ref="E8:E9"/>
    <mergeCell ref="F8:F9"/>
    <mergeCell ref="G8:G9"/>
    <mergeCell ref="H8:H9"/>
    <mergeCell ref="K8:K9"/>
    <mergeCell ref="AM8:AO8"/>
    <mergeCell ref="AP8:AS8"/>
    <mergeCell ref="AT8:AT9"/>
    <mergeCell ref="L8:L9"/>
    <mergeCell ref="M8:M9"/>
    <mergeCell ref="N8:P8"/>
  </mergeCells>
  <printOptions horizontalCentered="1" verticalCentered="1"/>
  <pageMargins left="0.23622047244094491" right="0.23622047244094491" top="0.31496062992125984" bottom="0.35433070866141736" header="0.19685039370078741" footer="0.15748031496062992"/>
  <pageSetup paperSize="9" scale="54" fitToHeight="0" orientation="landscape" r:id="rId1"/>
  <headerFooter>
    <oddFooter>&amp;C&amp;9&amp;P / &amp;N</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F00-000000000000}">
          <x14:formula1>
            <xm:f>'base dados'!$K$2:$K$3</xm:f>
          </x14:formula1>
          <xm:sqref>G15:G502</xm:sqref>
        </x14:dataValidation>
        <x14:dataValidation type="list" allowBlank="1" showInputMessage="1" showErrorMessage="1" xr:uid="{00000000-0002-0000-0F00-000001000000}">
          <x14:formula1>
            <xm:f>'base dados'!$K$11:$K$14</xm:f>
          </x14:formula1>
          <xm:sqref>G11:G14</xm:sqref>
        </x14:dataValidation>
        <x14:dataValidation type="list" allowBlank="1" showInputMessage="1" showErrorMessage="1" xr:uid="{00000000-0002-0000-0F00-000002000000}">
          <x14:formula1>
            <xm:f>'base dados'!$M$11:$M$22</xm:f>
          </x14:formula1>
          <xm:sqref>H11:H502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
    <tabColor rgb="FF0070C0"/>
    <pageSetUpPr fitToPage="1"/>
  </sheetPr>
  <dimension ref="A1:BZ504"/>
  <sheetViews>
    <sheetView showGridLines="0" view="pageBreakPreview" zoomScale="55" zoomScaleNormal="40" zoomScaleSheetLayoutView="55" workbookViewId="0">
      <selection activeCell="H11" sqref="H11"/>
    </sheetView>
  </sheetViews>
  <sheetFormatPr defaultColWidth="9.140625" defaultRowHeight="15" outlineLevelCol="1"/>
  <cols>
    <col min="1" max="1" width="9.140625" style="482"/>
    <col min="2" max="2" width="11.28515625" style="482" customWidth="1"/>
    <col min="3" max="3" width="6.5703125" style="482" customWidth="1"/>
    <col min="4" max="4" width="15.140625" style="482" bestFit="1" customWidth="1"/>
    <col min="5" max="5" width="19.5703125" style="482" customWidth="1"/>
    <col min="6" max="6" width="31.7109375" style="482" customWidth="1"/>
    <col min="7" max="7" width="27.140625" style="482" hidden="1" customWidth="1"/>
    <col min="8" max="8" width="28.5703125" style="482" customWidth="1"/>
    <col min="9" max="9" width="11.7109375" style="482" customWidth="1"/>
    <col min="10" max="10" width="10" style="482" customWidth="1"/>
    <col min="11" max="12" width="13.42578125" style="482" customWidth="1"/>
    <col min="13" max="14" width="13.42578125" style="482" hidden="1" customWidth="1" outlineLevel="1"/>
    <col min="15" max="15" width="13.42578125" style="482" customWidth="1" collapsed="1"/>
    <col min="16" max="19" width="13.42578125" style="482" hidden="1" customWidth="1" outlineLevel="1"/>
    <col min="20" max="20" width="13.42578125" style="482" customWidth="1" collapsed="1"/>
    <col min="21" max="24" width="13.42578125" style="482" hidden="1" customWidth="1" outlineLevel="1"/>
    <col min="25" max="25" width="13.42578125" style="482" customWidth="1" collapsed="1"/>
    <col min="26" max="27" width="13.42578125" style="482" hidden="1" customWidth="1" outlineLevel="1"/>
    <col min="28" max="28" width="13.42578125" style="482" customWidth="1" collapsed="1"/>
    <col min="29" max="29" width="10.140625" style="482" hidden="1" customWidth="1" outlineLevel="1"/>
    <col min="30" max="30" width="11.28515625" style="482" hidden="1" customWidth="1" outlineLevel="1"/>
    <col min="31" max="31" width="14.140625" style="482" hidden="1" customWidth="1" outlineLevel="1"/>
    <col min="32" max="32" width="11.5703125" style="482" customWidth="1" collapsed="1"/>
    <col min="33" max="36" width="9.140625" style="482" hidden="1" customWidth="1" outlineLevel="1"/>
    <col min="37" max="37" width="11.5703125" style="482" customWidth="1" collapsed="1"/>
    <col min="38" max="39" width="11.5703125" style="482" hidden="1" customWidth="1" outlineLevel="1"/>
    <col min="40" max="40" width="11.5703125" style="482" customWidth="1" collapsed="1"/>
    <col min="41" max="43" width="11.5703125" style="482" hidden="1" customWidth="1" outlineLevel="1"/>
    <col min="44" max="44" width="11.5703125" style="482" customWidth="1" collapsed="1"/>
    <col min="45" max="45" width="14" style="482" customWidth="1"/>
    <col min="46" max="47" width="10.42578125" style="482" hidden="1" customWidth="1"/>
    <col min="48" max="48" width="20.5703125" style="482" hidden="1" customWidth="1"/>
    <col min="49" max="49" width="24.5703125" style="482" hidden="1" customWidth="1"/>
    <col min="50" max="51" width="9.140625" style="482"/>
    <col min="52" max="52" width="18.28515625" style="482" customWidth="1"/>
    <col min="53" max="53" width="25.5703125" style="482" customWidth="1"/>
    <col min="54" max="54" width="26.85546875" style="482" customWidth="1"/>
    <col min="55" max="55" width="13.7109375" style="482" bestFit="1" customWidth="1"/>
    <col min="56" max="56" width="15.7109375" style="492" customWidth="1"/>
    <col min="57" max="57" width="18.140625" style="492" customWidth="1"/>
    <col min="58" max="59" width="15.7109375" style="492" customWidth="1"/>
    <col min="60" max="60" width="9.140625" style="482" customWidth="1"/>
    <col min="61" max="62" width="11" style="482" customWidth="1"/>
    <col min="63" max="63" width="9.140625" style="482" customWidth="1"/>
    <col min="64" max="64" width="13.140625" style="482" customWidth="1"/>
    <col min="65" max="65" width="15.5703125" style="482" bestFit="1" customWidth="1"/>
    <col min="66" max="66" width="13.28515625" style="482" customWidth="1"/>
    <col min="67" max="69" width="9.140625" style="482" customWidth="1"/>
    <col min="70" max="70" width="9.85546875" style="482" customWidth="1"/>
    <col min="71" max="72" width="9.140625" style="482" customWidth="1"/>
    <col min="73" max="75" width="9.140625" style="482"/>
    <col min="76" max="76" width="8.7109375" style="482" customWidth="1"/>
    <col min="77" max="77" width="11" style="482" customWidth="1"/>
    <col min="78" max="78" width="8.7109375" style="482" customWidth="1"/>
    <col min="79" max="16384" width="9.140625" style="482"/>
  </cols>
  <sheetData>
    <row r="1" spans="1:78" ht="15.75" thickBot="1">
      <c r="BD1" s="482"/>
      <c r="BE1" s="482"/>
      <c r="BF1" s="482"/>
      <c r="BG1" s="482"/>
    </row>
    <row r="2" spans="1:78" ht="31.9" customHeight="1" thickBot="1">
      <c r="C2" s="1378"/>
      <c r="D2" s="1378"/>
      <c r="E2" s="1378"/>
      <c r="F2" s="1379"/>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1"/>
      <c r="BA2" s="567" t="s">
        <v>822</v>
      </c>
      <c r="BB2" s="568" t="str">
        <f>INFO!B6</f>
        <v>2024-0000</v>
      </c>
      <c r="BD2" s="482"/>
      <c r="BE2" s="482"/>
      <c r="BF2" s="482"/>
      <c r="BG2" s="482"/>
    </row>
    <row r="3" spans="1:78" ht="31.9" customHeight="1" thickBot="1">
      <c r="C3" s="1378"/>
      <c r="D3" s="1378"/>
      <c r="E3" s="1378"/>
      <c r="F3" s="1379"/>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c r="AT3" s="1382"/>
      <c r="AU3" s="1382"/>
      <c r="AV3" s="1382"/>
      <c r="AW3" s="1382"/>
      <c r="AX3" s="1382"/>
      <c r="AY3" s="1382"/>
      <c r="AZ3" s="1383"/>
      <c r="BA3" s="567" t="s">
        <v>47</v>
      </c>
      <c r="BB3" s="569">
        <f>INFO!B16</f>
        <v>0</v>
      </c>
      <c r="BD3" s="482"/>
      <c r="BE3" s="482"/>
      <c r="BF3" s="482"/>
      <c r="BG3" s="482"/>
    </row>
    <row r="4" spans="1:78" ht="31.9" customHeight="1" thickBot="1">
      <c r="C4" s="1378"/>
      <c r="D4" s="1378"/>
      <c r="E4" s="1378"/>
      <c r="F4" s="1379"/>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3"/>
      <c r="BA4" s="567" t="s">
        <v>823</v>
      </c>
      <c r="BB4" s="569">
        <f>INFO!B14</f>
        <v>0</v>
      </c>
      <c r="BD4" s="482"/>
      <c r="BE4" s="482"/>
      <c r="BF4" s="482"/>
      <c r="BG4" s="482"/>
    </row>
    <row r="5" spans="1:78" ht="31.9" customHeight="1" thickBot="1">
      <c r="C5" s="1378"/>
      <c r="D5" s="1378"/>
      <c r="E5" s="1378"/>
      <c r="F5" s="1379"/>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3"/>
      <c r="BA5" s="567" t="s">
        <v>570</v>
      </c>
      <c r="BB5" s="570">
        <f>INFO!B26</f>
        <v>0</v>
      </c>
      <c r="BD5" s="482"/>
      <c r="BE5" s="482"/>
      <c r="BF5" s="482"/>
      <c r="BG5" s="482"/>
    </row>
    <row r="6" spans="1:78" ht="31.9" customHeight="1" thickBot="1">
      <c r="C6" s="1378"/>
      <c r="D6" s="1378"/>
      <c r="E6" s="1378"/>
      <c r="F6" s="1379"/>
      <c r="G6" s="1384"/>
      <c r="H6" s="1384"/>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4"/>
      <c r="AV6" s="1384"/>
      <c r="AW6" s="1384"/>
      <c r="AX6" s="1384"/>
      <c r="AY6" s="1384"/>
      <c r="AZ6" s="1385"/>
      <c r="BA6" s="567" t="s">
        <v>986</v>
      </c>
      <c r="BB6" s="569">
        <f>INFO!B24</f>
        <v>0</v>
      </c>
      <c r="BD6" s="482"/>
      <c r="BE6" s="482"/>
      <c r="BF6" s="482"/>
      <c r="BG6" s="482"/>
    </row>
    <row r="7" spans="1:78" ht="16.5" customHeight="1" thickBot="1">
      <c r="C7" s="1399" t="s">
        <v>63</v>
      </c>
      <c r="D7" s="1399"/>
      <c r="E7" s="1399"/>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c r="AJ7" s="1399"/>
      <c r="AK7" s="1399"/>
      <c r="AL7" s="1399"/>
      <c r="AM7" s="1399"/>
      <c r="AN7" s="1399"/>
      <c r="AO7" s="1399"/>
      <c r="AP7" s="1399"/>
      <c r="AQ7" s="1399"/>
      <c r="AR7" s="1399"/>
      <c r="AS7" s="1399"/>
      <c r="AT7" s="1399"/>
      <c r="AU7" s="1399"/>
      <c r="AV7" s="1399"/>
      <c r="AW7" s="1399"/>
      <c r="AX7" s="1399"/>
      <c r="AY7" s="1399"/>
      <c r="AZ7" s="1399"/>
      <c r="BA7" s="1399"/>
      <c r="BB7" s="1399"/>
      <c r="BD7" s="482"/>
      <c r="BE7" s="482"/>
      <c r="BF7" s="482"/>
      <c r="BG7" s="482"/>
    </row>
    <row r="8" spans="1:78" ht="25.15" customHeight="1" thickBot="1">
      <c r="C8" s="1396" t="s">
        <v>0</v>
      </c>
      <c r="D8" s="1395" t="s">
        <v>47</v>
      </c>
      <c r="E8" s="1395" t="s">
        <v>326</v>
      </c>
      <c r="F8" s="1395" t="s">
        <v>858</v>
      </c>
      <c r="G8" s="1390" t="s">
        <v>745</v>
      </c>
      <c r="H8" s="1390" t="s">
        <v>833</v>
      </c>
      <c r="I8" s="1390" t="s">
        <v>867</v>
      </c>
      <c r="J8" s="1390" t="s">
        <v>859</v>
      </c>
      <c r="K8" s="1390" t="s">
        <v>824</v>
      </c>
      <c r="L8" s="1390" t="s">
        <v>860</v>
      </c>
      <c r="M8" s="1390" t="s">
        <v>33</v>
      </c>
      <c r="N8" s="1390"/>
      <c r="O8" s="1390"/>
      <c r="P8" s="1390" t="s">
        <v>825</v>
      </c>
      <c r="Q8" s="1390"/>
      <c r="R8" s="1390"/>
      <c r="S8" s="1390"/>
      <c r="T8" s="1390"/>
      <c r="U8" s="1390" t="s">
        <v>826</v>
      </c>
      <c r="V8" s="1390"/>
      <c r="W8" s="1390"/>
      <c r="X8" s="1390"/>
      <c r="Y8" s="1390"/>
      <c r="Z8" s="1390" t="s">
        <v>827</v>
      </c>
      <c r="AA8" s="1390"/>
      <c r="AB8" s="1390"/>
      <c r="AC8" s="1390" t="s">
        <v>828</v>
      </c>
      <c r="AD8" s="1390"/>
      <c r="AE8" s="1390"/>
      <c r="AF8" s="1390"/>
      <c r="AG8" s="1390" t="s">
        <v>829</v>
      </c>
      <c r="AH8" s="1390"/>
      <c r="AI8" s="1390"/>
      <c r="AJ8" s="1390"/>
      <c r="AK8" s="1390"/>
      <c r="AL8" s="1390" t="s">
        <v>830</v>
      </c>
      <c r="AM8" s="1390"/>
      <c r="AN8" s="1390"/>
      <c r="AO8" s="1395" t="s">
        <v>831</v>
      </c>
      <c r="AP8" s="1395"/>
      <c r="AQ8" s="1395"/>
      <c r="AR8" s="1395"/>
      <c r="AS8" s="1390" t="s">
        <v>832</v>
      </c>
      <c r="AT8" s="1396" t="s">
        <v>745</v>
      </c>
      <c r="AU8" s="1396"/>
      <c r="AV8" s="1396"/>
      <c r="AW8" s="1396"/>
      <c r="AX8" s="1397" t="s">
        <v>833</v>
      </c>
      <c r="AY8" s="1397"/>
      <c r="AZ8" s="1397"/>
      <c r="BA8" s="1397"/>
      <c r="BB8" s="1398" t="s">
        <v>710</v>
      </c>
      <c r="BD8" s="1393" t="s">
        <v>834</v>
      </c>
      <c r="BE8" s="1393"/>
      <c r="BF8" s="1393"/>
      <c r="BG8" s="482"/>
    </row>
    <row r="9" spans="1:78" s="483" customFormat="1" ht="31.9" customHeight="1" thickBot="1">
      <c r="C9" s="1396"/>
      <c r="D9" s="1395"/>
      <c r="E9" s="1395"/>
      <c r="F9" s="1395"/>
      <c r="G9" s="1390"/>
      <c r="H9" s="1390"/>
      <c r="I9" s="1390"/>
      <c r="J9" s="1390"/>
      <c r="K9" s="1390"/>
      <c r="L9" s="1390"/>
      <c r="M9" s="600" t="s">
        <v>835</v>
      </c>
      <c r="N9" s="600" t="s">
        <v>837</v>
      </c>
      <c r="O9" s="600" t="s">
        <v>838</v>
      </c>
      <c r="P9" s="600" t="s">
        <v>839</v>
      </c>
      <c r="Q9" s="600" t="s">
        <v>835</v>
      </c>
      <c r="R9" s="600" t="s">
        <v>836</v>
      </c>
      <c r="S9" s="600" t="s">
        <v>837</v>
      </c>
      <c r="T9" s="600" t="s">
        <v>838</v>
      </c>
      <c r="U9" s="600" t="s">
        <v>905</v>
      </c>
      <c r="V9" s="600" t="s">
        <v>906</v>
      </c>
      <c r="W9" s="600" t="s">
        <v>840</v>
      </c>
      <c r="X9" s="600" t="s">
        <v>841</v>
      </c>
      <c r="Y9" s="600" t="s">
        <v>838</v>
      </c>
      <c r="Z9" s="600" t="s">
        <v>840</v>
      </c>
      <c r="AA9" s="600" t="s">
        <v>841</v>
      </c>
      <c r="AB9" s="600" t="s">
        <v>838</v>
      </c>
      <c r="AC9" s="600" t="s">
        <v>842</v>
      </c>
      <c r="AD9" s="600" t="s">
        <v>843</v>
      </c>
      <c r="AE9" s="600" t="s">
        <v>841</v>
      </c>
      <c r="AF9" s="600" t="s">
        <v>838</v>
      </c>
      <c r="AG9" s="600" t="s">
        <v>844</v>
      </c>
      <c r="AH9" s="600" t="s">
        <v>845</v>
      </c>
      <c r="AI9" s="600" t="s">
        <v>840</v>
      </c>
      <c r="AJ9" s="600" t="s">
        <v>841</v>
      </c>
      <c r="AK9" s="600" t="s">
        <v>838</v>
      </c>
      <c r="AL9" s="600" t="s">
        <v>840</v>
      </c>
      <c r="AM9" s="600" t="s">
        <v>841</v>
      </c>
      <c r="AN9" s="600" t="s">
        <v>838</v>
      </c>
      <c r="AO9" s="616" t="s">
        <v>744</v>
      </c>
      <c r="AP9" s="618" t="s">
        <v>837</v>
      </c>
      <c r="AQ9" s="618" t="s">
        <v>846</v>
      </c>
      <c r="AR9" s="600" t="s">
        <v>838</v>
      </c>
      <c r="AS9" s="1390"/>
      <c r="AT9" s="619" t="s">
        <v>847</v>
      </c>
      <c r="AU9" s="619" t="s">
        <v>848</v>
      </c>
      <c r="AV9" s="619" t="s">
        <v>849</v>
      </c>
      <c r="AW9" s="620" t="s">
        <v>850</v>
      </c>
      <c r="AX9" s="621" t="s">
        <v>851</v>
      </c>
      <c r="AY9" s="619" t="s">
        <v>848</v>
      </c>
      <c r="AZ9" s="622" t="s">
        <v>849</v>
      </c>
      <c r="BA9" s="617" t="s">
        <v>852</v>
      </c>
      <c r="BB9" s="1398"/>
      <c r="BD9" s="484" t="s">
        <v>745</v>
      </c>
      <c r="BE9" s="484" t="s">
        <v>746</v>
      </c>
      <c r="BF9" s="484" t="s">
        <v>602</v>
      </c>
      <c r="BG9" s="484" t="s">
        <v>710</v>
      </c>
      <c r="BI9" s="484" t="s">
        <v>853</v>
      </c>
      <c r="BJ9" s="484" t="s">
        <v>854</v>
      </c>
      <c r="BK9" s="484" t="s">
        <v>855</v>
      </c>
      <c r="BL9" s="484" t="s">
        <v>745</v>
      </c>
      <c r="BM9" s="484" t="s">
        <v>746</v>
      </c>
      <c r="BN9" s="484" t="s">
        <v>602</v>
      </c>
      <c r="BR9" s="1394" t="s">
        <v>856</v>
      </c>
      <c r="BS9" s="1394"/>
      <c r="BT9" s="1394"/>
    </row>
    <row r="10" spans="1:78" s="487" customFormat="1" ht="18" customHeight="1">
      <c r="C10" s="485" t="str">
        <f>C8</f>
        <v>ITEM</v>
      </c>
      <c r="D10" s="485" t="str">
        <f t="shared" ref="D10:BB10" si="0">D8</f>
        <v>ÁREA</v>
      </c>
      <c r="E10" s="485" t="str">
        <f t="shared" si="0"/>
        <v>UNIDADE</v>
      </c>
      <c r="F10" s="485" t="str">
        <f t="shared" si="0"/>
        <v>TAG / DESCRIÇÃO</v>
      </c>
      <c r="G10" s="485" t="str">
        <f t="shared" si="0"/>
        <v>REMOÇÃO</v>
      </c>
      <c r="H10" s="606"/>
      <c r="I10" s="485" t="str">
        <f t="shared" si="0"/>
        <v>MATERIAL APLICADO</v>
      </c>
      <c r="J10" s="485" t="str">
        <f t="shared" si="0"/>
        <v>CAMADAS</v>
      </c>
      <c r="K10" s="485" t="str">
        <f t="shared" si="0"/>
        <v>ESPESSURA</v>
      </c>
      <c r="L10" s="485" t="str">
        <f t="shared" si="0"/>
        <v>ESPESSURA FINAL</v>
      </c>
      <c r="M10" s="485" t="str">
        <f t="shared" si="0"/>
        <v>CORPO</v>
      </c>
      <c r="N10" s="485">
        <f t="shared" si="0"/>
        <v>0</v>
      </c>
      <c r="O10" s="486" t="str">
        <f>M8</f>
        <v>CORPO</v>
      </c>
      <c r="P10" s="485" t="str">
        <f t="shared" si="0"/>
        <v>BOLEADO</v>
      </c>
      <c r="Q10" s="485">
        <f t="shared" si="0"/>
        <v>0</v>
      </c>
      <c r="R10" s="485">
        <f t="shared" si="0"/>
        <v>0</v>
      </c>
      <c r="S10" s="485">
        <f t="shared" si="0"/>
        <v>0</v>
      </c>
      <c r="T10" s="485">
        <f t="shared" si="0"/>
        <v>0</v>
      </c>
      <c r="U10" s="485" t="str">
        <f t="shared" si="0"/>
        <v>CONE</v>
      </c>
      <c r="V10" s="485">
        <f t="shared" si="0"/>
        <v>0</v>
      </c>
      <c r="W10" s="485">
        <f t="shared" si="0"/>
        <v>0</v>
      </c>
      <c r="X10" s="485"/>
      <c r="Y10" s="485">
        <f t="shared" si="0"/>
        <v>0</v>
      </c>
      <c r="Z10" s="485" t="str">
        <f t="shared" si="0"/>
        <v>ÁREA ESFERA</v>
      </c>
      <c r="AA10" s="485">
        <f t="shared" si="0"/>
        <v>0</v>
      </c>
      <c r="AB10" s="485">
        <f t="shared" si="0"/>
        <v>0</v>
      </c>
      <c r="AC10" s="485" t="str">
        <f t="shared" si="0"/>
        <v>CARRETEL</v>
      </c>
      <c r="AD10" s="485">
        <f t="shared" si="0"/>
        <v>0</v>
      </c>
      <c r="AE10" s="485">
        <f t="shared" si="0"/>
        <v>0</v>
      </c>
      <c r="AF10" s="485">
        <f t="shared" si="0"/>
        <v>0</v>
      </c>
      <c r="AG10" s="485" t="str">
        <f t="shared" si="0"/>
        <v>CUBO</v>
      </c>
      <c r="AH10" s="485">
        <f t="shared" si="0"/>
        <v>0</v>
      </c>
      <c r="AI10" s="485">
        <f t="shared" si="0"/>
        <v>0</v>
      </c>
      <c r="AJ10" s="485">
        <f t="shared" si="0"/>
        <v>0</v>
      </c>
      <c r="AK10" s="485">
        <f t="shared" si="0"/>
        <v>0</v>
      </c>
      <c r="AL10" s="485" t="str">
        <f t="shared" si="0"/>
        <v>PISO CIRCULAR</v>
      </c>
      <c r="AM10" s="485">
        <f t="shared" si="0"/>
        <v>0</v>
      </c>
      <c r="AN10" s="485">
        <f t="shared" si="0"/>
        <v>0</v>
      </c>
      <c r="AO10" s="485" t="str">
        <f t="shared" si="0"/>
        <v>OUTROS
JANELAS DE INSPEÇÃO / BOMBAS / DUTOS / ETC.</v>
      </c>
      <c r="AP10" s="485">
        <f t="shared" si="0"/>
        <v>0</v>
      </c>
      <c r="AQ10" s="485">
        <f t="shared" si="0"/>
        <v>0</v>
      </c>
      <c r="AR10" s="485">
        <f t="shared" si="0"/>
        <v>0</v>
      </c>
      <c r="AS10" s="485" t="str">
        <f t="shared" si="0"/>
        <v>M² REAL</v>
      </c>
      <c r="AT10" s="485" t="str">
        <f t="shared" si="0"/>
        <v>REMOÇÃO</v>
      </c>
      <c r="AU10" s="485">
        <f t="shared" si="0"/>
        <v>0</v>
      </c>
      <c r="AV10" s="485">
        <f t="shared" si="0"/>
        <v>0</v>
      </c>
      <c r="AW10" s="485">
        <f t="shared" si="0"/>
        <v>0</v>
      </c>
      <c r="AX10" s="485" t="str">
        <f t="shared" si="0"/>
        <v>APLICAÇÃO</v>
      </c>
      <c r="AY10" s="485">
        <f t="shared" si="0"/>
        <v>0</v>
      </c>
      <c r="AZ10" s="485">
        <f t="shared" si="0"/>
        <v>0</v>
      </c>
      <c r="BA10" s="486" t="str">
        <f t="shared" ref="BA10" si="1">BA9</f>
        <v>VALOR             MATERIAL</v>
      </c>
      <c r="BB10" s="485" t="str">
        <f t="shared" si="0"/>
        <v>TOTAL</v>
      </c>
      <c r="BC10" s="487" t="s">
        <v>857</v>
      </c>
      <c r="BI10" s="487" t="str">
        <f>BI9</f>
        <v>REM</v>
      </c>
      <c r="BJ10" s="487" t="str">
        <f>BJ9</f>
        <v>APLI</v>
      </c>
      <c r="BK10" s="487" t="str">
        <f>BK9</f>
        <v>MAT</v>
      </c>
      <c r="BR10" s="488"/>
      <c r="BS10" s="488"/>
      <c r="BT10" s="488"/>
    </row>
    <row r="11" spans="1:78" ht="49.9" customHeight="1">
      <c r="A11" s="482">
        <f>IFERROR(VLOOKUP(G11,'base dados'!$K$2:$L$3,2,FALSE),0)</f>
        <v>0</v>
      </c>
      <c r="B11" s="482">
        <f>IFERROR(VLOOKUP(H11,'base dados'!$O$2:$P$5,2,FALSE),0)</f>
        <v>0</v>
      </c>
      <c r="C11" s="605">
        <f>ROW()-10</f>
        <v>1</v>
      </c>
      <c r="D11" s="605"/>
      <c r="E11" s="605"/>
      <c r="F11" s="605"/>
      <c r="G11" s="606"/>
      <c r="H11" s="606"/>
      <c r="I11" s="605"/>
      <c r="J11" s="605"/>
      <c r="K11" s="605"/>
      <c r="L11" s="607">
        <f>IFERROR(IF(J11="1ª",K11,IF(J11="ÚNICA",K11,K11+L10)),0)</f>
        <v>0</v>
      </c>
      <c r="M11" s="608"/>
      <c r="N11" s="608"/>
      <c r="O11" s="607">
        <f>IF(M11="",0,((M11/1000*2)+(L11/1000*2))*3.1416*N11)</f>
        <v>0</v>
      </c>
      <c r="P11" s="608"/>
      <c r="Q11" s="608"/>
      <c r="R11" s="608"/>
      <c r="S11" s="608"/>
      <c r="T11" s="607">
        <f t="shared" ref="T11:T19" si="2">IF(P11="",0,(((Q11+R11/1000*2)+(L11/1000*2))*4*S11*P11)+((Q11+R11/1000)+(L11/1000*2))*((Q11+R11/1000)+(L11/1000*2))*3.1416/4*P11)</f>
        <v>0</v>
      </c>
      <c r="U11" s="605"/>
      <c r="V11" s="605"/>
      <c r="W11" s="605"/>
      <c r="X11" s="605"/>
      <c r="Y11" s="607">
        <f>(((U11+V11+L11*0.001)/2)*PI())*W11*X11</f>
        <v>0</v>
      </c>
      <c r="Z11" s="605"/>
      <c r="AA11" s="605"/>
      <c r="AB11" s="607">
        <f t="shared" ref="AB11:AB19" si="3">4*PI()*(((Z11+L11*0.001)/2)^2)*AA11</f>
        <v>0</v>
      </c>
      <c r="AC11" s="605"/>
      <c r="AD11" s="605"/>
      <c r="AE11" s="605"/>
      <c r="AF11" s="607">
        <f t="shared" ref="AF11:AF19" si="4">IF(AE11&gt;0,((AC11+L11*0.001)*PI()*AD11*AE11)+(((AC11+L11*0.001)/2)^2*PI())*2,0)</f>
        <v>0</v>
      </c>
      <c r="AG11" s="605"/>
      <c r="AH11" s="605"/>
      <c r="AI11" s="605"/>
      <c r="AJ11" s="605"/>
      <c r="AK11" s="607">
        <f t="shared" ref="AK11:AK19" si="5">(((AG11+L11*0.002)*(AH11+L11*0.002))*2+((AG11+L11*0.002)*(AI11+L11*0.002))*2+((AH11+L11*0.002)*(AI11+L11*0.002))*2)*AJ11</f>
        <v>0</v>
      </c>
      <c r="AL11" s="605"/>
      <c r="AM11" s="605"/>
      <c r="AN11" s="607">
        <f>PI()*(AL11/2)^2*AM11</f>
        <v>0</v>
      </c>
      <c r="AO11" s="605"/>
      <c r="AP11" s="605"/>
      <c r="AQ11" s="605"/>
      <c r="AR11" s="609">
        <f>IF(AO11="",0,(AQ11*AP11*AO11))</f>
        <v>0</v>
      </c>
      <c r="AS11" s="610">
        <f>ROUNDUP(AB11+AF11+AK11+AN11+AR11+T11+O11+Y11,3)</f>
        <v>0</v>
      </c>
      <c r="AT11" s="611" t="str">
        <f t="shared" ref="AT11" si="6">IF(G11="REM. ISOLANTE TÉRM. FLEX. TUBOS/EQP.",AS11,IF(G11="REM.ISOLANTE TÉRMICO RÍGIDO EM TUBO/EQTO",AS11,""))</f>
        <v/>
      </c>
      <c r="AU11" s="611" t="str">
        <f t="shared" ref="AU11" si="7">IF(G11="REM. ISOLANTE TÉRM. FLEX. TUBOS/EQP.",AS11*(K11/1000),IF(G11="REM.ISOLANTE TÉRMICO RÍGIDO EM TUBO/EQTO",AS11*(K11/1000),""))</f>
        <v/>
      </c>
      <c r="AV11" s="612" t="str">
        <f>IFERROR(VLOOKUP(G11,'base dados'!$B$2:$C$47,2,FALSE),"")</f>
        <v/>
      </c>
      <c r="AW11" s="613">
        <f t="shared" ref="AW11:AW19" si="8">IF(AV11="",0,AU11*AV11)</f>
        <v>0</v>
      </c>
      <c r="AX11" s="611" t="str">
        <f t="shared" ref="AX11:AX14" si="9">IF(H11="INST. ISOL TÉRM. FLEX. EQTO (DENS 64-96)",AS11,IF(H11="INST. ISOLANTE TÉRM. RÍGIDO EM EQUIPAM.",AS11,IF(H11="INST. ISOLANTE TÉRM. À FRIO PRÉ-MOL EQTO",AS11,IF(H11="INST. ISOL. TÉRM. À FRIO INJETADO-EQTO",AS11,""))))</f>
        <v/>
      </c>
      <c r="AY11" s="611" t="str">
        <f t="shared" ref="AY11:AY13" si="10">IF(H11="INST. ISOL TÉRM. FLEX. EQTO (DENS 64-96)",AS11*(L11/1000),IF(H11="INST. ISOLANTE TÉRM. RÍGIDO EM EQUIPAM.",AS11*(L11/1000),IF(H11="INST. ISOLANTE TÉRM. À FRIO PRÉ-MOL EQTO",AS11*(L11/1000),IF(H11="INST. ISOL. TÉRM. À FRIO INJETADO-EQTO",AS11*(L11/1000),""))))</f>
        <v/>
      </c>
      <c r="AZ11" s="614" t="str">
        <f>IFERROR(VLOOKUP(H11,'base dados'!$B$2:$C$47,2,FALSE),"")</f>
        <v/>
      </c>
      <c r="BA11" s="613">
        <f t="shared" ref="BA11:BA19" si="11">IFERROR(IF(AZ11="",0,AY11*AZ11),0)</f>
        <v>0</v>
      </c>
      <c r="BB11" s="613">
        <f t="shared" ref="BB11:BB19" si="12">BA11+AW11</f>
        <v>0</v>
      </c>
      <c r="BC11" s="489"/>
      <c r="BD11" s="490"/>
      <c r="BE11" s="490"/>
      <c r="BF11" s="490"/>
      <c r="BG11" s="490"/>
      <c r="BI11" s="491"/>
      <c r="BJ11" s="491"/>
      <c r="BK11" s="491"/>
      <c r="BL11" s="490"/>
      <c r="BM11" s="490"/>
      <c r="BO11" s="491"/>
      <c r="BP11" s="491"/>
      <c r="BQ11" s="492"/>
      <c r="BR11" s="490"/>
      <c r="BS11" s="490"/>
      <c r="BT11" s="490"/>
      <c r="BX11" s="493"/>
      <c r="BY11" s="493"/>
      <c r="BZ11" s="493"/>
    </row>
    <row r="12" spans="1:78" ht="49.9" customHeight="1">
      <c r="A12" s="482">
        <f>IFERROR(VLOOKUP(G12,'base dados'!$K$2:$L$3,2,FALSE),0)</f>
        <v>0</v>
      </c>
      <c r="B12" s="482">
        <f>IFERROR(VLOOKUP(H12,'base dados'!$O$2:$P$5,2,FALSE),0)</f>
        <v>0</v>
      </c>
      <c r="C12" s="605">
        <f t="shared" ref="C12:C75" si="13">ROW()-10</f>
        <v>2</v>
      </c>
      <c r="D12" s="605"/>
      <c r="E12" s="605"/>
      <c r="F12" s="605"/>
      <c r="G12" s="606"/>
      <c r="H12" s="606"/>
      <c r="I12" s="605"/>
      <c r="J12" s="605"/>
      <c r="K12" s="605"/>
      <c r="L12" s="607">
        <f>IFERROR(IF(J12="1ª",K12,IF(J12="ÚNICA",K12,K12+L11)),0)</f>
        <v>0</v>
      </c>
      <c r="M12" s="608"/>
      <c r="N12" s="608"/>
      <c r="O12" s="607">
        <f t="shared" ref="O12:O19" si="14">IF(M12="",0,((M12/1000*2)+(L12/1000*2))*3.1416*N12)</f>
        <v>0</v>
      </c>
      <c r="P12" s="608"/>
      <c r="Q12" s="608"/>
      <c r="R12" s="608"/>
      <c r="S12" s="608"/>
      <c r="T12" s="607">
        <f t="shared" si="2"/>
        <v>0</v>
      </c>
      <c r="U12" s="605"/>
      <c r="V12" s="605"/>
      <c r="W12" s="605"/>
      <c r="X12" s="605"/>
      <c r="Y12" s="607">
        <f t="shared" ref="Y12:Y19" si="15">(((U12+V12+L12*0.001)/2)*PI())*W12*X12</f>
        <v>0</v>
      </c>
      <c r="Z12" s="605"/>
      <c r="AA12" s="605"/>
      <c r="AB12" s="607">
        <f t="shared" si="3"/>
        <v>0</v>
      </c>
      <c r="AC12" s="605"/>
      <c r="AD12" s="605"/>
      <c r="AE12" s="605"/>
      <c r="AF12" s="607">
        <f t="shared" si="4"/>
        <v>0</v>
      </c>
      <c r="AG12" s="605"/>
      <c r="AH12" s="605"/>
      <c r="AI12" s="605"/>
      <c r="AJ12" s="605"/>
      <c r="AK12" s="607">
        <f t="shared" si="5"/>
        <v>0</v>
      </c>
      <c r="AL12" s="605"/>
      <c r="AM12" s="605"/>
      <c r="AN12" s="607">
        <f>PI()*(AL12/2)^2*AM12</f>
        <v>0</v>
      </c>
      <c r="AO12" s="605"/>
      <c r="AP12" s="605"/>
      <c r="AQ12" s="605"/>
      <c r="AR12" s="609">
        <f>IF(AO12="",0,(AQ12*AP12*AO12))</f>
        <v>0</v>
      </c>
      <c r="AS12" s="610">
        <f t="shared" ref="AS12:AS75" si="16">ROUNDUP(AB12+AF12+AK12+AN12+AR12+T12+O12+Y12,3)</f>
        <v>0</v>
      </c>
      <c r="AT12" s="611" t="str">
        <f t="shared" ref="AT12" si="17">IF(G12="REM. ISOLANTE TÉRM. FLEX. TUBOS/EQP.",AS12,IF(G12="REM.ISOLANTE TÉRMICO RÍGIDO EM TUBO/EQTO",AS12,""))</f>
        <v/>
      </c>
      <c r="AU12" s="611" t="str">
        <f t="shared" ref="AU12" si="18">IF(G12="REM. ISOLANTE TÉRM. FLEX. TUBOS/EQP.",AS12*(K12/1000),IF(G12="REM.ISOLANTE TÉRMICO RÍGIDO EM TUBO/EQTO",AS12*(K12/1000),""))</f>
        <v/>
      </c>
      <c r="AV12" s="612" t="str">
        <f>IFERROR(VLOOKUP(G12,'base dados'!$B$2:$C$47,2,FALSE),"")</f>
        <v/>
      </c>
      <c r="AW12" s="613">
        <f t="shared" si="8"/>
        <v>0</v>
      </c>
      <c r="AX12" s="611" t="str">
        <f t="shared" si="9"/>
        <v/>
      </c>
      <c r="AY12" s="611" t="str">
        <f t="shared" si="10"/>
        <v/>
      </c>
      <c r="AZ12" s="614" t="str">
        <f>IFERROR(VLOOKUP(H12,'base dados'!$B$2:$C$47,2,FALSE),"")</f>
        <v/>
      </c>
      <c r="BA12" s="613">
        <f t="shared" si="11"/>
        <v>0</v>
      </c>
      <c r="BB12" s="613">
        <f t="shared" si="12"/>
        <v>0</v>
      </c>
      <c r="BC12" s="489"/>
      <c r="BD12" s="494"/>
      <c r="BE12" s="494"/>
      <c r="BF12" s="494"/>
      <c r="BG12" s="494"/>
      <c r="BI12" s="491"/>
      <c r="BJ12" s="491"/>
      <c r="BK12" s="491"/>
      <c r="BL12" s="494"/>
      <c r="BM12" s="494"/>
      <c r="BO12" s="491"/>
      <c r="BP12" s="491"/>
      <c r="BQ12" s="492"/>
      <c r="BR12" s="494"/>
      <c r="BS12" s="494"/>
      <c r="BT12" s="494"/>
      <c r="BX12" s="493"/>
      <c r="BY12" s="493"/>
      <c r="BZ12" s="493"/>
    </row>
    <row r="13" spans="1:78" ht="49.9" customHeight="1">
      <c r="A13" s="482">
        <f>IFERROR(VLOOKUP(G13,'base dados'!$K$2:$L$3,2,FALSE),0)</f>
        <v>0</v>
      </c>
      <c r="B13" s="482">
        <f>IFERROR(VLOOKUP(H13,'base dados'!$O$2:$P$5,2,FALSE),0)</f>
        <v>0</v>
      </c>
      <c r="C13" s="605">
        <f t="shared" si="13"/>
        <v>3</v>
      </c>
      <c r="D13" s="605"/>
      <c r="E13" s="605"/>
      <c r="F13" s="605"/>
      <c r="G13" s="606"/>
      <c r="H13" s="606"/>
      <c r="I13" s="605"/>
      <c r="J13" s="605"/>
      <c r="K13" s="605"/>
      <c r="L13" s="607">
        <f>IFERROR(IF(J13="1ª",K13,IF(J13="ÚNICA",K13,K13+L12)),0)</f>
        <v>0</v>
      </c>
      <c r="M13" s="608"/>
      <c r="N13" s="608"/>
      <c r="O13" s="607">
        <f t="shared" si="14"/>
        <v>0</v>
      </c>
      <c r="P13" s="608"/>
      <c r="Q13" s="608"/>
      <c r="R13" s="608"/>
      <c r="S13" s="608"/>
      <c r="T13" s="607">
        <f t="shared" si="2"/>
        <v>0</v>
      </c>
      <c r="U13" s="605"/>
      <c r="V13" s="605"/>
      <c r="W13" s="605"/>
      <c r="X13" s="605"/>
      <c r="Y13" s="607">
        <f t="shared" si="15"/>
        <v>0</v>
      </c>
      <c r="Z13" s="605"/>
      <c r="AA13" s="605"/>
      <c r="AB13" s="607">
        <f t="shared" si="3"/>
        <v>0</v>
      </c>
      <c r="AC13" s="605"/>
      <c r="AD13" s="605"/>
      <c r="AE13" s="605"/>
      <c r="AF13" s="607">
        <f t="shared" si="4"/>
        <v>0</v>
      </c>
      <c r="AG13" s="605"/>
      <c r="AH13" s="605"/>
      <c r="AI13" s="605"/>
      <c r="AJ13" s="605"/>
      <c r="AK13" s="607">
        <f t="shared" si="5"/>
        <v>0</v>
      </c>
      <c r="AL13" s="605"/>
      <c r="AM13" s="605"/>
      <c r="AN13" s="607">
        <f>PI()*(AL13/2)^2*AM13</f>
        <v>0</v>
      </c>
      <c r="AO13" s="605"/>
      <c r="AP13" s="605"/>
      <c r="AQ13" s="605"/>
      <c r="AR13" s="609">
        <f>IF(AO13="",0,(AQ13*AP13*AO13))</f>
        <v>0</v>
      </c>
      <c r="AS13" s="610">
        <f t="shared" si="16"/>
        <v>0</v>
      </c>
      <c r="AT13" s="611" t="str">
        <f t="shared" ref="AT13:AT14" si="19">IF(G13="REM. ISOLANTE TÉRM. FLEX. TUBOS/EQP.",AS13,IF(G13="REM.ISOLANTE TÉRMICO RÍGIDO EM TUBO/EQTO",AS13,""))</f>
        <v/>
      </c>
      <c r="AU13" s="611" t="str">
        <f t="shared" ref="AU13:AU14" si="20">IF(G13="REM. ISOLANTE TÉRM. FLEX. TUBOS/EQP.",AS13*(K13/1000),IF(G13="REM.ISOLANTE TÉRMICO RÍGIDO EM TUBO/EQTO",AS13*(K13/1000),""))</f>
        <v/>
      </c>
      <c r="AV13" s="612" t="str">
        <f>IFERROR(VLOOKUP(G13,'base dados'!$B$2:$C$47,2,FALSE),"")</f>
        <v/>
      </c>
      <c r="AW13" s="613">
        <f t="shared" si="8"/>
        <v>0</v>
      </c>
      <c r="AX13" s="611" t="str">
        <f t="shared" si="9"/>
        <v/>
      </c>
      <c r="AY13" s="611" t="str">
        <f t="shared" si="10"/>
        <v/>
      </c>
      <c r="AZ13" s="614" t="str">
        <f>IFERROR(VLOOKUP(H13,'base dados'!$B$2:$C$47,2,FALSE),"")</f>
        <v/>
      </c>
      <c r="BA13" s="613">
        <f t="shared" si="11"/>
        <v>0</v>
      </c>
      <c r="BB13" s="613">
        <f t="shared" si="12"/>
        <v>0</v>
      </c>
      <c r="BC13" s="489"/>
      <c r="BD13" s="494"/>
      <c r="BE13" s="494"/>
      <c r="BF13" s="494"/>
      <c r="BG13" s="494"/>
      <c r="BI13" s="491"/>
      <c r="BJ13" s="491"/>
      <c r="BK13" s="491"/>
      <c r="BL13" s="494"/>
      <c r="BM13" s="494"/>
      <c r="BO13" s="491"/>
      <c r="BP13" s="491"/>
      <c r="BQ13" s="492"/>
      <c r="BR13" s="494"/>
      <c r="BS13" s="494"/>
      <c r="BT13" s="494"/>
      <c r="BX13" s="493"/>
      <c r="BY13" s="493"/>
      <c r="BZ13" s="493"/>
    </row>
    <row r="14" spans="1:78" ht="49.9" customHeight="1">
      <c r="A14" s="482">
        <f>IFERROR(VLOOKUP(G14,'base dados'!$K$2:$L$3,2,FALSE),0)</f>
        <v>0</v>
      </c>
      <c r="B14" s="482">
        <f>IFERROR(VLOOKUP(H14,'base dados'!$O$2:$P$5,2,FALSE),0)</f>
        <v>0</v>
      </c>
      <c r="C14" s="605">
        <f t="shared" si="13"/>
        <v>4</v>
      </c>
      <c r="D14" s="605"/>
      <c r="E14" s="605"/>
      <c r="F14" s="605"/>
      <c r="G14" s="606"/>
      <c r="H14" s="606"/>
      <c r="I14" s="605"/>
      <c r="J14" s="605"/>
      <c r="K14" s="605"/>
      <c r="L14" s="607">
        <f>IFERROR(IF(J14="1ª",K14,IF(J14="ÚNICA",K14,K14+L13)),0)</f>
        <v>0</v>
      </c>
      <c r="M14" s="608"/>
      <c r="N14" s="608"/>
      <c r="O14" s="607">
        <f t="shared" ref="O14" si="21">IF(M14="",0,((M14/1000*2)+(L14/1000*2))*3.1416*N14)</f>
        <v>0</v>
      </c>
      <c r="P14" s="608"/>
      <c r="Q14" s="608"/>
      <c r="R14" s="608"/>
      <c r="S14" s="608"/>
      <c r="T14" s="607">
        <f t="shared" ref="T14" si="22">IF(P14="",0,(((Q14+R14/1000*2)+(L14/1000*2))*4*S14*P14)+((Q14+R14/1000)+(L14/1000*2))*((Q14+R14/1000)+(L14/1000*2))*3.1416/4*P14)</f>
        <v>0</v>
      </c>
      <c r="U14" s="605"/>
      <c r="V14" s="605"/>
      <c r="W14" s="605"/>
      <c r="X14" s="605"/>
      <c r="Y14" s="607">
        <f t="shared" si="15"/>
        <v>0</v>
      </c>
      <c r="Z14" s="605"/>
      <c r="AA14" s="605"/>
      <c r="AB14" s="607">
        <f t="shared" ref="AB14" si="23">4*PI()*(((Z14+L14*0.001)/2)^2)*AA14</f>
        <v>0</v>
      </c>
      <c r="AC14" s="605"/>
      <c r="AD14" s="605"/>
      <c r="AE14" s="605"/>
      <c r="AF14" s="607">
        <f t="shared" ref="AF14" si="24">IF(AE14&gt;0,((AC14+L14*0.001)*PI()*AD14*AE14)+(((AC14+L14*0.001)/2)^2*PI())*2,0)</f>
        <v>0</v>
      </c>
      <c r="AG14" s="605"/>
      <c r="AH14" s="605"/>
      <c r="AI14" s="605"/>
      <c r="AJ14" s="605"/>
      <c r="AK14" s="607">
        <f t="shared" ref="AK14" si="25">(((AG14+L14*0.002)*(AH14+L14*0.002))*2+((AG14+L14*0.002)*(AI14+L14*0.002))*2+((AH14+L14*0.002)*(AI14+L14*0.002))*2)*AJ14</f>
        <v>0</v>
      </c>
      <c r="AL14" s="605"/>
      <c r="AM14" s="605"/>
      <c r="AN14" s="607">
        <f>PI()*(AL14/2)^2*AM14</f>
        <v>0</v>
      </c>
      <c r="AO14" s="605"/>
      <c r="AP14" s="605"/>
      <c r="AQ14" s="605"/>
      <c r="AR14" s="609">
        <f>IF(AO14="",0,(AQ14*AP14*AO14))</f>
        <v>0</v>
      </c>
      <c r="AS14" s="610">
        <f t="shared" si="16"/>
        <v>0</v>
      </c>
      <c r="AT14" s="611" t="str">
        <f t="shared" si="19"/>
        <v/>
      </c>
      <c r="AU14" s="611" t="str">
        <f t="shared" si="20"/>
        <v/>
      </c>
      <c r="AV14" s="612" t="str">
        <f>IFERROR(VLOOKUP(G14,'base dados'!$B$2:$C$47,2,FALSE),"")</f>
        <v/>
      </c>
      <c r="AW14" s="613">
        <f t="shared" ref="AW14" si="26">IF(AV14="",0,AU14*AV14)</f>
        <v>0</v>
      </c>
      <c r="AX14" s="611" t="str">
        <f t="shared" si="9"/>
        <v/>
      </c>
      <c r="AY14" s="611" t="str">
        <f>IF(H14="INST. ISOL TÉRM. FLEX. EQTO (DENS 64-96)",AS14*(L14/1000),IF(H14="INST. ISOLANTE TÉRM. RÍGIDO EM EQUIPAM.",AS14*(L14/1000),IF(H14="INST. ISOLANTE TÉRM. À FRIO PRÉ-MOL EQTO",AS14*(L14/1000),IF(H14="INST. ISOL. TÉRM. À FRIO INJETADO-EQTO",AS14*(L14/1000),""))))</f>
        <v/>
      </c>
      <c r="AZ14" s="614" t="str">
        <f>IFERROR(VLOOKUP(H14,'base dados'!$B$2:$C$47,2,FALSE),"")</f>
        <v/>
      </c>
      <c r="BA14" s="613">
        <f t="shared" si="11"/>
        <v>0</v>
      </c>
      <c r="BB14" s="613">
        <f t="shared" si="12"/>
        <v>0</v>
      </c>
      <c r="BC14" s="489"/>
      <c r="BD14" s="494"/>
      <c r="BE14" s="494"/>
      <c r="BF14" s="494"/>
      <c r="BG14" s="494"/>
      <c r="BI14" s="491"/>
      <c r="BJ14" s="491"/>
      <c r="BK14" s="491"/>
      <c r="BL14" s="494"/>
      <c r="BM14" s="494"/>
      <c r="BO14" s="491"/>
      <c r="BP14" s="491"/>
      <c r="BQ14" s="492"/>
      <c r="BR14" s="494"/>
      <c r="BS14" s="494"/>
      <c r="BT14" s="494"/>
      <c r="BX14" s="493"/>
      <c r="BY14" s="493"/>
      <c r="BZ14" s="493"/>
    </row>
    <row r="15" spans="1:78" ht="49.9" customHeight="1">
      <c r="A15" s="482">
        <f>IFERROR(VLOOKUP(G15,'base dados'!$K$2:$L$3,2,FALSE),0)</f>
        <v>0</v>
      </c>
      <c r="B15" s="482">
        <f>IFERROR(VLOOKUP(H15,'base dados'!$O$2:$P$5,2,FALSE),0)</f>
        <v>0</v>
      </c>
      <c r="C15" s="605">
        <f t="shared" si="13"/>
        <v>5</v>
      </c>
      <c r="D15" s="605"/>
      <c r="E15" s="605"/>
      <c r="F15" s="605"/>
      <c r="G15" s="606"/>
      <c r="H15" s="606"/>
      <c r="I15" s="605"/>
      <c r="J15" s="605"/>
      <c r="K15" s="605"/>
      <c r="L15" s="607">
        <f>IFERROR(IF(J15="1ª",K15,IF(J15="ÚNICA",K15,K15+#REF!)),0)</f>
        <v>0</v>
      </c>
      <c r="M15" s="608"/>
      <c r="N15" s="608"/>
      <c r="O15" s="607">
        <f t="shared" si="14"/>
        <v>0</v>
      </c>
      <c r="P15" s="608"/>
      <c r="Q15" s="608"/>
      <c r="R15" s="608"/>
      <c r="S15" s="608"/>
      <c r="T15" s="607">
        <f t="shared" si="2"/>
        <v>0</v>
      </c>
      <c r="U15" s="605"/>
      <c r="V15" s="605"/>
      <c r="W15" s="605"/>
      <c r="X15" s="605"/>
      <c r="Y15" s="607">
        <f t="shared" si="15"/>
        <v>0</v>
      </c>
      <c r="Z15" s="605"/>
      <c r="AA15" s="605"/>
      <c r="AB15" s="607">
        <f t="shared" si="3"/>
        <v>0</v>
      </c>
      <c r="AC15" s="605"/>
      <c r="AD15" s="605"/>
      <c r="AE15" s="605"/>
      <c r="AF15" s="607">
        <f t="shared" si="4"/>
        <v>0</v>
      </c>
      <c r="AG15" s="605"/>
      <c r="AH15" s="605"/>
      <c r="AI15" s="605"/>
      <c r="AJ15" s="605"/>
      <c r="AK15" s="607">
        <f t="shared" si="5"/>
        <v>0</v>
      </c>
      <c r="AL15" s="605"/>
      <c r="AM15" s="605"/>
      <c r="AN15" s="607">
        <f t="shared" ref="AN15:AN19" si="27">PI()*(AL15/2)^2*AM15</f>
        <v>0</v>
      </c>
      <c r="AO15" s="605"/>
      <c r="AP15" s="605"/>
      <c r="AQ15" s="605"/>
      <c r="AR15" s="609">
        <f t="shared" ref="AR15:AR19" si="28">IF(AO15="",0,(AQ15*AP15*AO15))</f>
        <v>0</v>
      </c>
      <c r="AS15" s="610">
        <f t="shared" si="16"/>
        <v>0</v>
      </c>
      <c r="AT15" s="611" t="str">
        <f t="shared" ref="AT15:AT19" si="29">IF(G15="REM. ISOLANTE TÉRM. FLEX. TUBOS/EQP.",AS15,IF(G15="REM.ISOLANTE TÉRMICO RÍGIDO EM TUBO/EQTO",AS15,""))</f>
        <v/>
      </c>
      <c r="AU15" s="611" t="str">
        <f t="shared" ref="AU15:AU19" si="30">IF(G15="REM. ISOLANTE TÉRM. FLEX. TUBOS/EQP.",AS15*(K15/1000),IF(G15="REM.ISOLANTE TÉRMICO RÍGIDO EM TUBO/EQTO",AS15*(K15/1000),""))</f>
        <v/>
      </c>
      <c r="AV15" s="612" t="str">
        <f>IFERROR(VLOOKUP(G15,'base dados'!$B$2:$C$47,2,FALSE),"")</f>
        <v/>
      </c>
      <c r="AW15" s="613">
        <f t="shared" si="8"/>
        <v>0</v>
      </c>
      <c r="AX15" s="611" t="str">
        <f t="shared" ref="AX15:AX19" si="31">IF(H15="INST. ISOL TÉRM. FLEX. EQTO (DENS 64-96)",AS15,IF(H15="INST. ISOLANTE TÉRM. RÍGIDO EM EQUIPAM.",AS15,IF(H15="INST. ISOLANTE TÉRM. À FRIO PRÉ-MOL EQTO",AS15,IF(H15="INST. ISOL. TÉRM. À FRIO INJETADO-EQTO",AS15,""))))</f>
        <v/>
      </c>
      <c r="AY15" s="611" t="str">
        <f t="shared" ref="AY15:AY19" si="32">IF(H15="INST. ISOL TÉRM. FLEX. EQTO (DENS 64-96)",AS15*(L15/1000),IF(H15="INST. ISOLANTE TÉRM. RÍGIDO EM EQUIPAM.",AS15*(L15/1000),IF(H15="INST. ISOLANTE TÉRM. À FRIO PRÉ-MOL EQTO",AS15*(L15/1000),IF(H15="INST. ISOL. TÉRM. À FRIO INJETADO-EQTO",AS15*(L15/1000),""))))</f>
        <v/>
      </c>
      <c r="AZ15" s="614" t="str">
        <f>IFERROR(VLOOKUP(H15,'base dados'!$B$2:$C$47,2,FALSE),"")</f>
        <v/>
      </c>
      <c r="BA15" s="613">
        <f t="shared" si="11"/>
        <v>0</v>
      </c>
      <c r="BB15" s="613">
        <f t="shared" si="12"/>
        <v>0</v>
      </c>
      <c r="BC15" s="489">
        <f t="shared" ref="BC15:BC46" si="33">AS15</f>
        <v>0</v>
      </c>
      <c r="BD15" s="494"/>
      <c r="BE15" s="494"/>
      <c r="BF15" s="494"/>
      <c r="BG15" s="494"/>
      <c r="BI15" s="491"/>
      <c r="BJ15" s="491"/>
      <c r="BK15" s="491"/>
      <c r="BL15" s="494"/>
      <c r="BM15" s="494"/>
      <c r="BO15" s="491"/>
      <c r="BP15" s="491"/>
      <c r="BQ15" s="492"/>
      <c r="BR15" s="494"/>
      <c r="BS15" s="494"/>
      <c r="BT15" s="494"/>
      <c r="BX15" s="493"/>
      <c r="BY15" s="493"/>
      <c r="BZ15" s="493"/>
    </row>
    <row r="16" spans="1:78" ht="49.9" customHeight="1">
      <c r="A16" s="482">
        <f>IFERROR(VLOOKUP(G16,'base dados'!$K$2:$L$3,2,FALSE),0)</f>
        <v>0</v>
      </c>
      <c r="B16" s="482">
        <f>IFERROR(VLOOKUP(H16,'base dados'!$O$2:$P$5,2,FALSE),0)</f>
        <v>0</v>
      </c>
      <c r="C16" s="605">
        <f t="shared" si="13"/>
        <v>6</v>
      </c>
      <c r="D16" s="605"/>
      <c r="E16" s="605"/>
      <c r="F16" s="605"/>
      <c r="G16" s="606"/>
      <c r="H16" s="606"/>
      <c r="I16" s="605"/>
      <c r="J16" s="605"/>
      <c r="K16" s="605"/>
      <c r="L16" s="607">
        <f>IFERROR(IF(J16="1ª",K16,IF(J16="ÚNICA",K16,K16+L15)),0)</f>
        <v>0</v>
      </c>
      <c r="M16" s="608"/>
      <c r="N16" s="608"/>
      <c r="O16" s="607">
        <f t="shared" si="14"/>
        <v>0</v>
      </c>
      <c r="P16" s="608"/>
      <c r="Q16" s="608"/>
      <c r="R16" s="608"/>
      <c r="S16" s="608"/>
      <c r="T16" s="607">
        <f t="shared" si="2"/>
        <v>0</v>
      </c>
      <c r="U16" s="605"/>
      <c r="V16" s="605"/>
      <c r="W16" s="605"/>
      <c r="X16" s="605"/>
      <c r="Y16" s="607">
        <f t="shared" si="15"/>
        <v>0</v>
      </c>
      <c r="Z16" s="605"/>
      <c r="AA16" s="605"/>
      <c r="AB16" s="607">
        <f t="shared" si="3"/>
        <v>0</v>
      </c>
      <c r="AC16" s="605"/>
      <c r="AD16" s="605"/>
      <c r="AE16" s="605"/>
      <c r="AF16" s="607">
        <f t="shared" si="4"/>
        <v>0</v>
      </c>
      <c r="AG16" s="605"/>
      <c r="AH16" s="605"/>
      <c r="AI16" s="605"/>
      <c r="AJ16" s="605"/>
      <c r="AK16" s="607">
        <f t="shared" si="5"/>
        <v>0</v>
      </c>
      <c r="AL16" s="605"/>
      <c r="AM16" s="605"/>
      <c r="AN16" s="607">
        <f t="shared" si="27"/>
        <v>0</v>
      </c>
      <c r="AO16" s="605"/>
      <c r="AP16" s="605"/>
      <c r="AQ16" s="605"/>
      <c r="AR16" s="609">
        <f t="shared" si="28"/>
        <v>0</v>
      </c>
      <c r="AS16" s="610">
        <f t="shared" si="16"/>
        <v>0</v>
      </c>
      <c r="AT16" s="611" t="str">
        <f t="shared" si="29"/>
        <v/>
      </c>
      <c r="AU16" s="611" t="str">
        <f t="shared" si="30"/>
        <v/>
      </c>
      <c r="AV16" s="612" t="str">
        <f>IFERROR(VLOOKUP(G16,'base dados'!$B$2:$C$47,2,FALSE),"")</f>
        <v/>
      </c>
      <c r="AW16" s="613">
        <f t="shared" si="8"/>
        <v>0</v>
      </c>
      <c r="AX16" s="611" t="str">
        <f t="shared" si="31"/>
        <v/>
      </c>
      <c r="AY16" s="611" t="str">
        <f t="shared" si="32"/>
        <v/>
      </c>
      <c r="AZ16" s="614" t="str">
        <f>IFERROR(VLOOKUP(H16,'base dados'!$B$2:$C$47,2,FALSE),"")</f>
        <v/>
      </c>
      <c r="BA16" s="613">
        <f t="shared" si="11"/>
        <v>0</v>
      </c>
      <c r="BB16" s="613">
        <f t="shared" si="12"/>
        <v>0</v>
      </c>
      <c r="BC16" s="489">
        <f t="shared" si="33"/>
        <v>0</v>
      </c>
      <c r="BD16" s="494"/>
      <c r="BE16" s="494"/>
      <c r="BF16" s="494"/>
      <c r="BG16" s="494"/>
      <c r="BI16" s="491"/>
      <c r="BJ16" s="491"/>
      <c r="BK16" s="491"/>
      <c r="BL16" s="494"/>
      <c r="BM16" s="494"/>
      <c r="BO16" s="491"/>
      <c r="BP16" s="491"/>
      <c r="BQ16" s="492"/>
      <c r="BR16" s="494"/>
      <c r="BS16" s="494"/>
      <c r="BT16" s="494"/>
      <c r="BX16" s="493"/>
      <c r="BY16" s="493"/>
      <c r="BZ16" s="493"/>
    </row>
    <row r="17" spans="1:78" ht="49.9" customHeight="1">
      <c r="A17" s="482">
        <f>IFERROR(VLOOKUP(G17,'base dados'!$K$2:$L$3,2,FALSE),0)</f>
        <v>0</v>
      </c>
      <c r="B17" s="482">
        <f>IFERROR(VLOOKUP(H17,'base dados'!$O$2:$P$5,2,FALSE),0)</f>
        <v>0</v>
      </c>
      <c r="C17" s="605">
        <f t="shared" si="13"/>
        <v>7</v>
      </c>
      <c r="D17" s="605"/>
      <c r="E17" s="605"/>
      <c r="F17" s="605"/>
      <c r="G17" s="606"/>
      <c r="H17" s="606"/>
      <c r="I17" s="605"/>
      <c r="J17" s="605"/>
      <c r="K17" s="605"/>
      <c r="L17" s="607">
        <f t="shared" ref="L17:L19" si="34">IFERROR(IF(J17="1ª",K17,IF(J17="ÚNICA",K17,K17+L16)),0)</f>
        <v>0</v>
      </c>
      <c r="M17" s="608"/>
      <c r="N17" s="608"/>
      <c r="O17" s="607">
        <f t="shared" si="14"/>
        <v>0</v>
      </c>
      <c r="P17" s="608"/>
      <c r="Q17" s="608"/>
      <c r="R17" s="608"/>
      <c r="S17" s="608"/>
      <c r="T17" s="607">
        <f t="shared" si="2"/>
        <v>0</v>
      </c>
      <c r="U17" s="605"/>
      <c r="V17" s="605"/>
      <c r="W17" s="605"/>
      <c r="X17" s="605"/>
      <c r="Y17" s="607">
        <f t="shared" si="15"/>
        <v>0</v>
      </c>
      <c r="Z17" s="605"/>
      <c r="AA17" s="605"/>
      <c r="AB17" s="607">
        <f t="shared" si="3"/>
        <v>0</v>
      </c>
      <c r="AC17" s="605"/>
      <c r="AD17" s="605"/>
      <c r="AE17" s="605"/>
      <c r="AF17" s="607">
        <f t="shared" si="4"/>
        <v>0</v>
      </c>
      <c r="AG17" s="605"/>
      <c r="AH17" s="605"/>
      <c r="AI17" s="605"/>
      <c r="AJ17" s="605"/>
      <c r="AK17" s="607">
        <f t="shared" si="5"/>
        <v>0</v>
      </c>
      <c r="AL17" s="605"/>
      <c r="AM17" s="605"/>
      <c r="AN17" s="607">
        <f t="shared" si="27"/>
        <v>0</v>
      </c>
      <c r="AO17" s="605"/>
      <c r="AP17" s="605"/>
      <c r="AQ17" s="605"/>
      <c r="AR17" s="609">
        <f t="shared" si="28"/>
        <v>0</v>
      </c>
      <c r="AS17" s="610">
        <f t="shared" si="16"/>
        <v>0</v>
      </c>
      <c r="AT17" s="611" t="str">
        <f t="shared" si="29"/>
        <v/>
      </c>
      <c r="AU17" s="611" t="str">
        <f t="shared" si="30"/>
        <v/>
      </c>
      <c r="AV17" s="612" t="str">
        <f>IFERROR(VLOOKUP(G17,'base dados'!$B$2:$C$47,2,FALSE),"")</f>
        <v/>
      </c>
      <c r="AW17" s="613">
        <f t="shared" si="8"/>
        <v>0</v>
      </c>
      <c r="AX17" s="611" t="str">
        <f t="shared" si="31"/>
        <v/>
      </c>
      <c r="AY17" s="611" t="str">
        <f t="shared" si="32"/>
        <v/>
      </c>
      <c r="AZ17" s="614" t="str">
        <f>IFERROR(VLOOKUP(H17,'base dados'!$B$2:$C$47,2,FALSE),"")</f>
        <v/>
      </c>
      <c r="BA17" s="613">
        <f t="shared" si="11"/>
        <v>0</v>
      </c>
      <c r="BB17" s="613">
        <f t="shared" si="12"/>
        <v>0</v>
      </c>
      <c r="BC17" s="489">
        <f t="shared" si="33"/>
        <v>0</v>
      </c>
      <c r="BD17" s="494"/>
      <c r="BE17" s="494"/>
      <c r="BF17" s="494"/>
      <c r="BG17" s="494"/>
      <c r="BI17" s="491"/>
      <c r="BJ17" s="491"/>
      <c r="BK17" s="491"/>
      <c r="BL17" s="494"/>
      <c r="BM17" s="494"/>
      <c r="BO17" s="491"/>
      <c r="BP17" s="491"/>
      <c r="BQ17" s="492"/>
      <c r="BR17" s="494"/>
      <c r="BS17" s="494"/>
      <c r="BT17" s="494"/>
      <c r="BX17" s="493"/>
      <c r="BY17" s="493"/>
      <c r="BZ17" s="493"/>
    </row>
    <row r="18" spans="1:78" ht="49.9" customHeight="1">
      <c r="A18" s="482">
        <f>IFERROR(VLOOKUP(G18,'base dados'!$K$2:$L$3,2,FALSE),0)</f>
        <v>0</v>
      </c>
      <c r="B18" s="482">
        <f>IFERROR(VLOOKUP(H18,'base dados'!$O$2:$P$5,2,FALSE),0)</f>
        <v>0</v>
      </c>
      <c r="C18" s="605">
        <f t="shared" si="13"/>
        <v>8</v>
      </c>
      <c r="D18" s="605"/>
      <c r="E18" s="605"/>
      <c r="F18" s="605"/>
      <c r="G18" s="606"/>
      <c r="H18" s="606"/>
      <c r="I18" s="605"/>
      <c r="J18" s="605"/>
      <c r="K18" s="605"/>
      <c r="L18" s="607">
        <f t="shared" si="34"/>
        <v>0</v>
      </c>
      <c r="M18" s="608"/>
      <c r="N18" s="608"/>
      <c r="O18" s="607">
        <f t="shared" si="14"/>
        <v>0</v>
      </c>
      <c r="P18" s="608"/>
      <c r="Q18" s="608"/>
      <c r="R18" s="608"/>
      <c r="S18" s="608"/>
      <c r="T18" s="607">
        <f t="shared" si="2"/>
        <v>0</v>
      </c>
      <c r="U18" s="605"/>
      <c r="V18" s="605"/>
      <c r="W18" s="605"/>
      <c r="X18" s="605"/>
      <c r="Y18" s="607">
        <f t="shared" si="15"/>
        <v>0</v>
      </c>
      <c r="Z18" s="605"/>
      <c r="AA18" s="605"/>
      <c r="AB18" s="607">
        <f t="shared" si="3"/>
        <v>0</v>
      </c>
      <c r="AC18" s="605"/>
      <c r="AD18" s="605"/>
      <c r="AE18" s="605"/>
      <c r="AF18" s="607">
        <f t="shared" si="4"/>
        <v>0</v>
      </c>
      <c r="AG18" s="605"/>
      <c r="AH18" s="605"/>
      <c r="AI18" s="605"/>
      <c r="AJ18" s="605"/>
      <c r="AK18" s="607">
        <f t="shared" si="5"/>
        <v>0</v>
      </c>
      <c r="AL18" s="605"/>
      <c r="AM18" s="605"/>
      <c r="AN18" s="607">
        <f t="shared" si="27"/>
        <v>0</v>
      </c>
      <c r="AO18" s="605"/>
      <c r="AP18" s="605"/>
      <c r="AQ18" s="605"/>
      <c r="AR18" s="609">
        <f t="shared" si="28"/>
        <v>0</v>
      </c>
      <c r="AS18" s="610">
        <f t="shared" si="16"/>
        <v>0</v>
      </c>
      <c r="AT18" s="611" t="str">
        <f t="shared" si="29"/>
        <v/>
      </c>
      <c r="AU18" s="611" t="str">
        <f t="shared" si="30"/>
        <v/>
      </c>
      <c r="AV18" s="612" t="str">
        <f>IFERROR(VLOOKUP(G18,'base dados'!$B$2:$C$47,2,FALSE),"")</f>
        <v/>
      </c>
      <c r="AW18" s="613">
        <f t="shared" si="8"/>
        <v>0</v>
      </c>
      <c r="AX18" s="611" t="str">
        <f t="shared" si="31"/>
        <v/>
      </c>
      <c r="AY18" s="611" t="str">
        <f t="shared" si="32"/>
        <v/>
      </c>
      <c r="AZ18" s="614" t="str">
        <f>IFERROR(VLOOKUP(H18,'base dados'!$B$2:$C$47,2,FALSE),"")</f>
        <v/>
      </c>
      <c r="BA18" s="613">
        <f t="shared" si="11"/>
        <v>0</v>
      </c>
      <c r="BB18" s="613">
        <f t="shared" si="12"/>
        <v>0</v>
      </c>
      <c r="BC18" s="489">
        <f t="shared" si="33"/>
        <v>0</v>
      </c>
      <c r="BD18" s="494"/>
      <c r="BE18" s="494"/>
      <c r="BF18" s="494"/>
      <c r="BG18" s="494"/>
      <c r="BI18" s="491"/>
      <c r="BJ18" s="491"/>
      <c r="BK18" s="491"/>
      <c r="BL18" s="494"/>
      <c r="BM18" s="494"/>
      <c r="BO18" s="491"/>
      <c r="BP18" s="491"/>
      <c r="BQ18" s="492"/>
      <c r="BR18" s="494"/>
      <c r="BS18" s="494"/>
      <c r="BT18" s="494"/>
      <c r="BX18" s="493"/>
      <c r="BY18" s="493"/>
      <c r="BZ18" s="493"/>
    </row>
    <row r="19" spans="1:78" ht="49.9" customHeight="1">
      <c r="A19" s="482">
        <f>IFERROR(VLOOKUP(G19,'base dados'!$K$2:$L$3,2,FALSE),0)</f>
        <v>0</v>
      </c>
      <c r="B19" s="482">
        <f>IFERROR(VLOOKUP(H19,'base dados'!$O$2:$P$5,2,FALSE),0)</f>
        <v>0</v>
      </c>
      <c r="C19" s="605">
        <f t="shared" si="13"/>
        <v>9</v>
      </c>
      <c r="D19" s="605"/>
      <c r="E19" s="605"/>
      <c r="F19" s="615"/>
      <c r="G19" s="606"/>
      <c r="H19" s="606"/>
      <c r="I19" s="605"/>
      <c r="J19" s="605"/>
      <c r="K19" s="605"/>
      <c r="L19" s="607">
        <f t="shared" si="34"/>
        <v>0</v>
      </c>
      <c r="M19" s="608"/>
      <c r="N19" s="608"/>
      <c r="O19" s="607">
        <f t="shared" si="14"/>
        <v>0</v>
      </c>
      <c r="P19" s="608"/>
      <c r="Q19" s="608"/>
      <c r="R19" s="608"/>
      <c r="S19" s="608"/>
      <c r="T19" s="607">
        <f t="shared" si="2"/>
        <v>0</v>
      </c>
      <c r="U19" s="605"/>
      <c r="V19" s="605"/>
      <c r="W19" s="605"/>
      <c r="X19" s="605"/>
      <c r="Y19" s="607">
        <f t="shared" si="15"/>
        <v>0</v>
      </c>
      <c r="Z19" s="605"/>
      <c r="AA19" s="605"/>
      <c r="AB19" s="607">
        <f t="shared" si="3"/>
        <v>0</v>
      </c>
      <c r="AC19" s="605"/>
      <c r="AD19" s="605"/>
      <c r="AE19" s="605"/>
      <c r="AF19" s="607">
        <f t="shared" si="4"/>
        <v>0</v>
      </c>
      <c r="AG19" s="605"/>
      <c r="AH19" s="605"/>
      <c r="AI19" s="605"/>
      <c r="AJ19" s="605"/>
      <c r="AK19" s="607">
        <f t="shared" si="5"/>
        <v>0</v>
      </c>
      <c r="AL19" s="605"/>
      <c r="AM19" s="605"/>
      <c r="AN19" s="607">
        <f t="shared" si="27"/>
        <v>0</v>
      </c>
      <c r="AO19" s="605"/>
      <c r="AP19" s="605"/>
      <c r="AQ19" s="605"/>
      <c r="AR19" s="609">
        <f t="shared" si="28"/>
        <v>0</v>
      </c>
      <c r="AS19" s="610">
        <f t="shared" si="16"/>
        <v>0</v>
      </c>
      <c r="AT19" s="611" t="str">
        <f t="shared" si="29"/>
        <v/>
      </c>
      <c r="AU19" s="611" t="str">
        <f t="shared" si="30"/>
        <v/>
      </c>
      <c r="AV19" s="612" t="str">
        <f>IFERROR(VLOOKUP(G19,'base dados'!$B$2:$C$47,2,FALSE),"")</f>
        <v/>
      </c>
      <c r="AW19" s="613">
        <f t="shared" si="8"/>
        <v>0</v>
      </c>
      <c r="AX19" s="611" t="str">
        <f t="shared" si="31"/>
        <v/>
      </c>
      <c r="AY19" s="611" t="str">
        <f t="shared" si="32"/>
        <v/>
      </c>
      <c r="AZ19" s="614" t="str">
        <f>IFERROR(VLOOKUP(H19,'base dados'!$B$2:$C$47,2,FALSE),"")</f>
        <v/>
      </c>
      <c r="BA19" s="613">
        <f t="shared" si="11"/>
        <v>0</v>
      </c>
      <c r="BB19" s="613">
        <f t="shared" si="12"/>
        <v>0</v>
      </c>
      <c r="BC19" s="489">
        <f t="shared" si="33"/>
        <v>0</v>
      </c>
      <c r="BD19" s="494"/>
      <c r="BE19" s="494"/>
      <c r="BF19" s="494"/>
      <c r="BG19" s="494"/>
      <c r="BI19" s="491"/>
      <c r="BJ19" s="491"/>
      <c r="BK19" s="491"/>
      <c r="BL19" s="494"/>
      <c r="BM19" s="494"/>
      <c r="BO19" s="491"/>
      <c r="BP19" s="491"/>
      <c r="BQ19" s="492"/>
      <c r="BR19" s="494"/>
      <c r="BS19" s="494"/>
      <c r="BT19" s="494"/>
      <c r="BX19" s="493"/>
      <c r="BY19" s="493"/>
      <c r="BZ19" s="493"/>
    </row>
    <row r="20" spans="1:78" ht="49.9" customHeight="1">
      <c r="A20" s="482">
        <f>IFERROR(VLOOKUP(G20,'base dados'!$K$2:$L$3,2,FALSE),0)</f>
        <v>0</v>
      </c>
      <c r="B20" s="482">
        <f>IFERROR(VLOOKUP(H20,'base dados'!$O$2:$P$5,2,FALSE),0)</f>
        <v>0</v>
      </c>
      <c r="C20" s="605">
        <f t="shared" si="13"/>
        <v>10</v>
      </c>
      <c r="D20" s="605"/>
      <c r="E20" s="605"/>
      <c r="F20" s="615"/>
      <c r="G20" s="606"/>
      <c r="H20" s="606"/>
      <c r="I20" s="605"/>
      <c r="J20" s="605"/>
      <c r="K20" s="605"/>
      <c r="L20" s="607">
        <f t="shared" ref="L20:L83" si="35">IFERROR(IF(J20="1ª",K20,IF(J20="ÚNICA",K20,K20+L19)),0)</f>
        <v>0</v>
      </c>
      <c r="M20" s="608"/>
      <c r="N20" s="608"/>
      <c r="O20" s="607">
        <f t="shared" ref="O20:O83" si="36">IF(M20="",0,((M20/1000*2)+(L20/1000*2))*3.1416*N20)</f>
        <v>0</v>
      </c>
      <c r="P20" s="608"/>
      <c r="Q20" s="608"/>
      <c r="R20" s="608"/>
      <c r="S20" s="608"/>
      <c r="T20" s="607">
        <f t="shared" ref="T20:T83" si="37">IF(P20="",0,(((Q20+R20/1000*2)+(L20/1000*2))*4*S20*P20)+((Q20+R20/1000)+(L20/1000*2))*((Q20+R20/1000)+(L20/1000*2))*3.1416/4*P20)</f>
        <v>0</v>
      </c>
      <c r="U20" s="605"/>
      <c r="V20" s="605"/>
      <c r="W20" s="605"/>
      <c r="X20" s="605"/>
      <c r="Y20" s="607">
        <f t="shared" ref="Y20:Y83" si="38">(((U20+V20+L20*0.001)/2)*PI())*W20*X20</f>
        <v>0</v>
      </c>
      <c r="Z20" s="605"/>
      <c r="AA20" s="605"/>
      <c r="AB20" s="607">
        <f t="shared" ref="AB20:AB83" si="39">4*PI()*(((Z20+L20*0.001)/2)^2)*AA20</f>
        <v>0</v>
      </c>
      <c r="AC20" s="605"/>
      <c r="AD20" s="605"/>
      <c r="AE20" s="605"/>
      <c r="AF20" s="607">
        <f t="shared" ref="AF20:AF83" si="40">IF(AE20&gt;0,((AC20+L20*0.001)*PI()*AD20*AE20)+(((AC20+L20*0.001)/2)^2*PI())*2,0)</f>
        <v>0</v>
      </c>
      <c r="AG20" s="605"/>
      <c r="AH20" s="605"/>
      <c r="AI20" s="605"/>
      <c r="AJ20" s="605"/>
      <c r="AK20" s="607">
        <f t="shared" ref="AK20:AK83" si="41">(((AG20+L20*0.002)*(AH20+L20*0.002))*2+((AG20+L20*0.002)*(AI20+L20*0.002))*2+((AH20+L20*0.002)*(AI20+L20*0.002))*2)*AJ20</f>
        <v>0</v>
      </c>
      <c r="AL20" s="605"/>
      <c r="AM20" s="605"/>
      <c r="AN20" s="607">
        <f t="shared" ref="AN20:AN83" si="42">PI()*(AL20/2)^2*AM20</f>
        <v>0</v>
      </c>
      <c r="AO20" s="605"/>
      <c r="AP20" s="605"/>
      <c r="AQ20" s="605"/>
      <c r="AR20" s="609">
        <f t="shared" ref="AR20:AR83" si="43">IF(AO20="",0,(AQ20*AP20*AO20))</f>
        <v>0</v>
      </c>
      <c r="AS20" s="610">
        <f t="shared" si="16"/>
        <v>0</v>
      </c>
      <c r="AT20" s="611" t="str">
        <f t="shared" ref="AT20:AT83" si="44">IF(G20="REM. ISOLANTE TÉRM. FLEX. TUBOS/EQP.",AS20,IF(G20="REM.ISOLANTE TÉRMICO RÍGIDO EM TUBO/EQTO",AS20,""))</f>
        <v/>
      </c>
      <c r="AU20" s="611" t="str">
        <f t="shared" ref="AU20:AU83" si="45">IF(G20="REM. ISOLANTE TÉRM. FLEX. TUBOS/EQP.",AS20*(K20/1000),IF(G20="REM.ISOLANTE TÉRMICO RÍGIDO EM TUBO/EQTO",AS20*(K20/1000),""))</f>
        <v/>
      </c>
      <c r="AV20" s="612" t="str">
        <f>IFERROR(VLOOKUP(G20,'base dados'!$B$2:$C$47,2,FALSE),"")</f>
        <v/>
      </c>
      <c r="AW20" s="613">
        <f t="shared" ref="AW20:AW83" si="46">IF(AV20="",0,AU20*AV20)</f>
        <v>0</v>
      </c>
      <c r="AX20" s="611" t="str">
        <f t="shared" ref="AX20:AX83" si="47">IF(H20="INST. ISOL TÉRM. FLEX. EQTO (DENS 64-96)",AS20,IF(H20="INST. ISOLANTE TÉRM. RÍGIDO EM EQUIPAM.",AS20,IF(H20="INST. ISOLANTE TÉRM. À FRIO PRÉ-MOL EQTO",AS20,IF(H20="INST. ISOL. TÉRM. À FRIO INJETADO-EQTO",AS20,""))))</f>
        <v/>
      </c>
      <c r="AY20" s="611" t="str">
        <f t="shared" ref="AY20:AY83" si="48">IF(H20="INST. ISOL TÉRM. FLEX. EQTO (DENS 64-96)",AS20*(L20/1000),IF(H20="INST. ISOLANTE TÉRM. RÍGIDO EM EQUIPAM.",AS20*(L20/1000),IF(H20="INST. ISOLANTE TÉRM. À FRIO PRÉ-MOL EQTO",AS20*(L20/1000),IF(H20="INST. ISOL. TÉRM. À FRIO INJETADO-EQTO",AS20*(L20/1000),""))))</f>
        <v/>
      </c>
      <c r="AZ20" s="614" t="str">
        <f>IFERROR(VLOOKUP(H20,'base dados'!$B$2:$C$47,2,FALSE),"")</f>
        <v/>
      </c>
      <c r="BA20" s="613">
        <f t="shared" ref="BA20:BA83" si="49">IFERROR(IF(AZ20="",0,AY20*AZ20),0)</f>
        <v>0</v>
      </c>
      <c r="BB20" s="613">
        <f t="shared" ref="BB20:BB83" si="50">BA20+AW20</f>
        <v>0</v>
      </c>
      <c r="BC20" s="489">
        <f t="shared" si="33"/>
        <v>0</v>
      </c>
      <c r="BD20" s="494"/>
      <c r="BE20" s="494"/>
      <c r="BF20" s="494"/>
      <c r="BG20" s="494"/>
      <c r="BH20" s="482" t="e">
        <f>VLOOKUP(I20,[27]TABELAS!$E$1:$F$48,2,0)</f>
        <v>#N/A</v>
      </c>
      <c r="BI20" s="491" t="str">
        <f>IF(AV20="","",VLOOKUP(CONCATENATE(I20,K20),[27]atualizada!$A$6:$N$160,12,0))</f>
        <v/>
      </c>
      <c r="BJ20" s="491" t="e">
        <f>IF(#REF!="","",VLOOKUP(CONCATENATE(I20,K20),[27]atualizada!$A$6:$N$160,8,0))</f>
        <v>#REF!</v>
      </c>
      <c r="BK20" s="491">
        <f>IF(BA20="","",VLOOKUP(CONCATENATE(I20,K20),[27]atualizada!$A$6:$N$160,10,0))</f>
        <v>0</v>
      </c>
      <c r="BL20" s="494"/>
      <c r="BM20" s="494"/>
      <c r="BO20" s="491"/>
      <c r="BP20" s="491"/>
      <c r="BQ20" s="492">
        <f t="shared" ref="BQ20:BQ78" si="51">BN20-BT20</f>
        <v>0</v>
      </c>
      <c r="BR20" s="494"/>
      <c r="BS20" s="494"/>
      <c r="BT20" s="494"/>
      <c r="BX20" s="493">
        <f t="shared" ref="BX20:BX83" si="52">AW20*BD20</f>
        <v>0</v>
      </c>
      <c r="BY20" s="493" t="e">
        <f>#REF!*BE20</f>
        <v>#REF!</v>
      </c>
      <c r="BZ20" s="493">
        <f t="shared" ref="BZ20:BZ76" si="53">BA20*BF20</f>
        <v>0</v>
      </c>
    </row>
    <row r="21" spans="1:78" ht="49.9" customHeight="1">
      <c r="A21" s="482">
        <f>IFERROR(VLOOKUP(G21,'base dados'!$K$2:$L$3,2,FALSE),0)</f>
        <v>0</v>
      </c>
      <c r="B21" s="482">
        <f>IFERROR(VLOOKUP(H21,'base dados'!$O$2:$P$5,2,FALSE),0)</f>
        <v>0</v>
      </c>
      <c r="C21" s="605">
        <f t="shared" si="13"/>
        <v>11</v>
      </c>
      <c r="D21" s="605"/>
      <c r="E21" s="605"/>
      <c r="F21" s="615"/>
      <c r="G21" s="606"/>
      <c r="H21" s="606"/>
      <c r="I21" s="605"/>
      <c r="J21" s="605"/>
      <c r="K21" s="605"/>
      <c r="L21" s="607">
        <f t="shared" si="35"/>
        <v>0</v>
      </c>
      <c r="M21" s="608"/>
      <c r="N21" s="608"/>
      <c r="O21" s="607">
        <f t="shared" si="36"/>
        <v>0</v>
      </c>
      <c r="P21" s="608"/>
      <c r="Q21" s="608"/>
      <c r="R21" s="608"/>
      <c r="S21" s="608"/>
      <c r="T21" s="607">
        <f t="shared" si="37"/>
        <v>0</v>
      </c>
      <c r="U21" s="605"/>
      <c r="V21" s="605"/>
      <c r="W21" s="605"/>
      <c r="X21" s="605"/>
      <c r="Y21" s="607">
        <f t="shared" si="38"/>
        <v>0</v>
      </c>
      <c r="Z21" s="605"/>
      <c r="AA21" s="605"/>
      <c r="AB21" s="607">
        <f t="shared" si="39"/>
        <v>0</v>
      </c>
      <c r="AC21" s="605"/>
      <c r="AD21" s="605"/>
      <c r="AE21" s="605"/>
      <c r="AF21" s="607">
        <f t="shared" si="40"/>
        <v>0</v>
      </c>
      <c r="AG21" s="605"/>
      <c r="AH21" s="605"/>
      <c r="AI21" s="605"/>
      <c r="AJ21" s="605"/>
      <c r="AK21" s="607">
        <f t="shared" si="41"/>
        <v>0</v>
      </c>
      <c r="AL21" s="605"/>
      <c r="AM21" s="605"/>
      <c r="AN21" s="607">
        <f t="shared" si="42"/>
        <v>0</v>
      </c>
      <c r="AO21" s="605"/>
      <c r="AP21" s="605"/>
      <c r="AQ21" s="605"/>
      <c r="AR21" s="609">
        <f t="shared" si="43"/>
        <v>0</v>
      </c>
      <c r="AS21" s="610">
        <f t="shared" si="16"/>
        <v>0</v>
      </c>
      <c r="AT21" s="611" t="str">
        <f t="shared" si="44"/>
        <v/>
      </c>
      <c r="AU21" s="611" t="str">
        <f t="shared" si="45"/>
        <v/>
      </c>
      <c r="AV21" s="612" t="str">
        <f>IFERROR(VLOOKUP(G21,'base dados'!$B$2:$C$47,2,FALSE),"")</f>
        <v/>
      </c>
      <c r="AW21" s="613">
        <f t="shared" si="46"/>
        <v>0</v>
      </c>
      <c r="AX21" s="611" t="str">
        <f t="shared" si="47"/>
        <v/>
      </c>
      <c r="AY21" s="611" t="str">
        <f t="shared" si="48"/>
        <v/>
      </c>
      <c r="AZ21" s="614" t="str">
        <f>IFERROR(VLOOKUP(H21,'base dados'!$B$2:$C$47,2,FALSE),"")</f>
        <v/>
      </c>
      <c r="BA21" s="613">
        <f t="shared" si="49"/>
        <v>0</v>
      </c>
      <c r="BB21" s="613">
        <f t="shared" si="50"/>
        <v>0</v>
      </c>
      <c r="BC21" s="489">
        <f t="shared" si="33"/>
        <v>0</v>
      </c>
      <c r="BD21" s="494"/>
      <c r="BE21" s="494"/>
      <c r="BF21" s="494"/>
      <c r="BG21" s="494"/>
      <c r="BH21" s="482" t="e">
        <f>VLOOKUP(I21,[27]TABELAS!$E$1:$F$48,2,0)</f>
        <v>#N/A</v>
      </c>
      <c r="BI21" s="491" t="str">
        <f>IF(AV21="","",VLOOKUP(CONCATENATE(I21,K21),[27]atualizada!$A$6:$N$160,12,0))</f>
        <v/>
      </c>
      <c r="BJ21" s="491" t="e">
        <f>IF(#REF!="","",VLOOKUP(CONCATENATE(I21,K21),[27]atualizada!$A$6:$N$160,8,0))</f>
        <v>#REF!</v>
      </c>
      <c r="BK21" s="491">
        <f>IF(BA21="","",VLOOKUP(CONCATENATE(I21,K21),[27]atualizada!$A$6:$N$160,10,0))</f>
        <v>0</v>
      </c>
      <c r="BL21" s="494"/>
      <c r="BM21" s="494"/>
      <c r="BO21" s="491"/>
      <c r="BP21" s="491"/>
      <c r="BQ21" s="492">
        <f t="shared" si="51"/>
        <v>0</v>
      </c>
      <c r="BR21" s="494"/>
      <c r="BS21" s="494"/>
      <c r="BT21" s="494"/>
      <c r="BX21" s="493">
        <f t="shared" si="52"/>
        <v>0</v>
      </c>
      <c r="BY21" s="493" t="e">
        <f>#REF!*BE21</f>
        <v>#REF!</v>
      </c>
      <c r="BZ21" s="493">
        <f t="shared" si="53"/>
        <v>0</v>
      </c>
    </row>
    <row r="22" spans="1:78" ht="49.9" customHeight="1">
      <c r="A22" s="482">
        <f>IFERROR(VLOOKUP(G22,'base dados'!$K$2:$L$3,2,FALSE),0)</f>
        <v>0</v>
      </c>
      <c r="B22" s="482">
        <f>IFERROR(VLOOKUP(H22,'base dados'!$O$2:$P$5,2,FALSE),0)</f>
        <v>0</v>
      </c>
      <c r="C22" s="605">
        <f t="shared" si="13"/>
        <v>12</v>
      </c>
      <c r="D22" s="605"/>
      <c r="E22" s="605"/>
      <c r="F22" s="615"/>
      <c r="G22" s="606"/>
      <c r="H22" s="606"/>
      <c r="I22" s="605"/>
      <c r="J22" s="605"/>
      <c r="K22" s="605"/>
      <c r="L22" s="607">
        <f t="shared" si="35"/>
        <v>0</v>
      </c>
      <c r="M22" s="608"/>
      <c r="N22" s="608"/>
      <c r="O22" s="607">
        <f t="shared" si="36"/>
        <v>0</v>
      </c>
      <c r="P22" s="608"/>
      <c r="Q22" s="608"/>
      <c r="R22" s="608"/>
      <c r="S22" s="608"/>
      <c r="T22" s="607">
        <f t="shared" si="37"/>
        <v>0</v>
      </c>
      <c r="U22" s="605"/>
      <c r="V22" s="605"/>
      <c r="W22" s="605"/>
      <c r="X22" s="605"/>
      <c r="Y22" s="607">
        <f t="shared" si="38"/>
        <v>0</v>
      </c>
      <c r="Z22" s="605"/>
      <c r="AA22" s="605"/>
      <c r="AB22" s="607">
        <f t="shared" si="39"/>
        <v>0</v>
      </c>
      <c r="AC22" s="605"/>
      <c r="AD22" s="605"/>
      <c r="AE22" s="605"/>
      <c r="AF22" s="607">
        <f t="shared" si="40"/>
        <v>0</v>
      </c>
      <c r="AG22" s="605"/>
      <c r="AH22" s="605"/>
      <c r="AI22" s="605"/>
      <c r="AJ22" s="605"/>
      <c r="AK22" s="607">
        <f t="shared" si="41"/>
        <v>0</v>
      </c>
      <c r="AL22" s="605"/>
      <c r="AM22" s="605"/>
      <c r="AN22" s="607">
        <f t="shared" si="42"/>
        <v>0</v>
      </c>
      <c r="AO22" s="605"/>
      <c r="AP22" s="605"/>
      <c r="AQ22" s="605"/>
      <c r="AR22" s="609">
        <f t="shared" si="43"/>
        <v>0</v>
      </c>
      <c r="AS22" s="610">
        <f t="shared" si="16"/>
        <v>0</v>
      </c>
      <c r="AT22" s="611" t="str">
        <f t="shared" si="44"/>
        <v/>
      </c>
      <c r="AU22" s="611" t="str">
        <f t="shared" si="45"/>
        <v/>
      </c>
      <c r="AV22" s="612" t="str">
        <f>IFERROR(VLOOKUP(G22,'base dados'!$B$2:$C$47,2,FALSE),"")</f>
        <v/>
      </c>
      <c r="AW22" s="613">
        <f t="shared" si="46"/>
        <v>0</v>
      </c>
      <c r="AX22" s="611" t="str">
        <f t="shared" si="47"/>
        <v/>
      </c>
      <c r="AY22" s="611" t="str">
        <f t="shared" si="48"/>
        <v/>
      </c>
      <c r="AZ22" s="614" t="str">
        <f>IFERROR(VLOOKUP(H22,'base dados'!$B$2:$C$47,2,FALSE),"")</f>
        <v/>
      </c>
      <c r="BA22" s="613">
        <f t="shared" si="49"/>
        <v>0</v>
      </c>
      <c r="BB22" s="613">
        <f t="shared" si="50"/>
        <v>0</v>
      </c>
      <c r="BC22" s="489">
        <f t="shared" si="33"/>
        <v>0</v>
      </c>
      <c r="BD22" s="494"/>
      <c r="BE22" s="494"/>
      <c r="BF22" s="494"/>
      <c r="BG22" s="494"/>
      <c r="BH22" s="482" t="e">
        <f>VLOOKUP(I22,[27]TABELAS!$E$1:$F$48,2,0)</f>
        <v>#N/A</v>
      </c>
      <c r="BI22" s="491" t="str">
        <f>IF(AV22="","",VLOOKUP(CONCATENATE(I22,K22),[27]atualizada!$A$6:$N$160,12,0))</f>
        <v/>
      </c>
      <c r="BJ22" s="491" t="e">
        <f>IF(#REF!="","",VLOOKUP(CONCATENATE(I22,K22),[27]atualizada!$A$6:$N$160,8,0))</f>
        <v>#REF!</v>
      </c>
      <c r="BK22" s="491">
        <f>IF(BA22="","",VLOOKUP(CONCATENATE(I22,K22),[27]atualizada!$A$6:$N$160,10,0))</f>
        <v>0</v>
      </c>
      <c r="BL22" s="494"/>
      <c r="BM22" s="494"/>
      <c r="BO22" s="491"/>
      <c r="BP22" s="491"/>
      <c r="BQ22" s="492">
        <f t="shared" si="51"/>
        <v>0</v>
      </c>
      <c r="BR22" s="494"/>
      <c r="BS22" s="494"/>
      <c r="BT22" s="494"/>
      <c r="BX22" s="493">
        <f t="shared" si="52"/>
        <v>0</v>
      </c>
      <c r="BY22" s="493" t="e">
        <f>#REF!*BE22</f>
        <v>#REF!</v>
      </c>
      <c r="BZ22" s="493">
        <f t="shared" si="53"/>
        <v>0</v>
      </c>
    </row>
    <row r="23" spans="1:78" ht="49.9" customHeight="1">
      <c r="A23" s="482">
        <f>IFERROR(VLOOKUP(G23,'base dados'!$K$2:$L$3,2,FALSE),0)</f>
        <v>0</v>
      </c>
      <c r="B23" s="482">
        <f>IFERROR(VLOOKUP(H23,'base dados'!$O$2:$P$5,2,FALSE),0)</f>
        <v>0</v>
      </c>
      <c r="C23" s="605">
        <f t="shared" si="13"/>
        <v>13</v>
      </c>
      <c r="D23" s="605"/>
      <c r="E23" s="605"/>
      <c r="F23" s="615"/>
      <c r="G23" s="606"/>
      <c r="H23" s="606"/>
      <c r="I23" s="605"/>
      <c r="J23" s="605"/>
      <c r="K23" s="605"/>
      <c r="L23" s="607">
        <f t="shared" si="35"/>
        <v>0</v>
      </c>
      <c r="M23" s="608"/>
      <c r="N23" s="608"/>
      <c r="O23" s="607">
        <f t="shared" si="36"/>
        <v>0</v>
      </c>
      <c r="P23" s="608"/>
      <c r="Q23" s="608"/>
      <c r="R23" s="608"/>
      <c r="S23" s="608"/>
      <c r="T23" s="607">
        <f t="shared" si="37"/>
        <v>0</v>
      </c>
      <c r="U23" s="605"/>
      <c r="V23" s="605"/>
      <c r="W23" s="605"/>
      <c r="X23" s="605"/>
      <c r="Y23" s="607">
        <f t="shared" si="38"/>
        <v>0</v>
      </c>
      <c r="Z23" s="605"/>
      <c r="AA23" s="605"/>
      <c r="AB23" s="607">
        <f t="shared" si="39"/>
        <v>0</v>
      </c>
      <c r="AC23" s="605"/>
      <c r="AD23" s="605"/>
      <c r="AE23" s="605"/>
      <c r="AF23" s="607">
        <f t="shared" si="40"/>
        <v>0</v>
      </c>
      <c r="AG23" s="605"/>
      <c r="AH23" s="605"/>
      <c r="AI23" s="605"/>
      <c r="AJ23" s="605"/>
      <c r="AK23" s="607">
        <f t="shared" si="41"/>
        <v>0</v>
      </c>
      <c r="AL23" s="605"/>
      <c r="AM23" s="605"/>
      <c r="AN23" s="607">
        <f t="shared" si="42"/>
        <v>0</v>
      </c>
      <c r="AO23" s="605"/>
      <c r="AP23" s="605"/>
      <c r="AQ23" s="605"/>
      <c r="AR23" s="609">
        <f t="shared" si="43"/>
        <v>0</v>
      </c>
      <c r="AS23" s="610">
        <f t="shared" si="16"/>
        <v>0</v>
      </c>
      <c r="AT23" s="611" t="str">
        <f t="shared" si="44"/>
        <v/>
      </c>
      <c r="AU23" s="611" t="str">
        <f t="shared" si="45"/>
        <v/>
      </c>
      <c r="AV23" s="612" t="str">
        <f>IFERROR(VLOOKUP(G23,'base dados'!$B$2:$C$47,2,FALSE),"")</f>
        <v/>
      </c>
      <c r="AW23" s="613">
        <f t="shared" si="46"/>
        <v>0</v>
      </c>
      <c r="AX23" s="611" t="str">
        <f t="shared" si="47"/>
        <v/>
      </c>
      <c r="AY23" s="611" t="str">
        <f t="shared" si="48"/>
        <v/>
      </c>
      <c r="AZ23" s="614" t="str">
        <f>IFERROR(VLOOKUP(H23,'base dados'!$B$2:$C$47,2,FALSE),"")</f>
        <v/>
      </c>
      <c r="BA23" s="613">
        <f t="shared" si="49"/>
        <v>0</v>
      </c>
      <c r="BB23" s="613">
        <f t="shared" si="50"/>
        <v>0</v>
      </c>
      <c r="BC23" s="489">
        <f t="shared" si="33"/>
        <v>0</v>
      </c>
      <c r="BD23" s="494"/>
      <c r="BE23" s="494"/>
      <c r="BF23" s="494"/>
      <c r="BG23" s="494"/>
      <c r="BH23" s="482" t="e">
        <f>VLOOKUP(I23,[27]TABELAS!$E$1:$F$48,2,0)</f>
        <v>#N/A</v>
      </c>
      <c r="BI23" s="491" t="str">
        <f>IF(AV23="","",VLOOKUP(CONCATENATE(I23,K23),[27]atualizada!$A$6:$N$160,12,0))</f>
        <v/>
      </c>
      <c r="BJ23" s="491" t="e">
        <f>IF(#REF!="","",VLOOKUP(CONCATENATE(I23,K23),[27]atualizada!$A$6:$N$160,8,0))</f>
        <v>#REF!</v>
      </c>
      <c r="BK23" s="491">
        <f>IF(BA23="","",VLOOKUP(CONCATENATE(I23,K23),[27]atualizada!$A$6:$N$160,10,0))</f>
        <v>0</v>
      </c>
      <c r="BL23" s="494"/>
      <c r="BM23" s="494"/>
      <c r="BO23" s="491"/>
      <c r="BP23" s="491"/>
      <c r="BQ23" s="492">
        <f t="shared" si="51"/>
        <v>0</v>
      </c>
      <c r="BR23" s="494"/>
      <c r="BS23" s="494"/>
      <c r="BT23" s="494"/>
      <c r="BX23" s="493">
        <f t="shared" si="52"/>
        <v>0</v>
      </c>
      <c r="BY23" s="493" t="e">
        <f>#REF!*BE23</f>
        <v>#REF!</v>
      </c>
      <c r="BZ23" s="493">
        <f t="shared" si="53"/>
        <v>0</v>
      </c>
    </row>
    <row r="24" spans="1:78" ht="49.9" customHeight="1">
      <c r="A24" s="482">
        <f>IFERROR(VLOOKUP(G24,'base dados'!$K$2:$L$3,2,FALSE),0)</f>
        <v>0</v>
      </c>
      <c r="B24" s="482">
        <f>IFERROR(VLOOKUP(H24,'base dados'!$O$2:$P$5,2,FALSE),0)</f>
        <v>0</v>
      </c>
      <c r="C24" s="605">
        <f t="shared" si="13"/>
        <v>14</v>
      </c>
      <c r="D24" s="605"/>
      <c r="E24" s="605"/>
      <c r="F24" s="615"/>
      <c r="G24" s="606"/>
      <c r="H24" s="606"/>
      <c r="I24" s="605"/>
      <c r="J24" s="605"/>
      <c r="K24" s="605"/>
      <c r="L24" s="607">
        <f t="shared" si="35"/>
        <v>0</v>
      </c>
      <c r="M24" s="608"/>
      <c r="N24" s="608"/>
      <c r="O24" s="607">
        <f t="shared" si="36"/>
        <v>0</v>
      </c>
      <c r="P24" s="608"/>
      <c r="Q24" s="608"/>
      <c r="R24" s="608"/>
      <c r="S24" s="608"/>
      <c r="T24" s="607">
        <f t="shared" si="37"/>
        <v>0</v>
      </c>
      <c r="U24" s="605"/>
      <c r="V24" s="605"/>
      <c r="W24" s="605"/>
      <c r="X24" s="605"/>
      <c r="Y24" s="607">
        <f t="shared" si="38"/>
        <v>0</v>
      </c>
      <c r="Z24" s="605"/>
      <c r="AA24" s="605"/>
      <c r="AB24" s="607">
        <f t="shared" si="39"/>
        <v>0</v>
      </c>
      <c r="AC24" s="605"/>
      <c r="AD24" s="605"/>
      <c r="AE24" s="605"/>
      <c r="AF24" s="607">
        <f t="shared" si="40"/>
        <v>0</v>
      </c>
      <c r="AG24" s="605"/>
      <c r="AH24" s="605"/>
      <c r="AI24" s="605"/>
      <c r="AJ24" s="605"/>
      <c r="AK24" s="607">
        <f t="shared" si="41"/>
        <v>0</v>
      </c>
      <c r="AL24" s="605"/>
      <c r="AM24" s="605"/>
      <c r="AN24" s="607">
        <f t="shared" si="42"/>
        <v>0</v>
      </c>
      <c r="AO24" s="605"/>
      <c r="AP24" s="605"/>
      <c r="AQ24" s="605"/>
      <c r="AR24" s="609">
        <f t="shared" si="43"/>
        <v>0</v>
      </c>
      <c r="AS24" s="610">
        <f t="shared" si="16"/>
        <v>0</v>
      </c>
      <c r="AT24" s="611" t="str">
        <f t="shared" si="44"/>
        <v/>
      </c>
      <c r="AU24" s="611" t="str">
        <f t="shared" si="45"/>
        <v/>
      </c>
      <c r="AV24" s="612" t="str">
        <f>IFERROR(VLOOKUP(G24,'base dados'!$B$2:$C$47,2,FALSE),"")</f>
        <v/>
      </c>
      <c r="AW24" s="613">
        <f t="shared" si="46"/>
        <v>0</v>
      </c>
      <c r="AX24" s="611" t="str">
        <f t="shared" si="47"/>
        <v/>
      </c>
      <c r="AY24" s="611" t="str">
        <f t="shared" si="48"/>
        <v/>
      </c>
      <c r="AZ24" s="614" t="str">
        <f>IFERROR(VLOOKUP(H24,'base dados'!$B$2:$C$47,2,FALSE),"")</f>
        <v/>
      </c>
      <c r="BA24" s="613">
        <f t="shared" si="49"/>
        <v>0</v>
      </c>
      <c r="BB24" s="613">
        <f t="shared" si="50"/>
        <v>0</v>
      </c>
      <c r="BC24" s="489">
        <f t="shared" si="33"/>
        <v>0</v>
      </c>
      <c r="BD24" s="494"/>
      <c r="BE24" s="494"/>
      <c r="BF24" s="494"/>
      <c r="BG24" s="494"/>
      <c r="BH24" s="482" t="e">
        <f>VLOOKUP(I24,[27]TABELAS!$E$1:$F$48,2,0)</f>
        <v>#N/A</v>
      </c>
      <c r="BI24" s="491" t="str">
        <f>IF(AV24="","",VLOOKUP(CONCATENATE(I24,K24),[27]atualizada!$A$6:$N$160,12,0))</f>
        <v/>
      </c>
      <c r="BJ24" s="491" t="e">
        <f>IF(#REF!="","",VLOOKUP(CONCATENATE(I24,K24),[27]atualizada!$A$6:$N$160,8,0))</f>
        <v>#REF!</v>
      </c>
      <c r="BK24" s="491">
        <f>IF(BA24="","",VLOOKUP(CONCATENATE(I24,K24),[27]atualizada!$A$6:$N$160,10,0))</f>
        <v>0</v>
      </c>
      <c r="BL24" s="494"/>
      <c r="BM24" s="494"/>
      <c r="BO24" s="491"/>
      <c r="BP24" s="491"/>
      <c r="BQ24" s="492">
        <f t="shared" si="51"/>
        <v>0</v>
      </c>
      <c r="BR24" s="494"/>
      <c r="BS24" s="494"/>
      <c r="BT24" s="494"/>
      <c r="BX24" s="493">
        <f t="shared" si="52"/>
        <v>0</v>
      </c>
      <c r="BY24" s="493" t="e">
        <f>#REF!*BE24</f>
        <v>#REF!</v>
      </c>
      <c r="BZ24" s="493">
        <f t="shared" si="53"/>
        <v>0</v>
      </c>
    </row>
    <row r="25" spans="1:78" ht="49.9" customHeight="1">
      <c r="A25" s="482">
        <f>IFERROR(VLOOKUP(G25,'base dados'!$K$2:$L$3,2,FALSE),0)</f>
        <v>0</v>
      </c>
      <c r="B25" s="482">
        <f>IFERROR(VLOOKUP(H25,'base dados'!$O$2:$P$5,2,FALSE),0)</f>
        <v>0</v>
      </c>
      <c r="C25" s="605">
        <f t="shared" si="13"/>
        <v>15</v>
      </c>
      <c r="D25" s="605"/>
      <c r="E25" s="605"/>
      <c r="F25" s="615"/>
      <c r="G25" s="606"/>
      <c r="H25" s="606"/>
      <c r="I25" s="605"/>
      <c r="J25" s="605"/>
      <c r="K25" s="605"/>
      <c r="L25" s="607">
        <f t="shared" si="35"/>
        <v>0</v>
      </c>
      <c r="M25" s="608"/>
      <c r="N25" s="608"/>
      <c r="O25" s="607">
        <f t="shared" si="36"/>
        <v>0</v>
      </c>
      <c r="P25" s="608"/>
      <c r="Q25" s="608"/>
      <c r="R25" s="608"/>
      <c r="S25" s="608"/>
      <c r="T25" s="607">
        <f t="shared" si="37"/>
        <v>0</v>
      </c>
      <c r="U25" s="605"/>
      <c r="V25" s="605"/>
      <c r="W25" s="605"/>
      <c r="X25" s="605"/>
      <c r="Y25" s="607">
        <f t="shared" si="38"/>
        <v>0</v>
      </c>
      <c r="Z25" s="605"/>
      <c r="AA25" s="605"/>
      <c r="AB25" s="607">
        <f t="shared" si="39"/>
        <v>0</v>
      </c>
      <c r="AC25" s="605"/>
      <c r="AD25" s="605"/>
      <c r="AE25" s="605"/>
      <c r="AF25" s="607">
        <f t="shared" si="40"/>
        <v>0</v>
      </c>
      <c r="AG25" s="605"/>
      <c r="AH25" s="605"/>
      <c r="AI25" s="605"/>
      <c r="AJ25" s="605"/>
      <c r="AK25" s="607">
        <f t="shared" si="41"/>
        <v>0</v>
      </c>
      <c r="AL25" s="605"/>
      <c r="AM25" s="605"/>
      <c r="AN25" s="607">
        <f t="shared" si="42"/>
        <v>0</v>
      </c>
      <c r="AO25" s="605"/>
      <c r="AP25" s="605"/>
      <c r="AQ25" s="605"/>
      <c r="AR25" s="609">
        <f t="shared" si="43"/>
        <v>0</v>
      </c>
      <c r="AS25" s="610">
        <f t="shared" si="16"/>
        <v>0</v>
      </c>
      <c r="AT25" s="611" t="str">
        <f t="shared" si="44"/>
        <v/>
      </c>
      <c r="AU25" s="611" t="str">
        <f t="shared" si="45"/>
        <v/>
      </c>
      <c r="AV25" s="612" t="str">
        <f>IFERROR(VLOOKUP(G25,'base dados'!$B$2:$C$47,2,FALSE),"")</f>
        <v/>
      </c>
      <c r="AW25" s="613">
        <f t="shared" si="46"/>
        <v>0</v>
      </c>
      <c r="AX25" s="611" t="str">
        <f t="shared" si="47"/>
        <v/>
      </c>
      <c r="AY25" s="611" t="str">
        <f t="shared" si="48"/>
        <v/>
      </c>
      <c r="AZ25" s="614" t="str">
        <f>IFERROR(VLOOKUP(H25,'base dados'!$B$2:$C$47,2,FALSE),"")</f>
        <v/>
      </c>
      <c r="BA25" s="613">
        <f t="shared" si="49"/>
        <v>0</v>
      </c>
      <c r="BB25" s="613">
        <f t="shared" si="50"/>
        <v>0</v>
      </c>
      <c r="BC25" s="489">
        <f t="shared" si="33"/>
        <v>0</v>
      </c>
      <c r="BD25" s="494"/>
      <c r="BE25" s="494"/>
      <c r="BF25" s="494"/>
      <c r="BG25" s="494"/>
      <c r="BH25" s="482" t="e">
        <f>VLOOKUP(I25,[27]TABELAS!$E$1:$F$48,2,0)</f>
        <v>#N/A</v>
      </c>
      <c r="BI25" s="491" t="str">
        <f>IF(AV25="","",VLOOKUP(CONCATENATE(I25,K25),[27]atualizada!$A$6:$N$160,12,0))</f>
        <v/>
      </c>
      <c r="BJ25" s="491" t="e">
        <f>IF(#REF!="","",VLOOKUP(CONCATENATE(I25,K25),[27]atualizada!$A$6:$N$160,8,0))</f>
        <v>#REF!</v>
      </c>
      <c r="BK25" s="491">
        <f>IF(BA25="","",VLOOKUP(CONCATENATE(I25,K25),[27]atualizada!$A$6:$N$160,10,0))</f>
        <v>0</v>
      </c>
      <c r="BL25" s="494"/>
      <c r="BM25" s="494"/>
      <c r="BO25" s="491"/>
      <c r="BP25" s="491"/>
      <c r="BQ25" s="492">
        <f t="shared" si="51"/>
        <v>0</v>
      </c>
      <c r="BR25" s="494"/>
      <c r="BS25" s="494"/>
      <c r="BT25" s="494"/>
      <c r="BX25" s="493">
        <f t="shared" si="52"/>
        <v>0</v>
      </c>
      <c r="BY25" s="493" t="e">
        <f>#REF!*BE25</f>
        <v>#REF!</v>
      </c>
      <c r="BZ25" s="493">
        <f t="shared" si="53"/>
        <v>0</v>
      </c>
    </row>
    <row r="26" spans="1:78" ht="49.9" customHeight="1">
      <c r="A26" s="482">
        <f>IFERROR(VLOOKUP(G26,'base dados'!$K$2:$L$3,2,FALSE),0)</f>
        <v>0</v>
      </c>
      <c r="B26" s="482">
        <f>IFERROR(VLOOKUP(H26,'base dados'!$O$2:$P$5,2,FALSE),0)</f>
        <v>0</v>
      </c>
      <c r="C26" s="605">
        <f t="shared" si="13"/>
        <v>16</v>
      </c>
      <c r="D26" s="605"/>
      <c r="E26" s="605"/>
      <c r="F26" s="615"/>
      <c r="G26" s="606"/>
      <c r="H26" s="606"/>
      <c r="I26" s="605"/>
      <c r="J26" s="605"/>
      <c r="K26" s="605"/>
      <c r="L26" s="607">
        <f t="shared" si="35"/>
        <v>0</v>
      </c>
      <c r="M26" s="608"/>
      <c r="N26" s="608"/>
      <c r="O26" s="607">
        <f t="shared" si="36"/>
        <v>0</v>
      </c>
      <c r="P26" s="608"/>
      <c r="Q26" s="608"/>
      <c r="R26" s="608"/>
      <c r="S26" s="608"/>
      <c r="T26" s="607">
        <f t="shared" si="37"/>
        <v>0</v>
      </c>
      <c r="U26" s="605"/>
      <c r="V26" s="605"/>
      <c r="W26" s="605"/>
      <c r="X26" s="605"/>
      <c r="Y26" s="607">
        <f t="shared" si="38"/>
        <v>0</v>
      </c>
      <c r="Z26" s="605"/>
      <c r="AA26" s="605"/>
      <c r="AB26" s="607">
        <f t="shared" si="39"/>
        <v>0</v>
      </c>
      <c r="AC26" s="605"/>
      <c r="AD26" s="605"/>
      <c r="AE26" s="605"/>
      <c r="AF26" s="607">
        <f t="shared" si="40"/>
        <v>0</v>
      </c>
      <c r="AG26" s="605"/>
      <c r="AH26" s="605"/>
      <c r="AI26" s="605"/>
      <c r="AJ26" s="605"/>
      <c r="AK26" s="607">
        <f t="shared" si="41"/>
        <v>0</v>
      </c>
      <c r="AL26" s="605"/>
      <c r="AM26" s="605"/>
      <c r="AN26" s="607">
        <f t="shared" si="42"/>
        <v>0</v>
      </c>
      <c r="AO26" s="605"/>
      <c r="AP26" s="605"/>
      <c r="AQ26" s="605"/>
      <c r="AR26" s="609">
        <f t="shared" si="43"/>
        <v>0</v>
      </c>
      <c r="AS26" s="610">
        <f t="shared" si="16"/>
        <v>0</v>
      </c>
      <c r="AT26" s="611" t="str">
        <f t="shared" si="44"/>
        <v/>
      </c>
      <c r="AU26" s="611" t="str">
        <f t="shared" si="45"/>
        <v/>
      </c>
      <c r="AV26" s="612" t="str">
        <f>IFERROR(VLOOKUP(G26,'base dados'!$B$2:$C$47,2,FALSE),"")</f>
        <v/>
      </c>
      <c r="AW26" s="613">
        <f t="shared" si="46"/>
        <v>0</v>
      </c>
      <c r="AX26" s="611" t="str">
        <f t="shared" si="47"/>
        <v/>
      </c>
      <c r="AY26" s="611" t="str">
        <f t="shared" si="48"/>
        <v/>
      </c>
      <c r="AZ26" s="614" t="str">
        <f>IFERROR(VLOOKUP(H26,'base dados'!$B$2:$C$47,2,FALSE),"")</f>
        <v/>
      </c>
      <c r="BA26" s="613">
        <f t="shared" si="49"/>
        <v>0</v>
      </c>
      <c r="BB26" s="613">
        <f t="shared" si="50"/>
        <v>0</v>
      </c>
      <c r="BC26" s="489">
        <f t="shared" si="33"/>
        <v>0</v>
      </c>
      <c r="BD26" s="494"/>
      <c r="BE26" s="494"/>
      <c r="BF26" s="494"/>
      <c r="BG26" s="494"/>
      <c r="BH26" s="482" t="e">
        <f>VLOOKUP(I26,[27]TABELAS!$E$1:$F$48,2,0)</f>
        <v>#N/A</v>
      </c>
      <c r="BI26" s="491" t="str">
        <f>IF(AV26="","",VLOOKUP(CONCATENATE(I26,K26),[27]atualizada!$A$6:$N$160,12,0))</f>
        <v/>
      </c>
      <c r="BJ26" s="491" t="e">
        <f>IF(#REF!="","",VLOOKUP(CONCATENATE(I26,K26),[27]atualizada!$A$6:$N$160,8,0))</f>
        <v>#REF!</v>
      </c>
      <c r="BK26" s="491">
        <f>IF(BA26="","",VLOOKUP(CONCATENATE(I26,K26),[27]atualizada!$A$6:$N$160,10,0))</f>
        <v>0</v>
      </c>
      <c r="BL26" s="494"/>
      <c r="BM26" s="494"/>
      <c r="BO26" s="491"/>
      <c r="BP26" s="491"/>
      <c r="BQ26" s="492">
        <f t="shared" si="51"/>
        <v>0</v>
      </c>
      <c r="BR26" s="494"/>
      <c r="BS26" s="494"/>
      <c r="BT26" s="494"/>
      <c r="BX26" s="493">
        <f t="shared" si="52"/>
        <v>0</v>
      </c>
      <c r="BY26" s="493" t="e">
        <f>#REF!*BE26</f>
        <v>#REF!</v>
      </c>
      <c r="BZ26" s="493">
        <f t="shared" si="53"/>
        <v>0</v>
      </c>
    </row>
    <row r="27" spans="1:78" ht="49.9" customHeight="1">
      <c r="A27" s="482">
        <f>IFERROR(VLOOKUP(G27,'base dados'!$K$2:$L$3,2,FALSE),0)</f>
        <v>0</v>
      </c>
      <c r="B27" s="482">
        <f>IFERROR(VLOOKUP(H27,'base dados'!$O$2:$P$5,2,FALSE),0)</f>
        <v>0</v>
      </c>
      <c r="C27" s="605">
        <f t="shared" si="13"/>
        <v>17</v>
      </c>
      <c r="D27" s="605"/>
      <c r="E27" s="605"/>
      <c r="F27" s="615"/>
      <c r="G27" s="606"/>
      <c r="H27" s="606"/>
      <c r="I27" s="605"/>
      <c r="J27" s="605"/>
      <c r="K27" s="605"/>
      <c r="L27" s="607">
        <f t="shared" si="35"/>
        <v>0</v>
      </c>
      <c r="M27" s="608"/>
      <c r="N27" s="608"/>
      <c r="O27" s="607">
        <f t="shared" si="36"/>
        <v>0</v>
      </c>
      <c r="P27" s="608"/>
      <c r="Q27" s="608"/>
      <c r="R27" s="608"/>
      <c r="S27" s="608"/>
      <c r="T27" s="607">
        <f t="shared" si="37"/>
        <v>0</v>
      </c>
      <c r="U27" s="605"/>
      <c r="V27" s="605"/>
      <c r="W27" s="605"/>
      <c r="X27" s="605"/>
      <c r="Y27" s="607">
        <f t="shared" si="38"/>
        <v>0</v>
      </c>
      <c r="Z27" s="605"/>
      <c r="AA27" s="605"/>
      <c r="AB27" s="607">
        <f t="shared" si="39"/>
        <v>0</v>
      </c>
      <c r="AC27" s="605"/>
      <c r="AD27" s="605"/>
      <c r="AE27" s="605"/>
      <c r="AF27" s="607">
        <f t="shared" si="40"/>
        <v>0</v>
      </c>
      <c r="AG27" s="605"/>
      <c r="AH27" s="605"/>
      <c r="AI27" s="605"/>
      <c r="AJ27" s="605"/>
      <c r="AK27" s="607">
        <f t="shared" si="41"/>
        <v>0</v>
      </c>
      <c r="AL27" s="605"/>
      <c r="AM27" s="605"/>
      <c r="AN27" s="607">
        <f t="shared" si="42"/>
        <v>0</v>
      </c>
      <c r="AO27" s="605"/>
      <c r="AP27" s="605"/>
      <c r="AQ27" s="605"/>
      <c r="AR27" s="609">
        <f t="shared" si="43"/>
        <v>0</v>
      </c>
      <c r="AS27" s="610">
        <f t="shared" si="16"/>
        <v>0</v>
      </c>
      <c r="AT27" s="611" t="str">
        <f t="shared" si="44"/>
        <v/>
      </c>
      <c r="AU27" s="611" t="str">
        <f t="shared" si="45"/>
        <v/>
      </c>
      <c r="AV27" s="612" t="str">
        <f>IFERROR(VLOOKUP(G27,'base dados'!$B$2:$C$47,2,FALSE),"")</f>
        <v/>
      </c>
      <c r="AW27" s="613">
        <f t="shared" si="46"/>
        <v>0</v>
      </c>
      <c r="AX27" s="611" t="str">
        <f t="shared" si="47"/>
        <v/>
      </c>
      <c r="AY27" s="611" t="str">
        <f t="shared" si="48"/>
        <v/>
      </c>
      <c r="AZ27" s="614" t="str">
        <f>IFERROR(VLOOKUP(H27,'base dados'!$B$2:$C$47,2,FALSE),"")</f>
        <v/>
      </c>
      <c r="BA27" s="613">
        <f t="shared" si="49"/>
        <v>0</v>
      </c>
      <c r="BB27" s="613">
        <f t="shared" si="50"/>
        <v>0</v>
      </c>
      <c r="BC27" s="489">
        <f t="shared" si="33"/>
        <v>0</v>
      </c>
      <c r="BD27" s="494"/>
      <c r="BE27" s="494"/>
      <c r="BF27" s="494"/>
      <c r="BG27" s="494"/>
      <c r="BH27" s="482" t="e">
        <f>VLOOKUP(I27,[27]TABELAS!$E$1:$F$48,2,0)</f>
        <v>#N/A</v>
      </c>
      <c r="BI27" s="491" t="str">
        <f>IF(AV27="","",VLOOKUP(CONCATENATE(I27,K27),[27]atualizada!$A$6:$N$160,12,0))</f>
        <v/>
      </c>
      <c r="BJ27" s="491" t="e">
        <f>IF(#REF!="","",VLOOKUP(CONCATENATE(I27,K27),[27]atualizada!$A$6:$N$160,8,0))</f>
        <v>#REF!</v>
      </c>
      <c r="BK27" s="491">
        <f>IF(BA27="","",VLOOKUP(CONCATENATE(I27,K27),[27]atualizada!$A$6:$N$160,10,0))</f>
        <v>0</v>
      </c>
      <c r="BL27" s="494"/>
      <c r="BM27" s="494"/>
      <c r="BO27" s="491"/>
      <c r="BP27" s="491"/>
      <c r="BQ27" s="492">
        <f t="shared" si="51"/>
        <v>0</v>
      </c>
      <c r="BR27" s="494"/>
      <c r="BS27" s="494"/>
      <c r="BT27" s="494"/>
      <c r="BX27" s="493">
        <f t="shared" si="52"/>
        <v>0</v>
      </c>
      <c r="BY27" s="493" t="e">
        <f>#REF!*BE27</f>
        <v>#REF!</v>
      </c>
      <c r="BZ27" s="493">
        <f t="shared" si="53"/>
        <v>0</v>
      </c>
    </row>
    <row r="28" spans="1:78" ht="49.9" customHeight="1">
      <c r="A28" s="482">
        <f>IFERROR(VLOOKUP(G28,'base dados'!$K$2:$L$3,2,FALSE),0)</f>
        <v>0</v>
      </c>
      <c r="B28" s="482">
        <f>IFERROR(VLOOKUP(H28,'base dados'!$O$2:$P$5,2,FALSE),0)</f>
        <v>0</v>
      </c>
      <c r="C28" s="578">
        <f t="shared" si="13"/>
        <v>18</v>
      </c>
      <c r="D28" s="578"/>
      <c r="E28" s="578"/>
      <c r="F28" s="581"/>
      <c r="G28" s="579"/>
      <c r="H28" s="579"/>
      <c r="I28" s="578"/>
      <c r="J28" s="582"/>
      <c r="K28" s="582"/>
      <c r="L28" s="586">
        <f t="shared" si="35"/>
        <v>0</v>
      </c>
      <c r="M28" s="587"/>
      <c r="N28" s="587"/>
      <c r="O28" s="586">
        <f t="shared" si="36"/>
        <v>0</v>
      </c>
      <c r="P28" s="587"/>
      <c r="Q28" s="587"/>
      <c r="R28" s="587"/>
      <c r="S28" s="587"/>
      <c r="T28" s="586">
        <f t="shared" si="37"/>
        <v>0</v>
      </c>
      <c r="U28" s="582"/>
      <c r="V28" s="582"/>
      <c r="W28" s="582"/>
      <c r="X28" s="582"/>
      <c r="Y28" s="586">
        <f t="shared" si="38"/>
        <v>0</v>
      </c>
      <c r="Z28" s="582"/>
      <c r="AA28" s="582"/>
      <c r="AB28" s="586">
        <f t="shared" si="39"/>
        <v>0</v>
      </c>
      <c r="AC28" s="582"/>
      <c r="AD28" s="582"/>
      <c r="AE28" s="582"/>
      <c r="AF28" s="586">
        <f t="shared" si="40"/>
        <v>0</v>
      </c>
      <c r="AG28" s="582"/>
      <c r="AH28" s="582"/>
      <c r="AI28" s="582"/>
      <c r="AJ28" s="582"/>
      <c r="AK28" s="586">
        <f t="shared" si="41"/>
        <v>0</v>
      </c>
      <c r="AL28" s="582"/>
      <c r="AM28" s="582"/>
      <c r="AN28" s="586">
        <f t="shared" si="42"/>
        <v>0</v>
      </c>
      <c r="AO28" s="582"/>
      <c r="AP28" s="582"/>
      <c r="AQ28" s="582"/>
      <c r="AR28" s="588">
        <f t="shared" si="43"/>
        <v>0</v>
      </c>
      <c r="AS28" s="590">
        <f t="shared" si="16"/>
        <v>0</v>
      </c>
      <c r="AT28" s="583" t="str">
        <f t="shared" si="44"/>
        <v/>
      </c>
      <c r="AU28" s="583" t="str">
        <f t="shared" si="45"/>
        <v/>
      </c>
      <c r="AV28" s="584" t="str">
        <f>IFERROR(VLOOKUP(G28,'base dados'!$B$2:$C$47,2,FALSE),"")</f>
        <v/>
      </c>
      <c r="AW28" s="589">
        <f t="shared" si="46"/>
        <v>0</v>
      </c>
      <c r="AX28" s="583" t="str">
        <f t="shared" si="47"/>
        <v/>
      </c>
      <c r="AY28" s="583" t="str">
        <f t="shared" si="48"/>
        <v/>
      </c>
      <c r="AZ28" s="585" t="str">
        <f>IFERROR(VLOOKUP(H28,'base dados'!$B$2:$C$47,2,FALSE),"")</f>
        <v/>
      </c>
      <c r="BA28" s="589">
        <f t="shared" si="49"/>
        <v>0</v>
      </c>
      <c r="BB28" s="589">
        <f t="shared" si="50"/>
        <v>0</v>
      </c>
      <c r="BC28" s="489">
        <f t="shared" si="33"/>
        <v>0</v>
      </c>
      <c r="BD28" s="494"/>
      <c r="BE28" s="494"/>
      <c r="BF28" s="494"/>
      <c r="BG28" s="494"/>
      <c r="BH28" s="482" t="e">
        <f>VLOOKUP(I28,[27]TABELAS!$E$1:$F$48,2,0)</f>
        <v>#N/A</v>
      </c>
      <c r="BI28" s="491" t="str">
        <f>IF(AV28="","",VLOOKUP(CONCATENATE(I28,K28),[27]atualizada!$A$6:$N$160,12,0))</f>
        <v/>
      </c>
      <c r="BJ28" s="491" t="e">
        <f>IF(#REF!="","",VLOOKUP(CONCATENATE(I28,K28),[27]atualizada!$A$6:$N$160,8,0))</f>
        <v>#REF!</v>
      </c>
      <c r="BK28" s="491">
        <f>IF(BA28="","",VLOOKUP(CONCATENATE(I28,K28),[27]atualizada!$A$6:$N$160,10,0))</f>
        <v>0</v>
      </c>
      <c r="BL28" s="494"/>
      <c r="BM28" s="494"/>
      <c r="BO28" s="491"/>
      <c r="BP28" s="491"/>
      <c r="BQ28" s="492">
        <f t="shared" si="51"/>
        <v>0</v>
      </c>
      <c r="BR28" s="494"/>
      <c r="BS28" s="494"/>
      <c r="BT28" s="494"/>
      <c r="BX28" s="493">
        <f t="shared" si="52"/>
        <v>0</v>
      </c>
      <c r="BY28" s="493" t="e">
        <f>#REF!*BE28</f>
        <v>#REF!</v>
      </c>
      <c r="BZ28" s="493">
        <f t="shared" si="53"/>
        <v>0</v>
      </c>
    </row>
    <row r="29" spans="1:78" ht="49.9" customHeight="1">
      <c r="A29" s="482">
        <f>IFERROR(VLOOKUP(G29,'base dados'!$K$2:$L$3,2,FALSE),0)</f>
        <v>0</v>
      </c>
      <c r="B29" s="482">
        <f>IFERROR(VLOOKUP(H29,'base dados'!$O$2:$P$5,2,FALSE),0)</f>
        <v>0</v>
      </c>
      <c r="C29" s="578">
        <f t="shared" si="13"/>
        <v>19</v>
      </c>
      <c r="D29" s="578"/>
      <c r="E29" s="578"/>
      <c r="F29" s="581"/>
      <c r="G29" s="579"/>
      <c r="H29" s="579"/>
      <c r="I29" s="578"/>
      <c r="J29" s="582"/>
      <c r="K29" s="582"/>
      <c r="L29" s="586">
        <f t="shared" si="35"/>
        <v>0</v>
      </c>
      <c r="M29" s="587"/>
      <c r="N29" s="587"/>
      <c r="O29" s="586">
        <f t="shared" si="36"/>
        <v>0</v>
      </c>
      <c r="P29" s="587"/>
      <c r="Q29" s="587"/>
      <c r="R29" s="587"/>
      <c r="S29" s="587"/>
      <c r="T29" s="586">
        <f t="shared" si="37"/>
        <v>0</v>
      </c>
      <c r="U29" s="582"/>
      <c r="V29" s="582"/>
      <c r="W29" s="582"/>
      <c r="X29" s="582"/>
      <c r="Y29" s="586">
        <f t="shared" si="38"/>
        <v>0</v>
      </c>
      <c r="Z29" s="582"/>
      <c r="AA29" s="582"/>
      <c r="AB29" s="586">
        <f t="shared" si="39"/>
        <v>0</v>
      </c>
      <c r="AC29" s="582"/>
      <c r="AD29" s="582"/>
      <c r="AE29" s="582"/>
      <c r="AF29" s="586">
        <f t="shared" si="40"/>
        <v>0</v>
      </c>
      <c r="AG29" s="582"/>
      <c r="AH29" s="582"/>
      <c r="AI29" s="582"/>
      <c r="AJ29" s="582"/>
      <c r="AK29" s="586">
        <f t="shared" si="41"/>
        <v>0</v>
      </c>
      <c r="AL29" s="582"/>
      <c r="AM29" s="582"/>
      <c r="AN29" s="586">
        <f t="shared" si="42"/>
        <v>0</v>
      </c>
      <c r="AO29" s="582"/>
      <c r="AP29" s="582"/>
      <c r="AQ29" s="582"/>
      <c r="AR29" s="588">
        <f t="shared" si="43"/>
        <v>0</v>
      </c>
      <c r="AS29" s="590">
        <f t="shared" si="16"/>
        <v>0</v>
      </c>
      <c r="AT29" s="583" t="str">
        <f t="shared" si="44"/>
        <v/>
      </c>
      <c r="AU29" s="583" t="str">
        <f t="shared" si="45"/>
        <v/>
      </c>
      <c r="AV29" s="584" t="str">
        <f>IFERROR(VLOOKUP(G29,'base dados'!$B$2:$C$47,2,FALSE),"")</f>
        <v/>
      </c>
      <c r="AW29" s="589">
        <f t="shared" si="46"/>
        <v>0</v>
      </c>
      <c r="AX29" s="583" t="str">
        <f t="shared" si="47"/>
        <v/>
      </c>
      <c r="AY29" s="583" t="str">
        <f t="shared" si="48"/>
        <v/>
      </c>
      <c r="AZ29" s="585" t="str">
        <f>IFERROR(VLOOKUP(H29,'base dados'!$B$2:$C$47,2,FALSE),"")</f>
        <v/>
      </c>
      <c r="BA29" s="589">
        <f t="shared" si="49"/>
        <v>0</v>
      </c>
      <c r="BB29" s="589">
        <f t="shared" si="50"/>
        <v>0</v>
      </c>
      <c r="BC29" s="489">
        <f t="shared" si="33"/>
        <v>0</v>
      </c>
      <c r="BD29" s="494"/>
      <c r="BE29" s="494"/>
      <c r="BF29" s="494"/>
      <c r="BG29" s="494"/>
      <c r="BH29" s="482" t="e">
        <f>VLOOKUP(I29,[27]TABELAS!$E$1:$F$48,2,0)</f>
        <v>#N/A</v>
      </c>
      <c r="BI29" s="491" t="str">
        <f>IF(AV29="","",VLOOKUP(CONCATENATE(I29,K29),[27]atualizada!$A$6:$N$160,12,0))</f>
        <v/>
      </c>
      <c r="BJ29" s="491" t="e">
        <f>IF(#REF!="","",VLOOKUP(CONCATENATE(I29,K29),[27]atualizada!$A$6:$N$160,8,0))</f>
        <v>#REF!</v>
      </c>
      <c r="BK29" s="491">
        <f>IF(BA29="","",VLOOKUP(CONCATENATE(I29,K29),[27]atualizada!$A$6:$N$160,10,0))</f>
        <v>0</v>
      </c>
      <c r="BL29" s="494"/>
      <c r="BM29" s="494"/>
      <c r="BO29" s="491"/>
      <c r="BP29" s="491"/>
      <c r="BQ29" s="492">
        <f>BN29-BT29</f>
        <v>0</v>
      </c>
      <c r="BR29" s="494"/>
      <c r="BS29" s="494"/>
      <c r="BT29" s="494"/>
      <c r="BX29" s="493">
        <f t="shared" si="52"/>
        <v>0</v>
      </c>
      <c r="BY29" s="493" t="e">
        <f>#REF!*BE29</f>
        <v>#REF!</v>
      </c>
      <c r="BZ29" s="493">
        <f>BA29*BF29</f>
        <v>0</v>
      </c>
    </row>
    <row r="30" spans="1:78" ht="49.9" customHeight="1">
      <c r="A30" s="482">
        <f>IFERROR(VLOOKUP(G30,'base dados'!$K$2:$L$3,2,FALSE),0)</f>
        <v>0</v>
      </c>
      <c r="B30" s="482">
        <f>IFERROR(VLOOKUP(H30,'base dados'!$O$2:$P$5,2,FALSE),0)</f>
        <v>0</v>
      </c>
      <c r="C30" s="578">
        <f t="shared" si="13"/>
        <v>20</v>
      </c>
      <c r="D30" s="578"/>
      <c r="E30" s="578"/>
      <c r="F30" s="581"/>
      <c r="G30" s="579"/>
      <c r="H30" s="579"/>
      <c r="I30" s="578"/>
      <c r="J30" s="582"/>
      <c r="K30" s="582"/>
      <c r="L30" s="586">
        <f t="shared" si="35"/>
        <v>0</v>
      </c>
      <c r="M30" s="587"/>
      <c r="N30" s="587"/>
      <c r="O30" s="586">
        <f t="shared" si="36"/>
        <v>0</v>
      </c>
      <c r="P30" s="587"/>
      <c r="Q30" s="587"/>
      <c r="R30" s="587"/>
      <c r="S30" s="587"/>
      <c r="T30" s="586">
        <f t="shared" si="37"/>
        <v>0</v>
      </c>
      <c r="U30" s="582"/>
      <c r="V30" s="582"/>
      <c r="W30" s="582"/>
      <c r="X30" s="582"/>
      <c r="Y30" s="586">
        <f t="shared" si="38"/>
        <v>0</v>
      </c>
      <c r="Z30" s="582"/>
      <c r="AA30" s="582"/>
      <c r="AB30" s="586">
        <f t="shared" si="39"/>
        <v>0</v>
      </c>
      <c r="AC30" s="582"/>
      <c r="AD30" s="582"/>
      <c r="AE30" s="582"/>
      <c r="AF30" s="586">
        <f t="shared" si="40"/>
        <v>0</v>
      </c>
      <c r="AG30" s="582"/>
      <c r="AH30" s="582"/>
      <c r="AI30" s="582"/>
      <c r="AJ30" s="582"/>
      <c r="AK30" s="586">
        <f t="shared" si="41"/>
        <v>0</v>
      </c>
      <c r="AL30" s="582"/>
      <c r="AM30" s="582"/>
      <c r="AN30" s="586">
        <f t="shared" si="42"/>
        <v>0</v>
      </c>
      <c r="AO30" s="582"/>
      <c r="AP30" s="582"/>
      <c r="AQ30" s="582"/>
      <c r="AR30" s="588">
        <f t="shared" si="43"/>
        <v>0</v>
      </c>
      <c r="AS30" s="590">
        <f t="shared" si="16"/>
        <v>0</v>
      </c>
      <c r="AT30" s="583" t="str">
        <f t="shared" si="44"/>
        <v/>
      </c>
      <c r="AU30" s="583" t="str">
        <f t="shared" si="45"/>
        <v/>
      </c>
      <c r="AV30" s="584" t="str">
        <f>IFERROR(VLOOKUP(G30,'base dados'!$B$2:$C$47,2,FALSE),"")</f>
        <v/>
      </c>
      <c r="AW30" s="589">
        <f t="shared" si="46"/>
        <v>0</v>
      </c>
      <c r="AX30" s="583" t="str">
        <f t="shared" si="47"/>
        <v/>
      </c>
      <c r="AY30" s="583" t="str">
        <f t="shared" si="48"/>
        <v/>
      </c>
      <c r="AZ30" s="585" t="str">
        <f>IFERROR(VLOOKUP(H30,'base dados'!$B$2:$C$47,2,FALSE),"")</f>
        <v/>
      </c>
      <c r="BA30" s="589">
        <f t="shared" si="49"/>
        <v>0</v>
      </c>
      <c r="BB30" s="589">
        <f t="shared" si="50"/>
        <v>0</v>
      </c>
      <c r="BC30" s="489">
        <f t="shared" si="33"/>
        <v>0</v>
      </c>
      <c r="BD30" s="494"/>
      <c r="BE30" s="494"/>
      <c r="BF30" s="494"/>
      <c r="BG30" s="494"/>
      <c r="BH30" s="482" t="e">
        <f>VLOOKUP(I30,[27]TABELAS!$E$1:$F$48,2,0)</f>
        <v>#N/A</v>
      </c>
      <c r="BI30" s="491" t="str">
        <f>IF(AV30="","",VLOOKUP(CONCATENATE(I30,K30),[27]atualizada!$A$6:$N$160,12,0))</f>
        <v/>
      </c>
      <c r="BJ30" s="491" t="e">
        <f>IF(#REF!="","",VLOOKUP(CONCATENATE(I30,K30),[27]atualizada!$A$6:$N$160,8,0))</f>
        <v>#REF!</v>
      </c>
      <c r="BK30" s="491">
        <f>IF(BA30="","",VLOOKUP(CONCATENATE(I30,K30),[27]atualizada!$A$6:$N$160,10,0))</f>
        <v>0</v>
      </c>
      <c r="BL30" s="494"/>
      <c r="BM30" s="494"/>
      <c r="BO30" s="491"/>
      <c r="BP30" s="491"/>
      <c r="BQ30" s="492">
        <f>BN30-BT30</f>
        <v>0</v>
      </c>
      <c r="BR30" s="494"/>
      <c r="BS30" s="494"/>
      <c r="BT30" s="494"/>
      <c r="BX30" s="493">
        <f t="shared" si="52"/>
        <v>0</v>
      </c>
      <c r="BY30" s="493" t="e">
        <f>#REF!*BE30</f>
        <v>#REF!</v>
      </c>
      <c r="BZ30" s="493">
        <f>BA30*BF30</f>
        <v>0</v>
      </c>
    </row>
    <row r="31" spans="1:78" ht="49.9" customHeight="1">
      <c r="A31" s="482">
        <f>IFERROR(VLOOKUP(G31,'base dados'!$K$2:$L$3,2,FALSE),0)</f>
        <v>0</v>
      </c>
      <c r="B31" s="482">
        <f>IFERROR(VLOOKUP(H31,'base dados'!$O$2:$P$5,2,FALSE),0)</f>
        <v>0</v>
      </c>
      <c r="C31" s="578">
        <f t="shared" si="13"/>
        <v>21</v>
      </c>
      <c r="D31" s="578"/>
      <c r="E31" s="578"/>
      <c r="F31" s="581"/>
      <c r="G31" s="579"/>
      <c r="H31" s="579"/>
      <c r="I31" s="578"/>
      <c r="J31" s="582"/>
      <c r="K31" s="582"/>
      <c r="L31" s="586">
        <f t="shared" si="35"/>
        <v>0</v>
      </c>
      <c r="M31" s="587"/>
      <c r="N31" s="587"/>
      <c r="O31" s="586">
        <f t="shared" si="36"/>
        <v>0</v>
      </c>
      <c r="P31" s="587"/>
      <c r="Q31" s="587"/>
      <c r="R31" s="587"/>
      <c r="S31" s="587"/>
      <c r="T31" s="586">
        <f t="shared" si="37"/>
        <v>0</v>
      </c>
      <c r="U31" s="582"/>
      <c r="V31" s="582"/>
      <c r="W31" s="582"/>
      <c r="X31" s="582"/>
      <c r="Y31" s="586">
        <f t="shared" si="38"/>
        <v>0</v>
      </c>
      <c r="Z31" s="582"/>
      <c r="AA31" s="582"/>
      <c r="AB31" s="586">
        <f t="shared" si="39"/>
        <v>0</v>
      </c>
      <c r="AC31" s="582"/>
      <c r="AD31" s="582"/>
      <c r="AE31" s="582"/>
      <c r="AF31" s="586">
        <f t="shared" si="40"/>
        <v>0</v>
      </c>
      <c r="AG31" s="582"/>
      <c r="AH31" s="582"/>
      <c r="AI31" s="582"/>
      <c r="AJ31" s="582"/>
      <c r="AK31" s="586">
        <f t="shared" si="41"/>
        <v>0</v>
      </c>
      <c r="AL31" s="582"/>
      <c r="AM31" s="582"/>
      <c r="AN31" s="586">
        <f t="shared" si="42"/>
        <v>0</v>
      </c>
      <c r="AO31" s="582"/>
      <c r="AP31" s="582"/>
      <c r="AQ31" s="582"/>
      <c r="AR31" s="588">
        <f t="shared" si="43"/>
        <v>0</v>
      </c>
      <c r="AS31" s="590">
        <f t="shared" si="16"/>
        <v>0</v>
      </c>
      <c r="AT31" s="583" t="str">
        <f t="shared" si="44"/>
        <v/>
      </c>
      <c r="AU31" s="583" t="str">
        <f t="shared" si="45"/>
        <v/>
      </c>
      <c r="AV31" s="584" t="str">
        <f>IFERROR(VLOOKUP(G31,'base dados'!$B$2:$C$47,2,FALSE),"")</f>
        <v/>
      </c>
      <c r="AW31" s="589">
        <f t="shared" si="46"/>
        <v>0</v>
      </c>
      <c r="AX31" s="583" t="str">
        <f t="shared" si="47"/>
        <v/>
      </c>
      <c r="AY31" s="583" t="str">
        <f t="shared" si="48"/>
        <v/>
      </c>
      <c r="AZ31" s="585" t="str">
        <f>IFERROR(VLOOKUP(H31,'base dados'!$B$2:$C$47,2,FALSE),"")</f>
        <v/>
      </c>
      <c r="BA31" s="589">
        <f t="shared" si="49"/>
        <v>0</v>
      </c>
      <c r="BB31" s="589">
        <f t="shared" si="50"/>
        <v>0</v>
      </c>
      <c r="BC31" s="489">
        <f t="shared" si="33"/>
        <v>0</v>
      </c>
      <c r="BD31" s="494"/>
      <c r="BE31" s="494"/>
      <c r="BF31" s="494"/>
      <c r="BG31" s="494"/>
      <c r="BH31" s="482" t="e">
        <f>VLOOKUP(I31,[27]TABELAS!$E$1:$F$48,2,0)</f>
        <v>#N/A</v>
      </c>
      <c r="BI31" s="491" t="str">
        <f>IF(AV31="","",VLOOKUP(CONCATENATE(I31,K31),[27]atualizada!$A$6:$N$160,12,0))</f>
        <v/>
      </c>
      <c r="BJ31" s="491" t="e">
        <f>IF(#REF!="","",VLOOKUP(CONCATENATE(I31,K31),[27]atualizada!$A$6:$N$160,8,0))</f>
        <v>#REF!</v>
      </c>
      <c r="BK31" s="491">
        <f>IF(BA31="","",VLOOKUP(CONCATENATE(I31,K31),[27]atualizada!$A$6:$N$160,10,0))</f>
        <v>0</v>
      </c>
      <c r="BL31" s="494"/>
      <c r="BM31" s="494"/>
      <c r="BO31" s="491"/>
      <c r="BP31" s="491"/>
      <c r="BQ31" s="492">
        <f t="shared" si="51"/>
        <v>0</v>
      </c>
      <c r="BR31" s="494"/>
      <c r="BS31" s="494"/>
      <c r="BT31" s="494"/>
      <c r="BX31" s="493">
        <f t="shared" si="52"/>
        <v>0</v>
      </c>
      <c r="BY31" s="493" t="e">
        <f>#REF!*BE31</f>
        <v>#REF!</v>
      </c>
      <c r="BZ31" s="493">
        <f t="shared" si="53"/>
        <v>0</v>
      </c>
    </row>
    <row r="32" spans="1:78" ht="49.9" customHeight="1">
      <c r="A32" s="482">
        <f>IFERROR(VLOOKUP(G32,'base dados'!$K$2:$L$3,2,FALSE),0)</f>
        <v>0</v>
      </c>
      <c r="B32" s="482">
        <f>IFERROR(VLOOKUP(H32,'base dados'!$O$2:$P$5,2,FALSE),0)</f>
        <v>0</v>
      </c>
      <c r="C32" s="578">
        <f t="shared" si="13"/>
        <v>22</v>
      </c>
      <c r="D32" s="578"/>
      <c r="E32" s="578"/>
      <c r="F32" s="581"/>
      <c r="G32" s="579"/>
      <c r="H32" s="579"/>
      <c r="I32" s="578"/>
      <c r="J32" s="582"/>
      <c r="K32" s="582"/>
      <c r="L32" s="586">
        <f t="shared" si="35"/>
        <v>0</v>
      </c>
      <c r="M32" s="587"/>
      <c r="N32" s="587"/>
      <c r="O32" s="586">
        <f t="shared" si="36"/>
        <v>0</v>
      </c>
      <c r="P32" s="587"/>
      <c r="Q32" s="587"/>
      <c r="R32" s="587"/>
      <c r="S32" s="587"/>
      <c r="T32" s="586">
        <f t="shared" si="37"/>
        <v>0</v>
      </c>
      <c r="U32" s="582"/>
      <c r="V32" s="582"/>
      <c r="W32" s="582"/>
      <c r="X32" s="582"/>
      <c r="Y32" s="586">
        <f t="shared" si="38"/>
        <v>0</v>
      </c>
      <c r="Z32" s="582"/>
      <c r="AA32" s="582"/>
      <c r="AB32" s="586">
        <f t="shared" si="39"/>
        <v>0</v>
      </c>
      <c r="AC32" s="582"/>
      <c r="AD32" s="582"/>
      <c r="AE32" s="582"/>
      <c r="AF32" s="586">
        <f t="shared" si="40"/>
        <v>0</v>
      </c>
      <c r="AG32" s="582"/>
      <c r="AH32" s="582"/>
      <c r="AI32" s="582"/>
      <c r="AJ32" s="582"/>
      <c r="AK32" s="586">
        <f t="shared" si="41"/>
        <v>0</v>
      </c>
      <c r="AL32" s="582"/>
      <c r="AM32" s="582"/>
      <c r="AN32" s="586">
        <f t="shared" si="42"/>
        <v>0</v>
      </c>
      <c r="AO32" s="582"/>
      <c r="AP32" s="582"/>
      <c r="AQ32" s="582"/>
      <c r="AR32" s="588">
        <f t="shared" si="43"/>
        <v>0</v>
      </c>
      <c r="AS32" s="590">
        <f t="shared" si="16"/>
        <v>0</v>
      </c>
      <c r="AT32" s="583" t="str">
        <f t="shared" si="44"/>
        <v/>
      </c>
      <c r="AU32" s="583" t="str">
        <f t="shared" si="45"/>
        <v/>
      </c>
      <c r="AV32" s="584" t="str">
        <f>IFERROR(VLOOKUP(G32,'base dados'!$B$2:$C$47,2,FALSE),"")</f>
        <v/>
      </c>
      <c r="AW32" s="589">
        <f t="shared" si="46"/>
        <v>0</v>
      </c>
      <c r="AX32" s="583" t="str">
        <f t="shared" si="47"/>
        <v/>
      </c>
      <c r="AY32" s="583" t="str">
        <f t="shared" si="48"/>
        <v/>
      </c>
      <c r="AZ32" s="585" t="str">
        <f>IFERROR(VLOOKUP(H32,'base dados'!$B$2:$C$47,2,FALSE),"")</f>
        <v/>
      </c>
      <c r="BA32" s="589">
        <f t="shared" si="49"/>
        <v>0</v>
      </c>
      <c r="BB32" s="589">
        <f t="shared" si="50"/>
        <v>0</v>
      </c>
      <c r="BC32" s="489">
        <f t="shared" si="33"/>
        <v>0</v>
      </c>
      <c r="BD32" s="494"/>
      <c r="BE32" s="494"/>
      <c r="BF32" s="494"/>
      <c r="BG32" s="494"/>
      <c r="BH32" s="482" t="e">
        <f>VLOOKUP(I32,[27]TABELAS!$E$1:$F$48,2,0)</f>
        <v>#N/A</v>
      </c>
      <c r="BI32" s="491" t="str">
        <f>IF(AV32="","",VLOOKUP(CONCATENATE(I32,K32),[27]atualizada!$A$6:$N$160,12,0))</f>
        <v/>
      </c>
      <c r="BJ32" s="491" t="e">
        <f>IF(#REF!="","",VLOOKUP(CONCATENATE(I32,K32),[27]atualizada!$A$6:$N$160,8,0))</f>
        <v>#REF!</v>
      </c>
      <c r="BK32" s="491">
        <f>IF(BA32="","",VLOOKUP(CONCATENATE(I32,K32),[27]atualizada!$A$6:$N$160,10,0))</f>
        <v>0</v>
      </c>
      <c r="BL32" s="494"/>
      <c r="BM32" s="494"/>
      <c r="BO32" s="491"/>
      <c r="BP32" s="491"/>
      <c r="BQ32" s="492">
        <f t="shared" si="51"/>
        <v>0</v>
      </c>
      <c r="BR32" s="494"/>
      <c r="BS32" s="494"/>
      <c r="BT32" s="494"/>
      <c r="BX32" s="493">
        <f t="shared" si="52"/>
        <v>0</v>
      </c>
      <c r="BY32" s="493" t="e">
        <f>#REF!*BE32</f>
        <v>#REF!</v>
      </c>
      <c r="BZ32" s="493">
        <f t="shared" si="53"/>
        <v>0</v>
      </c>
    </row>
    <row r="33" spans="1:78" ht="49.9" customHeight="1">
      <c r="A33" s="482">
        <f>IFERROR(VLOOKUP(G33,'base dados'!$K$2:$L$3,2,FALSE),0)</f>
        <v>0</v>
      </c>
      <c r="B33" s="482">
        <f>IFERROR(VLOOKUP(H33,'base dados'!$O$2:$P$5,2,FALSE),0)</f>
        <v>0</v>
      </c>
      <c r="C33" s="578">
        <f t="shared" si="13"/>
        <v>23</v>
      </c>
      <c r="D33" s="578"/>
      <c r="E33" s="578"/>
      <c r="F33" s="581"/>
      <c r="G33" s="579"/>
      <c r="H33" s="579"/>
      <c r="I33" s="578"/>
      <c r="J33" s="582"/>
      <c r="K33" s="582"/>
      <c r="L33" s="586">
        <f t="shared" si="35"/>
        <v>0</v>
      </c>
      <c r="M33" s="587"/>
      <c r="N33" s="587"/>
      <c r="O33" s="586">
        <f t="shared" si="36"/>
        <v>0</v>
      </c>
      <c r="P33" s="587"/>
      <c r="Q33" s="587"/>
      <c r="R33" s="587"/>
      <c r="S33" s="587"/>
      <c r="T33" s="586">
        <f t="shared" si="37"/>
        <v>0</v>
      </c>
      <c r="U33" s="582"/>
      <c r="V33" s="582"/>
      <c r="W33" s="582"/>
      <c r="X33" s="582"/>
      <c r="Y33" s="586">
        <f t="shared" si="38"/>
        <v>0</v>
      </c>
      <c r="Z33" s="582"/>
      <c r="AA33" s="582"/>
      <c r="AB33" s="586">
        <f t="shared" si="39"/>
        <v>0</v>
      </c>
      <c r="AC33" s="582"/>
      <c r="AD33" s="582"/>
      <c r="AE33" s="582"/>
      <c r="AF33" s="586">
        <f t="shared" si="40"/>
        <v>0</v>
      </c>
      <c r="AG33" s="582"/>
      <c r="AH33" s="582"/>
      <c r="AI33" s="582"/>
      <c r="AJ33" s="582"/>
      <c r="AK33" s="586">
        <f t="shared" si="41"/>
        <v>0</v>
      </c>
      <c r="AL33" s="582"/>
      <c r="AM33" s="582"/>
      <c r="AN33" s="586">
        <f t="shared" si="42"/>
        <v>0</v>
      </c>
      <c r="AO33" s="582"/>
      <c r="AP33" s="582"/>
      <c r="AQ33" s="582"/>
      <c r="AR33" s="588">
        <f t="shared" si="43"/>
        <v>0</v>
      </c>
      <c r="AS33" s="590">
        <f t="shared" si="16"/>
        <v>0</v>
      </c>
      <c r="AT33" s="583" t="str">
        <f t="shared" si="44"/>
        <v/>
      </c>
      <c r="AU33" s="583" t="str">
        <f t="shared" si="45"/>
        <v/>
      </c>
      <c r="AV33" s="584" t="str">
        <f>IFERROR(VLOOKUP(G33,'base dados'!$B$2:$C$47,2,FALSE),"")</f>
        <v/>
      </c>
      <c r="AW33" s="589">
        <f t="shared" si="46"/>
        <v>0</v>
      </c>
      <c r="AX33" s="583" t="str">
        <f t="shared" si="47"/>
        <v/>
      </c>
      <c r="AY33" s="583" t="str">
        <f t="shared" si="48"/>
        <v/>
      </c>
      <c r="AZ33" s="585" t="str">
        <f>IFERROR(VLOOKUP(H33,'base dados'!$B$2:$C$47,2,FALSE),"")</f>
        <v/>
      </c>
      <c r="BA33" s="589">
        <f t="shared" si="49"/>
        <v>0</v>
      </c>
      <c r="BB33" s="589">
        <f t="shared" si="50"/>
        <v>0</v>
      </c>
      <c r="BC33" s="489">
        <f t="shared" si="33"/>
        <v>0</v>
      </c>
      <c r="BD33" s="494"/>
      <c r="BE33" s="494"/>
      <c r="BF33" s="494"/>
      <c r="BG33" s="494"/>
      <c r="BH33" s="482" t="e">
        <f>VLOOKUP(I33,[27]TABELAS!$E$1:$F$48,2,0)</f>
        <v>#N/A</v>
      </c>
      <c r="BI33" s="491" t="str">
        <f>IF(AV33="","",VLOOKUP(CONCATENATE(I33,K33),[27]atualizada!$A$6:$N$160,12,0))</f>
        <v/>
      </c>
      <c r="BJ33" s="491" t="e">
        <f>IF(#REF!="","",VLOOKUP(CONCATENATE(I33,K33),[27]atualizada!$A$6:$N$160,8,0))</f>
        <v>#REF!</v>
      </c>
      <c r="BK33" s="491">
        <f>IF(BA33="","",VLOOKUP(CONCATENATE(I33,K33),[27]atualizada!$A$6:$N$160,10,0))</f>
        <v>0</v>
      </c>
      <c r="BL33" s="494"/>
      <c r="BM33" s="494"/>
      <c r="BO33" s="491"/>
      <c r="BP33" s="491"/>
      <c r="BQ33" s="492">
        <f>BN33-BT33</f>
        <v>0</v>
      </c>
      <c r="BR33" s="494"/>
      <c r="BS33" s="494"/>
      <c r="BT33" s="494"/>
      <c r="BX33" s="493">
        <f t="shared" si="52"/>
        <v>0</v>
      </c>
      <c r="BY33" s="493" t="e">
        <f>#REF!*BE33</f>
        <v>#REF!</v>
      </c>
      <c r="BZ33" s="493">
        <f>BA33*BF33</f>
        <v>0</v>
      </c>
    </row>
    <row r="34" spans="1:78" ht="49.9" customHeight="1">
      <c r="A34" s="482">
        <f>IFERROR(VLOOKUP(G34,'base dados'!$K$2:$L$3,2,FALSE),0)</f>
        <v>0</v>
      </c>
      <c r="B34" s="482">
        <f>IFERROR(VLOOKUP(H34,'base dados'!$O$2:$P$5,2,FALSE),0)</f>
        <v>0</v>
      </c>
      <c r="C34" s="578">
        <f t="shared" si="13"/>
        <v>24</v>
      </c>
      <c r="D34" s="578"/>
      <c r="E34" s="578"/>
      <c r="F34" s="581"/>
      <c r="G34" s="579"/>
      <c r="H34" s="579"/>
      <c r="I34" s="578"/>
      <c r="J34" s="582"/>
      <c r="K34" s="582"/>
      <c r="L34" s="586">
        <f t="shared" si="35"/>
        <v>0</v>
      </c>
      <c r="M34" s="587"/>
      <c r="N34" s="587"/>
      <c r="O34" s="586">
        <f t="shared" si="36"/>
        <v>0</v>
      </c>
      <c r="P34" s="587"/>
      <c r="Q34" s="587"/>
      <c r="R34" s="587"/>
      <c r="S34" s="587"/>
      <c r="T34" s="586">
        <f t="shared" si="37"/>
        <v>0</v>
      </c>
      <c r="U34" s="582"/>
      <c r="V34" s="582"/>
      <c r="W34" s="582"/>
      <c r="X34" s="582"/>
      <c r="Y34" s="586">
        <f t="shared" si="38"/>
        <v>0</v>
      </c>
      <c r="Z34" s="582"/>
      <c r="AA34" s="582"/>
      <c r="AB34" s="586">
        <f t="shared" si="39"/>
        <v>0</v>
      </c>
      <c r="AC34" s="582"/>
      <c r="AD34" s="582"/>
      <c r="AE34" s="582"/>
      <c r="AF34" s="586">
        <f t="shared" si="40"/>
        <v>0</v>
      </c>
      <c r="AG34" s="582"/>
      <c r="AH34" s="582"/>
      <c r="AI34" s="582"/>
      <c r="AJ34" s="582"/>
      <c r="AK34" s="586">
        <f t="shared" si="41"/>
        <v>0</v>
      </c>
      <c r="AL34" s="582"/>
      <c r="AM34" s="582"/>
      <c r="AN34" s="586">
        <f t="shared" si="42"/>
        <v>0</v>
      </c>
      <c r="AO34" s="582"/>
      <c r="AP34" s="582"/>
      <c r="AQ34" s="582"/>
      <c r="AR34" s="588">
        <f t="shared" si="43"/>
        <v>0</v>
      </c>
      <c r="AS34" s="590">
        <f t="shared" si="16"/>
        <v>0</v>
      </c>
      <c r="AT34" s="583" t="str">
        <f t="shared" si="44"/>
        <v/>
      </c>
      <c r="AU34" s="583" t="str">
        <f t="shared" si="45"/>
        <v/>
      </c>
      <c r="AV34" s="584" t="str">
        <f>IFERROR(VLOOKUP(G34,'base dados'!$B$2:$C$47,2,FALSE),"")</f>
        <v/>
      </c>
      <c r="AW34" s="589">
        <f t="shared" si="46"/>
        <v>0</v>
      </c>
      <c r="AX34" s="583" t="str">
        <f t="shared" si="47"/>
        <v/>
      </c>
      <c r="AY34" s="583" t="str">
        <f t="shared" si="48"/>
        <v/>
      </c>
      <c r="AZ34" s="585" t="str">
        <f>IFERROR(VLOOKUP(H34,'base dados'!$B$2:$C$47,2,FALSE),"")</f>
        <v/>
      </c>
      <c r="BA34" s="589">
        <f t="shared" si="49"/>
        <v>0</v>
      </c>
      <c r="BB34" s="589">
        <f t="shared" si="50"/>
        <v>0</v>
      </c>
      <c r="BC34" s="489">
        <f t="shared" si="33"/>
        <v>0</v>
      </c>
      <c r="BD34" s="494"/>
      <c r="BE34" s="494"/>
      <c r="BF34" s="494"/>
      <c r="BG34" s="494"/>
      <c r="BH34" s="482" t="e">
        <f>VLOOKUP(I34,[27]TABELAS!$E$1:$F$48,2,0)</f>
        <v>#N/A</v>
      </c>
      <c r="BI34" s="491" t="str">
        <f>IF(AV34="","",VLOOKUP(CONCATENATE(I34,K34),[27]atualizada!$A$6:$N$160,12,0))</f>
        <v/>
      </c>
      <c r="BJ34" s="491" t="e">
        <f>IF(#REF!="","",VLOOKUP(CONCATENATE(I34,K34),[27]atualizada!$A$6:$N$160,8,0))</f>
        <v>#REF!</v>
      </c>
      <c r="BK34" s="491">
        <f>IF(BA34="","",VLOOKUP(CONCATENATE(I34,K34),[27]atualizada!$A$6:$N$160,10,0))</f>
        <v>0</v>
      </c>
      <c r="BL34" s="494"/>
      <c r="BM34" s="494"/>
      <c r="BO34" s="491"/>
      <c r="BP34" s="491"/>
      <c r="BQ34" s="492">
        <f>BN34-BT34</f>
        <v>0</v>
      </c>
      <c r="BR34" s="494"/>
      <c r="BS34" s="494"/>
      <c r="BT34" s="494"/>
      <c r="BX34" s="493">
        <f t="shared" si="52"/>
        <v>0</v>
      </c>
      <c r="BY34" s="493" t="e">
        <f>#REF!*BE34</f>
        <v>#REF!</v>
      </c>
      <c r="BZ34" s="493">
        <f>BA34*BF34</f>
        <v>0</v>
      </c>
    </row>
    <row r="35" spans="1:78" ht="49.9" customHeight="1">
      <c r="A35" s="482">
        <f>IFERROR(VLOOKUP(G35,'base dados'!$K$2:$L$3,2,FALSE),0)</f>
        <v>0</v>
      </c>
      <c r="B35" s="482">
        <f>IFERROR(VLOOKUP(H35,'base dados'!$O$2:$P$5,2,FALSE),0)</f>
        <v>0</v>
      </c>
      <c r="C35" s="578">
        <f t="shared" si="13"/>
        <v>25</v>
      </c>
      <c r="D35" s="578"/>
      <c r="E35" s="578"/>
      <c r="F35" s="581"/>
      <c r="G35" s="579"/>
      <c r="H35" s="579"/>
      <c r="I35" s="578"/>
      <c r="J35" s="582"/>
      <c r="K35" s="582"/>
      <c r="L35" s="586">
        <f t="shared" si="35"/>
        <v>0</v>
      </c>
      <c r="M35" s="587"/>
      <c r="N35" s="587"/>
      <c r="O35" s="586">
        <f t="shared" si="36"/>
        <v>0</v>
      </c>
      <c r="P35" s="587"/>
      <c r="Q35" s="587"/>
      <c r="R35" s="587"/>
      <c r="S35" s="587"/>
      <c r="T35" s="586">
        <f t="shared" si="37"/>
        <v>0</v>
      </c>
      <c r="U35" s="582"/>
      <c r="V35" s="582"/>
      <c r="W35" s="582"/>
      <c r="X35" s="582"/>
      <c r="Y35" s="586">
        <f t="shared" si="38"/>
        <v>0</v>
      </c>
      <c r="Z35" s="582"/>
      <c r="AA35" s="582"/>
      <c r="AB35" s="586">
        <f t="shared" si="39"/>
        <v>0</v>
      </c>
      <c r="AC35" s="582"/>
      <c r="AD35" s="582"/>
      <c r="AE35" s="582"/>
      <c r="AF35" s="586">
        <f t="shared" si="40"/>
        <v>0</v>
      </c>
      <c r="AG35" s="582"/>
      <c r="AH35" s="582"/>
      <c r="AI35" s="582"/>
      <c r="AJ35" s="582"/>
      <c r="AK35" s="586">
        <f t="shared" si="41"/>
        <v>0</v>
      </c>
      <c r="AL35" s="582"/>
      <c r="AM35" s="582"/>
      <c r="AN35" s="586">
        <f t="shared" si="42"/>
        <v>0</v>
      </c>
      <c r="AO35" s="582"/>
      <c r="AP35" s="582"/>
      <c r="AQ35" s="582"/>
      <c r="AR35" s="588">
        <f t="shared" si="43"/>
        <v>0</v>
      </c>
      <c r="AS35" s="590">
        <f t="shared" si="16"/>
        <v>0</v>
      </c>
      <c r="AT35" s="583" t="str">
        <f t="shared" si="44"/>
        <v/>
      </c>
      <c r="AU35" s="583" t="str">
        <f t="shared" si="45"/>
        <v/>
      </c>
      <c r="AV35" s="584" t="str">
        <f>IFERROR(VLOOKUP(G35,'base dados'!$B$2:$C$47,2,FALSE),"")</f>
        <v/>
      </c>
      <c r="AW35" s="589">
        <f t="shared" si="46"/>
        <v>0</v>
      </c>
      <c r="AX35" s="583" t="str">
        <f t="shared" si="47"/>
        <v/>
      </c>
      <c r="AY35" s="583" t="str">
        <f t="shared" si="48"/>
        <v/>
      </c>
      <c r="AZ35" s="585" t="str">
        <f>IFERROR(VLOOKUP(H35,'base dados'!$B$2:$C$47,2,FALSE),"")</f>
        <v/>
      </c>
      <c r="BA35" s="589">
        <f t="shared" si="49"/>
        <v>0</v>
      </c>
      <c r="BB35" s="589">
        <f t="shared" si="50"/>
        <v>0</v>
      </c>
      <c r="BC35" s="489">
        <f t="shared" si="33"/>
        <v>0</v>
      </c>
      <c r="BD35" s="494"/>
      <c r="BE35" s="494"/>
      <c r="BF35" s="494"/>
      <c r="BG35" s="494"/>
      <c r="BH35" s="482" t="e">
        <f>VLOOKUP(I35,[27]TABELAS!$E$1:$F$48,2,0)</f>
        <v>#N/A</v>
      </c>
      <c r="BI35" s="491" t="str">
        <f>IF(AV35="","",VLOOKUP(CONCATENATE(I35,K35),[27]atualizada!$A$6:$N$160,12,0))</f>
        <v/>
      </c>
      <c r="BJ35" s="491" t="e">
        <f>IF(#REF!="","",VLOOKUP(CONCATENATE(I35,K35),[27]atualizada!$A$6:$N$160,8,0))</f>
        <v>#REF!</v>
      </c>
      <c r="BK35" s="491">
        <f>IF(BA35="","",VLOOKUP(CONCATENATE(I35,K35),[27]atualizada!$A$6:$N$160,10,0))</f>
        <v>0</v>
      </c>
      <c r="BL35" s="494"/>
      <c r="BM35" s="494"/>
      <c r="BO35" s="491"/>
      <c r="BP35" s="491"/>
      <c r="BQ35" s="492">
        <f t="shared" si="51"/>
        <v>0</v>
      </c>
      <c r="BR35" s="494"/>
      <c r="BS35" s="494"/>
      <c r="BT35" s="494"/>
      <c r="BX35" s="493">
        <f t="shared" si="52"/>
        <v>0</v>
      </c>
      <c r="BY35" s="493" t="e">
        <f>#REF!*BE35</f>
        <v>#REF!</v>
      </c>
      <c r="BZ35" s="493">
        <f t="shared" si="53"/>
        <v>0</v>
      </c>
    </row>
    <row r="36" spans="1:78" ht="49.9" customHeight="1">
      <c r="A36" s="482">
        <f>IFERROR(VLOOKUP(G36,'base dados'!$K$2:$L$3,2,FALSE),0)</f>
        <v>0</v>
      </c>
      <c r="B36" s="482">
        <f>IFERROR(VLOOKUP(H36,'base dados'!$O$2:$P$5,2,FALSE),0)</f>
        <v>0</v>
      </c>
      <c r="C36" s="578">
        <f t="shared" si="13"/>
        <v>26</v>
      </c>
      <c r="D36" s="578"/>
      <c r="E36" s="578"/>
      <c r="F36" s="581"/>
      <c r="G36" s="579"/>
      <c r="H36" s="579"/>
      <c r="I36" s="578"/>
      <c r="J36" s="582"/>
      <c r="K36" s="582"/>
      <c r="L36" s="586">
        <f t="shared" si="35"/>
        <v>0</v>
      </c>
      <c r="M36" s="587"/>
      <c r="N36" s="587"/>
      <c r="O36" s="586">
        <f t="shared" si="36"/>
        <v>0</v>
      </c>
      <c r="P36" s="587"/>
      <c r="Q36" s="587"/>
      <c r="R36" s="587"/>
      <c r="S36" s="587"/>
      <c r="T36" s="586">
        <f t="shared" si="37"/>
        <v>0</v>
      </c>
      <c r="U36" s="582"/>
      <c r="V36" s="582"/>
      <c r="W36" s="582"/>
      <c r="X36" s="582"/>
      <c r="Y36" s="586">
        <f t="shared" si="38"/>
        <v>0</v>
      </c>
      <c r="Z36" s="582"/>
      <c r="AA36" s="582"/>
      <c r="AB36" s="586">
        <f t="shared" si="39"/>
        <v>0</v>
      </c>
      <c r="AC36" s="582"/>
      <c r="AD36" s="582"/>
      <c r="AE36" s="582"/>
      <c r="AF36" s="586">
        <f t="shared" si="40"/>
        <v>0</v>
      </c>
      <c r="AG36" s="582"/>
      <c r="AH36" s="582"/>
      <c r="AI36" s="582"/>
      <c r="AJ36" s="582"/>
      <c r="AK36" s="586">
        <f t="shared" si="41"/>
        <v>0</v>
      </c>
      <c r="AL36" s="582"/>
      <c r="AM36" s="582"/>
      <c r="AN36" s="586">
        <f t="shared" si="42"/>
        <v>0</v>
      </c>
      <c r="AO36" s="582"/>
      <c r="AP36" s="582"/>
      <c r="AQ36" s="582"/>
      <c r="AR36" s="588">
        <f t="shared" si="43"/>
        <v>0</v>
      </c>
      <c r="AS36" s="590">
        <f t="shared" si="16"/>
        <v>0</v>
      </c>
      <c r="AT36" s="583" t="str">
        <f t="shared" si="44"/>
        <v/>
      </c>
      <c r="AU36" s="583" t="str">
        <f t="shared" si="45"/>
        <v/>
      </c>
      <c r="AV36" s="584" t="str">
        <f>IFERROR(VLOOKUP(G36,'base dados'!$B$2:$C$47,2,FALSE),"")</f>
        <v/>
      </c>
      <c r="AW36" s="589">
        <f t="shared" si="46"/>
        <v>0</v>
      </c>
      <c r="AX36" s="583" t="str">
        <f t="shared" si="47"/>
        <v/>
      </c>
      <c r="AY36" s="583" t="str">
        <f t="shared" si="48"/>
        <v/>
      </c>
      <c r="AZ36" s="585" t="str">
        <f>IFERROR(VLOOKUP(H36,'base dados'!$B$2:$C$47,2,FALSE),"")</f>
        <v/>
      </c>
      <c r="BA36" s="589">
        <f t="shared" si="49"/>
        <v>0</v>
      </c>
      <c r="BB36" s="589">
        <f t="shared" si="50"/>
        <v>0</v>
      </c>
      <c r="BC36" s="489">
        <f t="shared" si="33"/>
        <v>0</v>
      </c>
      <c r="BD36" s="494"/>
      <c r="BE36" s="494"/>
      <c r="BF36" s="494"/>
      <c r="BG36" s="494"/>
      <c r="BH36" s="482" t="e">
        <f>VLOOKUP(I36,[27]TABELAS!$E$1:$F$48,2,0)</f>
        <v>#N/A</v>
      </c>
      <c r="BI36" s="491" t="str">
        <f>IF(AV36="","",VLOOKUP(CONCATENATE(I36,K36),[27]atualizada!$A$6:$N$160,12,0))</f>
        <v/>
      </c>
      <c r="BJ36" s="491" t="e">
        <f>IF(#REF!="","",VLOOKUP(CONCATENATE(I36,K36),[27]atualizada!$A$6:$N$160,8,0))</f>
        <v>#REF!</v>
      </c>
      <c r="BK36" s="491">
        <f>IF(BA36="","",VLOOKUP(CONCATENATE(I36,K36),[27]atualizada!$A$6:$N$160,10,0))</f>
        <v>0</v>
      </c>
      <c r="BL36" s="494"/>
      <c r="BM36" s="494"/>
      <c r="BO36" s="491"/>
      <c r="BP36" s="491"/>
      <c r="BQ36" s="492">
        <f t="shared" si="51"/>
        <v>0</v>
      </c>
      <c r="BR36" s="494"/>
      <c r="BS36" s="494"/>
      <c r="BT36" s="494"/>
      <c r="BX36" s="493">
        <f t="shared" si="52"/>
        <v>0</v>
      </c>
      <c r="BY36" s="493" t="e">
        <f>#REF!*BE36</f>
        <v>#REF!</v>
      </c>
      <c r="BZ36" s="493">
        <f t="shared" si="53"/>
        <v>0</v>
      </c>
    </row>
    <row r="37" spans="1:78" ht="49.9" customHeight="1">
      <c r="A37" s="482">
        <f>IFERROR(VLOOKUP(G37,'base dados'!$K$2:$L$3,2,FALSE),0)</f>
        <v>0</v>
      </c>
      <c r="B37" s="482">
        <f>IFERROR(VLOOKUP(H37,'base dados'!$O$2:$P$5,2,FALSE),0)</f>
        <v>0</v>
      </c>
      <c r="C37" s="578">
        <f t="shared" si="13"/>
        <v>27</v>
      </c>
      <c r="D37" s="578"/>
      <c r="E37" s="578"/>
      <c r="F37" s="581"/>
      <c r="G37" s="579"/>
      <c r="H37" s="579"/>
      <c r="I37" s="578"/>
      <c r="J37" s="582"/>
      <c r="K37" s="582"/>
      <c r="L37" s="586">
        <f t="shared" si="35"/>
        <v>0</v>
      </c>
      <c r="M37" s="587"/>
      <c r="N37" s="587"/>
      <c r="O37" s="586">
        <f t="shared" si="36"/>
        <v>0</v>
      </c>
      <c r="P37" s="587"/>
      <c r="Q37" s="587"/>
      <c r="R37" s="587"/>
      <c r="S37" s="587"/>
      <c r="T37" s="586">
        <f t="shared" si="37"/>
        <v>0</v>
      </c>
      <c r="U37" s="582"/>
      <c r="V37" s="582"/>
      <c r="W37" s="582"/>
      <c r="X37" s="582"/>
      <c r="Y37" s="586">
        <f t="shared" si="38"/>
        <v>0</v>
      </c>
      <c r="Z37" s="582"/>
      <c r="AA37" s="582"/>
      <c r="AB37" s="586">
        <f t="shared" si="39"/>
        <v>0</v>
      </c>
      <c r="AC37" s="582"/>
      <c r="AD37" s="582"/>
      <c r="AE37" s="582"/>
      <c r="AF37" s="586">
        <f t="shared" si="40"/>
        <v>0</v>
      </c>
      <c r="AG37" s="582"/>
      <c r="AH37" s="582"/>
      <c r="AI37" s="582"/>
      <c r="AJ37" s="582"/>
      <c r="AK37" s="586">
        <f t="shared" si="41"/>
        <v>0</v>
      </c>
      <c r="AL37" s="582"/>
      <c r="AM37" s="582"/>
      <c r="AN37" s="586">
        <f t="shared" si="42"/>
        <v>0</v>
      </c>
      <c r="AO37" s="582"/>
      <c r="AP37" s="582"/>
      <c r="AQ37" s="582"/>
      <c r="AR37" s="588">
        <f t="shared" si="43"/>
        <v>0</v>
      </c>
      <c r="AS37" s="590">
        <f t="shared" si="16"/>
        <v>0</v>
      </c>
      <c r="AT37" s="583" t="str">
        <f t="shared" si="44"/>
        <v/>
      </c>
      <c r="AU37" s="583" t="str">
        <f t="shared" si="45"/>
        <v/>
      </c>
      <c r="AV37" s="584" t="str">
        <f>IFERROR(VLOOKUP(G37,'base dados'!$B$2:$C$47,2,FALSE),"")</f>
        <v/>
      </c>
      <c r="AW37" s="589">
        <f t="shared" si="46"/>
        <v>0</v>
      </c>
      <c r="AX37" s="583" t="str">
        <f t="shared" si="47"/>
        <v/>
      </c>
      <c r="AY37" s="583" t="str">
        <f t="shared" si="48"/>
        <v/>
      </c>
      <c r="AZ37" s="585" t="str">
        <f>IFERROR(VLOOKUP(H37,'base dados'!$B$2:$C$47,2,FALSE),"")</f>
        <v/>
      </c>
      <c r="BA37" s="589">
        <f t="shared" si="49"/>
        <v>0</v>
      </c>
      <c r="BB37" s="589">
        <f t="shared" si="50"/>
        <v>0</v>
      </c>
      <c r="BC37" s="489">
        <f t="shared" si="33"/>
        <v>0</v>
      </c>
      <c r="BD37" s="494"/>
      <c r="BE37" s="494"/>
      <c r="BF37" s="494"/>
      <c r="BG37" s="494"/>
      <c r="BH37" s="482" t="e">
        <f>VLOOKUP(I37,[27]TABELAS!$E$1:$F$48,2,0)</f>
        <v>#N/A</v>
      </c>
      <c r="BI37" s="491" t="str">
        <f>IF(AV37="","",VLOOKUP(CONCATENATE(I37,K37),[27]atualizada!$A$6:$N$160,12,0))</f>
        <v/>
      </c>
      <c r="BJ37" s="491" t="e">
        <f>IF(#REF!="","",VLOOKUP(CONCATENATE(I37,K37),[27]atualizada!$A$6:$N$160,8,0))</f>
        <v>#REF!</v>
      </c>
      <c r="BK37" s="491">
        <f>IF(BA37="","",VLOOKUP(CONCATENATE(I37,K37),[27]atualizada!$A$6:$N$160,10,0))</f>
        <v>0</v>
      </c>
      <c r="BL37" s="494"/>
      <c r="BM37" s="494"/>
      <c r="BO37" s="491"/>
      <c r="BP37" s="491"/>
      <c r="BQ37" s="492">
        <f t="shared" si="51"/>
        <v>0</v>
      </c>
      <c r="BR37" s="494"/>
      <c r="BS37" s="494"/>
      <c r="BT37" s="494"/>
      <c r="BX37" s="493">
        <f t="shared" si="52"/>
        <v>0</v>
      </c>
      <c r="BY37" s="493" t="e">
        <f>#REF!*BE37</f>
        <v>#REF!</v>
      </c>
      <c r="BZ37" s="493">
        <f t="shared" si="53"/>
        <v>0</v>
      </c>
    </row>
    <row r="38" spans="1:78" ht="49.9" customHeight="1">
      <c r="A38" s="482">
        <f>IFERROR(VLOOKUP(G38,'base dados'!$K$2:$L$3,2,FALSE),0)</f>
        <v>0</v>
      </c>
      <c r="B38" s="482">
        <f>IFERROR(VLOOKUP(H38,'base dados'!$O$2:$P$5,2,FALSE),0)</f>
        <v>0</v>
      </c>
      <c r="C38" s="578">
        <f t="shared" si="13"/>
        <v>28</v>
      </c>
      <c r="D38" s="578"/>
      <c r="E38" s="578"/>
      <c r="F38" s="581"/>
      <c r="G38" s="579"/>
      <c r="H38" s="579"/>
      <c r="I38" s="578"/>
      <c r="J38" s="582"/>
      <c r="K38" s="582"/>
      <c r="L38" s="586">
        <f t="shared" si="35"/>
        <v>0</v>
      </c>
      <c r="M38" s="587"/>
      <c r="N38" s="587"/>
      <c r="O38" s="586">
        <f t="shared" si="36"/>
        <v>0</v>
      </c>
      <c r="P38" s="587"/>
      <c r="Q38" s="587"/>
      <c r="R38" s="587"/>
      <c r="S38" s="587"/>
      <c r="T38" s="586">
        <f t="shared" si="37"/>
        <v>0</v>
      </c>
      <c r="U38" s="582"/>
      <c r="V38" s="582"/>
      <c r="W38" s="582"/>
      <c r="X38" s="582"/>
      <c r="Y38" s="586">
        <f t="shared" si="38"/>
        <v>0</v>
      </c>
      <c r="Z38" s="582"/>
      <c r="AA38" s="582"/>
      <c r="AB38" s="586">
        <f t="shared" si="39"/>
        <v>0</v>
      </c>
      <c r="AC38" s="582"/>
      <c r="AD38" s="582"/>
      <c r="AE38" s="582"/>
      <c r="AF38" s="586">
        <f t="shared" si="40"/>
        <v>0</v>
      </c>
      <c r="AG38" s="582"/>
      <c r="AH38" s="582"/>
      <c r="AI38" s="582"/>
      <c r="AJ38" s="582"/>
      <c r="AK38" s="586">
        <f t="shared" si="41"/>
        <v>0</v>
      </c>
      <c r="AL38" s="582"/>
      <c r="AM38" s="582"/>
      <c r="AN38" s="586">
        <f t="shared" si="42"/>
        <v>0</v>
      </c>
      <c r="AO38" s="582"/>
      <c r="AP38" s="582"/>
      <c r="AQ38" s="582"/>
      <c r="AR38" s="588">
        <f t="shared" si="43"/>
        <v>0</v>
      </c>
      <c r="AS38" s="590">
        <f t="shared" si="16"/>
        <v>0</v>
      </c>
      <c r="AT38" s="583" t="str">
        <f t="shared" si="44"/>
        <v/>
      </c>
      <c r="AU38" s="583" t="str">
        <f t="shared" si="45"/>
        <v/>
      </c>
      <c r="AV38" s="584" t="str">
        <f>IFERROR(VLOOKUP(G38,'base dados'!$B$2:$C$47,2,FALSE),"")</f>
        <v/>
      </c>
      <c r="AW38" s="589">
        <f t="shared" si="46"/>
        <v>0</v>
      </c>
      <c r="AX38" s="583" t="str">
        <f t="shared" si="47"/>
        <v/>
      </c>
      <c r="AY38" s="583" t="str">
        <f t="shared" si="48"/>
        <v/>
      </c>
      <c r="AZ38" s="585" t="str">
        <f>IFERROR(VLOOKUP(H38,'base dados'!$B$2:$C$47,2,FALSE),"")</f>
        <v/>
      </c>
      <c r="BA38" s="589">
        <f t="shared" si="49"/>
        <v>0</v>
      </c>
      <c r="BB38" s="589">
        <f t="shared" si="50"/>
        <v>0</v>
      </c>
      <c r="BC38" s="489">
        <f t="shared" si="33"/>
        <v>0</v>
      </c>
      <c r="BD38" s="494"/>
      <c r="BE38" s="494"/>
      <c r="BF38" s="494"/>
      <c r="BG38" s="494"/>
      <c r="BH38" s="482" t="e">
        <f>VLOOKUP(I38,[27]TABELAS!$E$1:$F$48,2,0)</f>
        <v>#N/A</v>
      </c>
      <c r="BI38" s="491" t="str">
        <f>IF(AV38="","",VLOOKUP(CONCATENATE(I38,K38),[27]atualizada!$A$6:$N$160,12,0))</f>
        <v/>
      </c>
      <c r="BJ38" s="491" t="e">
        <f>IF(#REF!="","",VLOOKUP(CONCATENATE(I38,K38),[27]atualizada!$A$6:$N$160,8,0))</f>
        <v>#REF!</v>
      </c>
      <c r="BK38" s="491">
        <f>IF(BA38="","",VLOOKUP(CONCATENATE(I38,K38),[27]atualizada!$A$6:$N$160,10,0))</f>
        <v>0</v>
      </c>
      <c r="BL38" s="494"/>
      <c r="BM38" s="494"/>
      <c r="BO38" s="491"/>
      <c r="BP38" s="491"/>
      <c r="BQ38" s="492">
        <f t="shared" si="51"/>
        <v>0</v>
      </c>
      <c r="BR38" s="494"/>
      <c r="BS38" s="494"/>
      <c r="BT38" s="494"/>
      <c r="BX38" s="493">
        <f t="shared" si="52"/>
        <v>0</v>
      </c>
      <c r="BY38" s="493" t="e">
        <f>#REF!*BE38</f>
        <v>#REF!</v>
      </c>
      <c r="BZ38" s="493">
        <f t="shared" si="53"/>
        <v>0</v>
      </c>
    </row>
    <row r="39" spans="1:78" ht="49.9" customHeight="1">
      <c r="A39" s="482">
        <f>IFERROR(VLOOKUP(G39,'base dados'!$K$2:$L$3,2,FALSE),0)</f>
        <v>0</v>
      </c>
      <c r="B39" s="482">
        <f>IFERROR(VLOOKUP(H39,'base dados'!$O$2:$P$5,2,FALSE),0)</f>
        <v>0</v>
      </c>
      <c r="C39" s="578">
        <f t="shared" si="13"/>
        <v>29</v>
      </c>
      <c r="D39" s="578"/>
      <c r="E39" s="578"/>
      <c r="F39" s="581"/>
      <c r="G39" s="579"/>
      <c r="H39" s="579"/>
      <c r="I39" s="578"/>
      <c r="J39" s="582"/>
      <c r="K39" s="582"/>
      <c r="L39" s="586">
        <f t="shared" si="35"/>
        <v>0</v>
      </c>
      <c r="M39" s="587"/>
      <c r="N39" s="587"/>
      <c r="O39" s="586">
        <f t="shared" si="36"/>
        <v>0</v>
      </c>
      <c r="P39" s="587"/>
      <c r="Q39" s="587"/>
      <c r="R39" s="587"/>
      <c r="S39" s="587"/>
      <c r="T39" s="586">
        <f t="shared" si="37"/>
        <v>0</v>
      </c>
      <c r="U39" s="582"/>
      <c r="V39" s="582"/>
      <c r="W39" s="582"/>
      <c r="X39" s="582"/>
      <c r="Y39" s="586">
        <f t="shared" si="38"/>
        <v>0</v>
      </c>
      <c r="Z39" s="582"/>
      <c r="AA39" s="582"/>
      <c r="AB39" s="586">
        <f t="shared" si="39"/>
        <v>0</v>
      </c>
      <c r="AC39" s="582"/>
      <c r="AD39" s="582"/>
      <c r="AE39" s="582"/>
      <c r="AF39" s="586">
        <f t="shared" si="40"/>
        <v>0</v>
      </c>
      <c r="AG39" s="582"/>
      <c r="AH39" s="582"/>
      <c r="AI39" s="582"/>
      <c r="AJ39" s="582"/>
      <c r="AK39" s="586">
        <f t="shared" si="41"/>
        <v>0</v>
      </c>
      <c r="AL39" s="582"/>
      <c r="AM39" s="582"/>
      <c r="AN39" s="586">
        <f t="shared" si="42"/>
        <v>0</v>
      </c>
      <c r="AO39" s="582"/>
      <c r="AP39" s="582"/>
      <c r="AQ39" s="582"/>
      <c r="AR39" s="588">
        <f t="shared" si="43"/>
        <v>0</v>
      </c>
      <c r="AS39" s="590">
        <f t="shared" si="16"/>
        <v>0</v>
      </c>
      <c r="AT39" s="583" t="str">
        <f t="shared" si="44"/>
        <v/>
      </c>
      <c r="AU39" s="583" t="str">
        <f t="shared" si="45"/>
        <v/>
      </c>
      <c r="AV39" s="584" t="str">
        <f>IFERROR(VLOOKUP(G39,'base dados'!$B$2:$C$47,2,FALSE),"")</f>
        <v/>
      </c>
      <c r="AW39" s="589">
        <f t="shared" si="46"/>
        <v>0</v>
      </c>
      <c r="AX39" s="583" t="str">
        <f t="shared" si="47"/>
        <v/>
      </c>
      <c r="AY39" s="583" t="str">
        <f t="shared" si="48"/>
        <v/>
      </c>
      <c r="AZ39" s="585" t="str">
        <f>IFERROR(VLOOKUP(H39,'base dados'!$B$2:$C$47,2,FALSE),"")</f>
        <v/>
      </c>
      <c r="BA39" s="589">
        <f t="shared" si="49"/>
        <v>0</v>
      </c>
      <c r="BB39" s="589">
        <f t="shared" si="50"/>
        <v>0</v>
      </c>
      <c r="BC39" s="489">
        <f t="shared" si="33"/>
        <v>0</v>
      </c>
      <c r="BD39" s="494"/>
      <c r="BE39" s="494"/>
      <c r="BF39" s="494"/>
      <c r="BG39" s="494"/>
      <c r="BH39" s="482" t="e">
        <f>VLOOKUP(I39,[27]TABELAS!$E$1:$F$48,2,0)</f>
        <v>#N/A</v>
      </c>
      <c r="BI39" s="491" t="str">
        <f>IF(AV39="","",VLOOKUP(CONCATENATE(I39,K39),[27]atualizada!$A$6:$N$160,12,0))</f>
        <v/>
      </c>
      <c r="BJ39" s="491" t="e">
        <f>IF(#REF!="","",VLOOKUP(CONCATENATE(I39,K39),[27]atualizada!$A$6:$N$160,8,0))</f>
        <v>#REF!</v>
      </c>
      <c r="BK39" s="491">
        <f>IF(BA39="","",VLOOKUP(CONCATENATE(I39,K39),[27]atualizada!$A$6:$N$160,10,0))</f>
        <v>0</v>
      </c>
      <c r="BL39" s="494"/>
      <c r="BM39" s="494"/>
      <c r="BO39" s="491"/>
      <c r="BP39" s="491"/>
      <c r="BQ39" s="492">
        <f t="shared" si="51"/>
        <v>0</v>
      </c>
      <c r="BR39" s="494"/>
      <c r="BS39" s="494"/>
      <c r="BT39" s="494"/>
      <c r="BX39" s="493">
        <f t="shared" si="52"/>
        <v>0</v>
      </c>
      <c r="BY39" s="493" t="e">
        <f>#REF!*BE39</f>
        <v>#REF!</v>
      </c>
      <c r="BZ39" s="493">
        <f t="shared" si="53"/>
        <v>0</v>
      </c>
    </row>
    <row r="40" spans="1:78" ht="49.9" customHeight="1">
      <c r="A40" s="482">
        <f>IFERROR(VLOOKUP(G40,'base dados'!$K$2:$L$3,2,FALSE),0)</f>
        <v>0</v>
      </c>
      <c r="B40" s="482">
        <f>IFERROR(VLOOKUP(H40,'base dados'!$O$2:$P$5,2,FALSE),0)</f>
        <v>0</v>
      </c>
      <c r="C40" s="578">
        <f t="shared" si="13"/>
        <v>30</v>
      </c>
      <c r="D40" s="578"/>
      <c r="E40" s="578"/>
      <c r="F40" s="581"/>
      <c r="G40" s="579"/>
      <c r="H40" s="579"/>
      <c r="I40" s="578"/>
      <c r="J40" s="582"/>
      <c r="K40" s="582"/>
      <c r="L40" s="586">
        <f t="shared" si="35"/>
        <v>0</v>
      </c>
      <c r="M40" s="587"/>
      <c r="N40" s="587"/>
      <c r="O40" s="586">
        <f t="shared" si="36"/>
        <v>0</v>
      </c>
      <c r="P40" s="587"/>
      <c r="Q40" s="587"/>
      <c r="R40" s="587"/>
      <c r="S40" s="587"/>
      <c r="T40" s="586">
        <f t="shared" si="37"/>
        <v>0</v>
      </c>
      <c r="U40" s="582"/>
      <c r="V40" s="582"/>
      <c r="W40" s="582"/>
      <c r="X40" s="582"/>
      <c r="Y40" s="586">
        <f t="shared" si="38"/>
        <v>0</v>
      </c>
      <c r="Z40" s="582"/>
      <c r="AA40" s="582"/>
      <c r="AB40" s="586">
        <f t="shared" si="39"/>
        <v>0</v>
      </c>
      <c r="AC40" s="582"/>
      <c r="AD40" s="582"/>
      <c r="AE40" s="582"/>
      <c r="AF40" s="586">
        <f t="shared" si="40"/>
        <v>0</v>
      </c>
      <c r="AG40" s="582"/>
      <c r="AH40" s="582"/>
      <c r="AI40" s="582"/>
      <c r="AJ40" s="582"/>
      <c r="AK40" s="586">
        <f t="shared" si="41"/>
        <v>0</v>
      </c>
      <c r="AL40" s="582"/>
      <c r="AM40" s="582"/>
      <c r="AN40" s="586">
        <f t="shared" si="42"/>
        <v>0</v>
      </c>
      <c r="AO40" s="582"/>
      <c r="AP40" s="582"/>
      <c r="AQ40" s="582"/>
      <c r="AR40" s="588">
        <f t="shared" si="43"/>
        <v>0</v>
      </c>
      <c r="AS40" s="590">
        <f t="shared" si="16"/>
        <v>0</v>
      </c>
      <c r="AT40" s="583" t="str">
        <f t="shared" si="44"/>
        <v/>
      </c>
      <c r="AU40" s="583" t="str">
        <f t="shared" si="45"/>
        <v/>
      </c>
      <c r="AV40" s="584" t="str">
        <f>IFERROR(VLOOKUP(G40,'base dados'!$B$2:$C$47,2,FALSE),"")</f>
        <v/>
      </c>
      <c r="AW40" s="589">
        <f t="shared" si="46"/>
        <v>0</v>
      </c>
      <c r="AX40" s="583" t="str">
        <f t="shared" si="47"/>
        <v/>
      </c>
      <c r="AY40" s="583" t="str">
        <f t="shared" si="48"/>
        <v/>
      </c>
      <c r="AZ40" s="585" t="str">
        <f>IFERROR(VLOOKUP(H40,'base dados'!$B$2:$C$47,2,FALSE),"")</f>
        <v/>
      </c>
      <c r="BA40" s="589">
        <f t="shared" si="49"/>
        <v>0</v>
      </c>
      <c r="BB40" s="589">
        <f t="shared" si="50"/>
        <v>0</v>
      </c>
      <c r="BC40" s="489">
        <f t="shared" si="33"/>
        <v>0</v>
      </c>
      <c r="BD40" s="494"/>
      <c r="BE40" s="494"/>
      <c r="BF40" s="494"/>
      <c r="BG40" s="494"/>
      <c r="BH40" s="482" t="e">
        <f>VLOOKUP(I40,[27]TABELAS!$E$1:$F$48,2,0)</f>
        <v>#N/A</v>
      </c>
      <c r="BI40" s="491" t="str">
        <f>IF(AV40="","",VLOOKUP(CONCATENATE(I40,K40),[27]atualizada!$A$6:$N$160,12,0))</f>
        <v/>
      </c>
      <c r="BJ40" s="491" t="e">
        <f>IF(#REF!="","",VLOOKUP(CONCATENATE(I40,K40),[27]atualizada!$A$6:$N$160,8,0))</f>
        <v>#REF!</v>
      </c>
      <c r="BK40" s="491">
        <f>IF(BA40="","",VLOOKUP(CONCATENATE(I40,K40),[27]atualizada!$A$6:$N$160,10,0))</f>
        <v>0</v>
      </c>
      <c r="BL40" s="494"/>
      <c r="BM40" s="494"/>
      <c r="BO40" s="491"/>
      <c r="BP40" s="491"/>
      <c r="BQ40" s="492">
        <f t="shared" si="51"/>
        <v>0</v>
      </c>
      <c r="BR40" s="494"/>
      <c r="BS40" s="494"/>
      <c r="BT40" s="494"/>
      <c r="BX40" s="493">
        <f t="shared" si="52"/>
        <v>0</v>
      </c>
      <c r="BY40" s="493" t="e">
        <f>#REF!*BE40</f>
        <v>#REF!</v>
      </c>
      <c r="BZ40" s="493">
        <f t="shared" si="53"/>
        <v>0</v>
      </c>
    </row>
    <row r="41" spans="1:78" ht="49.9" customHeight="1">
      <c r="A41" s="482">
        <f>IFERROR(VLOOKUP(G41,'base dados'!$K$2:$L$3,2,FALSE),0)</f>
        <v>0</v>
      </c>
      <c r="B41" s="482">
        <f>IFERROR(VLOOKUP(H41,'base dados'!$O$2:$P$5,2,FALSE),0)</f>
        <v>0</v>
      </c>
      <c r="C41" s="578">
        <f t="shared" si="13"/>
        <v>31</v>
      </c>
      <c r="D41" s="578"/>
      <c r="E41" s="578"/>
      <c r="F41" s="581"/>
      <c r="G41" s="579"/>
      <c r="H41" s="579"/>
      <c r="I41" s="578"/>
      <c r="J41" s="582"/>
      <c r="K41" s="582"/>
      <c r="L41" s="586">
        <f t="shared" si="35"/>
        <v>0</v>
      </c>
      <c r="M41" s="587"/>
      <c r="N41" s="587"/>
      <c r="O41" s="586">
        <f t="shared" si="36"/>
        <v>0</v>
      </c>
      <c r="P41" s="587"/>
      <c r="Q41" s="587"/>
      <c r="R41" s="587"/>
      <c r="S41" s="587"/>
      <c r="T41" s="586">
        <f t="shared" si="37"/>
        <v>0</v>
      </c>
      <c r="U41" s="582"/>
      <c r="V41" s="582"/>
      <c r="W41" s="582"/>
      <c r="X41" s="582"/>
      <c r="Y41" s="586">
        <f t="shared" si="38"/>
        <v>0</v>
      </c>
      <c r="Z41" s="582"/>
      <c r="AA41" s="582"/>
      <c r="AB41" s="586">
        <f t="shared" si="39"/>
        <v>0</v>
      </c>
      <c r="AC41" s="582"/>
      <c r="AD41" s="582"/>
      <c r="AE41" s="582"/>
      <c r="AF41" s="586">
        <f t="shared" si="40"/>
        <v>0</v>
      </c>
      <c r="AG41" s="582"/>
      <c r="AH41" s="582"/>
      <c r="AI41" s="582"/>
      <c r="AJ41" s="582"/>
      <c r="AK41" s="586">
        <f t="shared" si="41"/>
        <v>0</v>
      </c>
      <c r="AL41" s="582"/>
      <c r="AM41" s="582"/>
      <c r="AN41" s="586">
        <f t="shared" si="42"/>
        <v>0</v>
      </c>
      <c r="AO41" s="582"/>
      <c r="AP41" s="582"/>
      <c r="AQ41" s="582"/>
      <c r="AR41" s="588">
        <f t="shared" si="43"/>
        <v>0</v>
      </c>
      <c r="AS41" s="590">
        <f t="shared" si="16"/>
        <v>0</v>
      </c>
      <c r="AT41" s="583" t="str">
        <f t="shared" si="44"/>
        <v/>
      </c>
      <c r="AU41" s="583" t="str">
        <f t="shared" si="45"/>
        <v/>
      </c>
      <c r="AV41" s="584" t="str">
        <f>IFERROR(VLOOKUP(G41,'base dados'!$B$2:$C$47,2,FALSE),"")</f>
        <v/>
      </c>
      <c r="AW41" s="589">
        <f t="shared" si="46"/>
        <v>0</v>
      </c>
      <c r="AX41" s="583" t="str">
        <f t="shared" si="47"/>
        <v/>
      </c>
      <c r="AY41" s="583" t="str">
        <f t="shared" si="48"/>
        <v/>
      </c>
      <c r="AZ41" s="585" t="str">
        <f>IFERROR(VLOOKUP(H41,'base dados'!$B$2:$C$47,2,FALSE),"")</f>
        <v/>
      </c>
      <c r="BA41" s="589">
        <f t="shared" si="49"/>
        <v>0</v>
      </c>
      <c r="BB41" s="589">
        <f t="shared" si="50"/>
        <v>0</v>
      </c>
      <c r="BC41" s="489">
        <f t="shared" si="33"/>
        <v>0</v>
      </c>
      <c r="BD41" s="494"/>
      <c r="BE41" s="494"/>
      <c r="BF41" s="494"/>
      <c r="BG41" s="494"/>
      <c r="BH41" s="482" t="e">
        <f>VLOOKUP(I41,[27]TABELAS!$E$1:$F$48,2,0)</f>
        <v>#N/A</v>
      </c>
      <c r="BI41" s="491" t="str">
        <f>IF(AV41="","",VLOOKUP(CONCATENATE(I41,K41),[27]atualizada!$A$6:$N$160,12,0))</f>
        <v/>
      </c>
      <c r="BJ41" s="491" t="e">
        <f>IF(#REF!="","",VLOOKUP(CONCATENATE(I41,K41),[27]atualizada!$A$6:$N$160,8,0))</f>
        <v>#REF!</v>
      </c>
      <c r="BK41" s="491">
        <f>IF(BA41="","",VLOOKUP(CONCATENATE(I41,K41),[27]atualizada!$A$6:$N$160,10,0))</f>
        <v>0</v>
      </c>
      <c r="BL41" s="494"/>
      <c r="BM41" s="494"/>
      <c r="BO41" s="491"/>
      <c r="BP41" s="491"/>
      <c r="BQ41" s="492">
        <f t="shared" si="51"/>
        <v>0</v>
      </c>
      <c r="BR41" s="494"/>
      <c r="BS41" s="494"/>
      <c r="BT41" s="494"/>
      <c r="BX41" s="493">
        <f t="shared" si="52"/>
        <v>0</v>
      </c>
      <c r="BY41" s="493" t="e">
        <f>#REF!*BE41</f>
        <v>#REF!</v>
      </c>
      <c r="BZ41" s="493">
        <f t="shared" si="53"/>
        <v>0</v>
      </c>
    </row>
    <row r="42" spans="1:78" ht="49.9" customHeight="1">
      <c r="A42" s="482">
        <f>IFERROR(VLOOKUP(G42,'base dados'!$K$2:$L$3,2,FALSE),0)</f>
        <v>0</v>
      </c>
      <c r="B42" s="482">
        <f>IFERROR(VLOOKUP(H42,'base dados'!$O$2:$P$5,2,FALSE),0)</f>
        <v>0</v>
      </c>
      <c r="C42" s="578">
        <f t="shared" si="13"/>
        <v>32</v>
      </c>
      <c r="D42" s="578"/>
      <c r="E42" s="578"/>
      <c r="F42" s="581"/>
      <c r="G42" s="579"/>
      <c r="H42" s="579"/>
      <c r="I42" s="578"/>
      <c r="J42" s="582"/>
      <c r="K42" s="582"/>
      <c r="L42" s="586">
        <f t="shared" si="35"/>
        <v>0</v>
      </c>
      <c r="M42" s="587"/>
      <c r="N42" s="587"/>
      <c r="O42" s="586">
        <f t="shared" si="36"/>
        <v>0</v>
      </c>
      <c r="P42" s="587"/>
      <c r="Q42" s="587"/>
      <c r="R42" s="587"/>
      <c r="S42" s="587"/>
      <c r="T42" s="586">
        <f t="shared" si="37"/>
        <v>0</v>
      </c>
      <c r="U42" s="582"/>
      <c r="V42" s="582"/>
      <c r="W42" s="582"/>
      <c r="X42" s="582"/>
      <c r="Y42" s="586">
        <f t="shared" si="38"/>
        <v>0</v>
      </c>
      <c r="Z42" s="582"/>
      <c r="AA42" s="582"/>
      <c r="AB42" s="586">
        <f t="shared" si="39"/>
        <v>0</v>
      </c>
      <c r="AC42" s="582"/>
      <c r="AD42" s="582"/>
      <c r="AE42" s="582"/>
      <c r="AF42" s="586">
        <f t="shared" si="40"/>
        <v>0</v>
      </c>
      <c r="AG42" s="582"/>
      <c r="AH42" s="582"/>
      <c r="AI42" s="582"/>
      <c r="AJ42" s="582"/>
      <c r="AK42" s="586">
        <f t="shared" si="41"/>
        <v>0</v>
      </c>
      <c r="AL42" s="582"/>
      <c r="AM42" s="582"/>
      <c r="AN42" s="586">
        <f t="shared" si="42"/>
        <v>0</v>
      </c>
      <c r="AO42" s="582"/>
      <c r="AP42" s="582"/>
      <c r="AQ42" s="582"/>
      <c r="AR42" s="588">
        <f t="shared" si="43"/>
        <v>0</v>
      </c>
      <c r="AS42" s="590">
        <f t="shared" si="16"/>
        <v>0</v>
      </c>
      <c r="AT42" s="583" t="str">
        <f t="shared" si="44"/>
        <v/>
      </c>
      <c r="AU42" s="583" t="str">
        <f t="shared" si="45"/>
        <v/>
      </c>
      <c r="AV42" s="584" t="str">
        <f>IFERROR(VLOOKUP(G42,'base dados'!$B$2:$C$47,2,FALSE),"")</f>
        <v/>
      </c>
      <c r="AW42" s="589">
        <f t="shared" si="46"/>
        <v>0</v>
      </c>
      <c r="AX42" s="583" t="str">
        <f t="shared" si="47"/>
        <v/>
      </c>
      <c r="AY42" s="583" t="str">
        <f t="shared" si="48"/>
        <v/>
      </c>
      <c r="AZ42" s="585" t="str">
        <f>IFERROR(VLOOKUP(H42,'base dados'!$B$2:$C$47,2,FALSE),"")</f>
        <v/>
      </c>
      <c r="BA42" s="589">
        <f t="shared" si="49"/>
        <v>0</v>
      </c>
      <c r="BB42" s="589">
        <f t="shared" si="50"/>
        <v>0</v>
      </c>
      <c r="BC42" s="489">
        <f t="shared" si="33"/>
        <v>0</v>
      </c>
      <c r="BD42" s="494"/>
      <c r="BE42" s="494"/>
      <c r="BF42" s="494"/>
      <c r="BG42" s="494"/>
      <c r="BH42" s="482" t="e">
        <f>VLOOKUP(I42,[27]TABELAS!$E$1:$F$48,2,0)</f>
        <v>#N/A</v>
      </c>
      <c r="BI42" s="491" t="str">
        <f>IF(AV42="","",VLOOKUP(CONCATENATE(I42,K42),[27]atualizada!$A$6:$N$160,12,0))</f>
        <v/>
      </c>
      <c r="BJ42" s="491" t="e">
        <f>IF(#REF!="","",VLOOKUP(CONCATENATE(I42,K42),[27]atualizada!$A$6:$N$160,8,0))</f>
        <v>#REF!</v>
      </c>
      <c r="BK42" s="491">
        <f>IF(BA42="","",VLOOKUP(CONCATENATE(I42,K42),[27]atualizada!$A$6:$N$160,10,0))</f>
        <v>0</v>
      </c>
      <c r="BL42" s="494"/>
      <c r="BM42" s="494"/>
      <c r="BO42" s="491"/>
      <c r="BP42" s="491"/>
      <c r="BQ42" s="492">
        <f t="shared" si="51"/>
        <v>0</v>
      </c>
      <c r="BR42" s="494"/>
      <c r="BS42" s="494"/>
      <c r="BT42" s="494"/>
      <c r="BX42" s="493">
        <f t="shared" si="52"/>
        <v>0</v>
      </c>
      <c r="BY42" s="493" t="e">
        <f>#REF!*BE42</f>
        <v>#REF!</v>
      </c>
      <c r="BZ42" s="493">
        <f t="shared" si="53"/>
        <v>0</v>
      </c>
    </row>
    <row r="43" spans="1:78" ht="49.9" customHeight="1">
      <c r="A43" s="482">
        <f>IFERROR(VLOOKUP(G43,'base dados'!$K$2:$L$3,2,FALSE),0)</f>
        <v>0</v>
      </c>
      <c r="B43" s="482">
        <f>IFERROR(VLOOKUP(H43,'base dados'!$O$2:$P$5,2,FALSE),0)</f>
        <v>0</v>
      </c>
      <c r="C43" s="578">
        <f t="shared" si="13"/>
        <v>33</v>
      </c>
      <c r="D43" s="578"/>
      <c r="E43" s="578"/>
      <c r="F43" s="581"/>
      <c r="G43" s="579"/>
      <c r="H43" s="579"/>
      <c r="I43" s="578"/>
      <c r="J43" s="582"/>
      <c r="K43" s="582"/>
      <c r="L43" s="586">
        <f t="shared" si="35"/>
        <v>0</v>
      </c>
      <c r="M43" s="587"/>
      <c r="N43" s="587"/>
      <c r="O43" s="586">
        <f t="shared" si="36"/>
        <v>0</v>
      </c>
      <c r="P43" s="587"/>
      <c r="Q43" s="587"/>
      <c r="R43" s="587"/>
      <c r="S43" s="587"/>
      <c r="T43" s="586">
        <f t="shared" si="37"/>
        <v>0</v>
      </c>
      <c r="U43" s="582"/>
      <c r="V43" s="582"/>
      <c r="W43" s="582"/>
      <c r="X43" s="582"/>
      <c r="Y43" s="586">
        <f t="shared" si="38"/>
        <v>0</v>
      </c>
      <c r="Z43" s="582"/>
      <c r="AA43" s="582"/>
      <c r="AB43" s="586">
        <f t="shared" si="39"/>
        <v>0</v>
      </c>
      <c r="AC43" s="582"/>
      <c r="AD43" s="582"/>
      <c r="AE43" s="582"/>
      <c r="AF43" s="586">
        <f t="shared" si="40"/>
        <v>0</v>
      </c>
      <c r="AG43" s="582"/>
      <c r="AH43" s="582"/>
      <c r="AI43" s="582"/>
      <c r="AJ43" s="582"/>
      <c r="AK43" s="586">
        <f t="shared" si="41"/>
        <v>0</v>
      </c>
      <c r="AL43" s="582"/>
      <c r="AM43" s="582"/>
      <c r="AN43" s="586">
        <f t="shared" si="42"/>
        <v>0</v>
      </c>
      <c r="AO43" s="582"/>
      <c r="AP43" s="582"/>
      <c r="AQ43" s="582"/>
      <c r="AR43" s="588">
        <f t="shared" si="43"/>
        <v>0</v>
      </c>
      <c r="AS43" s="590">
        <f t="shared" si="16"/>
        <v>0</v>
      </c>
      <c r="AT43" s="583" t="str">
        <f t="shared" si="44"/>
        <v/>
      </c>
      <c r="AU43" s="583" t="str">
        <f t="shared" si="45"/>
        <v/>
      </c>
      <c r="AV43" s="584" t="str">
        <f>IFERROR(VLOOKUP(G43,'base dados'!$B$2:$C$47,2,FALSE),"")</f>
        <v/>
      </c>
      <c r="AW43" s="589">
        <f t="shared" si="46"/>
        <v>0</v>
      </c>
      <c r="AX43" s="583" t="str">
        <f t="shared" si="47"/>
        <v/>
      </c>
      <c r="AY43" s="583" t="str">
        <f t="shared" si="48"/>
        <v/>
      </c>
      <c r="AZ43" s="585" t="str">
        <f>IFERROR(VLOOKUP(H43,'base dados'!$B$2:$C$47,2,FALSE),"")</f>
        <v/>
      </c>
      <c r="BA43" s="589">
        <f t="shared" si="49"/>
        <v>0</v>
      </c>
      <c r="BB43" s="589">
        <f t="shared" si="50"/>
        <v>0</v>
      </c>
      <c r="BC43" s="489">
        <f t="shared" si="33"/>
        <v>0</v>
      </c>
      <c r="BD43" s="494"/>
      <c r="BE43" s="494"/>
      <c r="BF43" s="494"/>
      <c r="BG43" s="494"/>
      <c r="BH43" s="482" t="e">
        <f>VLOOKUP(I43,[27]TABELAS!$E$1:$F$48,2,0)</f>
        <v>#N/A</v>
      </c>
      <c r="BI43" s="491" t="str">
        <f>IF(AV43="","",VLOOKUP(CONCATENATE(I43,K43),[27]atualizada!$A$6:$N$160,12,0))</f>
        <v/>
      </c>
      <c r="BJ43" s="491" t="e">
        <f>IF(#REF!="","",VLOOKUP(CONCATENATE(I43,K43),[27]atualizada!$A$6:$N$160,8,0))</f>
        <v>#REF!</v>
      </c>
      <c r="BK43" s="491">
        <f>IF(BA43="","",VLOOKUP(CONCATENATE(I43,K43),[27]atualizada!$A$6:$N$160,10,0))</f>
        <v>0</v>
      </c>
      <c r="BL43" s="494"/>
      <c r="BM43" s="494"/>
      <c r="BO43" s="491"/>
      <c r="BP43" s="491"/>
      <c r="BQ43" s="492">
        <f t="shared" si="51"/>
        <v>0</v>
      </c>
      <c r="BR43" s="494"/>
      <c r="BS43" s="494"/>
      <c r="BT43" s="494"/>
      <c r="BX43" s="493">
        <f t="shared" si="52"/>
        <v>0</v>
      </c>
      <c r="BY43" s="493" t="e">
        <f>#REF!*BE43</f>
        <v>#REF!</v>
      </c>
      <c r="BZ43" s="493">
        <f t="shared" si="53"/>
        <v>0</v>
      </c>
    </row>
    <row r="44" spans="1:78" ht="49.9" customHeight="1">
      <c r="A44" s="482">
        <f>IFERROR(VLOOKUP(G44,'base dados'!$K$2:$L$3,2,FALSE),0)</f>
        <v>0</v>
      </c>
      <c r="B44" s="482">
        <f>IFERROR(VLOOKUP(H44,'base dados'!$O$2:$P$5,2,FALSE),0)</f>
        <v>0</v>
      </c>
      <c r="C44" s="578">
        <f t="shared" si="13"/>
        <v>34</v>
      </c>
      <c r="D44" s="578"/>
      <c r="E44" s="578"/>
      <c r="F44" s="581"/>
      <c r="G44" s="579"/>
      <c r="H44" s="579"/>
      <c r="I44" s="578"/>
      <c r="J44" s="582"/>
      <c r="K44" s="582"/>
      <c r="L44" s="586">
        <f t="shared" si="35"/>
        <v>0</v>
      </c>
      <c r="M44" s="587"/>
      <c r="N44" s="587"/>
      <c r="O44" s="586">
        <f t="shared" si="36"/>
        <v>0</v>
      </c>
      <c r="P44" s="587"/>
      <c r="Q44" s="587"/>
      <c r="R44" s="587"/>
      <c r="S44" s="587"/>
      <c r="T44" s="586">
        <f t="shared" si="37"/>
        <v>0</v>
      </c>
      <c r="U44" s="582"/>
      <c r="V44" s="582"/>
      <c r="W44" s="582"/>
      <c r="X44" s="582"/>
      <c r="Y44" s="586">
        <f t="shared" si="38"/>
        <v>0</v>
      </c>
      <c r="Z44" s="582"/>
      <c r="AA44" s="582"/>
      <c r="AB44" s="586">
        <f t="shared" si="39"/>
        <v>0</v>
      </c>
      <c r="AC44" s="582"/>
      <c r="AD44" s="582"/>
      <c r="AE44" s="582"/>
      <c r="AF44" s="586">
        <f t="shared" si="40"/>
        <v>0</v>
      </c>
      <c r="AG44" s="582"/>
      <c r="AH44" s="582"/>
      <c r="AI44" s="582"/>
      <c r="AJ44" s="582"/>
      <c r="AK44" s="586">
        <f t="shared" si="41"/>
        <v>0</v>
      </c>
      <c r="AL44" s="582"/>
      <c r="AM44" s="582"/>
      <c r="AN44" s="586">
        <f t="shared" si="42"/>
        <v>0</v>
      </c>
      <c r="AO44" s="582"/>
      <c r="AP44" s="582"/>
      <c r="AQ44" s="582"/>
      <c r="AR44" s="588">
        <f t="shared" si="43"/>
        <v>0</v>
      </c>
      <c r="AS44" s="590">
        <f t="shared" si="16"/>
        <v>0</v>
      </c>
      <c r="AT44" s="583" t="str">
        <f t="shared" si="44"/>
        <v/>
      </c>
      <c r="AU44" s="583" t="str">
        <f t="shared" si="45"/>
        <v/>
      </c>
      <c r="AV44" s="584" t="str">
        <f>IFERROR(VLOOKUP(G44,'base dados'!$B$2:$C$47,2,FALSE),"")</f>
        <v/>
      </c>
      <c r="AW44" s="589">
        <f t="shared" si="46"/>
        <v>0</v>
      </c>
      <c r="AX44" s="583" t="str">
        <f t="shared" si="47"/>
        <v/>
      </c>
      <c r="AY44" s="583" t="str">
        <f t="shared" si="48"/>
        <v/>
      </c>
      <c r="AZ44" s="585" t="str">
        <f>IFERROR(VLOOKUP(H44,'base dados'!$B$2:$C$47,2,FALSE),"")</f>
        <v/>
      </c>
      <c r="BA44" s="589">
        <f t="shared" si="49"/>
        <v>0</v>
      </c>
      <c r="BB44" s="589">
        <f t="shared" si="50"/>
        <v>0</v>
      </c>
      <c r="BC44" s="489">
        <f t="shared" si="33"/>
        <v>0</v>
      </c>
      <c r="BD44" s="494"/>
      <c r="BE44" s="494"/>
      <c r="BF44" s="494"/>
      <c r="BG44" s="494"/>
      <c r="BH44" s="482" t="e">
        <f>VLOOKUP(I44,[27]TABELAS!$E$1:$F$48,2,0)</f>
        <v>#N/A</v>
      </c>
      <c r="BI44" s="491" t="str">
        <f>IF(AV44="","",VLOOKUP(CONCATENATE(I44,K44),[27]atualizada!$A$6:$N$160,12,0))</f>
        <v/>
      </c>
      <c r="BJ44" s="491" t="e">
        <f>IF(#REF!="","",VLOOKUP(CONCATENATE(I44,K44),[27]atualizada!$A$6:$N$160,8,0))</f>
        <v>#REF!</v>
      </c>
      <c r="BK44" s="491">
        <f>IF(BA44="","",VLOOKUP(CONCATENATE(I44,K44),[27]atualizada!$A$6:$N$160,10,0))</f>
        <v>0</v>
      </c>
      <c r="BL44" s="494"/>
      <c r="BM44" s="494"/>
      <c r="BO44" s="491"/>
      <c r="BP44" s="491"/>
      <c r="BQ44" s="492">
        <f t="shared" si="51"/>
        <v>0</v>
      </c>
      <c r="BR44" s="494"/>
      <c r="BS44" s="494"/>
      <c r="BT44" s="494"/>
      <c r="BX44" s="493">
        <f t="shared" si="52"/>
        <v>0</v>
      </c>
      <c r="BY44" s="493" t="e">
        <f>#REF!*BE44</f>
        <v>#REF!</v>
      </c>
      <c r="BZ44" s="493">
        <f t="shared" si="53"/>
        <v>0</v>
      </c>
    </row>
    <row r="45" spans="1:78" ht="49.9" customHeight="1">
      <c r="A45" s="482">
        <f>IFERROR(VLOOKUP(G45,'base dados'!$K$2:$L$3,2,FALSE),0)</f>
        <v>0</v>
      </c>
      <c r="B45" s="482">
        <f>IFERROR(VLOOKUP(H45,'base dados'!$O$2:$P$5,2,FALSE),0)</f>
        <v>0</v>
      </c>
      <c r="C45" s="578">
        <f t="shared" si="13"/>
        <v>35</v>
      </c>
      <c r="D45" s="578"/>
      <c r="E45" s="578"/>
      <c r="F45" s="581"/>
      <c r="G45" s="579"/>
      <c r="H45" s="579"/>
      <c r="I45" s="578"/>
      <c r="J45" s="582"/>
      <c r="K45" s="582"/>
      <c r="L45" s="586">
        <f t="shared" si="35"/>
        <v>0</v>
      </c>
      <c r="M45" s="587"/>
      <c r="N45" s="587"/>
      <c r="O45" s="586">
        <f t="shared" si="36"/>
        <v>0</v>
      </c>
      <c r="P45" s="587"/>
      <c r="Q45" s="587"/>
      <c r="R45" s="587"/>
      <c r="S45" s="587"/>
      <c r="T45" s="586">
        <f t="shared" si="37"/>
        <v>0</v>
      </c>
      <c r="U45" s="582"/>
      <c r="V45" s="582"/>
      <c r="W45" s="582"/>
      <c r="X45" s="582"/>
      <c r="Y45" s="586">
        <f t="shared" si="38"/>
        <v>0</v>
      </c>
      <c r="Z45" s="582"/>
      <c r="AA45" s="582"/>
      <c r="AB45" s="586">
        <f t="shared" si="39"/>
        <v>0</v>
      </c>
      <c r="AC45" s="582"/>
      <c r="AD45" s="582"/>
      <c r="AE45" s="582"/>
      <c r="AF45" s="586">
        <f t="shared" si="40"/>
        <v>0</v>
      </c>
      <c r="AG45" s="582"/>
      <c r="AH45" s="582"/>
      <c r="AI45" s="582"/>
      <c r="AJ45" s="582"/>
      <c r="AK45" s="586">
        <f t="shared" si="41"/>
        <v>0</v>
      </c>
      <c r="AL45" s="582"/>
      <c r="AM45" s="582"/>
      <c r="AN45" s="586">
        <f t="shared" si="42"/>
        <v>0</v>
      </c>
      <c r="AO45" s="582"/>
      <c r="AP45" s="582"/>
      <c r="AQ45" s="582"/>
      <c r="AR45" s="588">
        <f t="shared" si="43"/>
        <v>0</v>
      </c>
      <c r="AS45" s="590">
        <f t="shared" si="16"/>
        <v>0</v>
      </c>
      <c r="AT45" s="583" t="str">
        <f t="shared" si="44"/>
        <v/>
      </c>
      <c r="AU45" s="583" t="str">
        <f t="shared" si="45"/>
        <v/>
      </c>
      <c r="AV45" s="584" t="str">
        <f>IFERROR(VLOOKUP(G45,'base dados'!$B$2:$C$47,2,FALSE),"")</f>
        <v/>
      </c>
      <c r="AW45" s="589">
        <f t="shared" si="46"/>
        <v>0</v>
      </c>
      <c r="AX45" s="583" t="str">
        <f t="shared" si="47"/>
        <v/>
      </c>
      <c r="AY45" s="583" t="str">
        <f t="shared" si="48"/>
        <v/>
      </c>
      <c r="AZ45" s="585" t="str">
        <f>IFERROR(VLOOKUP(H45,'base dados'!$B$2:$C$47,2,FALSE),"")</f>
        <v/>
      </c>
      <c r="BA45" s="589">
        <f t="shared" si="49"/>
        <v>0</v>
      </c>
      <c r="BB45" s="589">
        <f t="shared" si="50"/>
        <v>0</v>
      </c>
      <c r="BC45" s="489">
        <f t="shared" si="33"/>
        <v>0</v>
      </c>
      <c r="BD45" s="494"/>
      <c r="BE45" s="494"/>
      <c r="BF45" s="494"/>
      <c r="BG45" s="494"/>
      <c r="BH45" s="482" t="e">
        <f>VLOOKUP(I45,[27]TABELAS!$E$1:$F$48,2,0)</f>
        <v>#N/A</v>
      </c>
      <c r="BI45" s="491" t="str">
        <f>IF(AV45="","",VLOOKUP(CONCATENATE(I45,K45),[27]atualizada!$A$6:$N$160,12,0))</f>
        <v/>
      </c>
      <c r="BJ45" s="491" t="e">
        <f>IF(#REF!="","",VLOOKUP(CONCATENATE(I45,K45),[27]atualizada!$A$6:$N$160,8,0))</f>
        <v>#REF!</v>
      </c>
      <c r="BK45" s="491">
        <f>IF(BA45="","",VLOOKUP(CONCATENATE(I45,K45),[27]atualizada!$A$6:$N$160,10,0))</f>
        <v>0</v>
      </c>
      <c r="BL45" s="494"/>
      <c r="BM45" s="494"/>
      <c r="BO45" s="491"/>
      <c r="BP45" s="491"/>
      <c r="BQ45" s="492">
        <f t="shared" si="51"/>
        <v>0</v>
      </c>
      <c r="BR45" s="494"/>
      <c r="BS45" s="494"/>
      <c r="BT45" s="494"/>
      <c r="BX45" s="493">
        <f t="shared" si="52"/>
        <v>0</v>
      </c>
      <c r="BY45" s="493" t="e">
        <f>#REF!*BE45</f>
        <v>#REF!</v>
      </c>
      <c r="BZ45" s="493">
        <f t="shared" si="53"/>
        <v>0</v>
      </c>
    </row>
    <row r="46" spans="1:78" ht="49.9" customHeight="1">
      <c r="A46" s="482">
        <f>IFERROR(VLOOKUP(G46,'base dados'!$K$2:$L$3,2,FALSE),0)</f>
        <v>0</v>
      </c>
      <c r="B46" s="482">
        <f>IFERROR(VLOOKUP(H46,'base dados'!$O$2:$P$5,2,FALSE),0)</f>
        <v>0</v>
      </c>
      <c r="C46" s="578">
        <f t="shared" si="13"/>
        <v>36</v>
      </c>
      <c r="D46" s="578"/>
      <c r="E46" s="578"/>
      <c r="F46" s="581"/>
      <c r="G46" s="579"/>
      <c r="H46" s="579"/>
      <c r="I46" s="578"/>
      <c r="J46" s="582"/>
      <c r="K46" s="582"/>
      <c r="L46" s="586">
        <f t="shared" si="35"/>
        <v>0</v>
      </c>
      <c r="M46" s="587"/>
      <c r="N46" s="587"/>
      <c r="O46" s="586">
        <f t="shared" si="36"/>
        <v>0</v>
      </c>
      <c r="P46" s="587"/>
      <c r="Q46" s="587"/>
      <c r="R46" s="587"/>
      <c r="S46" s="587"/>
      <c r="T46" s="586">
        <f t="shared" si="37"/>
        <v>0</v>
      </c>
      <c r="U46" s="582"/>
      <c r="V46" s="582"/>
      <c r="W46" s="582"/>
      <c r="X46" s="582"/>
      <c r="Y46" s="586">
        <f t="shared" si="38"/>
        <v>0</v>
      </c>
      <c r="Z46" s="582"/>
      <c r="AA46" s="582"/>
      <c r="AB46" s="586">
        <f t="shared" si="39"/>
        <v>0</v>
      </c>
      <c r="AC46" s="582"/>
      <c r="AD46" s="582"/>
      <c r="AE46" s="582"/>
      <c r="AF46" s="586">
        <f t="shared" si="40"/>
        <v>0</v>
      </c>
      <c r="AG46" s="582"/>
      <c r="AH46" s="582"/>
      <c r="AI46" s="582"/>
      <c r="AJ46" s="582"/>
      <c r="AK46" s="586">
        <f t="shared" si="41"/>
        <v>0</v>
      </c>
      <c r="AL46" s="582"/>
      <c r="AM46" s="582"/>
      <c r="AN46" s="586">
        <f t="shared" si="42"/>
        <v>0</v>
      </c>
      <c r="AO46" s="582"/>
      <c r="AP46" s="582"/>
      <c r="AQ46" s="582"/>
      <c r="AR46" s="588">
        <f t="shared" si="43"/>
        <v>0</v>
      </c>
      <c r="AS46" s="590">
        <f t="shared" si="16"/>
        <v>0</v>
      </c>
      <c r="AT46" s="583" t="str">
        <f t="shared" si="44"/>
        <v/>
      </c>
      <c r="AU46" s="583" t="str">
        <f t="shared" si="45"/>
        <v/>
      </c>
      <c r="AV46" s="584" t="str">
        <f>IFERROR(VLOOKUP(G46,'base dados'!$B$2:$C$47,2,FALSE),"")</f>
        <v/>
      </c>
      <c r="AW46" s="589">
        <f t="shared" si="46"/>
        <v>0</v>
      </c>
      <c r="AX46" s="583" t="str">
        <f t="shared" si="47"/>
        <v/>
      </c>
      <c r="AY46" s="583" t="str">
        <f t="shared" si="48"/>
        <v/>
      </c>
      <c r="AZ46" s="585" t="str">
        <f>IFERROR(VLOOKUP(H46,'base dados'!$B$2:$C$47,2,FALSE),"")</f>
        <v/>
      </c>
      <c r="BA46" s="589">
        <f t="shared" si="49"/>
        <v>0</v>
      </c>
      <c r="BB46" s="589">
        <f t="shared" si="50"/>
        <v>0</v>
      </c>
      <c r="BC46" s="489">
        <f t="shared" si="33"/>
        <v>0</v>
      </c>
      <c r="BD46" s="494"/>
      <c r="BE46" s="494"/>
      <c r="BF46" s="494"/>
      <c r="BG46" s="494"/>
      <c r="BH46" s="482" t="e">
        <f>VLOOKUP(I46,[27]TABELAS!$E$1:$F$48,2,0)</f>
        <v>#N/A</v>
      </c>
      <c r="BI46" s="491" t="str">
        <f>IF(AV46="","",VLOOKUP(CONCATENATE(I46,K46),[27]atualizada!$A$6:$N$160,12,0))</f>
        <v/>
      </c>
      <c r="BJ46" s="491" t="e">
        <f>IF(#REF!="","",VLOOKUP(CONCATENATE(I46,K46),[27]atualizada!$A$6:$N$160,8,0))</f>
        <v>#REF!</v>
      </c>
      <c r="BK46" s="491">
        <f>IF(BA46="","",VLOOKUP(CONCATENATE(I46,K46),[27]atualizada!$A$6:$N$160,10,0))</f>
        <v>0</v>
      </c>
      <c r="BL46" s="494"/>
      <c r="BM46" s="494"/>
      <c r="BO46" s="491"/>
      <c r="BP46" s="491"/>
      <c r="BQ46" s="492">
        <f t="shared" si="51"/>
        <v>0</v>
      </c>
      <c r="BR46" s="494"/>
      <c r="BS46" s="494"/>
      <c r="BT46" s="494"/>
      <c r="BX46" s="493">
        <f t="shared" si="52"/>
        <v>0</v>
      </c>
      <c r="BY46" s="493" t="e">
        <f>#REF!*BE46</f>
        <v>#REF!</v>
      </c>
      <c r="BZ46" s="493">
        <f t="shared" si="53"/>
        <v>0</v>
      </c>
    </row>
    <row r="47" spans="1:78" ht="49.9" customHeight="1">
      <c r="A47" s="482">
        <f>IFERROR(VLOOKUP(G47,'base dados'!$K$2:$L$3,2,FALSE),0)</f>
        <v>0</v>
      </c>
      <c r="B47" s="482">
        <f>IFERROR(VLOOKUP(H47,'base dados'!$O$2:$P$5,2,FALSE),0)</f>
        <v>0</v>
      </c>
      <c r="C47" s="578">
        <f t="shared" si="13"/>
        <v>37</v>
      </c>
      <c r="D47" s="578"/>
      <c r="E47" s="578"/>
      <c r="F47" s="581"/>
      <c r="G47" s="579"/>
      <c r="H47" s="579"/>
      <c r="I47" s="578"/>
      <c r="J47" s="582"/>
      <c r="K47" s="582"/>
      <c r="L47" s="586">
        <f t="shared" si="35"/>
        <v>0</v>
      </c>
      <c r="M47" s="587"/>
      <c r="N47" s="587"/>
      <c r="O47" s="586">
        <f t="shared" si="36"/>
        <v>0</v>
      </c>
      <c r="P47" s="587"/>
      <c r="Q47" s="587"/>
      <c r="R47" s="587"/>
      <c r="S47" s="587"/>
      <c r="T47" s="586">
        <f t="shared" si="37"/>
        <v>0</v>
      </c>
      <c r="U47" s="582"/>
      <c r="V47" s="582"/>
      <c r="W47" s="582"/>
      <c r="X47" s="582"/>
      <c r="Y47" s="586">
        <f t="shared" si="38"/>
        <v>0</v>
      </c>
      <c r="Z47" s="582"/>
      <c r="AA47" s="582"/>
      <c r="AB47" s="586">
        <f t="shared" si="39"/>
        <v>0</v>
      </c>
      <c r="AC47" s="582"/>
      <c r="AD47" s="582"/>
      <c r="AE47" s="582"/>
      <c r="AF47" s="586">
        <f t="shared" si="40"/>
        <v>0</v>
      </c>
      <c r="AG47" s="582"/>
      <c r="AH47" s="582"/>
      <c r="AI47" s="582"/>
      <c r="AJ47" s="582"/>
      <c r="AK47" s="586">
        <f t="shared" si="41"/>
        <v>0</v>
      </c>
      <c r="AL47" s="582"/>
      <c r="AM47" s="582"/>
      <c r="AN47" s="586">
        <f t="shared" si="42"/>
        <v>0</v>
      </c>
      <c r="AO47" s="582"/>
      <c r="AP47" s="582"/>
      <c r="AQ47" s="582"/>
      <c r="AR47" s="588">
        <f t="shared" si="43"/>
        <v>0</v>
      </c>
      <c r="AS47" s="590">
        <f t="shared" si="16"/>
        <v>0</v>
      </c>
      <c r="AT47" s="583" t="str">
        <f t="shared" si="44"/>
        <v/>
      </c>
      <c r="AU47" s="583" t="str">
        <f t="shared" si="45"/>
        <v/>
      </c>
      <c r="AV47" s="584" t="str">
        <f>IFERROR(VLOOKUP(G47,'base dados'!$B$2:$C$47,2,FALSE),"")</f>
        <v/>
      </c>
      <c r="AW47" s="589">
        <f t="shared" si="46"/>
        <v>0</v>
      </c>
      <c r="AX47" s="583" t="str">
        <f t="shared" si="47"/>
        <v/>
      </c>
      <c r="AY47" s="583" t="str">
        <f t="shared" si="48"/>
        <v/>
      </c>
      <c r="AZ47" s="585" t="str">
        <f>IFERROR(VLOOKUP(H47,'base dados'!$B$2:$C$47,2,FALSE),"")</f>
        <v/>
      </c>
      <c r="BA47" s="589">
        <f t="shared" si="49"/>
        <v>0</v>
      </c>
      <c r="BB47" s="589">
        <f t="shared" si="50"/>
        <v>0</v>
      </c>
      <c r="BC47" s="489">
        <f t="shared" ref="BC47:BC65" si="54">AS47</f>
        <v>0</v>
      </c>
      <c r="BD47" s="494"/>
      <c r="BE47" s="494"/>
      <c r="BF47" s="494"/>
      <c r="BG47" s="494"/>
      <c r="BH47" s="482" t="e">
        <f>VLOOKUP(I47,[27]TABELAS!$E$1:$F$48,2,0)</f>
        <v>#N/A</v>
      </c>
      <c r="BI47" s="491" t="str">
        <f>IF(AV47="","",VLOOKUP(CONCATENATE(I47,K47),[27]atualizada!$A$6:$N$160,12,0))</f>
        <v/>
      </c>
      <c r="BJ47" s="491" t="e">
        <f>IF(#REF!="","",VLOOKUP(CONCATENATE(I47,K47),[27]atualizada!$A$6:$N$160,8,0))</f>
        <v>#REF!</v>
      </c>
      <c r="BK47" s="491">
        <f>IF(BA47="","",VLOOKUP(CONCATENATE(I47,K47),[27]atualizada!$A$6:$N$160,10,0))</f>
        <v>0</v>
      </c>
      <c r="BL47" s="494"/>
      <c r="BM47" s="494"/>
      <c r="BO47" s="491"/>
      <c r="BP47" s="491"/>
      <c r="BQ47" s="492">
        <f t="shared" si="51"/>
        <v>0</v>
      </c>
      <c r="BR47" s="494"/>
      <c r="BS47" s="494"/>
      <c r="BT47" s="494"/>
      <c r="BX47" s="493">
        <f t="shared" si="52"/>
        <v>0</v>
      </c>
      <c r="BY47" s="493" t="e">
        <f>#REF!*BE47</f>
        <v>#REF!</v>
      </c>
      <c r="BZ47" s="493">
        <f t="shared" si="53"/>
        <v>0</v>
      </c>
    </row>
    <row r="48" spans="1:78" ht="49.9" customHeight="1">
      <c r="A48" s="482">
        <f>IFERROR(VLOOKUP(G48,'base dados'!$K$2:$L$3,2,FALSE),0)</f>
        <v>0</v>
      </c>
      <c r="B48" s="482">
        <f>IFERROR(VLOOKUP(H48,'base dados'!$O$2:$P$5,2,FALSE),0)</f>
        <v>0</v>
      </c>
      <c r="C48" s="578">
        <f t="shared" si="13"/>
        <v>38</v>
      </c>
      <c r="D48" s="578"/>
      <c r="E48" s="578"/>
      <c r="F48" s="581"/>
      <c r="G48" s="579"/>
      <c r="H48" s="579"/>
      <c r="I48" s="578"/>
      <c r="J48" s="582"/>
      <c r="K48" s="582"/>
      <c r="L48" s="586">
        <f t="shared" si="35"/>
        <v>0</v>
      </c>
      <c r="M48" s="587"/>
      <c r="N48" s="587"/>
      <c r="O48" s="586">
        <f t="shared" si="36"/>
        <v>0</v>
      </c>
      <c r="P48" s="587"/>
      <c r="Q48" s="587"/>
      <c r="R48" s="587"/>
      <c r="S48" s="587"/>
      <c r="T48" s="586">
        <f t="shared" si="37"/>
        <v>0</v>
      </c>
      <c r="U48" s="582"/>
      <c r="V48" s="582"/>
      <c r="W48" s="582"/>
      <c r="X48" s="582"/>
      <c r="Y48" s="586">
        <f t="shared" si="38"/>
        <v>0</v>
      </c>
      <c r="Z48" s="582"/>
      <c r="AA48" s="582"/>
      <c r="AB48" s="586">
        <f t="shared" si="39"/>
        <v>0</v>
      </c>
      <c r="AC48" s="582"/>
      <c r="AD48" s="582"/>
      <c r="AE48" s="582"/>
      <c r="AF48" s="586">
        <f t="shared" si="40"/>
        <v>0</v>
      </c>
      <c r="AG48" s="582"/>
      <c r="AH48" s="582"/>
      <c r="AI48" s="582"/>
      <c r="AJ48" s="582"/>
      <c r="AK48" s="586">
        <f t="shared" si="41"/>
        <v>0</v>
      </c>
      <c r="AL48" s="582"/>
      <c r="AM48" s="582"/>
      <c r="AN48" s="586">
        <f t="shared" si="42"/>
        <v>0</v>
      </c>
      <c r="AO48" s="582"/>
      <c r="AP48" s="582"/>
      <c r="AQ48" s="582"/>
      <c r="AR48" s="588">
        <f t="shared" si="43"/>
        <v>0</v>
      </c>
      <c r="AS48" s="590">
        <f t="shared" si="16"/>
        <v>0</v>
      </c>
      <c r="AT48" s="583" t="str">
        <f t="shared" si="44"/>
        <v/>
      </c>
      <c r="AU48" s="583" t="str">
        <f t="shared" si="45"/>
        <v/>
      </c>
      <c r="AV48" s="584" t="str">
        <f>IFERROR(VLOOKUP(G48,'base dados'!$B$2:$C$47,2,FALSE),"")</f>
        <v/>
      </c>
      <c r="AW48" s="589">
        <f t="shared" si="46"/>
        <v>0</v>
      </c>
      <c r="AX48" s="583" t="str">
        <f t="shared" si="47"/>
        <v/>
      </c>
      <c r="AY48" s="583" t="str">
        <f t="shared" si="48"/>
        <v/>
      </c>
      <c r="AZ48" s="585" t="str">
        <f>IFERROR(VLOOKUP(H48,'base dados'!$B$2:$C$47,2,FALSE),"")</f>
        <v/>
      </c>
      <c r="BA48" s="589">
        <f t="shared" si="49"/>
        <v>0</v>
      </c>
      <c r="BB48" s="589">
        <f t="shared" si="50"/>
        <v>0</v>
      </c>
      <c r="BC48" s="489">
        <f t="shared" si="54"/>
        <v>0</v>
      </c>
      <c r="BD48" s="494"/>
      <c r="BE48" s="494"/>
      <c r="BF48" s="494"/>
      <c r="BG48" s="494"/>
      <c r="BH48" s="482" t="e">
        <f>VLOOKUP(I48,[27]TABELAS!$E$1:$F$48,2,0)</f>
        <v>#N/A</v>
      </c>
      <c r="BI48" s="491" t="str">
        <f>IF(AV48="","",VLOOKUP(CONCATENATE(I48,K48),[27]atualizada!$A$6:$N$160,12,0))</f>
        <v/>
      </c>
      <c r="BJ48" s="491" t="e">
        <f>IF(#REF!="","",VLOOKUP(CONCATENATE(I48,K48),[27]atualizada!$A$6:$N$160,8,0))</f>
        <v>#REF!</v>
      </c>
      <c r="BK48" s="491">
        <f>IF(BA48="","",VLOOKUP(CONCATENATE(I48,K48),[27]atualizada!$A$6:$N$160,10,0))</f>
        <v>0</v>
      </c>
      <c r="BL48" s="494"/>
      <c r="BM48" s="494"/>
      <c r="BO48" s="491"/>
      <c r="BP48" s="491"/>
      <c r="BQ48" s="492">
        <f t="shared" si="51"/>
        <v>0</v>
      </c>
      <c r="BR48" s="494"/>
      <c r="BS48" s="494"/>
      <c r="BT48" s="494"/>
      <c r="BX48" s="493">
        <f t="shared" si="52"/>
        <v>0</v>
      </c>
      <c r="BY48" s="493" t="e">
        <f>#REF!*BE48</f>
        <v>#REF!</v>
      </c>
      <c r="BZ48" s="493">
        <f t="shared" si="53"/>
        <v>0</v>
      </c>
    </row>
    <row r="49" spans="1:78" ht="49.9" customHeight="1">
      <c r="A49" s="482">
        <f>IFERROR(VLOOKUP(G49,'base dados'!$K$2:$L$3,2,FALSE),0)</f>
        <v>0</v>
      </c>
      <c r="B49" s="482">
        <f>IFERROR(VLOOKUP(H49,'base dados'!$O$2:$P$5,2,FALSE),0)</f>
        <v>0</v>
      </c>
      <c r="C49" s="578">
        <f t="shared" si="13"/>
        <v>39</v>
      </c>
      <c r="D49" s="578"/>
      <c r="E49" s="578"/>
      <c r="F49" s="581"/>
      <c r="G49" s="579"/>
      <c r="H49" s="579"/>
      <c r="I49" s="578"/>
      <c r="J49" s="582"/>
      <c r="K49" s="582"/>
      <c r="L49" s="586">
        <f t="shared" si="35"/>
        <v>0</v>
      </c>
      <c r="M49" s="587"/>
      <c r="N49" s="587"/>
      <c r="O49" s="586">
        <f t="shared" si="36"/>
        <v>0</v>
      </c>
      <c r="P49" s="587"/>
      <c r="Q49" s="587"/>
      <c r="R49" s="587"/>
      <c r="S49" s="587"/>
      <c r="T49" s="586">
        <f t="shared" si="37"/>
        <v>0</v>
      </c>
      <c r="U49" s="582"/>
      <c r="V49" s="582"/>
      <c r="W49" s="582"/>
      <c r="X49" s="582"/>
      <c r="Y49" s="586">
        <f t="shared" si="38"/>
        <v>0</v>
      </c>
      <c r="Z49" s="582"/>
      <c r="AA49" s="582"/>
      <c r="AB49" s="586">
        <f t="shared" si="39"/>
        <v>0</v>
      </c>
      <c r="AC49" s="582"/>
      <c r="AD49" s="582"/>
      <c r="AE49" s="582"/>
      <c r="AF49" s="586">
        <f t="shared" si="40"/>
        <v>0</v>
      </c>
      <c r="AG49" s="582"/>
      <c r="AH49" s="582"/>
      <c r="AI49" s="582"/>
      <c r="AJ49" s="582"/>
      <c r="AK49" s="586">
        <f t="shared" si="41"/>
        <v>0</v>
      </c>
      <c r="AL49" s="582"/>
      <c r="AM49" s="582"/>
      <c r="AN49" s="586">
        <f t="shared" si="42"/>
        <v>0</v>
      </c>
      <c r="AO49" s="582"/>
      <c r="AP49" s="582"/>
      <c r="AQ49" s="582"/>
      <c r="AR49" s="588">
        <f t="shared" si="43"/>
        <v>0</v>
      </c>
      <c r="AS49" s="590">
        <f t="shared" si="16"/>
        <v>0</v>
      </c>
      <c r="AT49" s="583" t="str">
        <f t="shared" si="44"/>
        <v/>
      </c>
      <c r="AU49" s="583" t="str">
        <f t="shared" si="45"/>
        <v/>
      </c>
      <c r="AV49" s="584" t="str">
        <f>IFERROR(VLOOKUP(G49,'base dados'!$B$2:$C$47,2,FALSE),"")</f>
        <v/>
      </c>
      <c r="AW49" s="589">
        <f t="shared" si="46"/>
        <v>0</v>
      </c>
      <c r="AX49" s="583" t="str">
        <f t="shared" si="47"/>
        <v/>
      </c>
      <c r="AY49" s="583" t="str">
        <f t="shared" si="48"/>
        <v/>
      </c>
      <c r="AZ49" s="585" t="str">
        <f>IFERROR(VLOOKUP(H49,'base dados'!$B$2:$C$47,2,FALSE),"")</f>
        <v/>
      </c>
      <c r="BA49" s="589">
        <f t="shared" si="49"/>
        <v>0</v>
      </c>
      <c r="BB49" s="589">
        <f t="shared" si="50"/>
        <v>0</v>
      </c>
      <c r="BC49" s="489">
        <f t="shared" si="54"/>
        <v>0</v>
      </c>
      <c r="BD49" s="494"/>
      <c r="BE49" s="494"/>
      <c r="BF49" s="494"/>
      <c r="BG49" s="494"/>
      <c r="BH49" s="482" t="e">
        <f>VLOOKUP(I49,[27]TABELAS!$E$1:$F$48,2,0)</f>
        <v>#N/A</v>
      </c>
      <c r="BI49" s="491" t="str">
        <f>IF(AV49="","",VLOOKUP(CONCATENATE(I49,K49),[27]atualizada!$A$6:$N$160,12,0))</f>
        <v/>
      </c>
      <c r="BJ49" s="491" t="e">
        <f>IF(#REF!="","",VLOOKUP(CONCATENATE(I49,K49),[27]atualizada!$A$6:$N$160,8,0))</f>
        <v>#REF!</v>
      </c>
      <c r="BK49" s="491">
        <f>IF(BA49="","",VLOOKUP(CONCATENATE(I49,K49),[27]atualizada!$A$6:$N$160,10,0))</f>
        <v>0</v>
      </c>
      <c r="BL49" s="494"/>
      <c r="BM49" s="494"/>
      <c r="BO49" s="491"/>
      <c r="BP49" s="491"/>
      <c r="BQ49" s="492">
        <f t="shared" si="51"/>
        <v>0</v>
      </c>
      <c r="BR49" s="494"/>
      <c r="BS49" s="494"/>
      <c r="BT49" s="494"/>
      <c r="BX49" s="493">
        <f t="shared" si="52"/>
        <v>0</v>
      </c>
      <c r="BY49" s="493" t="e">
        <f>#REF!*BE49</f>
        <v>#REF!</v>
      </c>
      <c r="BZ49" s="493">
        <f t="shared" si="53"/>
        <v>0</v>
      </c>
    </row>
    <row r="50" spans="1:78" ht="49.9" customHeight="1">
      <c r="A50" s="482">
        <f>IFERROR(VLOOKUP(G50,'base dados'!$K$2:$L$3,2,FALSE),0)</f>
        <v>0</v>
      </c>
      <c r="B50" s="482">
        <f>IFERROR(VLOOKUP(H50,'base dados'!$O$2:$P$5,2,FALSE),0)</f>
        <v>0</v>
      </c>
      <c r="C50" s="578">
        <f t="shared" si="13"/>
        <v>40</v>
      </c>
      <c r="D50" s="578"/>
      <c r="E50" s="578"/>
      <c r="F50" s="581"/>
      <c r="G50" s="579"/>
      <c r="H50" s="579"/>
      <c r="I50" s="578"/>
      <c r="J50" s="582"/>
      <c r="K50" s="582"/>
      <c r="L50" s="586">
        <f t="shared" si="35"/>
        <v>0</v>
      </c>
      <c r="M50" s="587"/>
      <c r="N50" s="587"/>
      <c r="O50" s="586">
        <f t="shared" si="36"/>
        <v>0</v>
      </c>
      <c r="P50" s="587"/>
      <c r="Q50" s="587"/>
      <c r="R50" s="587"/>
      <c r="S50" s="587"/>
      <c r="T50" s="586">
        <f t="shared" si="37"/>
        <v>0</v>
      </c>
      <c r="U50" s="582"/>
      <c r="V50" s="582"/>
      <c r="W50" s="582"/>
      <c r="X50" s="582"/>
      <c r="Y50" s="586">
        <f t="shared" si="38"/>
        <v>0</v>
      </c>
      <c r="Z50" s="582"/>
      <c r="AA50" s="582"/>
      <c r="AB50" s="586">
        <f t="shared" si="39"/>
        <v>0</v>
      </c>
      <c r="AC50" s="582"/>
      <c r="AD50" s="582"/>
      <c r="AE50" s="582"/>
      <c r="AF50" s="586">
        <f t="shared" si="40"/>
        <v>0</v>
      </c>
      <c r="AG50" s="582"/>
      <c r="AH50" s="582"/>
      <c r="AI50" s="582"/>
      <c r="AJ50" s="582"/>
      <c r="AK50" s="586">
        <f t="shared" si="41"/>
        <v>0</v>
      </c>
      <c r="AL50" s="582"/>
      <c r="AM50" s="582"/>
      <c r="AN50" s="586">
        <f t="shared" si="42"/>
        <v>0</v>
      </c>
      <c r="AO50" s="582"/>
      <c r="AP50" s="582"/>
      <c r="AQ50" s="582"/>
      <c r="AR50" s="588">
        <f t="shared" si="43"/>
        <v>0</v>
      </c>
      <c r="AS50" s="590">
        <f t="shared" si="16"/>
        <v>0</v>
      </c>
      <c r="AT50" s="583" t="str">
        <f t="shared" si="44"/>
        <v/>
      </c>
      <c r="AU50" s="583" t="str">
        <f t="shared" si="45"/>
        <v/>
      </c>
      <c r="AV50" s="584" t="str">
        <f>IFERROR(VLOOKUP(G50,'base dados'!$B$2:$C$47,2,FALSE),"")</f>
        <v/>
      </c>
      <c r="AW50" s="589">
        <f t="shared" si="46"/>
        <v>0</v>
      </c>
      <c r="AX50" s="583" t="str">
        <f t="shared" si="47"/>
        <v/>
      </c>
      <c r="AY50" s="583" t="str">
        <f t="shared" si="48"/>
        <v/>
      </c>
      <c r="AZ50" s="585" t="str">
        <f>IFERROR(VLOOKUP(H50,'base dados'!$B$2:$C$47,2,FALSE),"")</f>
        <v/>
      </c>
      <c r="BA50" s="589">
        <f t="shared" si="49"/>
        <v>0</v>
      </c>
      <c r="BB50" s="589">
        <f t="shared" si="50"/>
        <v>0</v>
      </c>
      <c r="BC50" s="489">
        <f t="shared" si="54"/>
        <v>0</v>
      </c>
      <c r="BD50" s="494"/>
      <c r="BE50" s="494"/>
      <c r="BF50" s="494"/>
      <c r="BG50" s="494"/>
      <c r="BH50" s="482" t="e">
        <f>VLOOKUP(I50,[27]TABELAS!$E$1:$F$48,2,0)</f>
        <v>#N/A</v>
      </c>
      <c r="BI50" s="491" t="str">
        <f>IF(AV50="","",VLOOKUP(CONCATENATE(I50,K50),[27]atualizada!$A$6:$N$160,12,0))</f>
        <v/>
      </c>
      <c r="BJ50" s="491" t="e">
        <f>IF(#REF!="","",VLOOKUP(CONCATENATE(I50,K50),[27]atualizada!$A$6:$N$160,8,0))</f>
        <v>#REF!</v>
      </c>
      <c r="BK50" s="491">
        <f>IF(BA50="","",VLOOKUP(CONCATENATE(I50,K50),[27]atualizada!$A$6:$N$160,10,0))</f>
        <v>0</v>
      </c>
      <c r="BL50" s="494"/>
      <c r="BM50" s="494"/>
      <c r="BO50" s="491"/>
      <c r="BP50" s="491"/>
      <c r="BQ50" s="492">
        <f t="shared" si="51"/>
        <v>0</v>
      </c>
      <c r="BR50" s="494"/>
      <c r="BS50" s="494"/>
      <c r="BT50" s="494"/>
      <c r="BX50" s="493">
        <f t="shared" si="52"/>
        <v>0</v>
      </c>
      <c r="BY50" s="493" t="e">
        <f>#REF!*BE50</f>
        <v>#REF!</v>
      </c>
      <c r="BZ50" s="493">
        <f t="shared" si="53"/>
        <v>0</v>
      </c>
    </row>
    <row r="51" spans="1:78" ht="49.9" customHeight="1">
      <c r="A51" s="482">
        <f>IFERROR(VLOOKUP(G51,'base dados'!$K$2:$L$3,2,FALSE),0)</f>
        <v>0</v>
      </c>
      <c r="B51" s="482">
        <f>IFERROR(VLOOKUP(H51,'base dados'!$O$2:$P$5,2,FALSE),0)</f>
        <v>0</v>
      </c>
      <c r="C51" s="578">
        <f t="shared" si="13"/>
        <v>41</v>
      </c>
      <c r="D51" s="578"/>
      <c r="E51" s="578"/>
      <c r="F51" s="581"/>
      <c r="G51" s="579"/>
      <c r="H51" s="579"/>
      <c r="I51" s="578"/>
      <c r="J51" s="582"/>
      <c r="K51" s="582"/>
      <c r="L51" s="586">
        <f t="shared" si="35"/>
        <v>0</v>
      </c>
      <c r="M51" s="587"/>
      <c r="N51" s="587"/>
      <c r="O51" s="586">
        <f t="shared" si="36"/>
        <v>0</v>
      </c>
      <c r="P51" s="587"/>
      <c r="Q51" s="587"/>
      <c r="R51" s="587"/>
      <c r="S51" s="587"/>
      <c r="T51" s="586">
        <f t="shared" si="37"/>
        <v>0</v>
      </c>
      <c r="U51" s="582"/>
      <c r="V51" s="582"/>
      <c r="W51" s="582"/>
      <c r="X51" s="582"/>
      <c r="Y51" s="586">
        <f t="shared" si="38"/>
        <v>0</v>
      </c>
      <c r="Z51" s="582"/>
      <c r="AA51" s="582"/>
      <c r="AB51" s="586">
        <f t="shared" si="39"/>
        <v>0</v>
      </c>
      <c r="AC51" s="582"/>
      <c r="AD51" s="582"/>
      <c r="AE51" s="582"/>
      <c r="AF51" s="586">
        <f t="shared" si="40"/>
        <v>0</v>
      </c>
      <c r="AG51" s="582"/>
      <c r="AH51" s="582"/>
      <c r="AI51" s="582"/>
      <c r="AJ51" s="582"/>
      <c r="AK51" s="586">
        <f t="shared" si="41"/>
        <v>0</v>
      </c>
      <c r="AL51" s="582"/>
      <c r="AM51" s="582"/>
      <c r="AN51" s="586">
        <f t="shared" si="42"/>
        <v>0</v>
      </c>
      <c r="AO51" s="582"/>
      <c r="AP51" s="582"/>
      <c r="AQ51" s="582"/>
      <c r="AR51" s="588">
        <f t="shared" si="43"/>
        <v>0</v>
      </c>
      <c r="AS51" s="590">
        <f t="shared" si="16"/>
        <v>0</v>
      </c>
      <c r="AT51" s="583" t="str">
        <f t="shared" si="44"/>
        <v/>
      </c>
      <c r="AU51" s="583" t="str">
        <f t="shared" si="45"/>
        <v/>
      </c>
      <c r="AV51" s="584" t="str">
        <f>IFERROR(VLOOKUP(G51,'base dados'!$B$2:$C$47,2,FALSE),"")</f>
        <v/>
      </c>
      <c r="AW51" s="589">
        <f t="shared" si="46"/>
        <v>0</v>
      </c>
      <c r="AX51" s="583" t="str">
        <f t="shared" si="47"/>
        <v/>
      </c>
      <c r="AY51" s="583" t="str">
        <f t="shared" si="48"/>
        <v/>
      </c>
      <c r="AZ51" s="585" t="str">
        <f>IFERROR(VLOOKUP(H51,'base dados'!$B$2:$C$47,2,FALSE),"")</f>
        <v/>
      </c>
      <c r="BA51" s="589">
        <f t="shared" si="49"/>
        <v>0</v>
      </c>
      <c r="BB51" s="589">
        <f t="shared" si="50"/>
        <v>0</v>
      </c>
      <c r="BC51" s="489">
        <f t="shared" si="54"/>
        <v>0</v>
      </c>
      <c r="BD51" s="494"/>
      <c r="BE51" s="494"/>
      <c r="BF51" s="494"/>
      <c r="BG51" s="494"/>
      <c r="BH51" s="482" t="e">
        <f>VLOOKUP(I51,[27]TABELAS!$E$1:$F$48,2,0)</f>
        <v>#N/A</v>
      </c>
      <c r="BI51" s="491" t="str">
        <f>IF(AV51="","",VLOOKUP(CONCATENATE(I51,K51),[27]atualizada!$A$6:$N$160,12,0))</f>
        <v/>
      </c>
      <c r="BJ51" s="491" t="e">
        <f>IF(#REF!="","",VLOOKUP(CONCATENATE(I51,K51),[27]atualizada!$A$6:$N$160,8,0))</f>
        <v>#REF!</v>
      </c>
      <c r="BK51" s="491">
        <f>IF(BA51="","",VLOOKUP(CONCATENATE(I51,K51),[27]atualizada!$A$6:$N$160,10,0))</f>
        <v>0</v>
      </c>
      <c r="BL51" s="494"/>
      <c r="BM51" s="494"/>
      <c r="BO51" s="491"/>
      <c r="BP51" s="491"/>
      <c r="BQ51" s="492">
        <f t="shared" si="51"/>
        <v>0</v>
      </c>
      <c r="BR51" s="494"/>
      <c r="BS51" s="494"/>
      <c r="BT51" s="494"/>
      <c r="BX51" s="493">
        <f t="shared" si="52"/>
        <v>0</v>
      </c>
      <c r="BY51" s="493" t="e">
        <f>#REF!*BE51</f>
        <v>#REF!</v>
      </c>
      <c r="BZ51" s="493">
        <f t="shared" si="53"/>
        <v>0</v>
      </c>
    </row>
    <row r="52" spans="1:78" ht="49.9" customHeight="1">
      <c r="A52" s="482">
        <f>IFERROR(VLOOKUP(G52,'base dados'!$K$2:$L$3,2,FALSE),0)</f>
        <v>0</v>
      </c>
      <c r="B52" s="482">
        <f>IFERROR(VLOOKUP(H52,'base dados'!$O$2:$P$5,2,FALSE),0)</f>
        <v>0</v>
      </c>
      <c r="C52" s="578">
        <f t="shared" si="13"/>
        <v>42</v>
      </c>
      <c r="D52" s="578"/>
      <c r="E52" s="578"/>
      <c r="F52" s="581"/>
      <c r="G52" s="579"/>
      <c r="H52" s="579"/>
      <c r="I52" s="578"/>
      <c r="J52" s="582"/>
      <c r="K52" s="582"/>
      <c r="L52" s="586">
        <f t="shared" si="35"/>
        <v>0</v>
      </c>
      <c r="M52" s="587"/>
      <c r="N52" s="587"/>
      <c r="O52" s="586">
        <f t="shared" si="36"/>
        <v>0</v>
      </c>
      <c r="P52" s="587"/>
      <c r="Q52" s="587"/>
      <c r="R52" s="587"/>
      <c r="S52" s="587"/>
      <c r="T52" s="586">
        <f t="shared" si="37"/>
        <v>0</v>
      </c>
      <c r="U52" s="582"/>
      <c r="V52" s="582"/>
      <c r="W52" s="582"/>
      <c r="X52" s="582"/>
      <c r="Y52" s="586">
        <f t="shared" si="38"/>
        <v>0</v>
      </c>
      <c r="Z52" s="582"/>
      <c r="AA52" s="582"/>
      <c r="AB52" s="586">
        <f t="shared" si="39"/>
        <v>0</v>
      </c>
      <c r="AC52" s="582"/>
      <c r="AD52" s="582"/>
      <c r="AE52" s="582"/>
      <c r="AF52" s="586">
        <f t="shared" si="40"/>
        <v>0</v>
      </c>
      <c r="AG52" s="582"/>
      <c r="AH52" s="582"/>
      <c r="AI52" s="582"/>
      <c r="AJ52" s="582"/>
      <c r="AK52" s="586">
        <f t="shared" si="41"/>
        <v>0</v>
      </c>
      <c r="AL52" s="582"/>
      <c r="AM52" s="582"/>
      <c r="AN52" s="586">
        <f t="shared" si="42"/>
        <v>0</v>
      </c>
      <c r="AO52" s="582"/>
      <c r="AP52" s="582"/>
      <c r="AQ52" s="582"/>
      <c r="AR52" s="588">
        <f t="shared" si="43"/>
        <v>0</v>
      </c>
      <c r="AS52" s="590">
        <f t="shared" si="16"/>
        <v>0</v>
      </c>
      <c r="AT52" s="583" t="str">
        <f t="shared" si="44"/>
        <v/>
      </c>
      <c r="AU52" s="583" t="str">
        <f t="shared" si="45"/>
        <v/>
      </c>
      <c r="AV52" s="584" t="str">
        <f>IFERROR(VLOOKUP(G52,'base dados'!$B$2:$C$47,2,FALSE),"")</f>
        <v/>
      </c>
      <c r="AW52" s="589">
        <f t="shared" si="46"/>
        <v>0</v>
      </c>
      <c r="AX52" s="583" t="str">
        <f t="shared" si="47"/>
        <v/>
      </c>
      <c r="AY52" s="583" t="str">
        <f t="shared" si="48"/>
        <v/>
      </c>
      <c r="AZ52" s="585" t="str">
        <f>IFERROR(VLOOKUP(H52,'base dados'!$B$2:$C$47,2,FALSE),"")</f>
        <v/>
      </c>
      <c r="BA52" s="589">
        <f t="shared" si="49"/>
        <v>0</v>
      </c>
      <c r="BB52" s="589">
        <f t="shared" si="50"/>
        <v>0</v>
      </c>
      <c r="BC52" s="489">
        <f t="shared" si="54"/>
        <v>0</v>
      </c>
      <c r="BD52" s="494"/>
      <c r="BE52" s="494"/>
      <c r="BF52" s="494"/>
      <c r="BG52" s="494"/>
      <c r="BH52" s="482" t="e">
        <f>VLOOKUP(I52,[27]TABELAS!$E$1:$F$48,2,0)</f>
        <v>#N/A</v>
      </c>
      <c r="BI52" s="491" t="str">
        <f>IF(AV52="","",VLOOKUP(CONCATENATE(I52,K52),[27]atualizada!$A$6:$N$160,12,0))</f>
        <v/>
      </c>
      <c r="BJ52" s="491" t="e">
        <f>IF(#REF!="","",VLOOKUP(CONCATENATE(I52,K52),[27]atualizada!$A$6:$N$160,8,0))</f>
        <v>#REF!</v>
      </c>
      <c r="BK52" s="491">
        <f>IF(BA52="","",VLOOKUP(CONCATENATE(I52,K52),[27]atualizada!$A$6:$N$160,10,0))</f>
        <v>0</v>
      </c>
      <c r="BL52" s="494"/>
      <c r="BM52" s="494"/>
      <c r="BO52" s="491"/>
      <c r="BP52" s="491"/>
      <c r="BQ52" s="492">
        <f t="shared" si="51"/>
        <v>0</v>
      </c>
      <c r="BR52" s="494"/>
      <c r="BS52" s="494"/>
      <c r="BT52" s="494"/>
      <c r="BX52" s="493">
        <f t="shared" si="52"/>
        <v>0</v>
      </c>
      <c r="BY52" s="493" t="e">
        <f>#REF!*BE52</f>
        <v>#REF!</v>
      </c>
      <c r="BZ52" s="493">
        <f t="shared" si="53"/>
        <v>0</v>
      </c>
    </row>
    <row r="53" spans="1:78" ht="49.9" customHeight="1">
      <c r="A53" s="482">
        <f>IFERROR(VLOOKUP(G53,'base dados'!$K$2:$L$3,2,FALSE),0)</f>
        <v>0</v>
      </c>
      <c r="B53" s="482">
        <f>IFERROR(VLOOKUP(H53,'base dados'!$O$2:$P$5,2,FALSE),0)</f>
        <v>0</v>
      </c>
      <c r="C53" s="578">
        <f t="shared" si="13"/>
        <v>43</v>
      </c>
      <c r="D53" s="578"/>
      <c r="E53" s="578"/>
      <c r="F53" s="581"/>
      <c r="G53" s="579"/>
      <c r="H53" s="579"/>
      <c r="I53" s="578"/>
      <c r="J53" s="582"/>
      <c r="K53" s="582"/>
      <c r="L53" s="586">
        <f t="shared" si="35"/>
        <v>0</v>
      </c>
      <c r="M53" s="587"/>
      <c r="N53" s="587"/>
      <c r="O53" s="586">
        <f t="shared" si="36"/>
        <v>0</v>
      </c>
      <c r="P53" s="587"/>
      <c r="Q53" s="587"/>
      <c r="R53" s="587"/>
      <c r="S53" s="587"/>
      <c r="T53" s="586">
        <f t="shared" si="37"/>
        <v>0</v>
      </c>
      <c r="U53" s="582"/>
      <c r="V53" s="582"/>
      <c r="W53" s="582"/>
      <c r="X53" s="582"/>
      <c r="Y53" s="586">
        <f t="shared" si="38"/>
        <v>0</v>
      </c>
      <c r="Z53" s="582"/>
      <c r="AA53" s="582"/>
      <c r="AB53" s="586">
        <f t="shared" si="39"/>
        <v>0</v>
      </c>
      <c r="AC53" s="582"/>
      <c r="AD53" s="582"/>
      <c r="AE53" s="582"/>
      <c r="AF53" s="586">
        <f t="shared" si="40"/>
        <v>0</v>
      </c>
      <c r="AG53" s="582"/>
      <c r="AH53" s="582"/>
      <c r="AI53" s="582"/>
      <c r="AJ53" s="582"/>
      <c r="AK53" s="586">
        <f t="shared" si="41"/>
        <v>0</v>
      </c>
      <c r="AL53" s="582"/>
      <c r="AM53" s="582"/>
      <c r="AN53" s="586">
        <f t="shared" si="42"/>
        <v>0</v>
      </c>
      <c r="AO53" s="582"/>
      <c r="AP53" s="582"/>
      <c r="AQ53" s="582"/>
      <c r="AR53" s="588">
        <f t="shared" si="43"/>
        <v>0</v>
      </c>
      <c r="AS53" s="590">
        <f t="shared" si="16"/>
        <v>0</v>
      </c>
      <c r="AT53" s="583" t="str">
        <f t="shared" si="44"/>
        <v/>
      </c>
      <c r="AU53" s="583" t="str">
        <f t="shared" si="45"/>
        <v/>
      </c>
      <c r="AV53" s="584" t="str">
        <f>IFERROR(VLOOKUP(G53,'base dados'!$B$2:$C$47,2,FALSE),"")</f>
        <v/>
      </c>
      <c r="AW53" s="589">
        <f t="shared" si="46"/>
        <v>0</v>
      </c>
      <c r="AX53" s="583" t="str">
        <f t="shared" si="47"/>
        <v/>
      </c>
      <c r="AY53" s="583" t="str">
        <f t="shared" si="48"/>
        <v/>
      </c>
      <c r="AZ53" s="585" t="str">
        <f>IFERROR(VLOOKUP(H53,'base dados'!$B$2:$C$47,2,FALSE),"")</f>
        <v/>
      </c>
      <c r="BA53" s="589">
        <f t="shared" si="49"/>
        <v>0</v>
      </c>
      <c r="BB53" s="589">
        <f t="shared" si="50"/>
        <v>0</v>
      </c>
      <c r="BC53" s="489">
        <f t="shared" si="54"/>
        <v>0</v>
      </c>
      <c r="BD53" s="494"/>
      <c r="BE53" s="494"/>
      <c r="BF53" s="494"/>
      <c r="BG53" s="494"/>
      <c r="BH53" s="482" t="e">
        <f>VLOOKUP(I53,[27]TABELAS!$E$1:$F$48,2,0)</f>
        <v>#N/A</v>
      </c>
      <c r="BI53" s="491" t="str">
        <f>IF(AV53="","",VLOOKUP(CONCATENATE(I53,K53),[27]atualizada!$A$6:$N$160,12,0))</f>
        <v/>
      </c>
      <c r="BJ53" s="491" t="e">
        <f>IF(#REF!="","",VLOOKUP(CONCATENATE(I53,K53),[27]atualizada!$A$6:$N$160,8,0))</f>
        <v>#REF!</v>
      </c>
      <c r="BK53" s="491">
        <f>IF(BA53="","",VLOOKUP(CONCATENATE(I53,K53),[27]atualizada!$A$6:$N$160,10,0))</f>
        <v>0</v>
      </c>
      <c r="BL53" s="494"/>
      <c r="BM53" s="494"/>
      <c r="BO53" s="491"/>
      <c r="BP53" s="491"/>
      <c r="BQ53" s="492">
        <f t="shared" si="51"/>
        <v>0</v>
      </c>
      <c r="BR53" s="494"/>
      <c r="BS53" s="494"/>
      <c r="BT53" s="494"/>
      <c r="BX53" s="493">
        <f t="shared" si="52"/>
        <v>0</v>
      </c>
      <c r="BY53" s="493" t="e">
        <f>#REF!*BE53</f>
        <v>#REF!</v>
      </c>
      <c r="BZ53" s="493">
        <f t="shared" si="53"/>
        <v>0</v>
      </c>
    </row>
    <row r="54" spans="1:78" ht="49.9" customHeight="1">
      <c r="A54" s="482">
        <f>IFERROR(VLOOKUP(G54,'base dados'!$K$2:$L$3,2,FALSE),0)</f>
        <v>0</v>
      </c>
      <c r="B54" s="482">
        <f>IFERROR(VLOOKUP(H54,'base dados'!$O$2:$P$5,2,FALSE),0)</f>
        <v>0</v>
      </c>
      <c r="C54" s="578">
        <f t="shared" si="13"/>
        <v>44</v>
      </c>
      <c r="D54" s="578"/>
      <c r="E54" s="578"/>
      <c r="F54" s="581"/>
      <c r="G54" s="579"/>
      <c r="H54" s="579"/>
      <c r="I54" s="578"/>
      <c r="J54" s="582"/>
      <c r="K54" s="582"/>
      <c r="L54" s="586">
        <f t="shared" si="35"/>
        <v>0</v>
      </c>
      <c r="M54" s="587"/>
      <c r="N54" s="587"/>
      <c r="O54" s="586">
        <f t="shared" si="36"/>
        <v>0</v>
      </c>
      <c r="P54" s="587"/>
      <c r="Q54" s="587"/>
      <c r="R54" s="587"/>
      <c r="S54" s="587"/>
      <c r="T54" s="586">
        <f t="shared" si="37"/>
        <v>0</v>
      </c>
      <c r="U54" s="582"/>
      <c r="V54" s="582"/>
      <c r="W54" s="582"/>
      <c r="X54" s="582"/>
      <c r="Y54" s="586">
        <f t="shared" si="38"/>
        <v>0</v>
      </c>
      <c r="Z54" s="582"/>
      <c r="AA54" s="582"/>
      <c r="AB54" s="586">
        <f t="shared" si="39"/>
        <v>0</v>
      </c>
      <c r="AC54" s="582"/>
      <c r="AD54" s="582"/>
      <c r="AE54" s="582"/>
      <c r="AF54" s="586">
        <f t="shared" si="40"/>
        <v>0</v>
      </c>
      <c r="AG54" s="582"/>
      <c r="AH54" s="582"/>
      <c r="AI54" s="582"/>
      <c r="AJ54" s="582"/>
      <c r="AK54" s="586">
        <f t="shared" si="41"/>
        <v>0</v>
      </c>
      <c r="AL54" s="582"/>
      <c r="AM54" s="582"/>
      <c r="AN54" s="586">
        <f t="shared" si="42"/>
        <v>0</v>
      </c>
      <c r="AO54" s="582"/>
      <c r="AP54" s="582"/>
      <c r="AQ54" s="582"/>
      <c r="AR54" s="588">
        <f t="shared" si="43"/>
        <v>0</v>
      </c>
      <c r="AS54" s="590">
        <f t="shared" si="16"/>
        <v>0</v>
      </c>
      <c r="AT54" s="583" t="str">
        <f t="shared" si="44"/>
        <v/>
      </c>
      <c r="AU54" s="583" t="str">
        <f t="shared" si="45"/>
        <v/>
      </c>
      <c r="AV54" s="584" t="str">
        <f>IFERROR(VLOOKUP(G54,'base dados'!$B$2:$C$47,2,FALSE),"")</f>
        <v/>
      </c>
      <c r="AW54" s="589">
        <f t="shared" si="46"/>
        <v>0</v>
      </c>
      <c r="AX54" s="583" t="str">
        <f t="shared" si="47"/>
        <v/>
      </c>
      <c r="AY54" s="583" t="str">
        <f t="shared" si="48"/>
        <v/>
      </c>
      <c r="AZ54" s="585" t="str">
        <f>IFERROR(VLOOKUP(H54,'base dados'!$B$2:$C$47,2,FALSE),"")</f>
        <v/>
      </c>
      <c r="BA54" s="589">
        <f t="shared" si="49"/>
        <v>0</v>
      </c>
      <c r="BB54" s="589">
        <f t="shared" si="50"/>
        <v>0</v>
      </c>
      <c r="BC54" s="489">
        <f t="shared" si="54"/>
        <v>0</v>
      </c>
      <c r="BD54" s="494"/>
      <c r="BE54" s="494"/>
      <c r="BF54" s="494"/>
      <c r="BG54" s="494"/>
      <c r="BH54" s="482" t="e">
        <f>VLOOKUP(I54,[27]TABELAS!$E$1:$F$48,2,0)</f>
        <v>#N/A</v>
      </c>
      <c r="BI54" s="491" t="str">
        <f>IF(AV54="","",VLOOKUP(CONCATENATE(I54,K54),[27]atualizada!$A$6:$N$160,12,0))</f>
        <v/>
      </c>
      <c r="BJ54" s="491" t="e">
        <f>IF(#REF!="","",VLOOKUP(CONCATENATE(I54,K54),[27]atualizada!$A$6:$N$160,8,0))</f>
        <v>#REF!</v>
      </c>
      <c r="BK54" s="491">
        <f>IF(BA54="","",VLOOKUP(CONCATENATE(I54,K54),[27]atualizada!$A$6:$N$160,10,0))</f>
        <v>0</v>
      </c>
      <c r="BL54" s="494"/>
      <c r="BM54" s="494"/>
      <c r="BO54" s="491"/>
      <c r="BP54" s="491"/>
      <c r="BQ54" s="492">
        <f t="shared" si="51"/>
        <v>0</v>
      </c>
      <c r="BR54" s="494"/>
      <c r="BS54" s="494"/>
      <c r="BT54" s="494"/>
      <c r="BX54" s="493">
        <f t="shared" si="52"/>
        <v>0</v>
      </c>
      <c r="BY54" s="493" t="e">
        <f>#REF!*BE54</f>
        <v>#REF!</v>
      </c>
      <c r="BZ54" s="493">
        <f t="shared" si="53"/>
        <v>0</v>
      </c>
    </row>
    <row r="55" spans="1:78" ht="49.9" customHeight="1">
      <c r="A55" s="482">
        <f>IFERROR(VLOOKUP(G55,'base dados'!$K$2:$L$3,2,FALSE),0)</f>
        <v>0</v>
      </c>
      <c r="B55" s="482">
        <f>IFERROR(VLOOKUP(H55,'base dados'!$O$2:$P$5,2,FALSE),0)</f>
        <v>0</v>
      </c>
      <c r="C55" s="578">
        <f t="shared" si="13"/>
        <v>45</v>
      </c>
      <c r="D55" s="578"/>
      <c r="E55" s="578"/>
      <c r="F55" s="581"/>
      <c r="G55" s="579"/>
      <c r="H55" s="579"/>
      <c r="I55" s="578"/>
      <c r="J55" s="582"/>
      <c r="K55" s="582"/>
      <c r="L55" s="586">
        <f t="shared" si="35"/>
        <v>0</v>
      </c>
      <c r="M55" s="587"/>
      <c r="N55" s="587"/>
      <c r="O55" s="586">
        <f t="shared" si="36"/>
        <v>0</v>
      </c>
      <c r="P55" s="587"/>
      <c r="Q55" s="587"/>
      <c r="R55" s="587"/>
      <c r="S55" s="587"/>
      <c r="T55" s="586">
        <f t="shared" si="37"/>
        <v>0</v>
      </c>
      <c r="U55" s="582"/>
      <c r="V55" s="582"/>
      <c r="W55" s="582"/>
      <c r="X55" s="582"/>
      <c r="Y55" s="586">
        <f t="shared" si="38"/>
        <v>0</v>
      </c>
      <c r="Z55" s="582"/>
      <c r="AA55" s="582"/>
      <c r="AB55" s="586">
        <f t="shared" si="39"/>
        <v>0</v>
      </c>
      <c r="AC55" s="582"/>
      <c r="AD55" s="582"/>
      <c r="AE55" s="582"/>
      <c r="AF55" s="586">
        <f t="shared" si="40"/>
        <v>0</v>
      </c>
      <c r="AG55" s="582"/>
      <c r="AH55" s="582"/>
      <c r="AI55" s="582"/>
      <c r="AJ55" s="582"/>
      <c r="AK55" s="586">
        <f t="shared" si="41"/>
        <v>0</v>
      </c>
      <c r="AL55" s="582"/>
      <c r="AM55" s="582"/>
      <c r="AN55" s="586">
        <f t="shared" si="42"/>
        <v>0</v>
      </c>
      <c r="AO55" s="582"/>
      <c r="AP55" s="582"/>
      <c r="AQ55" s="582"/>
      <c r="AR55" s="588">
        <f t="shared" si="43"/>
        <v>0</v>
      </c>
      <c r="AS55" s="590">
        <f t="shared" si="16"/>
        <v>0</v>
      </c>
      <c r="AT55" s="583" t="str">
        <f t="shared" si="44"/>
        <v/>
      </c>
      <c r="AU55" s="583" t="str">
        <f t="shared" si="45"/>
        <v/>
      </c>
      <c r="AV55" s="584" t="str">
        <f>IFERROR(VLOOKUP(G55,'base dados'!$B$2:$C$47,2,FALSE),"")</f>
        <v/>
      </c>
      <c r="AW55" s="589">
        <f t="shared" si="46"/>
        <v>0</v>
      </c>
      <c r="AX55" s="583" t="str">
        <f t="shared" si="47"/>
        <v/>
      </c>
      <c r="AY55" s="583" t="str">
        <f t="shared" si="48"/>
        <v/>
      </c>
      <c r="AZ55" s="585" t="str">
        <f>IFERROR(VLOOKUP(H55,'base dados'!$B$2:$C$47,2,FALSE),"")</f>
        <v/>
      </c>
      <c r="BA55" s="589">
        <f t="shared" si="49"/>
        <v>0</v>
      </c>
      <c r="BB55" s="589">
        <f t="shared" si="50"/>
        <v>0</v>
      </c>
      <c r="BC55" s="489">
        <f t="shared" si="54"/>
        <v>0</v>
      </c>
      <c r="BD55" s="494"/>
      <c r="BE55" s="494"/>
      <c r="BF55" s="494"/>
      <c r="BG55" s="494"/>
      <c r="BH55" s="482" t="e">
        <f>VLOOKUP(I55,[27]TABELAS!$E$1:$F$48,2,0)</f>
        <v>#N/A</v>
      </c>
      <c r="BI55" s="491" t="str">
        <f>IF(AV55="","",VLOOKUP(CONCATENATE(I55,K55),[27]atualizada!$A$6:$N$160,12,0))</f>
        <v/>
      </c>
      <c r="BJ55" s="491" t="e">
        <f>IF(#REF!="","",VLOOKUP(CONCATENATE(I55,K55),[27]atualizada!$A$6:$N$160,8,0))</f>
        <v>#REF!</v>
      </c>
      <c r="BK55" s="491">
        <f>IF(BA55="","",VLOOKUP(CONCATENATE(I55,K55),[27]atualizada!$A$6:$N$160,10,0))</f>
        <v>0</v>
      </c>
      <c r="BL55" s="494"/>
      <c r="BM55" s="494"/>
      <c r="BO55" s="491"/>
      <c r="BP55" s="491"/>
      <c r="BQ55" s="492">
        <f t="shared" si="51"/>
        <v>0</v>
      </c>
      <c r="BR55" s="494"/>
      <c r="BS55" s="494"/>
      <c r="BT55" s="494"/>
      <c r="BX55" s="493">
        <f t="shared" si="52"/>
        <v>0</v>
      </c>
      <c r="BY55" s="493" t="e">
        <f>#REF!*BE55</f>
        <v>#REF!</v>
      </c>
      <c r="BZ55" s="493">
        <f t="shared" si="53"/>
        <v>0</v>
      </c>
    </row>
    <row r="56" spans="1:78" ht="49.9" customHeight="1">
      <c r="A56" s="482">
        <f>IFERROR(VLOOKUP(G56,'base dados'!$K$2:$L$3,2,FALSE),0)</f>
        <v>0</v>
      </c>
      <c r="B56" s="482">
        <f>IFERROR(VLOOKUP(H56,'base dados'!$O$2:$P$5,2,FALSE),0)</f>
        <v>0</v>
      </c>
      <c r="C56" s="578">
        <f t="shared" si="13"/>
        <v>46</v>
      </c>
      <c r="D56" s="578"/>
      <c r="E56" s="578"/>
      <c r="F56" s="581"/>
      <c r="G56" s="579"/>
      <c r="H56" s="579"/>
      <c r="I56" s="578"/>
      <c r="J56" s="582"/>
      <c r="K56" s="582"/>
      <c r="L56" s="586">
        <f t="shared" si="35"/>
        <v>0</v>
      </c>
      <c r="M56" s="587"/>
      <c r="N56" s="587"/>
      <c r="O56" s="586">
        <f t="shared" si="36"/>
        <v>0</v>
      </c>
      <c r="P56" s="587"/>
      <c r="Q56" s="587"/>
      <c r="R56" s="587"/>
      <c r="S56" s="587"/>
      <c r="T56" s="586">
        <f t="shared" si="37"/>
        <v>0</v>
      </c>
      <c r="U56" s="582"/>
      <c r="V56" s="582"/>
      <c r="W56" s="582"/>
      <c r="X56" s="582"/>
      <c r="Y56" s="586">
        <f t="shared" si="38"/>
        <v>0</v>
      </c>
      <c r="Z56" s="582"/>
      <c r="AA56" s="582"/>
      <c r="AB56" s="586">
        <f t="shared" si="39"/>
        <v>0</v>
      </c>
      <c r="AC56" s="582"/>
      <c r="AD56" s="582"/>
      <c r="AE56" s="582"/>
      <c r="AF56" s="586">
        <f t="shared" si="40"/>
        <v>0</v>
      </c>
      <c r="AG56" s="582"/>
      <c r="AH56" s="582"/>
      <c r="AI56" s="582"/>
      <c r="AJ56" s="582"/>
      <c r="AK56" s="586">
        <f t="shared" si="41"/>
        <v>0</v>
      </c>
      <c r="AL56" s="582"/>
      <c r="AM56" s="582"/>
      <c r="AN56" s="586">
        <f t="shared" si="42"/>
        <v>0</v>
      </c>
      <c r="AO56" s="582"/>
      <c r="AP56" s="582"/>
      <c r="AQ56" s="582"/>
      <c r="AR56" s="588">
        <f t="shared" si="43"/>
        <v>0</v>
      </c>
      <c r="AS56" s="590">
        <f t="shared" si="16"/>
        <v>0</v>
      </c>
      <c r="AT56" s="583" t="str">
        <f t="shared" si="44"/>
        <v/>
      </c>
      <c r="AU56" s="583" t="str">
        <f t="shared" si="45"/>
        <v/>
      </c>
      <c r="AV56" s="584" t="str">
        <f>IFERROR(VLOOKUP(G56,'base dados'!$B$2:$C$47,2,FALSE),"")</f>
        <v/>
      </c>
      <c r="AW56" s="589">
        <f t="shared" si="46"/>
        <v>0</v>
      </c>
      <c r="AX56" s="583" t="str">
        <f t="shared" si="47"/>
        <v/>
      </c>
      <c r="AY56" s="583" t="str">
        <f t="shared" si="48"/>
        <v/>
      </c>
      <c r="AZ56" s="585" t="str">
        <f>IFERROR(VLOOKUP(H56,'base dados'!$B$2:$C$47,2,FALSE),"")</f>
        <v/>
      </c>
      <c r="BA56" s="589">
        <f t="shared" si="49"/>
        <v>0</v>
      </c>
      <c r="BB56" s="589">
        <f t="shared" si="50"/>
        <v>0</v>
      </c>
      <c r="BC56" s="489">
        <f t="shared" si="54"/>
        <v>0</v>
      </c>
      <c r="BD56" s="494"/>
      <c r="BE56" s="494"/>
      <c r="BF56" s="494"/>
      <c r="BG56" s="494"/>
      <c r="BH56" s="482" t="e">
        <f>VLOOKUP(I56,[27]TABELAS!$E$1:$F$48,2,0)</f>
        <v>#N/A</v>
      </c>
      <c r="BI56" s="491" t="str">
        <f>IF(AV56="","",VLOOKUP(CONCATENATE(I56,K56),[27]atualizada!$A$6:$N$160,12,0))</f>
        <v/>
      </c>
      <c r="BJ56" s="491" t="e">
        <f>IF(#REF!="","",VLOOKUP(CONCATENATE(I56,K56),[27]atualizada!$A$6:$N$160,8,0))</f>
        <v>#REF!</v>
      </c>
      <c r="BK56" s="491">
        <f>IF(BA56="","",VLOOKUP(CONCATENATE(I56,K56),[27]atualizada!$A$6:$N$160,10,0))</f>
        <v>0</v>
      </c>
      <c r="BL56" s="494"/>
      <c r="BM56" s="494"/>
      <c r="BO56" s="491"/>
      <c r="BP56" s="491"/>
      <c r="BQ56" s="492">
        <f t="shared" si="51"/>
        <v>0</v>
      </c>
      <c r="BR56" s="494"/>
      <c r="BS56" s="494"/>
      <c r="BT56" s="494"/>
      <c r="BX56" s="493">
        <f t="shared" si="52"/>
        <v>0</v>
      </c>
      <c r="BY56" s="493" t="e">
        <f>#REF!*BE56</f>
        <v>#REF!</v>
      </c>
      <c r="BZ56" s="493">
        <f t="shared" si="53"/>
        <v>0</v>
      </c>
    </row>
    <row r="57" spans="1:78" ht="49.9" customHeight="1">
      <c r="A57" s="482">
        <f>IFERROR(VLOOKUP(G57,'base dados'!$K$2:$L$3,2,FALSE),0)</f>
        <v>0</v>
      </c>
      <c r="B57" s="482">
        <f>IFERROR(VLOOKUP(H57,'base dados'!$O$2:$P$5,2,FALSE),0)</f>
        <v>0</v>
      </c>
      <c r="C57" s="578">
        <f t="shared" si="13"/>
        <v>47</v>
      </c>
      <c r="D57" s="578"/>
      <c r="E57" s="578"/>
      <c r="F57" s="581"/>
      <c r="G57" s="579"/>
      <c r="H57" s="579"/>
      <c r="I57" s="578"/>
      <c r="J57" s="582"/>
      <c r="K57" s="582"/>
      <c r="L57" s="586">
        <f t="shared" si="35"/>
        <v>0</v>
      </c>
      <c r="M57" s="587"/>
      <c r="N57" s="587"/>
      <c r="O57" s="586">
        <f t="shared" si="36"/>
        <v>0</v>
      </c>
      <c r="P57" s="587"/>
      <c r="Q57" s="587"/>
      <c r="R57" s="587"/>
      <c r="S57" s="587"/>
      <c r="T57" s="586">
        <f t="shared" si="37"/>
        <v>0</v>
      </c>
      <c r="U57" s="582"/>
      <c r="V57" s="582"/>
      <c r="W57" s="582"/>
      <c r="X57" s="582"/>
      <c r="Y57" s="586">
        <f t="shared" si="38"/>
        <v>0</v>
      </c>
      <c r="Z57" s="582"/>
      <c r="AA57" s="582"/>
      <c r="AB57" s="586">
        <f t="shared" si="39"/>
        <v>0</v>
      </c>
      <c r="AC57" s="582"/>
      <c r="AD57" s="582"/>
      <c r="AE57" s="582"/>
      <c r="AF57" s="586">
        <f t="shared" si="40"/>
        <v>0</v>
      </c>
      <c r="AG57" s="582"/>
      <c r="AH57" s="582"/>
      <c r="AI57" s="582"/>
      <c r="AJ57" s="582"/>
      <c r="AK57" s="586">
        <f t="shared" si="41"/>
        <v>0</v>
      </c>
      <c r="AL57" s="582"/>
      <c r="AM57" s="582"/>
      <c r="AN57" s="586">
        <f t="shared" si="42"/>
        <v>0</v>
      </c>
      <c r="AO57" s="582"/>
      <c r="AP57" s="582"/>
      <c r="AQ57" s="582"/>
      <c r="AR57" s="588">
        <f t="shared" si="43"/>
        <v>0</v>
      </c>
      <c r="AS57" s="590">
        <f t="shared" si="16"/>
        <v>0</v>
      </c>
      <c r="AT57" s="583" t="str">
        <f t="shared" si="44"/>
        <v/>
      </c>
      <c r="AU57" s="583" t="str">
        <f t="shared" si="45"/>
        <v/>
      </c>
      <c r="AV57" s="584" t="str">
        <f>IFERROR(VLOOKUP(G57,'base dados'!$B$2:$C$47,2,FALSE),"")</f>
        <v/>
      </c>
      <c r="AW57" s="589">
        <f t="shared" si="46"/>
        <v>0</v>
      </c>
      <c r="AX57" s="583" t="str">
        <f t="shared" si="47"/>
        <v/>
      </c>
      <c r="AY57" s="583" t="str">
        <f t="shared" si="48"/>
        <v/>
      </c>
      <c r="AZ57" s="585" t="str">
        <f>IFERROR(VLOOKUP(H57,'base dados'!$B$2:$C$47,2,FALSE),"")</f>
        <v/>
      </c>
      <c r="BA57" s="589">
        <f t="shared" si="49"/>
        <v>0</v>
      </c>
      <c r="BB57" s="589">
        <f t="shared" si="50"/>
        <v>0</v>
      </c>
      <c r="BC57" s="489">
        <f t="shared" si="54"/>
        <v>0</v>
      </c>
      <c r="BD57" s="494"/>
      <c r="BE57" s="494"/>
      <c r="BF57" s="494"/>
      <c r="BG57" s="494"/>
      <c r="BH57" s="482" t="e">
        <f>VLOOKUP(I57,[27]TABELAS!$E$1:$F$48,2,0)</f>
        <v>#N/A</v>
      </c>
      <c r="BI57" s="491" t="str">
        <f>IF(AV57="","",VLOOKUP(CONCATENATE(I57,K57),[27]atualizada!$A$6:$N$160,12,0))</f>
        <v/>
      </c>
      <c r="BJ57" s="491" t="e">
        <f>IF(#REF!="","",VLOOKUP(CONCATENATE(I57,K57),[27]atualizada!$A$6:$N$160,8,0))</f>
        <v>#REF!</v>
      </c>
      <c r="BK57" s="491">
        <f>IF(BA57="","",VLOOKUP(CONCATENATE(I57,K57),[27]atualizada!$A$6:$N$160,10,0))</f>
        <v>0</v>
      </c>
      <c r="BL57" s="494"/>
      <c r="BM57" s="494"/>
      <c r="BO57" s="491"/>
      <c r="BP57" s="491"/>
      <c r="BQ57" s="492">
        <f t="shared" si="51"/>
        <v>0</v>
      </c>
      <c r="BR57" s="494"/>
      <c r="BS57" s="494"/>
      <c r="BT57" s="494"/>
      <c r="BX57" s="493">
        <f t="shared" si="52"/>
        <v>0</v>
      </c>
      <c r="BY57" s="493" t="e">
        <f>#REF!*BE57</f>
        <v>#REF!</v>
      </c>
      <c r="BZ57" s="493">
        <f t="shared" si="53"/>
        <v>0</v>
      </c>
    </row>
    <row r="58" spans="1:78" ht="49.9" customHeight="1">
      <c r="A58" s="482">
        <f>IFERROR(VLOOKUP(G58,'base dados'!$K$2:$L$3,2,FALSE),0)</f>
        <v>0</v>
      </c>
      <c r="B58" s="482">
        <f>IFERROR(VLOOKUP(H58,'base dados'!$O$2:$P$5,2,FALSE),0)</f>
        <v>0</v>
      </c>
      <c r="C58" s="578">
        <f t="shared" si="13"/>
        <v>48</v>
      </c>
      <c r="D58" s="578"/>
      <c r="E58" s="578"/>
      <c r="F58" s="581"/>
      <c r="G58" s="579"/>
      <c r="H58" s="579"/>
      <c r="I58" s="578"/>
      <c r="J58" s="582"/>
      <c r="K58" s="582"/>
      <c r="L58" s="586">
        <f t="shared" si="35"/>
        <v>0</v>
      </c>
      <c r="M58" s="587"/>
      <c r="N58" s="587"/>
      <c r="O58" s="586">
        <f t="shared" si="36"/>
        <v>0</v>
      </c>
      <c r="P58" s="587"/>
      <c r="Q58" s="587"/>
      <c r="R58" s="587"/>
      <c r="S58" s="587"/>
      <c r="T58" s="586">
        <f t="shared" si="37"/>
        <v>0</v>
      </c>
      <c r="U58" s="582"/>
      <c r="V58" s="582"/>
      <c r="W58" s="582"/>
      <c r="X58" s="582"/>
      <c r="Y58" s="586">
        <f t="shared" si="38"/>
        <v>0</v>
      </c>
      <c r="Z58" s="582"/>
      <c r="AA58" s="582"/>
      <c r="AB58" s="586">
        <f t="shared" si="39"/>
        <v>0</v>
      </c>
      <c r="AC58" s="582"/>
      <c r="AD58" s="582"/>
      <c r="AE58" s="582"/>
      <c r="AF58" s="586">
        <f t="shared" si="40"/>
        <v>0</v>
      </c>
      <c r="AG58" s="582"/>
      <c r="AH58" s="582"/>
      <c r="AI58" s="582"/>
      <c r="AJ58" s="582"/>
      <c r="AK58" s="586">
        <f t="shared" si="41"/>
        <v>0</v>
      </c>
      <c r="AL58" s="582"/>
      <c r="AM58" s="582"/>
      <c r="AN58" s="586">
        <f t="shared" si="42"/>
        <v>0</v>
      </c>
      <c r="AO58" s="582"/>
      <c r="AP58" s="582"/>
      <c r="AQ58" s="582"/>
      <c r="AR58" s="588">
        <f t="shared" si="43"/>
        <v>0</v>
      </c>
      <c r="AS58" s="590">
        <f t="shared" si="16"/>
        <v>0</v>
      </c>
      <c r="AT58" s="583" t="str">
        <f t="shared" si="44"/>
        <v/>
      </c>
      <c r="AU58" s="583" t="str">
        <f t="shared" si="45"/>
        <v/>
      </c>
      <c r="AV58" s="584" t="str">
        <f>IFERROR(VLOOKUP(G58,'base dados'!$B$2:$C$47,2,FALSE),"")</f>
        <v/>
      </c>
      <c r="AW58" s="589">
        <f t="shared" si="46"/>
        <v>0</v>
      </c>
      <c r="AX58" s="583" t="str">
        <f t="shared" si="47"/>
        <v/>
      </c>
      <c r="AY58" s="583" t="str">
        <f t="shared" si="48"/>
        <v/>
      </c>
      <c r="AZ58" s="585" t="str">
        <f>IFERROR(VLOOKUP(H58,'base dados'!$B$2:$C$47,2,FALSE),"")</f>
        <v/>
      </c>
      <c r="BA58" s="589">
        <f t="shared" si="49"/>
        <v>0</v>
      </c>
      <c r="BB58" s="589">
        <f t="shared" si="50"/>
        <v>0</v>
      </c>
      <c r="BC58" s="489">
        <f t="shared" si="54"/>
        <v>0</v>
      </c>
      <c r="BD58" s="494"/>
      <c r="BE58" s="494"/>
      <c r="BF58" s="494"/>
      <c r="BG58" s="494"/>
      <c r="BH58" s="482" t="e">
        <f>VLOOKUP(I58,[27]TABELAS!$E$1:$F$48,2,0)</f>
        <v>#N/A</v>
      </c>
      <c r="BI58" s="491" t="str">
        <f>IF(AV58="","",VLOOKUP(CONCATENATE(I58,K58),[27]atualizada!$A$6:$N$160,12,0))</f>
        <v/>
      </c>
      <c r="BJ58" s="491" t="e">
        <f>IF(#REF!="","",VLOOKUP(CONCATENATE(I58,K58),[27]atualizada!$A$6:$N$160,8,0))</f>
        <v>#REF!</v>
      </c>
      <c r="BK58" s="491">
        <f>IF(BA58="","",VLOOKUP(CONCATENATE(I58,K58),[27]atualizada!$A$6:$N$160,10,0))</f>
        <v>0</v>
      </c>
      <c r="BL58" s="494"/>
      <c r="BM58" s="494"/>
      <c r="BO58" s="491"/>
      <c r="BP58" s="491"/>
      <c r="BQ58" s="492">
        <f t="shared" si="51"/>
        <v>0</v>
      </c>
      <c r="BR58" s="494"/>
      <c r="BS58" s="494"/>
      <c r="BT58" s="494"/>
      <c r="BX58" s="493">
        <f t="shared" si="52"/>
        <v>0</v>
      </c>
      <c r="BY58" s="493" t="e">
        <f>#REF!*BE58</f>
        <v>#REF!</v>
      </c>
      <c r="BZ58" s="493">
        <f t="shared" si="53"/>
        <v>0</v>
      </c>
    </row>
    <row r="59" spans="1:78" ht="49.9" customHeight="1">
      <c r="A59" s="482">
        <f>IFERROR(VLOOKUP(G59,'base dados'!$K$2:$L$3,2,FALSE),0)</f>
        <v>0</v>
      </c>
      <c r="B59" s="482">
        <f>IFERROR(VLOOKUP(H59,'base dados'!$O$2:$P$5,2,FALSE),0)</f>
        <v>0</v>
      </c>
      <c r="C59" s="578">
        <f t="shared" si="13"/>
        <v>49</v>
      </c>
      <c r="D59" s="578"/>
      <c r="E59" s="578"/>
      <c r="F59" s="581"/>
      <c r="G59" s="579"/>
      <c r="H59" s="579"/>
      <c r="I59" s="578"/>
      <c r="J59" s="582"/>
      <c r="K59" s="582"/>
      <c r="L59" s="586">
        <f t="shared" si="35"/>
        <v>0</v>
      </c>
      <c r="M59" s="587"/>
      <c r="N59" s="587"/>
      <c r="O59" s="586">
        <f t="shared" si="36"/>
        <v>0</v>
      </c>
      <c r="P59" s="587"/>
      <c r="Q59" s="587"/>
      <c r="R59" s="587"/>
      <c r="S59" s="587"/>
      <c r="T59" s="586">
        <f t="shared" si="37"/>
        <v>0</v>
      </c>
      <c r="U59" s="582"/>
      <c r="V59" s="582"/>
      <c r="W59" s="582"/>
      <c r="X59" s="582"/>
      <c r="Y59" s="586">
        <f t="shared" si="38"/>
        <v>0</v>
      </c>
      <c r="Z59" s="582"/>
      <c r="AA59" s="582"/>
      <c r="AB59" s="586">
        <f t="shared" si="39"/>
        <v>0</v>
      </c>
      <c r="AC59" s="582"/>
      <c r="AD59" s="582"/>
      <c r="AE59" s="582"/>
      <c r="AF59" s="586">
        <f t="shared" si="40"/>
        <v>0</v>
      </c>
      <c r="AG59" s="582"/>
      <c r="AH59" s="582"/>
      <c r="AI59" s="582"/>
      <c r="AJ59" s="582"/>
      <c r="AK59" s="586">
        <f t="shared" si="41"/>
        <v>0</v>
      </c>
      <c r="AL59" s="582"/>
      <c r="AM59" s="582"/>
      <c r="AN59" s="586">
        <f t="shared" si="42"/>
        <v>0</v>
      </c>
      <c r="AO59" s="582"/>
      <c r="AP59" s="582"/>
      <c r="AQ59" s="582"/>
      <c r="AR59" s="588">
        <f t="shared" si="43"/>
        <v>0</v>
      </c>
      <c r="AS59" s="590">
        <f t="shared" si="16"/>
        <v>0</v>
      </c>
      <c r="AT59" s="583" t="str">
        <f t="shared" si="44"/>
        <v/>
      </c>
      <c r="AU59" s="583" t="str">
        <f t="shared" si="45"/>
        <v/>
      </c>
      <c r="AV59" s="584" t="str">
        <f>IFERROR(VLOOKUP(G59,'base dados'!$B$2:$C$47,2,FALSE),"")</f>
        <v/>
      </c>
      <c r="AW59" s="589">
        <f t="shared" si="46"/>
        <v>0</v>
      </c>
      <c r="AX59" s="583" t="str">
        <f t="shared" si="47"/>
        <v/>
      </c>
      <c r="AY59" s="583" t="str">
        <f t="shared" si="48"/>
        <v/>
      </c>
      <c r="AZ59" s="585" t="str">
        <f>IFERROR(VLOOKUP(H59,'base dados'!$B$2:$C$47,2,FALSE),"")</f>
        <v/>
      </c>
      <c r="BA59" s="589">
        <f t="shared" si="49"/>
        <v>0</v>
      </c>
      <c r="BB59" s="589">
        <f t="shared" si="50"/>
        <v>0</v>
      </c>
      <c r="BC59" s="489">
        <f t="shared" si="54"/>
        <v>0</v>
      </c>
      <c r="BD59" s="494"/>
      <c r="BE59" s="494"/>
      <c r="BF59" s="494"/>
      <c r="BG59" s="494"/>
      <c r="BH59" s="482" t="e">
        <f>VLOOKUP(I59,[27]TABELAS!$E$1:$F$48,2,0)</f>
        <v>#N/A</v>
      </c>
      <c r="BI59" s="491" t="str">
        <f>IF(AV59="","",VLOOKUP(CONCATENATE(I59,K59),[27]atualizada!$A$6:$N$160,12,0))</f>
        <v/>
      </c>
      <c r="BJ59" s="491" t="e">
        <f>IF(#REF!="","",VLOOKUP(CONCATENATE(I59,K59),[27]atualizada!$A$6:$N$160,8,0))</f>
        <v>#REF!</v>
      </c>
      <c r="BK59" s="491">
        <f>IF(BA59="","",VLOOKUP(CONCATENATE(I59,K59),[27]atualizada!$A$6:$N$160,10,0))</f>
        <v>0</v>
      </c>
      <c r="BL59" s="494"/>
      <c r="BM59" s="494"/>
      <c r="BO59" s="491"/>
      <c r="BP59" s="491"/>
      <c r="BQ59" s="492">
        <f t="shared" si="51"/>
        <v>0</v>
      </c>
      <c r="BR59" s="494"/>
      <c r="BS59" s="494"/>
      <c r="BT59" s="494"/>
      <c r="BX59" s="493">
        <f t="shared" si="52"/>
        <v>0</v>
      </c>
      <c r="BY59" s="493" t="e">
        <f>#REF!*BE59</f>
        <v>#REF!</v>
      </c>
      <c r="BZ59" s="493">
        <f t="shared" si="53"/>
        <v>0</v>
      </c>
    </row>
    <row r="60" spans="1:78" ht="49.9" customHeight="1">
      <c r="A60" s="482">
        <f>IFERROR(VLOOKUP(G60,'base dados'!$K$2:$L$3,2,FALSE),0)</f>
        <v>0</v>
      </c>
      <c r="B60" s="482">
        <f>IFERROR(VLOOKUP(H60,'base dados'!$O$2:$P$5,2,FALSE),0)</f>
        <v>0</v>
      </c>
      <c r="C60" s="578">
        <f t="shared" si="13"/>
        <v>50</v>
      </c>
      <c r="D60" s="578"/>
      <c r="E60" s="578"/>
      <c r="F60" s="581"/>
      <c r="G60" s="579"/>
      <c r="H60" s="579"/>
      <c r="I60" s="578"/>
      <c r="J60" s="582"/>
      <c r="K60" s="582"/>
      <c r="L60" s="586">
        <f t="shared" si="35"/>
        <v>0</v>
      </c>
      <c r="M60" s="587"/>
      <c r="N60" s="587"/>
      <c r="O60" s="586">
        <f t="shared" si="36"/>
        <v>0</v>
      </c>
      <c r="P60" s="587"/>
      <c r="Q60" s="587"/>
      <c r="R60" s="587"/>
      <c r="S60" s="587"/>
      <c r="T60" s="586">
        <f t="shared" si="37"/>
        <v>0</v>
      </c>
      <c r="U60" s="582"/>
      <c r="V60" s="582"/>
      <c r="W60" s="582"/>
      <c r="X60" s="582"/>
      <c r="Y60" s="586">
        <f t="shared" si="38"/>
        <v>0</v>
      </c>
      <c r="Z60" s="582"/>
      <c r="AA60" s="582"/>
      <c r="AB60" s="586">
        <f t="shared" si="39"/>
        <v>0</v>
      </c>
      <c r="AC60" s="582"/>
      <c r="AD60" s="582"/>
      <c r="AE60" s="582"/>
      <c r="AF60" s="586">
        <f t="shared" si="40"/>
        <v>0</v>
      </c>
      <c r="AG60" s="582"/>
      <c r="AH60" s="582"/>
      <c r="AI60" s="582"/>
      <c r="AJ60" s="582"/>
      <c r="AK60" s="586">
        <f t="shared" si="41"/>
        <v>0</v>
      </c>
      <c r="AL60" s="582"/>
      <c r="AM60" s="582"/>
      <c r="AN60" s="586">
        <f t="shared" si="42"/>
        <v>0</v>
      </c>
      <c r="AO60" s="582"/>
      <c r="AP60" s="582"/>
      <c r="AQ60" s="582"/>
      <c r="AR60" s="588">
        <f t="shared" si="43"/>
        <v>0</v>
      </c>
      <c r="AS60" s="590">
        <f t="shared" si="16"/>
        <v>0</v>
      </c>
      <c r="AT60" s="583" t="str">
        <f t="shared" si="44"/>
        <v/>
      </c>
      <c r="AU60" s="583" t="str">
        <f t="shared" si="45"/>
        <v/>
      </c>
      <c r="AV60" s="584" t="str">
        <f>IFERROR(VLOOKUP(G60,'base dados'!$B$2:$C$47,2,FALSE),"")</f>
        <v/>
      </c>
      <c r="AW60" s="589">
        <f t="shared" si="46"/>
        <v>0</v>
      </c>
      <c r="AX60" s="583" t="str">
        <f t="shared" si="47"/>
        <v/>
      </c>
      <c r="AY60" s="583" t="str">
        <f t="shared" si="48"/>
        <v/>
      </c>
      <c r="AZ60" s="585" t="str">
        <f>IFERROR(VLOOKUP(H60,'base dados'!$B$2:$C$47,2,FALSE),"")</f>
        <v/>
      </c>
      <c r="BA60" s="589">
        <f t="shared" si="49"/>
        <v>0</v>
      </c>
      <c r="BB60" s="589">
        <f t="shared" si="50"/>
        <v>0</v>
      </c>
      <c r="BC60" s="489">
        <f t="shared" si="54"/>
        <v>0</v>
      </c>
      <c r="BD60" s="494"/>
      <c r="BE60" s="494"/>
      <c r="BF60" s="494"/>
      <c r="BG60" s="494"/>
      <c r="BH60" s="482" t="e">
        <f>VLOOKUP(I60,[27]TABELAS!$E$1:$F$48,2,0)</f>
        <v>#N/A</v>
      </c>
      <c r="BI60" s="491" t="str">
        <f>IF(AV60="","",VLOOKUP(CONCATENATE(I60,K60),[27]atualizada!$A$6:$N$160,12,0))</f>
        <v/>
      </c>
      <c r="BJ60" s="491" t="e">
        <f>IF(#REF!="","",VLOOKUP(CONCATENATE(I60,K60),[27]atualizada!$A$6:$N$160,8,0))</f>
        <v>#REF!</v>
      </c>
      <c r="BK60" s="491">
        <f>IF(BA60="","",VLOOKUP(CONCATENATE(I60,K60),[27]atualizada!$A$6:$N$160,10,0))</f>
        <v>0</v>
      </c>
      <c r="BL60" s="494"/>
      <c r="BM60" s="494"/>
      <c r="BO60" s="491"/>
      <c r="BP60" s="491"/>
      <c r="BQ60" s="492">
        <f t="shared" si="51"/>
        <v>0</v>
      </c>
      <c r="BR60" s="494"/>
      <c r="BS60" s="494"/>
      <c r="BT60" s="494"/>
      <c r="BX60" s="493">
        <f t="shared" si="52"/>
        <v>0</v>
      </c>
      <c r="BY60" s="493" t="e">
        <f>#REF!*BE60</f>
        <v>#REF!</v>
      </c>
      <c r="BZ60" s="493">
        <f t="shared" si="53"/>
        <v>0</v>
      </c>
    </row>
    <row r="61" spans="1:78" ht="49.9" customHeight="1">
      <c r="A61" s="482">
        <f>IFERROR(VLOOKUP(G61,'base dados'!$K$2:$L$3,2,FALSE),0)</f>
        <v>0</v>
      </c>
      <c r="B61" s="482">
        <f>IFERROR(VLOOKUP(H61,'base dados'!$O$2:$P$5,2,FALSE),0)</f>
        <v>0</v>
      </c>
      <c r="C61" s="578">
        <f t="shared" si="13"/>
        <v>51</v>
      </c>
      <c r="D61" s="578"/>
      <c r="E61" s="578"/>
      <c r="F61" s="581"/>
      <c r="G61" s="579"/>
      <c r="H61" s="579"/>
      <c r="I61" s="578"/>
      <c r="J61" s="582"/>
      <c r="K61" s="582"/>
      <c r="L61" s="586">
        <f t="shared" si="35"/>
        <v>0</v>
      </c>
      <c r="M61" s="587"/>
      <c r="N61" s="587"/>
      <c r="O61" s="586">
        <f t="shared" si="36"/>
        <v>0</v>
      </c>
      <c r="P61" s="587"/>
      <c r="Q61" s="587"/>
      <c r="R61" s="587"/>
      <c r="S61" s="587"/>
      <c r="T61" s="586">
        <f t="shared" si="37"/>
        <v>0</v>
      </c>
      <c r="U61" s="582"/>
      <c r="V61" s="582"/>
      <c r="W61" s="582"/>
      <c r="X61" s="582"/>
      <c r="Y61" s="586">
        <f t="shared" si="38"/>
        <v>0</v>
      </c>
      <c r="Z61" s="582"/>
      <c r="AA61" s="582"/>
      <c r="AB61" s="586">
        <f t="shared" si="39"/>
        <v>0</v>
      </c>
      <c r="AC61" s="582"/>
      <c r="AD61" s="582"/>
      <c r="AE61" s="582"/>
      <c r="AF61" s="586">
        <f t="shared" si="40"/>
        <v>0</v>
      </c>
      <c r="AG61" s="582"/>
      <c r="AH61" s="582"/>
      <c r="AI61" s="582"/>
      <c r="AJ61" s="582"/>
      <c r="AK61" s="586">
        <f t="shared" si="41"/>
        <v>0</v>
      </c>
      <c r="AL61" s="582"/>
      <c r="AM61" s="582"/>
      <c r="AN61" s="586">
        <f t="shared" si="42"/>
        <v>0</v>
      </c>
      <c r="AO61" s="582"/>
      <c r="AP61" s="582"/>
      <c r="AQ61" s="582"/>
      <c r="AR61" s="588">
        <f t="shared" si="43"/>
        <v>0</v>
      </c>
      <c r="AS61" s="590">
        <f t="shared" si="16"/>
        <v>0</v>
      </c>
      <c r="AT61" s="583" t="str">
        <f t="shared" si="44"/>
        <v/>
      </c>
      <c r="AU61" s="583" t="str">
        <f t="shared" si="45"/>
        <v/>
      </c>
      <c r="AV61" s="584" t="str">
        <f>IFERROR(VLOOKUP(G61,'base dados'!$B$2:$C$47,2,FALSE),"")</f>
        <v/>
      </c>
      <c r="AW61" s="589">
        <f t="shared" si="46"/>
        <v>0</v>
      </c>
      <c r="AX61" s="583" t="str">
        <f t="shared" si="47"/>
        <v/>
      </c>
      <c r="AY61" s="583" t="str">
        <f t="shared" si="48"/>
        <v/>
      </c>
      <c r="AZ61" s="585" t="str">
        <f>IFERROR(VLOOKUP(H61,'base dados'!$B$2:$C$47,2,FALSE),"")</f>
        <v/>
      </c>
      <c r="BA61" s="589">
        <f t="shared" si="49"/>
        <v>0</v>
      </c>
      <c r="BB61" s="589">
        <f t="shared" si="50"/>
        <v>0</v>
      </c>
      <c r="BC61" s="489">
        <f t="shared" si="54"/>
        <v>0</v>
      </c>
      <c r="BD61" s="494"/>
      <c r="BE61" s="494"/>
      <c r="BF61" s="494"/>
      <c r="BG61" s="494"/>
      <c r="BH61" s="482" t="e">
        <f>VLOOKUP(I61,[27]TABELAS!$E$1:$F$48,2,0)</f>
        <v>#N/A</v>
      </c>
      <c r="BI61" s="491" t="str">
        <f>IF(AV61="","",VLOOKUP(CONCATENATE(I61,K61),[27]atualizada!$A$6:$N$160,12,0))</f>
        <v/>
      </c>
      <c r="BJ61" s="491" t="e">
        <f>IF(#REF!="","",VLOOKUP(CONCATENATE(I61,K61),[27]atualizada!$A$6:$N$160,8,0))</f>
        <v>#REF!</v>
      </c>
      <c r="BK61" s="491">
        <f>IF(BA61="","",VLOOKUP(CONCATENATE(I61,K61),[27]atualizada!$A$6:$N$160,10,0))</f>
        <v>0</v>
      </c>
      <c r="BL61" s="494"/>
      <c r="BM61" s="494"/>
      <c r="BO61" s="491"/>
      <c r="BP61" s="491"/>
      <c r="BQ61" s="492">
        <f t="shared" si="51"/>
        <v>0</v>
      </c>
      <c r="BR61" s="494"/>
      <c r="BS61" s="494"/>
      <c r="BT61" s="494"/>
      <c r="BX61" s="493">
        <f t="shared" si="52"/>
        <v>0</v>
      </c>
      <c r="BY61" s="493" t="e">
        <f>#REF!*BE61</f>
        <v>#REF!</v>
      </c>
      <c r="BZ61" s="493">
        <f t="shared" si="53"/>
        <v>0</v>
      </c>
    </row>
    <row r="62" spans="1:78" ht="49.9" customHeight="1">
      <c r="A62" s="482">
        <f>IFERROR(VLOOKUP(G62,'base dados'!$K$2:$L$3,2,FALSE),0)</f>
        <v>0</v>
      </c>
      <c r="B62" s="482">
        <f>IFERROR(VLOOKUP(H62,'base dados'!$O$2:$P$5,2,FALSE),0)</f>
        <v>0</v>
      </c>
      <c r="C62" s="578">
        <f t="shared" si="13"/>
        <v>52</v>
      </c>
      <c r="D62" s="578"/>
      <c r="E62" s="578"/>
      <c r="F62" s="581"/>
      <c r="G62" s="579"/>
      <c r="H62" s="579"/>
      <c r="I62" s="578"/>
      <c r="J62" s="582"/>
      <c r="K62" s="582"/>
      <c r="L62" s="586">
        <f t="shared" si="35"/>
        <v>0</v>
      </c>
      <c r="M62" s="587"/>
      <c r="N62" s="587"/>
      <c r="O62" s="586">
        <f t="shared" si="36"/>
        <v>0</v>
      </c>
      <c r="P62" s="587"/>
      <c r="Q62" s="587"/>
      <c r="R62" s="587"/>
      <c r="S62" s="587"/>
      <c r="T62" s="586">
        <f t="shared" si="37"/>
        <v>0</v>
      </c>
      <c r="U62" s="582"/>
      <c r="V62" s="582"/>
      <c r="W62" s="582"/>
      <c r="X62" s="582"/>
      <c r="Y62" s="586">
        <f t="shared" si="38"/>
        <v>0</v>
      </c>
      <c r="Z62" s="582"/>
      <c r="AA62" s="582"/>
      <c r="AB62" s="586">
        <f t="shared" si="39"/>
        <v>0</v>
      </c>
      <c r="AC62" s="582"/>
      <c r="AD62" s="582"/>
      <c r="AE62" s="582"/>
      <c r="AF62" s="586">
        <f t="shared" si="40"/>
        <v>0</v>
      </c>
      <c r="AG62" s="582"/>
      <c r="AH62" s="582"/>
      <c r="AI62" s="582"/>
      <c r="AJ62" s="582"/>
      <c r="AK62" s="586">
        <f t="shared" si="41"/>
        <v>0</v>
      </c>
      <c r="AL62" s="582"/>
      <c r="AM62" s="582"/>
      <c r="AN62" s="586">
        <f t="shared" si="42"/>
        <v>0</v>
      </c>
      <c r="AO62" s="582"/>
      <c r="AP62" s="582"/>
      <c r="AQ62" s="582"/>
      <c r="AR62" s="588">
        <f t="shared" si="43"/>
        <v>0</v>
      </c>
      <c r="AS62" s="590">
        <f t="shared" si="16"/>
        <v>0</v>
      </c>
      <c r="AT62" s="583" t="str">
        <f t="shared" si="44"/>
        <v/>
      </c>
      <c r="AU62" s="583" t="str">
        <f t="shared" si="45"/>
        <v/>
      </c>
      <c r="AV62" s="584" t="str">
        <f>IFERROR(VLOOKUP(G62,'base dados'!$B$2:$C$47,2,FALSE),"")</f>
        <v/>
      </c>
      <c r="AW62" s="589">
        <f t="shared" si="46"/>
        <v>0</v>
      </c>
      <c r="AX62" s="583" t="str">
        <f t="shared" si="47"/>
        <v/>
      </c>
      <c r="AY62" s="583" t="str">
        <f t="shared" si="48"/>
        <v/>
      </c>
      <c r="AZ62" s="585" t="str">
        <f>IFERROR(VLOOKUP(H62,'base dados'!$B$2:$C$47,2,FALSE),"")</f>
        <v/>
      </c>
      <c r="BA62" s="589">
        <f t="shared" si="49"/>
        <v>0</v>
      </c>
      <c r="BB62" s="589">
        <f t="shared" si="50"/>
        <v>0</v>
      </c>
      <c r="BC62" s="489">
        <f t="shared" si="54"/>
        <v>0</v>
      </c>
      <c r="BD62" s="494"/>
      <c r="BE62" s="494"/>
      <c r="BF62" s="494"/>
      <c r="BG62" s="494"/>
      <c r="BH62" s="482" t="e">
        <f>VLOOKUP(I62,[27]TABELAS!$E$1:$F$48,2,0)</f>
        <v>#N/A</v>
      </c>
      <c r="BI62" s="491" t="str">
        <f>IF(AV62="","",VLOOKUP(CONCATENATE(I62,K62),[27]atualizada!$A$6:$N$160,12,0))</f>
        <v/>
      </c>
      <c r="BJ62" s="491" t="e">
        <f>IF(#REF!="","",VLOOKUP(CONCATENATE(I62,K62),[27]atualizada!$A$6:$N$160,8,0))</f>
        <v>#REF!</v>
      </c>
      <c r="BK62" s="491">
        <f>IF(BA62="","",VLOOKUP(CONCATENATE(I62,K62),[27]atualizada!$A$6:$N$160,10,0))</f>
        <v>0</v>
      </c>
      <c r="BL62" s="494"/>
      <c r="BM62" s="494"/>
      <c r="BO62" s="491"/>
      <c r="BP62" s="491"/>
      <c r="BQ62" s="492">
        <f t="shared" si="51"/>
        <v>0</v>
      </c>
      <c r="BR62" s="494"/>
      <c r="BS62" s="494"/>
      <c r="BT62" s="494"/>
      <c r="BX62" s="493">
        <f t="shared" si="52"/>
        <v>0</v>
      </c>
      <c r="BY62" s="493" t="e">
        <f>#REF!*BE62</f>
        <v>#REF!</v>
      </c>
      <c r="BZ62" s="493">
        <f t="shared" si="53"/>
        <v>0</v>
      </c>
    </row>
    <row r="63" spans="1:78" ht="49.9" customHeight="1">
      <c r="A63" s="482">
        <f>IFERROR(VLOOKUP(G63,'base dados'!$K$2:$L$3,2,FALSE),0)</f>
        <v>0</v>
      </c>
      <c r="B63" s="482">
        <f>IFERROR(VLOOKUP(H63,'base dados'!$O$2:$P$5,2,FALSE),0)</f>
        <v>0</v>
      </c>
      <c r="C63" s="578">
        <f t="shared" si="13"/>
        <v>53</v>
      </c>
      <c r="D63" s="578"/>
      <c r="E63" s="578"/>
      <c r="F63" s="581"/>
      <c r="G63" s="579"/>
      <c r="H63" s="579"/>
      <c r="I63" s="578"/>
      <c r="J63" s="582"/>
      <c r="K63" s="582"/>
      <c r="L63" s="586">
        <f t="shared" si="35"/>
        <v>0</v>
      </c>
      <c r="M63" s="587"/>
      <c r="N63" s="587"/>
      <c r="O63" s="586">
        <f t="shared" si="36"/>
        <v>0</v>
      </c>
      <c r="P63" s="587"/>
      <c r="Q63" s="587"/>
      <c r="R63" s="587"/>
      <c r="S63" s="587"/>
      <c r="T63" s="586">
        <f t="shared" si="37"/>
        <v>0</v>
      </c>
      <c r="U63" s="582"/>
      <c r="V63" s="582"/>
      <c r="W63" s="582"/>
      <c r="X63" s="582"/>
      <c r="Y63" s="586">
        <f t="shared" si="38"/>
        <v>0</v>
      </c>
      <c r="Z63" s="582"/>
      <c r="AA63" s="582"/>
      <c r="AB63" s="586">
        <f t="shared" si="39"/>
        <v>0</v>
      </c>
      <c r="AC63" s="582"/>
      <c r="AD63" s="582"/>
      <c r="AE63" s="582"/>
      <c r="AF63" s="586">
        <f t="shared" si="40"/>
        <v>0</v>
      </c>
      <c r="AG63" s="582"/>
      <c r="AH63" s="582"/>
      <c r="AI63" s="582"/>
      <c r="AJ63" s="582"/>
      <c r="AK63" s="586">
        <f t="shared" si="41"/>
        <v>0</v>
      </c>
      <c r="AL63" s="582"/>
      <c r="AM63" s="582"/>
      <c r="AN63" s="586">
        <f t="shared" si="42"/>
        <v>0</v>
      </c>
      <c r="AO63" s="582"/>
      <c r="AP63" s="582"/>
      <c r="AQ63" s="582"/>
      <c r="AR63" s="588">
        <f t="shared" si="43"/>
        <v>0</v>
      </c>
      <c r="AS63" s="590">
        <f t="shared" si="16"/>
        <v>0</v>
      </c>
      <c r="AT63" s="583" t="str">
        <f t="shared" si="44"/>
        <v/>
      </c>
      <c r="AU63" s="583" t="str">
        <f t="shared" si="45"/>
        <v/>
      </c>
      <c r="AV63" s="584" t="str">
        <f>IFERROR(VLOOKUP(G63,'base dados'!$B$2:$C$47,2,FALSE),"")</f>
        <v/>
      </c>
      <c r="AW63" s="589">
        <f t="shared" si="46"/>
        <v>0</v>
      </c>
      <c r="AX63" s="583" t="str">
        <f t="shared" si="47"/>
        <v/>
      </c>
      <c r="AY63" s="583" t="str">
        <f t="shared" si="48"/>
        <v/>
      </c>
      <c r="AZ63" s="585" t="str">
        <f>IFERROR(VLOOKUP(H63,'base dados'!$B$2:$C$47,2,FALSE),"")</f>
        <v/>
      </c>
      <c r="BA63" s="589">
        <f t="shared" si="49"/>
        <v>0</v>
      </c>
      <c r="BB63" s="589">
        <f t="shared" si="50"/>
        <v>0</v>
      </c>
      <c r="BC63" s="489">
        <f t="shared" si="54"/>
        <v>0</v>
      </c>
      <c r="BD63" s="494"/>
      <c r="BE63" s="494"/>
      <c r="BF63" s="494"/>
      <c r="BG63" s="494"/>
      <c r="BH63" s="482" t="e">
        <f>VLOOKUP(I63,[27]TABELAS!$E$1:$F$48,2,0)</f>
        <v>#N/A</v>
      </c>
      <c r="BI63" s="491" t="str">
        <f>IF(AV63="","",VLOOKUP(CONCATENATE(I63,K63),[27]atualizada!$A$6:$N$160,12,0))</f>
        <v/>
      </c>
      <c r="BJ63" s="491" t="e">
        <f>IF(#REF!="","",VLOOKUP(CONCATENATE(I63,K63),[27]atualizada!$A$6:$N$160,8,0))</f>
        <v>#REF!</v>
      </c>
      <c r="BK63" s="491">
        <f>IF(BA63="","",VLOOKUP(CONCATENATE(I63,K63),[27]atualizada!$A$6:$N$160,10,0))</f>
        <v>0</v>
      </c>
      <c r="BL63" s="494"/>
      <c r="BM63" s="494"/>
      <c r="BO63" s="491"/>
      <c r="BP63" s="491"/>
      <c r="BQ63" s="492">
        <f t="shared" si="51"/>
        <v>0</v>
      </c>
      <c r="BR63" s="494"/>
      <c r="BS63" s="494"/>
      <c r="BT63" s="494"/>
      <c r="BX63" s="493">
        <f t="shared" si="52"/>
        <v>0</v>
      </c>
      <c r="BY63" s="493" t="e">
        <f>#REF!*BE63</f>
        <v>#REF!</v>
      </c>
      <c r="BZ63" s="493">
        <f t="shared" si="53"/>
        <v>0</v>
      </c>
    </row>
    <row r="64" spans="1:78" ht="49.9" customHeight="1">
      <c r="A64" s="482">
        <f>IFERROR(VLOOKUP(G64,'base dados'!$K$2:$L$3,2,FALSE),0)</f>
        <v>0</v>
      </c>
      <c r="B64" s="482">
        <f>IFERROR(VLOOKUP(H64,'base dados'!$O$2:$P$5,2,FALSE),0)</f>
        <v>0</v>
      </c>
      <c r="C64" s="578">
        <f t="shared" si="13"/>
        <v>54</v>
      </c>
      <c r="D64" s="578"/>
      <c r="E64" s="578"/>
      <c r="F64" s="581"/>
      <c r="G64" s="579"/>
      <c r="H64" s="579"/>
      <c r="I64" s="578"/>
      <c r="J64" s="582"/>
      <c r="K64" s="582"/>
      <c r="L64" s="586">
        <f t="shared" si="35"/>
        <v>0</v>
      </c>
      <c r="M64" s="587"/>
      <c r="N64" s="587"/>
      <c r="O64" s="586">
        <f t="shared" si="36"/>
        <v>0</v>
      </c>
      <c r="P64" s="587"/>
      <c r="Q64" s="587"/>
      <c r="R64" s="587"/>
      <c r="S64" s="587"/>
      <c r="T64" s="586">
        <f t="shared" si="37"/>
        <v>0</v>
      </c>
      <c r="U64" s="582"/>
      <c r="V64" s="582"/>
      <c r="W64" s="582"/>
      <c r="X64" s="582"/>
      <c r="Y64" s="586">
        <f t="shared" si="38"/>
        <v>0</v>
      </c>
      <c r="Z64" s="582"/>
      <c r="AA64" s="582"/>
      <c r="AB64" s="586">
        <f t="shared" si="39"/>
        <v>0</v>
      </c>
      <c r="AC64" s="582"/>
      <c r="AD64" s="582"/>
      <c r="AE64" s="582"/>
      <c r="AF64" s="586">
        <f t="shared" si="40"/>
        <v>0</v>
      </c>
      <c r="AG64" s="582"/>
      <c r="AH64" s="582"/>
      <c r="AI64" s="582"/>
      <c r="AJ64" s="582"/>
      <c r="AK64" s="586">
        <f t="shared" si="41"/>
        <v>0</v>
      </c>
      <c r="AL64" s="582"/>
      <c r="AM64" s="582"/>
      <c r="AN64" s="586">
        <f t="shared" si="42"/>
        <v>0</v>
      </c>
      <c r="AO64" s="582"/>
      <c r="AP64" s="582"/>
      <c r="AQ64" s="582"/>
      <c r="AR64" s="588">
        <f t="shared" si="43"/>
        <v>0</v>
      </c>
      <c r="AS64" s="590">
        <f t="shared" si="16"/>
        <v>0</v>
      </c>
      <c r="AT64" s="583" t="str">
        <f t="shared" si="44"/>
        <v/>
      </c>
      <c r="AU64" s="583" t="str">
        <f t="shared" si="45"/>
        <v/>
      </c>
      <c r="AV64" s="584" t="str">
        <f>IFERROR(VLOOKUP(G64,'base dados'!$B$2:$C$47,2,FALSE),"")</f>
        <v/>
      </c>
      <c r="AW64" s="589">
        <f t="shared" si="46"/>
        <v>0</v>
      </c>
      <c r="AX64" s="583" t="str">
        <f t="shared" si="47"/>
        <v/>
      </c>
      <c r="AY64" s="583" t="str">
        <f t="shared" si="48"/>
        <v/>
      </c>
      <c r="AZ64" s="585" t="str">
        <f>IFERROR(VLOOKUP(H64,'base dados'!$B$2:$C$47,2,FALSE),"")</f>
        <v/>
      </c>
      <c r="BA64" s="589">
        <f t="shared" si="49"/>
        <v>0</v>
      </c>
      <c r="BB64" s="589">
        <f t="shared" si="50"/>
        <v>0</v>
      </c>
      <c r="BC64" s="489">
        <f t="shared" si="54"/>
        <v>0</v>
      </c>
      <c r="BD64" s="494"/>
      <c r="BE64" s="494"/>
      <c r="BF64" s="494"/>
      <c r="BG64" s="494"/>
      <c r="BH64" s="482" t="e">
        <f>VLOOKUP(I64,[27]TABELAS!$E$1:$F$48,2,0)</f>
        <v>#N/A</v>
      </c>
      <c r="BI64" s="491" t="str">
        <f>IF(AV64="","",VLOOKUP(CONCATENATE(I64,K64),[27]atualizada!$A$6:$N$160,12,0))</f>
        <v/>
      </c>
      <c r="BJ64" s="491" t="e">
        <f>IF(#REF!="","",VLOOKUP(CONCATENATE(I64,K64),[27]atualizada!$A$6:$N$160,8,0))</f>
        <v>#REF!</v>
      </c>
      <c r="BK64" s="491">
        <f>IF(BA64="","",VLOOKUP(CONCATENATE(I64,K64),[27]atualizada!$A$6:$N$160,10,0))</f>
        <v>0</v>
      </c>
      <c r="BL64" s="494"/>
      <c r="BM64" s="494"/>
      <c r="BO64" s="491"/>
      <c r="BP64" s="491"/>
      <c r="BQ64" s="492">
        <f t="shared" si="51"/>
        <v>0</v>
      </c>
      <c r="BR64" s="494"/>
      <c r="BS64" s="494"/>
      <c r="BT64" s="494"/>
      <c r="BX64" s="493">
        <f t="shared" si="52"/>
        <v>0</v>
      </c>
      <c r="BY64" s="493" t="e">
        <f>#REF!*BE64</f>
        <v>#REF!</v>
      </c>
      <c r="BZ64" s="493">
        <f t="shared" si="53"/>
        <v>0</v>
      </c>
    </row>
    <row r="65" spans="1:78" ht="49.9" customHeight="1">
      <c r="A65" s="482">
        <f>IFERROR(VLOOKUP(G65,'base dados'!$K$2:$L$3,2,FALSE),0)</f>
        <v>0</v>
      </c>
      <c r="B65" s="482">
        <f>IFERROR(VLOOKUP(H65,'base dados'!$O$2:$P$5,2,FALSE),0)</f>
        <v>0</v>
      </c>
      <c r="C65" s="578">
        <f t="shared" si="13"/>
        <v>55</v>
      </c>
      <c r="D65" s="578"/>
      <c r="E65" s="578"/>
      <c r="F65" s="581"/>
      <c r="G65" s="579"/>
      <c r="H65" s="579"/>
      <c r="I65" s="578"/>
      <c r="J65" s="582"/>
      <c r="K65" s="582"/>
      <c r="L65" s="586">
        <f t="shared" si="35"/>
        <v>0</v>
      </c>
      <c r="M65" s="587"/>
      <c r="N65" s="587"/>
      <c r="O65" s="586">
        <f t="shared" si="36"/>
        <v>0</v>
      </c>
      <c r="P65" s="587"/>
      <c r="Q65" s="587"/>
      <c r="R65" s="587"/>
      <c r="S65" s="587"/>
      <c r="T65" s="586">
        <f t="shared" si="37"/>
        <v>0</v>
      </c>
      <c r="U65" s="582"/>
      <c r="V65" s="582"/>
      <c r="W65" s="582"/>
      <c r="X65" s="582"/>
      <c r="Y65" s="586">
        <f t="shared" si="38"/>
        <v>0</v>
      </c>
      <c r="Z65" s="582"/>
      <c r="AA65" s="582"/>
      <c r="AB65" s="586">
        <f t="shared" si="39"/>
        <v>0</v>
      </c>
      <c r="AC65" s="582"/>
      <c r="AD65" s="582"/>
      <c r="AE65" s="582"/>
      <c r="AF65" s="586">
        <f t="shared" si="40"/>
        <v>0</v>
      </c>
      <c r="AG65" s="582"/>
      <c r="AH65" s="582"/>
      <c r="AI65" s="582"/>
      <c r="AJ65" s="582"/>
      <c r="AK65" s="586">
        <f t="shared" si="41"/>
        <v>0</v>
      </c>
      <c r="AL65" s="582"/>
      <c r="AM65" s="582"/>
      <c r="AN65" s="586">
        <f t="shared" si="42"/>
        <v>0</v>
      </c>
      <c r="AO65" s="582"/>
      <c r="AP65" s="582"/>
      <c r="AQ65" s="582"/>
      <c r="AR65" s="588">
        <f t="shared" si="43"/>
        <v>0</v>
      </c>
      <c r="AS65" s="590">
        <f t="shared" si="16"/>
        <v>0</v>
      </c>
      <c r="AT65" s="583" t="str">
        <f t="shared" si="44"/>
        <v/>
      </c>
      <c r="AU65" s="583" t="str">
        <f t="shared" si="45"/>
        <v/>
      </c>
      <c r="AV65" s="584" t="str">
        <f>IFERROR(VLOOKUP(G65,'base dados'!$B$2:$C$47,2,FALSE),"")</f>
        <v/>
      </c>
      <c r="AW65" s="589">
        <f t="shared" si="46"/>
        <v>0</v>
      </c>
      <c r="AX65" s="583" t="str">
        <f t="shared" si="47"/>
        <v/>
      </c>
      <c r="AY65" s="583" t="str">
        <f t="shared" si="48"/>
        <v/>
      </c>
      <c r="AZ65" s="585" t="str">
        <f>IFERROR(VLOOKUP(H65,'base dados'!$B$2:$C$47,2,FALSE),"")</f>
        <v/>
      </c>
      <c r="BA65" s="589">
        <f t="shared" si="49"/>
        <v>0</v>
      </c>
      <c r="BB65" s="589">
        <f t="shared" si="50"/>
        <v>0</v>
      </c>
      <c r="BC65" s="489">
        <f t="shared" si="54"/>
        <v>0</v>
      </c>
      <c r="BD65" s="494"/>
      <c r="BE65" s="494"/>
      <c r="BF65" s="494"/>
      <c r="BG65" s="494"/>
      <c r="BH65" s="482" t="e">
        <f>VLOOKUP(I65,[27]TABELAS!$E$1:$F$48,2,0)</f>
        <v>#N/A</v>
      </c>
      <c r="BI65" s="491" t="str">
        <f>IF(AV65="","",VLOOKUP(CONCATENATE(I65,K65),[27]atualizada!$A$6:$N$160,12,0))</f>
        <v/>
      </c>
      <c r="BJ65" s="491" t="e">
        <f>IF(#REF!="","",VLOOKUP(CONCATENATE(I65,K65),[27]atualizada!$A$6:$N$160,8,0))</f>
        <v>#REF!</v>
      </c>
      <c r="BK65" s="491">
        <f>IF(BA65="","",VLOOKUP(CONCATENATE(I65,K65),[27]atualizada!$A$6:$N$160,10,0))</f>
        <v>0</v>
      </c>
      <c r="BL65" s="494"/>
      <c r="BM65" s="494"/>
      <c r="BO65" s="491"/>
      <c r="BP65" s="491"/>
      <c r="BQ65" s="492">
        <f t="shared" si="51"/>
        <v>0</v>
      </c>
      <c r="BR65" s="494"/>
      <c r="BS65" s="494"/>
      <c r="BT65" s="494"/>
      <c r="BX65" s="493">
        <f t="shared" si="52"/>
        <v>0</v>
      </c>
      <c r="BY65" s="493" t="e">
        <f>#REF!*BE65</f>
        <v>#REF!</v>
      </c>
      <c r="BZ65" s="493">
        <f t="shared" si="53"/>
        <v>0</v>
      </c>
    </row>
    <row r="66" spans="1:78" ht="49.9" customHeight="1">
      <c r="A66" s="482">
        <f>IFERROR(VLOOKUP(G66,'base dados'!$K$2:$L$3,2,FALSE),0)</f>
        <v>0</v>
      </c>
      <c r="B66" s="482">
        <f>IFERROR(VLOOKUP(H66,'base dados'!$O$2:$P$5,2,FALSE),0)</f>
        <v>0</v>
      </c>
      <c r="C66" s="578">
        <f t="shared" si="13"/>
        <v>56</v>
      </c>
      <c r="D66" s="578"/>
      <c r="E66" s="578"/>
      <c r="F66" s="581"/>
      <c r="G66" s="579"/>
      <c r="H66" s="579"/>
      <c r="I66" s="578"/>
      <c r="J66" s="582"/>
      <c r="K66" s="582"/>
      <c r="L66" s="586">
        <f t="shared" si="35"/>
        <v>0</v>
      </c>
      <c r="M66" s="587"/>
      <c r="N66" s="587"/>
      <c r="O66" s="586">
        <f t="shared" si="36"/>
        <v>0</v>
      </c>
      <c r="P66" s="587"/>
      <c r="Q66" s="587"/>
      <c r="R66" s="587"/>
      <c r="S66" s="587"/>
      <c r="T66" s="586">
        <f t="shared" si="37"/>
        <v>0</v>
      </c>
      <c r="U66" s="582"/>
      <c r="V66" s="582"/>
      <c r="W66" s="582"/>
      <c r="X66" s="582"/>
      <c r="Y66" s="586">
        <f t="shared" si="38"/>
        <v>0</v>
      </c>
      <c r="Z66" s="582"/>
      <c r="AA66" s="582"/>
      <c r="AB66" s="586">
        <f t="shared" si="39"/>
        <v>0</v>
      </c>
      <c r="AC66" s="582"/>
      <c r="AD66" s="582"/>
      <c r="AE66" s="582"/>
      <c r="AF66" s="586">
        <f t="shared" si="40"/>
        <v>0</v>
      </c>
      <c r="AG66" s="582"/>
      <c r="AH66" s="582"/>
      <c r="AI66" s="582"/>
      <c r="AJ66" s="582"/>
      <c r="AK66" s="586">
        <f t="shared" si="41"/>
        <v>0</v>
      </c>
      <c r="AL66" s="582"/>
      <c r="AM66" s="582"/>
      <c r="AN66" s="586">
        <f t="shared" si="42"/>
        <v>0</v>
      </c>
      <c r="AO66" s="582"/>
      <c r="AP66" s="582"/>
      <c r="AQ66" s="582"/>
      <c r="AR66" s="588">
        <f t="shared" si="43"/>
        <v>0</v>
      </c>
      <c r="AS66" s="590">
        <f t="shared" si="16"/>
        <v>0</v>
      </c>
      <c r="AT66" s="583" t="str">
        <f t="shared" si="44"/>
        <v/>
      </c>
      <c r="AU66" s="583" t="str">
        <f t="shared" si="45"/>
        <v/>
      </c>
      <c r="AV66" s="584" t="str">
        <f>IFERROR(VLOOKUP(G66,'base dados'!$B$2:$C$47,2,FALSE),"")</f>
        <v/>
      </c>
      <c r="AW66" s="589">
        <f t="shared" si="46"/>
        <v>0</v>
      </c>
      <c r="AX66" s="583" t="str">
        <f t="shared" si="47"/>
        <v/>
      </c>
      <c r="AY66" s="583" t="str">
        <f t="shared" si="48"/>
        <v/>
      </c>
      <c r="AZ66" s="585" t="str">
        <f>IFERROR(VLOOKUP(H66,'base dados'!$B$2:$C$47,2,FALSE),"")</f>
        <v/>
      </c>
      <c r="BA66" s="589">
        <f t="shared" si="49"/>
        <v>0</v>
      </c>
      <c r="BB66" s="589">
        <f t="shared" si="50"/>
        <v>0</v>
      </c>
      <c r="BD66" s="494"/>
      <c r="BE66" s="494"/>
      <c r="BF66" s="494"/>
      <c r="BG66" s="494"/>
      <c r="BH66" s="482" t="e">
        <f>VLOOKUP(I66,[27]TABELAS!$E$1:$F$48,2,0)</f>
        <v>#N/A</v>
      </c>
      <c r="BI66" s="491" t="str">
        <f>IF(AV66="","",VLOOKUP(CONCATENATE(I66,K66),[27]atualizada!$A$6:$N$160,12,0))</f>
        <v/>
      </c>
      <c r="BJ66" s="491" t="e">
        <f>IF(#REF!="","",VLOOKUP(CONCATENATE(I66,K66),[27]atualizada!$A$6:$N$160,8,0))</f>
        <v>#REF!</v>
      </c>
      <c r="BK66" s="491">
        <f>IF(BA66="","",VLOOKUP(CONCATENATE(I66,K66),[27]atualizada!$A$6:$N$160,10,0))</f>
        <v>0</v>
      </c>
      <c r="BL66" s="494"/>
      <c r="BM66" s="494"/>
      <c r="BO66" s="491"/>
      <c r="BP66" s="491"/>
      <c r="BQ66" s="492">
        <f t="shared" si="51"/>
        <v>0</v>
      </c>
      <c r="BR66" s="494"/>
      <c r="BS66" s="494"/>
      <c r="BT66" s="494"/>
      <c r="BX66" s="493">
        <f t="shared" si="52"/>
        <v>0</v>
      </c>
      <c r="BY66" s="493" t="e">
        <f>#REF!*BE66</f>
        <v>#REF!</v>
      </c>
      <c r="BZ66" s="493">
        <f t="shared" si="53"/>
        <v>0</v>
      </c>
    </row>
    <row r="67" spans="1:78" ht="49.9" customHeight="1">
      <c r="A67" s="482">
        <f>IFERROR(VLOOKUP(G67,'base dados'!$K$2:$L$3,2,FALSE),0)</f>
        <v>0</v>
      </c>
      <c r="B67" s="482">
        <f>IFERROR(VLOOKUP(H67,'base dados'!$O$2:$P$5,2,FALSE),0)</f>
        <v>0</v>
      </c>
      <c r="C67" s="578">
        <f t="shared" si="13"/>
        <v>57</v>
      </c>
      <c r="D67" s="578"/>
      <c r="E67" s="578"/>
      <c r="F67" s="581"/>
      <c r="G67" s="579"/>
      <c r="H67" s="579"/>
      <c r="I67" s="578"/>
      <c r="J67" s="582"/>
      <c r="K67" s="582"/>
      <c r="L67" s="586">
        <f t="shared" si="35"/>
        <v>0</v>
      </c>
      <c r="M67" s="587"/>
      <c r="N67" s="587"/>
      <c r="O67" s="586">
        <f t="shared" si="36"/>
        <v>0</v>
      </c>
      <c r="P67" s="587"/>
      <c r="Q67" s="587"/>
      <c r="R67" s="587"/>
      <c r="S67" s="587"/>
      <c r="T67" s="586">
        <f t="shared" si="37"/>
        <v>0</v>
      </c>
      <c r="U67" s="582"/>
      <c r="V67" s="582"/>
      <c r="W67" s="582"/>
      <c r="X67" s="582"/>
      <c r="Y67" s="586">
        <f t="shared" si="38"/>
        <v>0</v>
      </c>
      <c r="Z67" s="582"/>
      <c r="AA67" s="582"/>
      <c r="AB67" s="586">
        <f t="shared" si="39"/>
        <v>0</v>
      </c>
      <c r="AC67" s="582"/>
      <c r="AD67" s="582"/>
      <c r="AE67" s="582"/>
      <c r="AF67" s="586">
        <f t="shared" si="40"/>
        <v>0</v>
      </c>
      <c r="AG67" s="582"/>
      <c r="AH67" s="582"/>
      <c r="AI67" s="582"/>
      <c r="AJ67" s="582"/>
      <c r="AK67" s="586">
        <f t="shared" si="41"/>
        <v>0</v>
      </c>
      <c r="AL67" s="582"/>
      <c r="AM67" s="582"/>
      <c r="AN67" s="586">
        <f t="shared" si="42"/>
        <v>0</v>
      </c>
      <c r="AO67" s="582"/>
      <c r="AP67" s="582"/>
      <c r="AQ67" s="582"/>
      <c r="AR67" s="588">
        <f t="shared" si="43"/>
        <v>0</v>
      </c>
      <c r="AS67" s="590">
        <f t="shared" si="16"/>
        <v>0</v>
      </c>
      <c r="AT67" s="583" t="str">
        <f t="shared" si="44"/>
        <v/>
      </c>
      <c r="AU67" s="583" t="str">
        <f t="shared" si="45"/>
        <v/>
      </c>
      <c r="AV67" s="584" t="str">
        <f>IFERROR(VLOOKUP(G67,'base dados'!$B$2:$C$47,2,FALSE),"")</f>
        <v/>
      </c>
      <c r="AW67" s="589">
        <f t="shared" si="46"/>
        <v>0</v>
      </c>
      <c r="AX67" s="583" t="str">
        <f t="shared" si="47"/>
        <v/>
      </c>
      <c r="AY67" s="583" t="str">
        <f t="shared" si="48"/>
        <v/>
      </c>
      <c r="AZ67" s="585" t="str">
        <f>IFERROR(VLOOKUP(H67,'base dados'!$B$2:$C$47,2,FALSE),"")</f>
        <v/>
      </c>
      <c r="BA67" s="589">
        <f t="shared" si="49"/>
        <v>0</v>
      </c>
      <c r="BB67" s="589">
        <f t="shared" si="50"/>
        <v>0</v>
      </c>
      <c r="BD67" s="494"/>
      <c r="BE67" s="494"/>
      <c r="BF67" s="494"/>
      <c r="BG67" s="494"/>
      <c r="BH67" s="482" t="e">
        <f>VLOOKUP(I67,[27]TABELAS!$E$1:$F$48,2,0)</f>
        <v>#N/A</v>
      </c>
      <c r="BI67" s="491" t="str">
        <f>IF(AV67="","",VLOOKUP(CONCATENATE(I67,K67),[27]atualizada!$A$6:$N$160,12,0))</f>
        <v/>
      </c>
      <c r="BJ67" s="491" t="e">
        <f>IF(#REF!="","",VLOOKUP(CONCATENATE(I67,K67),[27]atualizada!$A$6:$N$160,8,0))</f>
        <v>#REF!</v>
      </c>
      <c r="BK67" s="491">
        <f>IF(BA67="","",VLOOKUP(CONCATENATE(I67,K67),[27]atualizada!$A$6:$N$160,10,0))</f>
        <v>0</v>
      </c>
      <c r="BL67" s="494"/>
      <c r="BM67" s="494"/>
      <c r="BO67" s="491"/>
      <c r="BP67" s="491"/>
      <c r="BQ67" s="492">
        <f t="shared" si="51"/>
        <v>0</v>
      </c>
      <c r="BR67" s="494"/>
      <c r="BS67" s="494"/>
      <c r="BT67" s="494"/>
      <c r="BX67" s="493">
        <f t="shared" si="52"/>
        <v>0</v>
      </c>
      <c r="BY67" s="493" t="e">
        <f>#REF!*BE67</f>
        <v>#REF!</v>
      </c>
      <c r="BZ67" s="493">
        <f t="shared" si="53"/>
        <v>0</v>
      </c>
    </row>
    <row r="68" spans="1:78" ht="49.9" customHeight="1">
      <c r="A68" s="482">
        <f>IFERROR(VLOOKUP(G68,'base dados'!$K$2:$L$3,2,FALSE),0)</f>
        <v>0</v>
      </c>
      <c r="B68" s="482">
        <f>IFERROR(VLOOKUP(H68,'base dados'!$O$2:$P$5,2,FALSE),0)</f>
        <v>0</v>
      </c>
      <c r="C68" s="578">
        <f t="shared" si="13"/>
        <v>58</v>
      </c>
      <c r="D68" s="578"/>
      <c r="E68" s="578"/>
      <c r="F68" s="581"/>
      <c r="G68" s="579"/>
      <c r="H68" s="579"/>
      <c r="I68" s="578"/>
      <c r="J68" s="582"/>
      <c r="K68" s="582"/>
      <c r="L68" s="586">
        <f t="shared" si="35"/>
        <v>0</v>
      </c>
      <c r="M68" s="587"/>
      <c r="N68" s="587"/>
      <c r="O68" s="586">
        <f t="shared" si="36"/>
        <v>0</v>
      </c>
      <c r="P68" s="587"/>
      <c r="Q68" s="587"/>
      <c r="R68" s="587"/>
      <c r="S68" s="587"/>
      <c r="T68" s="586">
        <f t="shared" si="37"/>
        <v>0</v>
      </c>
      <c r="U68" s="582"/>
      <c r="V68" s="582"/>
      <c r="W68" s="582"/>
      <c r="X68" s="582"/>
      <c r="Y68" s="586">
        <f t="shared" si="38"/>
        <v>0</v>
      </c>
      <c r="Z68" s="582"/>
      <c r="AA68" s="582"/>
      <c r="AB68" s="586">
        <f t="shared" si="39"/>
        <v>0</v>
      </c>
      <c r="AC68" s="582"/>
      <c r="AD68" s="582"/>
      <c r="AE68" s="582"/>
      <c r="AF68" s="586">
        <f t="shared" si="40"/>
        <v>0</v>
      </c>
      <c r="AG68" s="582"/>
      <c r="AH68" s="582"/>
      <c r="AI68" s="582"/>
      <c r="AJ68" s="582"/>
      <c r="AK68" s="586">
        <f t="shared" si="41"/>
        <v>0</v>
      </c>
      <c r="AL68" s="582"/>
      <c r="AM68" s="582"/>
      <c r="AN68" s="586">
        <f t="shared" si="42"/>
        <v>0</v>
      </c>
      <c r="AO68" s="582"/>
      <c r="AP68" s="582"/>
      <c r="AQ68" s="582"/>
      <c r="AR68" s="588">
        <f t="shared" si="43"/>
        <v>0</v>
      </c>
      <c r="AS68" s="590">
        <f t="shared" si="16"/>
        <v>0</v>
      </c>
      <c r="AT68" s="583" t="str">
        <f t="shared" si="44"/>
        <v/>
      </c>
      <c r="AU68" s="583" t="str">
        <f t="shared" si="45"/>
        <v/>
      </c>
      <c r="AV68" s="584" t="str">
        <f>IFERROR(VLOOKUP(G68,'base dados'!$B$2:$C$47,2,FALSE),"")</f>
        <v/>
      </c>
      <c r="AW68" s="589">
        <f t="shared" si="46"/>
        <v>0</v>
      </c>
      <c r="AX68" s="583" t="str">
        <f t="shared" si="47"/>
        <v/>
      </c>
      <c r="AY68" s="583" t="str">
        <f t="shared" si="48"/>
        <v/>
      </c>
      <c r="AZ68" s="585" t="str">
        <f>IFERROR(VLOOKUP(H68,'base dados'!$B$2:$C$47,2,FALSE),"")</f>
        <v/>
      </c>
      <c r="BA68" s="589">
        <f t="shared" si="49"/>
        <v>0</v>
      </c>
      <c r="BB68" s="589">
        <f t="shared" si="50"/>
        <v>0</v>
      </c>
      <c r="BD68" s="494"/>
      <c r="BE68" s="494"/>
      <c r="BF68" s="494"/>
      <c r="BG68" s="494"/>
      <c r="BH68" s="482" t="e">
        <f>VLOOKUP(I68,[27]TABELAS!$E$1:$F$48,2,0)</f>
        <v>#N/A</v>
      </c>
      <c r="BI68" s="491" t="str">
        <f>IF(AV68="","",VLOOKUP(CONCATENATE(I68,K68),[27]atualizada!$A$6:$N$160,12,0))</f>
        <v/>
      </c>
      <c r="BJ68" s="491" t="e">
        <f>IF(#REF!="","",VLOOKUP(CONCATENATE(I68,K68),[27]atualizada!$A$6:$N$160,8,0))</f>
        <v>#REF!</v>
      </c>
      <c r="BK68" s="491">
        <f>IF(BA68="","",VLOOKUP(CONCATENATE(I68,K68),[27]atualizada!$A$6:$N$160,10,0))</f>
        <v>0</v>
      </c>
      <c r="BL68" s="494"/>
      <c r="BM68" s="494"/>
      <c r="BO68" s="491"/>
      <c r="BP68" s="491"/>
      <c r="BQ68" s="492">
        <f t="shared" si="51"/>
        <v>0</v>
      </c>
      <c r="BR68" s="494"/>
      <c r="BS68" s="494"/>
      <c r="BT68" s="494"/>
      <c r="BX68" s="493">
        <f t="shared" si="52"/>
        <v>0</v>
      </c>
      <c r="BY68" s="493" t="e">
        <f>#REF!*BE68</f>
        <v>#REF!</v>
      </c>
      <c r="BZ68" s="493">
        <f t="shared" si="53"/>
        <v>0</v>
      </c>
    </row>
    <row r="69" spans="1:78" ht="49.9" customHeight="1">
      <c r="A69" s="482">
        <f>IFERROR(VLOOKUP(G69,'base dados'!$K$2:$L$3,2,FALSE),0)</f>
        <v>0</v>
      </c>
      <c r="B69" s="482">
        <f>IFERROR(VLOOKUP(H69,'base dados'!$O$2:$P$5,2,FALSE),0)</f>
        <v>0</v>
      </c>
      <c r="C69" s="578">
        <f t="shared" si="13"/>
        <v>59</v>
      </c>
      <c r="D69" s="578"/>
      <c r="E69" s="578"/>
      <c r="F69" s="581"/>
      <c r="G69" s="579"/>
      <c r="H69" s="579"/>
      <c r="I69" s="578"/>
      <c r="J69" s="582"/>
      <c r="K69" s="582"/>
      <c r="L69" s="586">
        <f t="shared" si="35"/>
        <v>0</v>
      </c>
      <c r="M69" s="587"/>
      <c r="N69" s="587"/>
      <c r="O69" s="586">
        <f t="shared" si="36"/>
        <v>0</v>
      </c>
      <c r="P69" s="587"/>
      <c r="Q69" s="587"/>
      <c r="R69" s="587"/>
      <c r="S69" s="587"/>
      <c r="T69" s="586">
        <f t="shared" si="37"/>
        <v>0</v>
      </c>
      <c r="U69" s="582"/>
      <c r="V69" s="582"/>
      <c r="W69" s="582"/>
      <c r="X69" s="582"/>
      <c r="Y69" s="586">
        <f t="shared" si="38"/>
        <v>0</v>
      </c>
      <c r="Z69" s="582"/>
      <c r="AA69" s="582"/>
      <c r="AB69" s="586">
        <f t="shared" si="39"/>
        <v>0</v>
      </c>
      <c r="AC69" s="582"/>
      <c r="AD69" s="582"/>
      <c r="AE69" s="582"/>
      <c r="AF69" s="586">
        <f t="shared" si="40"/>
        <v>0</v>
      </c>
      <c r="AG69" s="582"/>
      <c r="AH69" s="582"/>
      <c r="AI69" s="582"/>
      <c r="AJ69" s="582"/>
      <c r="AK69" s="586">
        <f t="shared" si="41"/>
        <v>0</v>
      </c>
      <c r="AL69" s="582"/>
      <c r="AM69" s="582"/>
      <c r="AN69" s="586">
        <f t="shared" si="42"/>
        <v>0</v>
      </c>
      <c r="AO69" s="582"/>
      <c r="AP69" s="582"/>
      <c r="AQ69" s="582"/>
      <c r="AR69" s="588">
        <f t="shared" si="43"/>
        <v>0</v>
      </c>
      <c r="AS69" s="590">
        <f t="shared" si="16"/>
        <v>0</v>
      </c>
      <c r="AT69" s="583" t="str">
        <f t="shared" si="44"/>
        <v/>
      </c>
      <c r="AU69" s="583" t="str">
        <f t="shared" si="45"/>
        <v/>
      </c>
      <c r="AV69" s="584" t="str">
        <f>IFERROR(VLOOKUP(G69,'base dados'!$B$2:$C$47,2,FALSE),"")</f>
        <v/>
      </c>
      <c r="AW69" s="589">
        <f t="shared" si="46"/>
        <v>0</v>
      </c>
      <c r="AX69" s="583" t="str">
        <f t="shared" si="47"/>
        <v/>
      </c>
      <c r="AY69" s="583" t="str">
        <f t="shared" si="48"/>
        <v/>
      </c>
      <c r="AZ69" s="585" t="str">
        <f>IFERROR(VLOOKUP(H69,'base dados'!$B$2:$C$47,2,FALSE),"")</f>
        <v/>
      </c>
      <c r="BA69" s="589">
        <f t="shared" si="49"/>
        <v>0</v>
      </c>
      <c r="BB69" s="589">
        <f t="shared" si="50"/>
        <v>0</v>
      </c>
      <c r="BD69" s="494"/>
      <c r="BE69" s="494"/>
      <c r="BF69" s="494"/>
      <c r="BG69" s="494"/>
      <c r="BH69" s="482" t="e">
        <f>VLOOKUP(I69,[27]TABELAS!$E$1:$F$48,2,0)</f>
        <v>#N/A</v>
      </c>
      <c r="BI69" s="491" t="str">
        <f>IF(AV69="","",VLOOKUP(CONCATENATE(I69,K69),[27]atualizada!$A$6:$N$160,12,0))</f>
        <v/>
      </c>
      <c r="BJ69" s="491" t="e">
        <f>IF(#REF!="","",VLOOKUP(CONCATENATE(I69,K69),[27]atualizada!$A$6:$N$160,8,0))</f>
        <v>#REF!</v>
      </c>
      <c r="BK69" s="491">
        <f>IF(BA69="","",VLOOKUP(CONCATENATE(I69,K69),[27]atualizada!$A$6:$N$160,10,0))</f>
        <v>0</v>
      </c>
      <c r="BL69" s="494"/>
      <c r="BM69" s="494"/>
      <c r="BO69" s="491"/>
      <c r="BP69" s="491"/>
      <c r="BQ69" s="492">
        <f t="shared" si="51"/>
        <v>0</v>
      </c>
      <c r="BR69" s="494"/>
      <c r="BS69" s="494"/>
      <c r="BT69" s="494"/>
      <c r="BX69" s="493">
        <f t="shared" si="52"/>
        <v>0</v>
      </c>
      <c r="BY69" s="493" t="e">
        <f>#REF!*BE69</f>
        <v>#REF!</v>
      </c>
      <c r="BZ69" s="493">
        <f t="shared" si="53"/>
        <v>0</v>
      </c>
    </row>
    <row r="70" spans="1:78" ht="49.9" customHeight="1">
      <c r="A70" s="482">
        <f>IFERROR(VLOOKUP(G70,'base dados'!$K$2:$L$3,2,FALSE),0)</f>
        <v>0</v>
      </c>
      <c r="B70" s="482">
        <f>IFERROR(VLOOKUP(H70,'base dados'!$O$2:$P$5,2,FALSE),0)</f>
        <v>0</v>
      </c>
      <c r="C70" s="578">
        <f t="shared" si="13"/>
        <v>60</v>
      </c>
      <c r="D70" s="578"/>
      <c r="E70" s="578"/>
      <c r="F70" s="581"/>
      <c r="G70" s="579"/>
      <c r="H70" s="579"/>
      <c r="I70" s="578"/>
      <c r="J70" s="582"/>
      <c r="K70" s="582"/>
      <c r="L70" s="586">
        <f t="shared" si="35"/>
        <v>0</v>
      </c>
      <c r="M70" s="587"/>
      <c r="N70" s="587"/>
      <c r="O70" s="586">
        <f t="shared" si="36"/>
        <v>0</v>
      </c>
      <c r="P70" s="587"/>
      <c r="Q70" s="587"/>
      <c r="R70" s="587"/>
      <c r="S70" s="587"/>
      <c r="T70" s="586">
        <f t="shared" si="37"/>
        <v>0</v>
      </c>
      <c r="U70" s="582"/>
      <c r="V70" s="582"/>
      <c r="W70" s="582"/>
      <c r="X70" s="582"/>
      <c r="Y70" s="586">
        <f t="shared" si="38"/>
        <v>0</v>
      </c>
      <c r="Z70" s="582"/>
      <c r="AA70" s="582"/>
      <c r="AB70" s="586">
        <f t="shared" si="39"/>
        <v>0</v>
      </c>
      <c r="AC70" s="582"/>
      <c r="AD70" s="582"/>
      <c r="AE70" s="582"/>
      <c r="AF70" s="586">
        <f t="shared" si="40"/>
        <v>0</v>
      </c>
      <c r="AG70" s="582"/>
      <c r="AH70" s="582"/>
      <c r="AI70" s="582"/>
      <c r="AJ70" s="582"/>
      <c r="AK70" s="586">
        <f t="shared" si="41"/>
        <v>0</v>
      </c>
      <c r="AL70" s="582"/>
      <c r="AM70" s="582"/>
      <c r="AN70" s="586">
        <f t="shared" si="42"/>
        <v>0</v>
      </c>
      <c r="AO70" s="582"/>
      <c r="AP70" s="582"/>
      <c r="AQ70" s="582"/>
      <c r="AR70" s="588">
        <f t="shared" si="43"/>
        <v>0</v>
      </c>
      <c r="AS70" s="590">
        <f t="shared" si="16"/>
        <v>0</v>
      </c>
      <c r="AT70" s="583" t="str">
        <f t="shared" si="44"/>
        <v/>
      </c>
      <c r="AU70" s="583" t="str">
        <f t="shared" si="45"/>
        <v/>
      </c>
      <c r="AV70" s="584" t="str">
        <f>IFERROR(VLOOKUP(G70,'base dados'!$B$2:$C$47,2,FALSE),"")</f>
        <v/>
      </c>
      <c r="AW70" s="589">
        <f t="shared" si="46"/>
        <v>0</v>
      </c>
      <c r="AX70" s="583" t="str">
        <f t="shared" si="47"/>
        <v/>
      </c>
      <c r="AY70" s="583" t="str">
        <f t="shared" si="48"/>
        <v/>
      </c>
      <c r="AZ70" s="585" t="str">
        <f>IFERROR(VLOOKUP(H70,'base dados'!$B$2:$C$47,2,FALSE),"")</f>
        <v/>
      </c>
      <c r="BA70" s="589">
        <f t="shared" si="49"/>
        <v>0</v>
      </c>
      <c r="BB70" s="589">
        <f t="shared" si="50"/>
        <v>0</v>
      </c>
      <c r="BD70" s="494"/>
      <c r="BE70" s="494"/>
      <c r="BF70" s="494"/>
      <c r="BG70" s="494"/>
      <c r="BH70" s="482" t="e">
        <f>VLOOKUP(I70,[27]TABELAS!$E$1:$F$48,2,0)</f>
        <v>#N/A</v>
      </c>
      <c r="BI70" s="491" t="str">
        <f>IF(AV70="","",VLOOKUP(CONCATENATE(I70,K70),[27]atualizada!$A$6:$N$160,12,0))</f>
        <v/>
      </c>
      <c r="BJ70" s="491" t="e">
        <f>IF(#REF!="","",VLOOKUP(CONCATENATE(I70,K70),[27]atualizada!$A$6:$N$160,8,0))</f>
        <v>#REF!</v>
      </c>
      <c r="BK70" s="491">
        <f>IF(BA70="","",VLOOKUP(CONCATENATE(I70,K70),[27]atualizada!$A$6:$N$160,10,0))</f>
        <v>0</v>
      </c>
      <c r="BL70" s="494"/>
      <c r="BM70" s="494"/>
      <c r="BO70" s="491"/>
      <c r="BP70" s="491"/>
      <c r="BQ70" s="492">
        <f t="shared" si="51"/>
        <v>0</v>
      </c>
      <c r="BR70" s="494"/>
      <c r="BS70" s="494"/>
      <c r="BT70" s="494"/>
      <c r="BX70" s="493">
        <f t="shared" si="52"/>
        <v>0</v>
      </c>
      <c r="BY70" s="493" t="e">
        <f>#REF!*BE70</f>
        <v>#REF!</v>
      </c>
      <c r="BZ70" s="493">
        <f t="shared" si="53"/>
        <v>0</v>
      </c>
    </row>
    <row r="71" spans="1:78" ht="49.9" customHeight="1">
      <c r="A71" s="482">
        <f>IFERROR(VLOOKUP(G71,'base dados'!$K$2:$L$3,2,FALSE),0)</f>
        <v>0</v>
      </c>
      <c r="B71" s="482">
        <f>IFERROR(VLOOKUP(H71,'base dados'!$O$2:$P$5,2,FALSE),0)</f>
        <v>0</v>
      </c>
      <c r="C71" s="578">
        <f t="shared" si="13"/>
        <v>61</v>
      </c>
      <c r="D71" s="578"/>
      <c r="E71" s="578"/>
      <c r="F71" s="581"/>
      <c r="G71" s="579"/>
      <c r="H71" s="579"/>
      <c r="I71" s="578"/>
      <c r="J71" s="582"/>
      <c r="K71" s="582"/>
      <c r="L71" s="586">
        <f t="shared" si="35"/>
        <v>0</v>
      </c>
      <c r="M71" s="587"/>
      <c r="N71" s="587"/>
      <c r="O71" s="586">
        <f t="shared" si="36"/>
        <v>0</v>
      </c>
      <c r="P71" s="587"/>
      <c r="Q71" s="587"/>
      <c r="R71" s="587"/>
      <c r="S71" s="587"/>
      <c r="T71" s="586">
        <f t="shared" si="37"/>
        <v>0</v>
      </c>
      <c r="U71" s="582"/>
      <c r="V71" s="582"/>
      <c r="W71" s="582"/>
      <c r="X71" s="582"/>
      <c r="Y71" s="586">
        <f t="shared" si="38"/>
        <v>0</v>
      </c>
      <c r="Z71" s="582"/>
      <c r="AA71" s="582"/>
      <c r="AB71" s="586">
        <f t="shared" si="39"/>
        <v>0</v>
      </c>
      <c r="AC71" s="582"/>
      <c r="AD71" s="582"/>
      <c r="AE71" s="582"/>
      <c r="AF71" s="586">
        <f t="shared" si="40"/>
        <v>0</v>
      </c>
      <c r="AG71" s="582"/>
      <c r="AH71" s="582"/>
      <c r="AI71" s="582"/>
      <c r="AJ71" s="582"/>
      <c r="AK71" s="586">
        <f t="shared" si="41"/>
        <v>0</v>
      </c>
      <c r="AL71" s="582"/>
      <c r="AM71" s="582"/>
      <c r="AN71" s="586">
        <f t="shared" si="42"/>
        <v>0</v>
      </c>
      <c r="AO71" s="582"/>
      <c r="AP71" s="582"/>
      <c r="AQ71" s="582"/>
      <c r="AR71" s="588">
        <f t="shared" si="43"/>
        <v>0</v>
      </c>
      <c r="AS71" s="590">
        <f t="shared" si="16"/>
        <v>0</v>
      </c>
      <c r="AT71" s="583" t="str">
        <f t="shared" si="44"/>
        <v/>
      </c>
      <c r="AU71" s="583" t="str">
        <f t="shared" si="45"/>
        <v/>
      </c>
      <c r="AV71" s="584" t="str">
        <f>IFERROR(VLOOKUP(G71,'base dados'!$B$2:$C$47,2,FALSE),"")</f>
        <v/>
      </c>
      <c r="AW71" s="589">
        <f t="shared" si="46"/>
        <v>0</v>
      </c>
      <c r="AX71" s="583" t="str">
        <f t="shared" si="47"/>
        <v/>
      </c>
      <c r="AY71" s="583" t="str">
        <f t="shared" si="48"/>
        <v/>
      </c>
      <c r="AZ71" s="585" t="str">
        <f>IFERROR(VLOOKUP(H71,'base dados'!$B$2:$C$47,2,FALSE),"")</f>
        <v/>
      </c>
      <c r="BA71" s="589">
        <f t="shared" si="49"/>
        <v>0</v>
      </c>
      <c r="BB71" s="589">
        <f t="shared" si="50"/>
        <v>0</v>
      </c>
      <c r="BD71" s="494"/>
      <c r="BE71" s="494"/>
      <c r="BF71" s="494"/>
      <c r="BG71" s="494"/>
      <c r="BH71" s="482" t="e">
        <f>VLOOKUP(I71,[27]TABELAS!$E$1:$F$48,2,0)</f>
        <v>#N/A</v>
      </c>
      <c r="BI71" s="491" t="str">
        <f>IF(AV71="","",VLOOKUP(CONCATENATE(I71,K71),[27]atualizada!$A$6:$N$160,12,0))</f>
        <v/>
      </c>
      <c r="BJ71" s="491" t="e">
        <f>IF(#REF!="","",VLOOKUP(CONCATENATE(I71,K71),[27]atualizada!$A$6:$N$160,8,0))</f>
        <v>#REF!</v>
      </c>
      <c r="BK71" s="491">
        <f>IF(BA71="","",VLOOKUP(CONCATENATE(I71,K71),[27]atualizada!$A$6:$N$160,10,0))</f>
        <v>0</v>
      </c>
      <c r="BL71" s="494"/>
      <c r="BM71" s="494"/>
      <c r="BO71" s="491"/>
      <c r="BP71" s="491"/>
      <c r="BQ71" s="492">
        <f t="shared" si="51"/>
        <v>0</v>
      </c>
      <c r="BR71" s="494"/>
      <c r="BS71" s="494"/>
      <c r="BT71" s="494"/>
      <c r="BX71" s="493">
        <f t="shared" si="52"/>
        <v>0</v>
      </c>
      <c r="BY71" s="493" t="e">
        <f>#REF!*BE71</f>
        <v>#REF!</v>
      </c>
      <c r="BZ71" s="493">
        <f t="shared" si="53"/>
        <v>0</v>
      </c>
    </row>
    <row r="72" spans="1:78" ht="49.9" customHeight="1">
      <c r="A72" s="482">
        <f>IFERROR(VLOOKUP(G72,'base dados'!$K$2:$L$3,2,FALSE),0)</f>
        <v>0</v>
      </c>
      <c r="B72" s="482">
        <f>IFERROR(VLOOKUP(H72,'base dados'!$O$2:$P$5,2,FALSE),0)</f>
        <v>0</v>
      </c>
      <c r="C72" s="578">
        <f t="shared" si="13"/>
        <v>62</v>
      </c>
      <c r="D72" s="578"/>
      <c r="E72" s="578"/>
      <c r="F72" s="581"/>
      <c r="G72" s="579"/>
      <c r="H72" s="579"/>
      <c r="I72" s="578"/>
      <c r="J72" s="582"/>
      <c r="K72" s="582"/>
      <c r="L72" s="586">
        <f t="shared" si="35"/>
        <v>0</v>
      </c>
      <c r="M72" s="587"/>
      <c r="N72" s="587"/>
      <c r="O72" s="586">
        <f t="shared" si="36"/>
        <v>0</v>
      </c>
      <c r="P72" s="587"/>
      <c r="Q72" s="587"/>
      <c r="R72" s="587"/>
      <c r="S72" s="587"/>
      <c r="T72" s="586">
        <f t="shared" si="37"/>
        <v>0</v>
      </c>
      <c r="U72" s="582"/>
      <c r="V72" s="582"/>
      <c r="W72" s="582"/>
      <c r="X72" s="582"/>
      <c r="Y72" s="586">
        <f t="shared" si="38"/>
        <v>0</v>
      </c>
      <c r="Z72" s="582"/>
      <c r="AA72" s="582"/>
      <c r="AB72" s="586">
        <f t="shared" si="39"/>
        <v>0</v>
      </c>
      <c r="AC72" s="582"/>
      <c r="AD72" s="582"/>
      <c r="AE72" s="582"/>
      <c r="AF72" s="586">
        <f t="shared" si="40"/>
        <v>0</v>
      </c>
      <c r="AG72" s="582"/>
      <c r="AH72" s="582"/>
      <c r="AI72" s="582"/>
      <c r="AJ72" s="582"/>
      <c r="AK72" s="586">
        <f t="shared" si="41"/>
        <v>0</v>
      </c>
      <c r="AL72" s="582"/>
      <c r="AM72" s="582"/>
      <c r="AN72" s="586">
        <f t="shared" si="42"/>
        <v>0</v>
      </c>
      <c r="AO72" s="582"/>
      <c r="AP72" s="582"/>
      <c r="AQ72" s="582"/>
      <c r="AR72" s="588">
        <f t="shared" si="43"/>
        <v>0</v>
      </c>
      <c r="AS72" s="590">
        <f t="shared" si="16"/>
        <v>0</v>
      </c>
      <c r="AT72" s="583" t="str">
        <f t="shared" si="44"/>
        <v/>
      </c>
      <c r="AU72" s="583" t="str">
        <f t="shared" si="45"/>
        <v/>
      </c>
      <c r="AV72" s="584" t="str">
        <f>IFERROR(VLOOKUP(G72,'base dados'!$B$2:$C$47,2,FALSE),"")</f>
        <v/>
      </c>
      <c r="AW72" s="589">
        <f t="shared" si="46"/>
        <v>0</v>
      </c>
      <c r="AX72" s="583" t="str">
        <f t="shared" si="47"/>
        <v/>
      </c>
      <c r="AY72" s="583" t="str">
        <f t="shared" si="48"/>
        <v/>
      </c>
      <c r="AZ72" s="585" t="str">
        <f>IFERROR(VLOOKUP(H72,'base dados'!$B$2:$C$47,2,FALSE),"")</f>
        <v/>
      </c>
      <c r="BA72" s="589">
        <f t="shared" si="49"/>
        <v>0</v>
      </c>
      <c r="BB72" s="589">
        <f t="shared" si="50"/>
        <v>0</v>
      </c>
      <c r="BD72" s="494"/>
      <c r="BE72" s="494"/>
      <c r="BF72" s="494"/>
      <c r="BG72" s="494"/>
      <c r="BH72" s="482" t="e">
        <f>VLOOKUP(I72,[27]TABELAS!$E$1:$F$48,2,0)</f>
        <v>#N/A</v>
      </c>
      <c r="BI72" s="491" t="str">
        <f>IF(AV72="","",VLOOKUP(CONCATENATE(I72,K72),[27]atualizada!$A$6:$N$160,12,0))</f>
        <v/>
      </c>
      <c r="BJ72" s="491" t="e">
        <f>IF(#REF!="","",VLOOKUP(CONCATENATE(I72,K72),[27]atualizada!$A$6:$N$160,8,0))</f>
        <v>#REF!</v>
      </c>
      <c r="BK72" s="491">
        <f>IF(BA72="","",VLOOKUP(CONCATENATE(I72,K72),[27]atualizada!$A$6:$N$160,10,0))</f>
        <v>0</v>
      </c>
      <c r="BL72" s="494"/>
      <c r="BM72" s="494"/>
      <c r="BO72" s="491"/>
      <c r="BP72" s="491"/>
      <c r="BQ72" s="492">
        <f t="shared" si="51"/>
        <v>0</v>
      </c>
      <c r="BR72" s="494"/>
      <c r="BS72" s="494"/>
      <c r="BT72" s="494"/>
      <c r="BX72" s="493">
        <f t="shared" si="52"/>
        <v>0</v>
      </c>
      <c r="BY72" s="493" t="e">
        <f>#REF!*BE72</f>
        <v>#REF!</v>
      </c>
      <c r="BZ72" s="493">
        <f t="shared" si="53"/>
        <v>0</v>
      </c>
    </row>
    <row r="73" spans="1:78" ht="49.9" customHeight="1">
      <c r="A73" s="482">
        <f>IFERROR(VLOOKUP(G73,'base dados'!$K$2:$L$3,2,FALSE),0)</f>
        <v>0</v>
      </c>
      <c r="B73" s="482">
        <f>IFERROR(VLOOKUP(H73,'base dados'!$O$2:$P$5,2,FALSE),0)</f>
        <v>0</v>
      </c>
      <c r="C73" s="578">
        <f t="shared" si="13"/>
        <v>63</v>
      </c>
      <c r="D73" s="578"/>
      <c r="E73" s="578"/>
      <c r="F73" s="581"/>
      <c r="G73" s="579"/>
      <c r="H73" s="579"/>
      <c r="I73" s="578"/>
      <c r="J73" s="582"/>
      <c r="K73" s="582"/>
      <c r="L73" s="586">
        <f t="shared" si="35"/>
        <v>0</v>
      </c>
      <c r="M73" s="587"/>
      <c r="N73" s="587"/>
      <c r="O73" s="586">
        <f t="shared" si="36"/>
        <v>0</v>
      </c>
      <c r="P73" s="587"/>
      <c r="Q73" s="587"/>
      <c r="R73" s="587"/>
      <c r="S73" s="587"/>
      <c r="T73" s="586">
        <f t="shared" si="37"/>
        <v>0</v>
      </c>
      <c r="U73" s="582"/>
      <c r="V73" s="582"/>
      <c r="W73" s="582"/>
      <c r="X73" s="582"/>
      <c r="Y73" s="586">
        <f t="shared" si="38"/>
        <v>0</v>
      </c>
      <c r="Z73" s="582"/>
      <c r="AA73" s="582"/>
      <c r="AB73" s="586">
        <f t="shared" si="39"/>
        <v>0</v>
      </c>
      <c r="AC73" s="582"/>
      <c r="AD73" s="582"/>
      <c r="AE73" s="582"/>
      <c r="AF73" s="586">
        <f t="shared" si="40"/>
        <v>0</v>
      </c>
      <c r="AG73" s="582"/>
      <c r="AH73" s="582"/>
      <c r="AI73" s="582"/>
      <c r="AJ73" s="582"/>
      <c r="AK73" s="586">
        <f t="shared" si="41"/>
        <v>0</v>
      </c>
      <c r="AL73" s="582"/>
      <c r="AM73" s="582"/>
      <c r="AN73" s="586">
        <f t="shared" si="42"/>
        <v>0</v>
      </c>
      <c r="AO73" s="582"/>
      <c r="AP73" s="582"/>
      <c r="AQ73" s="582"/>
      <c r="AR73" s="588">
        <f t="shared" si="43"/>
        <v>0</v>
      </c>
      <c r="AS73" s="590">
        <f t="shared" si="16"/>
        <v>0</v>
      </c>
      <c r="AT73" s="583" t="str">
        <f t="shared" si="44"/>
        <v/>
      </c>
      <c r="AU73" s="583" t="str">
        <f t="shared" si="45"/>
        <v/>
      </c>
      <c r="AV73" s="584" t="str">
        <f>IFERROR(VLOOKUP(G73,'base dados'!$B$2:$C$47,2,FALSE),"")</f>
        <v/>
      </c>
      <c r="AW73" s="589">
        <f t="shared" si="46"/>
        <v>0</v>
      </c>
      <c r="AX73" s="583" t="str">
        <f t="shared" si="47"/>
        <v/>
      </c>
      <c r="AY73" s="583" t="str">
        <f t="shared" si="48"/>
        <v/>
      </c>
      <c r="AZ73" s="585" t="str">
        <f>IFERROR(VLOOKUP(H73,'base dados'!$B$2:$C$47,2,FALSE),"")</f>
        <v/>
      </c>
      <c r="BA73" s="589">
        <f t="shared" si="49"/>
        <v>0</v>
      </c>
      <c r="BB73" s="589">
        <f t="shared" si="50"/>
        <v>0</v>
      </c>
      <c r="BD73" s="494"/>
      <c r="BE73" s="494"/>
      <c r="BF73" s="494"/>
      <c r="BG73" s="494"/>
      <c r="BH73" s="482" t="e">
        <f>VLOOKUP(I73,[27]TABELAS!$E$1:$F$48,2,0)</f>
        <v>#N/A</v>
      </c>
      <c r="BI73" s="491" t="str">
        <f>IF(AV73="","",VLOOKUP(CONCATENATE(I73,K73),[27]atualizada!$A$6:$N$160,12,0))</f>
        <v/>
      </c>
      <c r="BJ73" s="491" t="e">
        <f>IF(#REF!="","",VLOOKUP(CONCATENATE(I73,K73),[27]atualizada!$A$6:$N$160,8,0))</f>
        <v>#REF!</v>
      </c>
      <c r="BK73" s="491">
        <f>IF(BA73="","",VLOOKUP(CONCATENATE(I73,K73),[27]atualizada!$A$6:$N$160,10,0))</f>
        <v>0</v>
      </c>
      <c r="BL73" s="494"/>
      <c r="BM73" s="494"/>
      <c r="BO73" s="491"/>
      <c r="BP73" s="491"/>
      <c r="BQ73" s="492">
        <f t="shared" si="51"/>
        <v>0</v>
      </c>
      <c r="BR73" s="494"/>
      <c r="BS73" s="494"/>
      <c r="BT73" s="494"/>
      <c r="BX73" s="493">
        <f t="shared" si="52"/>
        <v>0</v>
      </c>
      <c r="BY73" s="493" t="e">
        <f>#REF!*BE73</f>
        <v>#REF!</v>
      </c>
      <c r="BZ73" s="493">
        <f t="shared" si="53"/>
        <v>0</v>
      </c>
    </row>
    <row r="74" spans="1:78" ht="49.9" customHeight="1">
      <c r="A74" s="482">
        <f>IFERROR(VLOOKUP(G74,'base dados'!$K$2:$L$3,2,FALSE),0)</f>
        <v>0</v>
      </c>
      <c r="B74" s="482">
        <f>IFERROR(VLOOKUP(H74,'base dados'!$O$2:$P$5,2,FALSE),0)</f>
        <v>0</v>
      </c>
      <c r="C74" s="578">
        <f t="shared" si="13"/>
        <v>64</v>
      </c>
      <c r="D74" s="578"/>
      <c r="E74" s="578"/>
      <c r="F74" s="581"/>
      <c r="G74" s="579"/>
      <c r="H74" s="579"/>
      <c r="I74" s="578"/>
      <c r="J74" s="582"/>
      <c r="K74" s="582"/>
      <c r="L74" s="586">
        <f t="shared" si="35"/>
        <v>0</v>
      </c>
      <c r="M74" s="587"/>
      <c r="N74" s="587"/>
      <c r="O74" s="586">
        <f t="shared" si="36"/>
        <v>0</v>
      </c>
      <c r="P74" s="587"/>
      <c r="Q74" s="587"/>
      <c r="R74" s="587"/>
      <c r="S74" s="587"/>
      <c r="T74" s="586">
        <f t="shared" si="37"/>
        <v>0</v>
      </c>
      <c r="U74" s="582"/>
      <c r="V74" s="582"/>
      <c r="W74" s="582"/>
      <c r="X74" s="582"/>
      <c r="Y74" s="586">
        <f t="shared" si="38"/>
        <v>0</v>
      </c>
      <c r="Z74" s="582"/>
      <c r="AA74" s="582"/>
      <c r="AB74" s="586">
        <f t="shared" si="39"/>
        <v>0</v>
      </c>
      <c r="AC74" s="582"/>
      <c r="AD74" s="582"/>
      <c r="AE74" s="582"/>
      <c r="AF74" s="586">
        <f t="shared" si="40"/>
        <v>0</v>
      </c>
      <c r="AG74" s="582"/>
      <c r="AH74" s="582"/>
      <c r="AI74" s="582"/>
      <c r="AJ74" s="582"/>
      <c r="AK74" s="586">
        <f t="shared" si="41"/>
        <v>0</v>
      </c>
      <c r="AL74" s="582"/>
      <c r="AM74" s="582"/>
      <c r="AN74" s="586">
        <f t="shared" si="42"/>
        <v>0</v>
      </c>
      <c r="AO74" s="582"/>
      <c r="AP74" s="582"/>
      <c r="AQ74" s="582"/>
      <c r="AR74" s="588">
        <f t="shared" si="43"/>
        <v>0</v>
      </c>
      <c r="AS74" s="590">
        <f t="shared" si="16"/>
        <v>0</v>
      </c>
      <c r="AT74" s="583" t="str">
        <f t="shared" si="44"/>
        <v/>
      </c>
      <c r="AU74" s="583" t="str">
        <f t="shared" si="45"/>
        <v/>
      </c>
      <c r="AV74" s="584" t="str">
        <f>IFERROR(VLOOKUP(G74,'base dados'!$B$2:$C$47,2,FALSE),"")</f>
        <v/>
      </c>
      <c r="AW74" s="589">
        <f t="shared" si="46"/>
        <v>0</v>
      </c>
      <c r="AX74" s="583" t="str">
        <f t="shared" si="47"/>
        <v/>
      </c>
      <c r="AY74" s="583" t="str">
        <f t="shared" si="48"/>
        <v/>
      </c>
      <c r="AZ74" s="585" t="str">
        <f>IFERROR(VLOOKUP(H74,'base dados'!$B$2:$C$47,2,FALSE),"")</f>
        <v/>
      </c>
      <c r="BA74" s="589">
        <f t="shared" si="49"/>
        <v>0</v>
      </c>
      <c r="BB74" s="589">
        <f t="shared" si="50"/>
        <v>0</v>
      </c>
      <c r="BD74" s="494"/>
      <c r="BE74" s="494"/>
      <c r="BF74" s="494"/>
      <c r="BG74" s="494"/>
      <c r="BH74" s="482" t="e">
        <f>VLOOKUP(I74,[27]TABELAS!$E$1:$F$48,2,0)</f>
        <v>#N/A</v>
      </c>
      <c r="BI74" s="491" t="str">
        <f>IF(AV74="","",VLOOKUP(CONCATENATE(I74,K74),[27]atualizada!$A$6:$N$160,12,0))</f>
        <v/>
      </c>
      <c r="BJ74" s="491" t="e">
        <f>IF(#REF!="","",VLOOKUP(CONCATENATE(I74,K74),[27]atualizada!$A$6:$N$160,8,0))</f>
        <v>#REF!</v>
      </c>
      <c r="BK74" s="491">
        <f>IF(BA74="","",VLOOKUP(CONCATENATE(I74,K74),[27]atualizada!$A$6:$N$160,10,0))</f>
        <v>0</v>
      </c>
      <c r="BL74" s="494"/>
      <c r="BM74" s="494"/>
      <c r="BO74" s="491"/>
      <c r="BP74" s="491"/>
      <c r="BQ74" s="492">
        <f t="shared" si="51"/>
        <v>0</v>
      </c>
      <c r="BR74" s="494"/>
      <c r="BS74" s="494"/>
      <c r="BT74" s="494"/>
      <c r="BX74" s="493">
        <f t="shared" si="52"/>
        <v>0</v>
      </c>
      <c r="BY74" s="493" t="e">
        <f>#REF!*BE74</f>
        <v>#REF!</v>
      </c>
      <c r="BZ74" s="493">
        <f t="shared" si="53"/>
        <v>0</v>
      </c>
    </row>
    <row r="75" spans="1:78" ht="49.9" customHeight="1">
      <c r="A75" s="482">
        <f>IFERROR(VLOOKUP(G75,'base dados'!$K$2:$L$3,2,FALSE),0)</f>
        <v>0</v>
      </c>
      <c r="B75" s="482">
        <f>IFERROR(VLOOKUP(H75,'base dados'!$O$2:$P$5,2,FALSE),0)</f>
        <v>0</v>
      </c>
      <c r="C75" s="578">
        <f t="shared" si="13"/>
        <v>65</v>
      </c>
      <c r="D75" s="578"/>
      <c r="E75" s="578"/>
      <c r="F75" s="581"/>
      <c r="G75" s="579"/>
      <c r="H75" s="579"/>
      <c r="I75" s="578"/>
      <c r="J75" s="582"/>
      <c r="K75" s="582"/>
      <c r="L75" s="586">
        <f t="shared" si="35"/>
        <v>0</v>
      </c>
      <c r="M75" s="587"/>
      <c r="N75" s="587"/>
      <c r="O75" s="586">
        <f t="shared" si="36"/>
        <v>0</v>
      </c>
      <c r="P75" s="587"/>
      <c r="Q75" s="587"/>
      <c r="R75" s="587"/>
      <c r="S75" s="587"/>
      <c r="T75" s="586">
        <f t="shared" si="37"/>
        <v>0</v>
      </c>
      <c r="U75" s="582"/>
      <c r="V75" s="582"/>
      <c r="W75" s="582"/>
      <c r="X75" s="582"/>
      <c r="Y75" s="586">
        <f t="shared" si="38"/>
        <v>0</v>
      </c>
      <c r="Z75" s="582"/>
      <c r="AA75" s="582"/>
      <c r="AB75" s="586">
        <f t="shared" si="39"/>
        <v>0</v>
      </c>
      <c r="AC75" s="582"/>
      <c r="AD75" s="582"/>
      <c r="AE75" s="582"/>
      <c r="AF75" s="586">
        <f t="shared" si="40"/>
        <v>0</v>
      </c>
      <c r="AG75" s="582"/>
      <c r="AH75" s="582"/>
      <c r="AI75" s="582"/>
      <c r="AJ75" s="582"/>
      <c r="AK75" s="586">
        <f t="shared" si="41"/>
        <v>0</v>
      </c>
      <c r="AL75" s="582"/>
      <c r="AM75" s="582"/>
      <c r="AN75" s="586">
        <f t="shared" si="42"/>
        <v>0</v>
      </c>
      <c r="AO75" s="582"/>
      <c r="AP75" s="582"/>
      <c r="AQ75" s="582"/>
      <c r="AR75" s="588">
        <f t="shared" si="43"/>
        <v>0</v>
      </c>
      <c r="AS75" s="590">
        <f t="shared" si="16"/>
        <v>0</v>
      </c>
      <c r="AT75" s="583" t="str">
        <f t="shared" si="44"/>
        <v/>
      </c>
      <c r="AU75" s="583" t="str">
        <f t="shared" si="45"/>
        <v/>
      </c>
      <c r="AV75" s="584" t="str">
        <f>IFERROR(VLOOKUP(G75,'base dados'!$B$2:$C$47,2,FALSE),"")</f>
        <v/>
      </c>
      <c r="AW75" s="589">
        <f t="shared" si="46"/>
        <v>0</v>
      </c>
      <c r="AX75" s="583" t="str">
        <f t="shared" si="47"/>
        <v/>
      </c>
      <c r="AY75" s="583" t="str">
        <f t="shared" si="48"/>
        <v/>
      </c>
      <c r="AZ75" s="585" t="str">
        <f>IFERROR(VLOOKUP(H75,'base dados'!$B$2:$C$47,2,FALSE),"")</f>
        <v/>
      </c>
      <c r="BA75" s="589">
        <f t="shared" si="49"/>
        <v>0</v>
      </c>
      <c r="BB75" s="589">
        <f t="shared" si="50"/>
        <v>0</v>
      </c>
      <c r="BD75" s="494"/>
      <c r="BE75" s="494"/>
      <c r="BF75" s="494"/>
      <c r="BG75" s="494"/>
      <c r="BH75" s="482" t="e">
        <f>VLOOKUP(I75,[27]TABELAS!$E$1:$F$48,2,0)</f>
        <v>#N/A</v>
      </c>
      <c r="BI75" s="491" t="str">
        <f>IF(AV75="","",VLOOKUP(CONCATENATE(I75,K75),[27]atualizada!$A$6:$N$160,12,0))</f>
        <v/>
      </c>
      <c r="BJ75" s="491" t="e">
        <f>IF(#REF!="","",VLOOKUP(CONCATENATE(I75,K75),[27]atualizada!$A$6:$N$160,8,0))</f>
        <v>#REF!</v>
      </c>
      <c r="BK75" s="491">
        <f>IF(BA75="","",VLOOKUP(CONCATENATE(I75,K75),[27]atualizada!$A$6:$N$160,10,0))</f>
        <v>0</v>
      </c>
      <c r="BL75" s="494"/>
      <c r="BM75" s="494"/>
      <c r="BO75" s="491"/>
      <c r="BP75" s="491"/>
      <c r="BQ75" s="492">
        <f t="shared" si="51"/>
        <v>0</v>
      </c>
      <c r="BR75" s="494"/>
      <c r="BS75" s="494"/>
      <c r="BT75" s="494"/>
      <c r="BX75" s="493">
        <f t="shared" si="52"/>
        <v>0</v>
      </c>
      <c r="BY75" s="493" t="e">
        <f>#REF!*BE75</f>
        <v>#REF!</v>
      </c>
      <c r="BZ75" s="493">
        <f t="shared" si="53"/>
        <v>0</v>
      </c>
    </row>
    <row r="76" spans="1:78" ht="49.9" customHeight="1">
      <c r="A76" s="482">
        <f>IFERROR(VLOOKUP(G76,'base dados'!$K$2:$L$3,2,FALSE),0)</f>
        <v>0</v>
      </c>
      <c r="B76" s="482">
        <f>IFERROR(VLOOKUP(H76,'base dados'!$O$2:$P$5,2,FALSE),0)</f>
        <v>0</v>
      </c>
      <c r="C76" s="578">
        <f t="shared" ref="C76:C139" si="55">ROW()-10</f>
        <v>66</v>
      </c>
      <c r="D76" s="578"/>
      <c r="E76" s="578"/>
      <c r="F76" s="581"/>
      <c r="G76" s="579"/>
      <c r="H76" s="579"/>
      <c r="I76" s="578"/>
      <c r="J76" s="582"/>
      <c r="K76" s="582"/>
      <c r="L76" s="586">
        <f t="shared" si="35"/>
        <v>0</v>
      </c>
      <c r="M76" s="587"/>
      <c r="N76" s="587"/>
      <c r="O76" s="586">
        <f t="shared" si="36"/>
        <v>0</v>
      </c>
      <c r="P76" s="587"/>
      <c r="Q76" s="587"/>
      <c r="R76" s="587"/>
      <c r="S76" s="587"/>
      <c r="T76" s="586">
        <f t="shared" si="37"/>
        <v>0</v>
      </c>
      <c r="U76" s="582"/>
      <c r="V76" s="582"/>
      <c r="W76" s="582"/>
      <c r="X76" s="582"/>
      <c r="Y76" s="586">
        <f t="shared" si="38"/>
        <v>0</v>
      </c>
      <c r="Z76" s="582"/>
      <c r="AA76" s="582"/>
      <c r="AB76" s="586">
        <f t="shared" si="39"/>
        <v>0</v>
      </c>
      <c r="AC76" s="582"/>
      <c r="AD76" s="582"/>
      <c r="AE76" s="582"/>
      <c r="AF76" s="586">
        <f t="shared" si="40"/>
        <v>0</v>
      </c>
      <c r="AG76" s="582"/>
      <c r="AH76" s="582"/>
      <c r="AI76" s="582"/>
      <c r="AJ76" s="582"/>
      <c r="AK76" s="586">
        <f t="shared" si="41"/>
        <v>0</v>
      </c>
      <c r="AL76" s="582"/>
      <c r="AM76" s="582"/>
      <c r="AN76" s="586">
        <f t="shared" si="42"/>
        <v>0</v>
      </c>
      <c r="AO76" s="582"/>
      <c r="AP76" s="582"/>
      <c r="AQ76" s="582"/>
      <c r="AR76" s="588">
        <f t="shared" si="43"/>
        <v>0</v>
      </c>
      <c r="AS76" s="590">
        <f t="shared" ref="AS76:AS139" si="56">ROUNDUP(AB76+AF76+AK76+AN76+AR76+T76+O76+Y76,3)</f>
        <v>0</v>
      </c>
      <c r="AT76" s="583" t="str">
        <f t="shared" si="44"/>
        <v/>
      </c>
      <c r="AU76" s="583" t="str">
        <f t="shared" si="45"/>
        <v/>
      </c>
      <c r="AV76" s="584" t="str">
        <f>IFERROR(VLOOKUP(G76,'base dados'!$B$2:$C$47,2,FALSE),"")</f>
        <v/>
      </c>
      <c r="AW76" s="589">
        <f t="shared" si="46"/>
        <v>0</v>
      </c>
      <c r="AX76" s="583" t="str">
        <f t="shared" si="47"/>
        <v/>
      </c>
      <c r="AY76" s="583" t="str">
        <f t="shared" si="48"/>
        <v/>
      </c>
      <c r="AZ76" s="585" t="str">
        <f>IFERROR(VLOOKUP(H76,'base dados'!$B$2:$C$47,2,FALSE),"")</f>
        <v/>
      </c>
      <c r="BA76" s="589">
        <f t="shared" si="49"/>
        <v>0</v>
      </c>
      <c r="BB76" s="589">
        <f t="shared" si="50"/>
        <v>0</v>
      </c>
      <c r="BD76" s="494"/>
      <c r="BE76" s="494"/>
      <c r="BF76" s="494"/>
      <c r="BG76" s="494"/>
      <c r="BH76" s="482" t="e">
        <f>VLOOKUP(I76,[27]TABELAS!$E$1:$F$48,2,0)</f>
        <v>#N/A</v>
      </c>
      <c r="BI76" s="491" t="str">
        <f>IF(AV76="","",VLOOKUP(CONCATENATE(I76,K76),[27]atualizada!$A$6:$N$160,12,0))</f>
        <v/>
      </c>
      <c r="BJ76" s="491" t="e">
        <f>IF(#REF!="","",VLOOKUP(CONCATENATE(I76,K76),[27]atualizada!$A$6:$N$160,8,0))</f>
        <v>#REF!</v>
      </c>
      <c r="BK76" s="491">
        <f>IF(BA76="","",VLOOKUP(CONCATENATE(I76,K76),[27]atualizada!$A$6:$N$160,10,0))</f>
        <v>0</v>
      </c>
      <c r="BL76" s="494"/>
      <c r="BM76" s="494"/>
      <c r="BO76" s="491"/>
      <c r="BP76" s="491"/>
      <c r="BQ76" s="492">
        <f t="shared" si="51"/>
        <v>0</v>
      </c>
      <c r="BR76" s="494"/>
      <c r="BS76" s="494"/>
      <c r="BT76" s="494"/>
      <c r="BX76" s="493">
        <f t="shared" si="52"/>
        <v>0</v>
      </c>
      <c r="BY76" s="493" t="e">
        <f>#REF!*BE76</f>
        <v>#REF!</v>
      </c>
      <c r="BZ76" s="493">
        <f t="shared" si="53"/>
        <v>0</v>
      </c>
    </row>
    <row r="77" spans="1:78" ht="49.9" customHeight="1">
      <c r="A77" s="482">
        <f>IFERROR(VLOOKUP(G77,'base dados'!$K$2:$L$3,2,FALSE),0)</f>
        <v>0</v>
      </c>
      <c r="B77" s="482">
        <f>IFERROR(VLOOKUP(H77,'base dados'!$O$2:$P$5,2,FALSE),0)</f>
        <v>0</v>
      </c>
      <c r="C77" s="578">
        <f t="shared" si="55"/>
        <v>67</v>
      </c>
      <c r="D77" s="578"/>
      <c r="E77" s="578"/>
      <c r="F77" s="581"/>
      <c r="G77" s="579"/>
      <c r="H77" s="579"/>
      <c r="I77" s="578"/>
      <c r="J77" s="582"/>
      <c r="K77" s="582"/>
      <c r="L77" s="586">
        <f t="shared" si="35"/>
        <v>0</v>
      </c>
      <c r="M77" s="587"/>
      <c r="N77" s="587"/>
      <c r="O77" s="586">
        <f t="shared" si="36"/>
        <v>0</v>
      </c>
      <c r="P77" s="587"/>
      <c r="Q77" s="587"/>
      <c r="R77" s="587"/>
      <c r="S77" s="587"/>
      <c r="T77" s="586">
        <f t="shared" si="37"/>
        <v>0</v>
      </c>
      <c r="U77" s="582"/>
      <c r="V77" s="582"/>
      <c r="W77" s="582"/>
      <c r="X77" s="582"/>
      <c r="Y77" s="586">
        <f t="shared" si="38"/>
        <v>0</v>
      </c>
      <c r="Z77" s="582"/>
      <c r="AA77" s="582"/>
      <c r="AB77" s="586">
        <f t="shared" si="39"/>
        <v>0</v>
      </c>
      <c r="AC77" s="582"/>
      <c r="AD77" s="582"/>
      <c r="AE77" s="582"/>
      <c r="AF77" s="586">
        <f t="shared" si="40"/>
        <v>0</v>
      </c>
      <c r="AG77" s="582"/>
      <c r="AH77" s="582"/>
      <c r="AI77" s="582"/>
      <c r="AJ77" s="582"/>
      <c r="AK77" s="586">
        <f t="shared" si="41"/>
        <v>0</v>
      </c>
      <c r="AL77" s="582"/>
      <c r="AM77" s="582"/>
      <c r="AN77" s="586">
        <f t="shared" si="42"/>
        <v>0</v>
      </c>
      <c r="AO77" s="582"/>
      <c r="AP77" s="582"/>
      <c r="AQ77" s="582"/>
      <c r="AR77" s="588">
        <f t="shared" si="43"/>
        <v>0</v>
      </c>
      <c r="AS77" s="590">
        <f t="shared" si="56"/>
        <v>0</v>
      </c>
      <c r="AT77" s="583" t="str">
        <f t="shared" si="44"/>
        <v/>
      </c>
      <c r="AU77" s="583" t="str">
        <f t="shared" si="45"/>
        <v/>
      </c>
      <c r="AV77" s="584" t="str">
        <f>IFERROR(VLOOKUP(G77,'base dados'!$B$2:$C$47,2,FALSE),"")</f>
        <v/>
      </c>
      <c r="AW77" s="589">
        <f t="shared" si="46"/>
        <v>0</v>
      </c>
      <c r="AX77" s="583" t="str">
        <f t="shared" si="47"/>
        <v/>
      </c>
      <c r="AY77" s="583" t="str">
        <f t="shared" si="48"/>
        <v/>
      </c>
      <c r="AZ77" s="585" t="str">
        <f>IFERROR(VLOOKUP(H77,'base dados'!$B$2:$C$47,2,FALSE),"")</f>
        <v/>
      </c>
      <c r="BA77" s="589">
        <f t="shared" si="49"/>
        <v>0</v>
      </c>
      <c r="BB77" s="589">
        <f t="shared" si="50"/>
        <v>0</v>
      </c>
      <c r="BD77" s="494"/>
      <c r="BE77" s="494"/>
      <c r="BF77" s="494"/>
      <c r="BG77" s="494"/>
      <c r="BH77" s="482" t="e">
        <f>VLOOKUP(I77,[27]TABELAS!$E$1:$F$48,2,0)</f>
        <v>#N/A</v>
      </c>
      <c r="BI77" s="491" t="str">
        <f>IF(AV77="","",VLOOKUP(CONCATENATE(I77,K77),[27]atualizada!$A$6:$N$160,12,0))</f>
        <v/>
      </c>
      <c r="BJ77" s="491" t="e">
        <f>IF(#REF!="","",VLOOKUP(CONCATENATE(I77,K77),[27]atualizada!$A$6:$N$160,8,0))</f>
        <v>#REF!</v>
      </c>
      <c r="BK77" s="491">
        <f>IF(BA77="","",VLOOKUP(CONCATENATE(I77,K77),[27]atualizada!$A$6:$N$160,10,0))</f>
        <v>0</v>
      </c>
      <c r="BL77" s="494"/>
      <c r="BM77" s="494"/>
      <c r="BO77" s="491"/>
      <c r="BP77" s="491"/>
      <c r="BQ77" s="492">
        <f t="shared" si="51"/>
        <v>0</v>
      </c>
      <c r="BR77" s="494"/>
      <c r="BS77" s="494"/>
      <c r="BT77" s="494"/>
      <c r="BX77" s="493">
        <f t="shared" si="52"/>
        <v>0</v>
      </c>
      <c r="BY77" s="493" t="e">
        <f>#REF!*BE77</f>
        <v>#REF!</v>
      </c>
      <c r="BZ77" s="493">
        <f t="shared" ref="BZ77:BZ140" si="57">BA77*BF77</f>
        <v>0</v>
      </c>
    </row>
    <row r="78" spans="1:78" ht="49.9" customHeight="1">
      <c r="A78" s="482">
        <f>IFERROR(VLOOKUP(G78,'base dados'!$K$2:$L$3,2,FALSE),0)</f>
        <v>0</v>
      </c>
      <c r="B78" s="482">
        <f>IFERROR(VLOOKUP(H78,'base dados'!$O$2:$P$5,2,FALSE),0)</f>
        <v>0</v>
      </c>
      <c r="C78" s="578">
        <f t="shared" si="55"/>
        <v>68</v>
      </c>
      <c r="D78" s="578"/>
      <c r="E78" s="578"/>
      <c r="F78" s="581"/>
      <c r="G78" s="579"/>
      <c r="H78" s="579"/>
      <c r="I78" s="578"/>
      <c r="J78" s="582"/>
      <c r="K78" s="582"/>
      <c r="L78" s="586">
        <f t="shared" si="35"/>
        <v>0</v>
      </c>
      <c r="M78" s="587"/>
      <c r="N78" s="587"/>
      <c r="O78" s="586">
        <f t="shared" si="36"/>
        <v>0</v>
      </c>
      <c r="P78" s="587"/>
      <c r="Q78" s="587"/>
      <c r="R78" s="587"/>
      <c r="S78" s="587"/>
      <c r="T78" s="586">
        <f t="shared" si="37"/>
        <v>0</v>
      </c>
      <c r="U78" s="582"/>
      <c r="V78" s="582"/>
      <c r="W78" s="582"/>
      <c r="X78" s="582"/>
      <c r="Y78" s="586">
        <f t="shared" si="38"/>
        <v>0</v>
      </c>
      <c r="Z78" s="582"/>
      <c r="AA78" s="582"/>
      <c r="AB78" s="586">
        <f t="shared" si="39"/>
        <v>0</v>
      </c>
      <c r="AC78" s="582"/>
      <c r="AD78" s="582"/>
      <c r="AE78" s="582"/>
      <c r="AF78" s="586">
        <f t="shared" si="40"/>
        <v>0</v>
      </c>
      <c r="AG78" s="582"/>
      <c r="AH78" s="582"/>
      <c r="AI78" s="582"/>
      <c r="AJ78" s="582"/>
      <c r="AK78" s="586">
        <f t="shared" si="41"/>
        <v>0</v>
      </c>
      <c r="AL78" s="582"/>
      <c r="AM78" s="582"/>
      <c r="AN78" s="586">
        <f t="shared" si="42"/>
        <v>0</v>
      </c>
      <c r="AO78" s="582"/>
      <c r="AP78" s="582"/>
      <c r="AQ78" s="582"/>
      <c r="AR78" s="588">
        <f t="shared" si="43"/>
        <v>0</v>
      </c>
      <c r="AS78" s="590">
        <f t="shared" si="56"/>
        <v>0</v>
      </c>
      <c r="AT78" s="583" t="str">
        <f t="shared" si="44"/>
        <v/>
      </c>
      <c r="AU78" s="583" t="str">
        <f t="shared" si="45"/>
        <v/>
      </c>
      <c r="AV78" s="584" t="str">
        <f>IFERROR(VLOOKUP(G78,'base dados'!$B$2:$C$47,2,FALSE),"")</f>
        <v/>
      </c>
      <c r="AW78" s="589">
        <f t="shared" si="46"/>
        <v>0</v>
      </c>
      <c r="AX78" s="583" t="str">
        <f t="shared" si="47"/>
        <v/>
      </c>
      <c r="AY78" s="583" t="str">
        <f t="shared" si="48"/>
        <v/>
      </c>
      <c r="AZ78" s="585" t="str">
        <f>IFERROR(VLOOKUP(H78,'base dados'!$B$2:$C$47,2,FALSE),"")</f>
        <v/>
      </c>
      <c r="BA78" s="589">
        <f t="shared" si="49"/>
        <v>0</v>
      </c>
      <c r="BB78" s="589">
        <f t="shared" si="50"/>
        <v>0</v>
      </c>
      <c r="BD78" s="494"/>
      <c r="BE78" s="494"/>
      <c r="BF78" s="494"/>
      <c r="BG78" s="494"/>
      <c r="BH78" s="482" t="e">
        <f>VLOOKUP(I78,[27]TABELAS!$E$1:$F$48,2,0)</f>
        <v>#N/A</v>
      </c>
      <c r="BI78" s="491" t="str">
        <f>IF(AV78="","",VLOOKUP(CONCATENATE(I78,K78),[27]atualizada!$A$6:$N$160,12,0))</f>
        <v/>
      </c>
      <c r="BJ78" s="491" t="e">
        <f>IF(#REF!="","",VLOOKUP(CONCATENATE(I78,K78),[27]atualizada!$A$6:$N$160,8,0))</f>
        <v>#REF!</v>
      </c>
      <c r="BK78" s="491">
        <f>IF(BA78="","",VLOOKUP(CONCATENATE(I78,K78),[27]atualizada!$A$6:$N$160,10,0))</f>
        <v>0</v>
      </c>
      <c r="BL78" s="494"/>
      <c r="BM78" s="494"/>
      <c r="BO78" s="491"/>
      <c r="BP78" s="491"/>
      <c r="BQ78" s="492">
        <f t="shared" si="51"/>
        <v>0</v>
      </c>
      <c r="BR78" s="494"/>
      <c r="BS78" s="494"/>
      <c r="BT78" s="494"/>
      <c r="BX78" s="493">
        <f t="shared" si="52"/>
        <v>0</v>
      </c>
      <c r="BY78" s="493" t="e">
        <f>#REF!*BE78</f>
        <v>#REF!</v>
      </c>
      <c r="BZ78" s="493">
        <f t="shared" si="57"/>
        <v>0</v>
      </c>
    </row>
    <row r="79" spans="1:78" ht="49.9" customHeight="1">
      <c r="A79" s="482">
        <f>IFERROR(VLOOKUP(G79,'base dados'!$K$2:$L$3,2,FALSE),0)</f>
        <v>0</v>
      </c>
      <c r="B79" s="482">
        <f>IFERROR(VLOOKUP(H79,'base dados'!$O$2:$P$5,2,FALSE),0)</f>
        <v>0</v>
      </c>
      <c r="C79" s="578">
        <f t="shared" si="55"/>
        <v>69</v>
      </c>
      <c r="D79" s="578"/>
      <c r="E79" s="578"/>
      <c r="F79" s="581"/>
      <c r="G79" s="579"/>
      <c r="H79" s="579"/>
      <c r="I79" s="578"/>
      <c r="J79" s="582"/>
      <c r="K79" s="582"/>
      <c r="L79" s="586">
        <f t="shared" si="35"/>
        <v>0</v>
      </c>
      <c r="M79" s="587"/>
      <c r="N79" s="587"/>
      <c r="O79" s="586">
        <f t="shared" si="36"/>
        <v>0</v>
      </c>
      <c r="P79" s="587"/>
      <c r="Q79" s="587"/>
      <c r="R79" s="587"/>
      <c r="S79" s="587"/>
      <c r="T79" s="586">
        <f t="shared" si="37"/>
        <v>0</v>
      </c>
      <c r="U79" s="582"/>
      <c r="V79" s="582"/>
      <c r="W79" s="582"/>
      <c r="X79" s="582"/>
      <c r="Y79" s="586">
        <f t="shared" si="38"/>
        <v>0</v>
      </c>
      <c r="Z79" s="582"/>
      <c r="AA79" s="582"/>
      <c r="AB79" s="586">
        <f t="shared" si="39"/>
        <v>0</v>
      </c>
      <c r="AC79" s="582"/>
      <c r="AD79" s="582"/>
      <c r="AE79" s="582"/>
      <c r="AF79" s="586">
        <f t="shared" si="40"/>
        <v>0</v>
      </c>
      <c r="AG79" s="582"/>
      <c r="AH79" s="582"/>
      <c r="AI79" s="582"/>
      <c r="AJ79" s="582"/>
      <c r="AK79" s="586">
        <f t="shared" si="41"/>
        <v>0</v>
      </c>
      <c r="AL79" s="582"/>
      <c r="AM79" s="582"/>
      <c r="AN79" s="586">
        <f t="shared" si="42"/>
        <v>0</v>
      </c>
      <c r="AO79" s="582"/>
      <c r="AP79" s="582"/>
      <c r="AQ79" s="582"/>
      <c r="AR79" s="588">
        <f t="shared" si="43"/>
        <v>0</v>
      </c>
      <c r="AS79" s="590">
        <f t="shared" si="56"/>
        <v>0</v>
      </c>
      <c r="AT79" s="583" t="str">
        <f t="shared" si="44"/>
        <v/>
      </c>
      <c r="AU79" s="583" t="str">
        <f t="shared" si="45"/>
        <v/>
      </c>
      <c r="AV79" s="584" t="str">
        <f>IFERROR(VLOOKUP(G79,'base dados'!$B$2:$C$47,2,FALSE),"")</f>
        <v/>
      </c>
      <c r="AW79" s="589">
        <f t="shared" si="46"/>
        <v>0</v>
      </c>
      <c r="AX79" s="583" t="str">
        <f t="shared" si="47"/>
        <v/>
      </c>
      <c r="AY79" s="583" t="str">
        <f t="shared" si="48"/>
        <v/>
      </c>
      <c r="AZ79" s="585" t="str">
        <f>IFERROR(VLOOKUP(H79,'base dados'!$B$2:$C$47,2,FALSE),"")</f>
        <v/>
      </c>
      <c r="BA79" s="589">
        <f t="shared" si="49"/>
        <v>0</v>
      </c>
      <c r="BB79" s="589">
        <f t="shared" si="50"/>
        <v>0</v>
      </c>
      <c r="BD79" s="494"/>
      <c r="BE79" s="494"/>
      <c r="BF79" s="494"/>
      <c r="BG79" s="494"/>
      <c r="BH79" s="482" t="e">
        <f>VLOOKUP(I79,[27]TABELAS!$E$1:$F$48,2,0)</f>
        <v>#N/A</v>
      </c>
      <c r="BI79" s="491" t="str">
        <f>IF(AV79="","",VLOOKUP(CONCATENATE(I79,K79),[27]atualizada!$A$6:$N$160,12,0))</f>
        <v/>
      </c>
      <c r="BJ79" s="491" t="e">
        <f>IF(#REF!="","",VLOOKUP(CONCATENATE(I79,K79),[27]atualizada!$A$6:$N$160,8,0))</f>
        <v>#REF!</v>
      </c>
      <c r="BK79" s="491">
        <f>IF(BA79="","",VLOOKUP(CONCATENATE(I79,K79),[27]atualizada!$A$6:$N$160,10,0))</f>
        <v>0</v>
      </c>
      <c r="BL79" s="494"/>
      <c r="BM79" s="494"/>
      <c r="BO79" s="491"/>
      <c r="BP79" s="491"/>
      <c r="BQ79" s="492">
        <f t="shared" ref="BQ79:BQ142" si="58">BN79-BT79</f>
        <v>0</v>
      </c>
      <c r="BR79" s="494"/>
      <c r="BS79" s="494"/>
      <c r="BT79" s="494"/>
      <c r="BX79" s="493">
        <f t="shared" si="52"/>
        <v>0</v>
      </c>
      <c r="BY79" s="493" t="e">
        <f>#REF!*BE79</f>
        <v>#REF!</v>
      </c>
      <c r="BZ79" s="493">
        <f t="shared" si="57"/>
        <v>0</v>
      </c>
    </row>
    <row r="80" spans="1:78" ht="49.9" customHeight="1">
      <c r="A80" s="482">
        <f>IFERROR(VLOOKUP(G80,'base dados'!$K$2:$L$3,2,FALSE),0)</f>
        <v>0</v>
      </c>
      <c r="B80" s="482">
        <f>IFERROR(VLOOKUP(H80,'base dados'!$O$2:$P$5,2,FALSE),0)</f>
        <v>0</v>
      </c>
      <c r="C80" s="578">
        <f t="shared" si="55"/>
        <v>70</v>
      </c>
      <c r="D80" s="578"/>
      <c r="E80" s="578"/>
      <c r="F80" s="581"/>
      <c r="G80" s="579"/>
      <c r="H80" s="579"/>
      <c r="I80" s="578"/>
      <c r="J80" s="582"/>
      <c r="K80" s="582"/>
      <c r="L80" s="586">
        <f t="shared" si="35"/>
        <v>0</v>
      </c>
      <c r="M80" s="587"/>
      <c r="N80" s="587"/>
      <c r="O80" s="586">
        <f t="shared" si="36"/>
        <v>0</v>
      </c>
      <c r="P80" s="587"/>
      <c r="Q80" s="587"/>
      <c r="R80" s="587"/>
      <c r="S80" s="587"/>
      <c r="T80" s="586">
        <f t="shared" si="37"/>
        <v>0</v>
      </c>
      <c r="U80" s="582"/>
      <c r="V80" s="582"/>
      <c r="W80" s="582"/>
      <c r="X80" s="582"/>
      <c r="Y80" s="586">
        <f t="shared" si="38"/>
        <v>0</v>
      </c>
      <c r="Z80" s="582"/>
      <c r="AA80" s="582"/>
      <c r="AB80" s="586">
        <f t="shared" si="39"/>
        <v>0</v>
      </c>
      <c r="AC80" s="582"/>
      <c r="AD80" s="582"/>
      <c r="AE80" s="582"/>
      <c r="AF80" s="586">
        <f t="shared" si="40"/>
        <v>0</v>
      </c>
      <c r="AG80" s="582"/>
      <c r="AH80" s="582"/>
      <c r="AI80" s="582"/>
      <c r="AJ80" s="582"/>
      <c r="AK80" s="586">
        <f t="shared" si="41"/>
        <v>0</v>
      </c>
      <c r="AL80" s="582"/>
      <c r="AM80" s="582"/>
      <c r="AN80" s="586">
        <f t="shared" si="42"/>
        <v>0</v>
      </c>
      <c r="AO80" s="582"/>
      <c r="AP80" s="582"/>
      <c r="AQ80" s="582"/>
      <c r="AR80" s="588">
        <f t="shared" si="43"/>
        <v>0</v>
      </c>
      <c r="AS80" s="590">
        <f t="shared" si="56"/>
        <v>0</v>
      </c>
      <c r="AT80" s="583" t="str">
        <f t="shared" si="44"/>
        <v/>
      </c>
      <c r="AU80" s="583" t="str">
        <f t="shared" si="45"/>
        <v/>
      </c>
      <c r="AV80" s="584" t="str">
        <f>IFERROR(VLOOKUP(G80,'base dados'!$B$2:$C$47,2,FALSE),"")</f>
        <v/>
      </c>
      <c r="AW80" s="589">
        <f t="shared" si="46"/>
        <v>0</v>
      </c>
      <c r="AX80" s="583" t="str">
        <f t="shared" si="47"/>
        <v/>
      </c>
      <c r="AY80" s="583" t="str">
        <f t="shared" si="48"/>
        <v/>
      </c>
      <c r="AZ80" s="585" t="str">
        <f>IFERROR(VLOOKUP(H80,'base dados'!$B$2:$C$47,2,FALSE),"")</f>
        <v/>
      </c>
      <c r="BA80" s="589">
        <f t="shared" si="49"/>
        <v>0</v>
      </c>
      <c r="BB80" s="589">
        <f t="shared" si="50"/>
        <v>0</v>
      </c>
      <c r="BD80" s="494"/>
      <c r="BE80" s="494"/>
      <c r="BF80" s="494"/>
      <c r="BG80" s="494"/>
      <c r="BH80" s="482" t="e">
        <f>VLOOKUP(I80,[27]TABELAS!$E$1:$F$48,2,0)</f>
        <v>#N/A</v>
      </c>
      <c r="BI80" s="491" t="str">
        <f>IF(AV80="","",VLOOKUP(CONCATENATE(I80,K80),[27]atualizada!$A$6:$N$160,12,0))</f>
        <v/>
      </c>
      <c r="BJ80" s="491" t="e">
        <f>IF(#REF!="","",VLOOKUP(CONCATENATE(I80,K80),[27]atualizada!$A$6:$N$160,8,0))</f>
        <v>#REF!</v>
      </c>
      <c r="BK80" s="491">
        <f>IF(BA80="","",VLOOKUP(CONCATENATE(I80,K80),[27]atualizada!$A$6:$N$160,10,0))</f>
        <v>0</v>
      </c>
      <c r="BL80" s="494"/>
      <c r="BM80" s="494"/>
      <c r="BO80" s="491"/>
      <c r="BP80" s="491"/>
      <c r="BQ80" s="492">
        <f t="shared" si="58"/>
        <v>0</v>
      </c>
      <c r="BR80" s="494"/>
      <c r="BS80" s="494"/>
      <c r="BT80" s="494"/>
      <c r="BX80" s="493">
        <f t="shared" si="52"/>
        <v>0</v>
      </c>
      <c r="BY80" s="493" t="e">
        <f>#REF!*BE80</f>
        <v>#REF!</v>
      </c>
      <c r="BZ80" s="493">
        <f t="shared" si="57"/>
        <v>0</v>
      </c>
    </row>
    <row r="81" spans="1:78" ht="49.9" customHeight="1">
      <c r="A81" s="482">
        <f>IFERROR(VLOOKUP(G81,'base dados'!$K$2:$L$3,2,FALSE),0)</f>
        <v>0</v>
      </c>
      <c r="B81" s="482">
        <f>IFERROR(VLOOKUP(H81,'base dados'!$O$2:$P$5,2,FALSE),0)</f>
        <v>0</v>
      </c>
      <c r="C81" s="578">
        <f t="shared" si="55"/>
        <v>71</v>
      </c>
      <c r="D81" s="578"/>
      <c r="E81" s="578"/>
      <c r="F81" s="581"/>
      <c r="G81" s="579"/>
      <c r="H81" s="579"/>
      <c r="I81" s="578"/>
      <c r="J81" s="582"/>
      <c r="K81" s="582"/>
      <c r="L81" s="586">
        <f t="shared" si="35"/>
        <v>0</v>
      </c>
      <c r="M81" s="587"/>
      <c r="N81" s="587"/>
      <c r="O81" s="586">
        <f t="shared" si="36"/>
        <v>0</v>
      </c>
      <c r="P81" s="587"/>
      <c r="Q81" s="587"/>
      <c r="R81" s="587"/>
      <c r="S81" s="587"/>
      <c r="T81" s="586">
        <f t="shared" si="37"/>
        <v>0</v>
      </c>
      <c r="U81" s="582"/>
      <c r="V81" s="582"/>
      <c r="W81" s="582"/>
      <c r="X81" s="582"/>
      <c r="Y81" s="586">
        <f t="shared" si="38"/>
        <v>0</v>
      </c>
      <c r="Z81" s="582"/>
      <c r="AA81" s="582"/>
      <c r="AB81" s="586">
        <f t="shared" si="39"/>
        <v>0</v>
      </c>
      <c r="AC81" s="582"/>
      <c r="AD81" s="582"/>
      <c r="AE81" s="582"/>
      <c r="AF81" s="586">
        <f t="shared" si="40"/>
        <v>0</v>
      </c>
      <c r="AG81" s="582"/>
      <c r="AH81" s="582"/>
      <c r="AI81" s="582"/>
      <c r="AJ81" s="582"/>
      <c r="AK81" s="586">
        <f t="shared" si="41"/>
        <v>0</v>
      </c>
      <c r="AL81" s="582"/>
      <c r="AM81" s="582"/>
      <c r="AN81" s="586">
        <f t="shared" si="42"/>
        <v>0</v>
      </c>
      <c r="AO81" s="582"/>
      <c r="AP81" s="582"/>
      <c r="AQ81" s="582"/>
      <c r="AR81" s="588">
        <f t="shared" si="43"/>
        <v>0</v>
      </c>
      <c r="AS81" s="590">
        <f t="shared" si="56"/>
        <v>0</v>
      </c>
      <c r="AT81" s="583" t="str">
        <f t="shared" si="44"/>
        <v/>
      </c>
      <c r="AU81" s="583" t="str">
        <f t="shared" si="45"/>
        <v/>
      </c>
      <c r="AV81" s="584" t="str">
        <f>IFERROR(VLOOKUP(G81,'base dados'!$B$2:$C$47,2,FALSE),"")</f>
        <v/>
      </c>
      <c r="AW81" s="589">
        <f t="shared" si="46"/>
        <v>0</v>
      </c>
      <c r="AX81" s="583" t="str">
        <f t="shared" si="47"/>
        <v/>
      </c>
      <c r="AY81" s="583" t="str">
        <f t="shared" si="48"/>
        <v/>
      </c>
      <c r="AZ81" s="585" t="str">
        <f>IFERROR(VLOOKUP(H81,'base dados'!$B$2:$C$47,2,FALSE),"")</f>
        <v/>
      </c>
      <c r="BA81" s="589">
        <f t="shared" si="49"/>
        <v>0</v>
      </c>
      <c r="BB81" s="589">
        <f t="shared" si="50"/>
        <v>0</v>
      </c>
      <c r="BD81" s="494"/>
      <c r="BE81" s="494"/>
      <c r="BF81" s="494"/>
      <c r="BG81" s="494"/>
      <c r="BH81" s="482" t="e">
        <f>VLOOKUP(I81,[27]TABELAS!$E$1:$F$48,2,0)</f>
        <v>#N/A</v>
      </c>
      <c r="BI81" s="491" t="str">
        <f>IF(AV81="","",VLOOKUP(CONCATENATE(I81,K81),[27]atualizada!$A$6:$N$160,12,0))</f>
        <v/>
      </c>
      <c r="BJ81" s="491" t="e">
        <f>IF(#REF!="","",VLOOKUP(CONCATENATE(I81,K81),[27]atualizada!$A$6:$N$160,8,0))</f>
        <v>#REF!</v>
      </c>
      <c r="BK81" s="491">
        <f>IF(BA81="","",VLOOKUP(CONCATENATE(I81,K81),[27]atualizada!$A$6:$N$160,10,0))</f>
        <v>0</v>
      </c>
      <c r="BL81" s="494"/>
      <c r="BM81" s="494"/>
      <c r="BO81" s="491"/>
      <c r="BP81" s="491"/>
      <c r="BQ81" s="492">
        <f t="shared" si="58"/>
        <v>0</v>
      </c>
      <c r="BR81" s="494"/>
      <c r="BS81" s="494"/>
      <c r="BT81" s="494"/>
      <c r="BX81" s="493">
        <f t="shared" si="52"/>
        <v>0</v>
      </c>
      <c r="BY81" s="493" t="e">
        <f>#REF!*BE81</f>
        <v>#REF!</v>
      </c>
      <c r="BZ81" s="493">
        <f t="shared" si="57"/>
        <v>0</v>
      </c>
    </row>
    <row r="82" spans="1:78" ht="49.9" customHeight="1">
      <c r="A82" s="482">
        <f>IFERROR(VLOOKUP(G82,'base dados'!$K$2:$L$3,2,FALSE),0)</f>
        <v>0</v>
      </c>
      <c r="B82" s="482">
        <f>IFERROR(VLOOKUP(H82,'base dados'!$O$2:$P$5,2,FALSE),0)</f>
        <v>0</v>
      </c>
      <c r="C82" s="578">
        <f t="shared" si="55"/>
        <v>72</v>
      </c>
      <c r="D82" s="578"/>
      <c r="E82" s="578"/>
      <c r="F82" s="581"/>
      <c r="G82" s="579"/>
      <c r="H82" s="579"/>
      <c r="I82" s="578"/>
      <c r="J82" s="582"/>
      <c r="K82" s="582"/>
      <c r="L82" s="586">
        <f t="shared" si="35"/>
        <v>0</v>
      </c>
      <c r="M82" s="587"/>
      <c r="N82" s="587"/>
      <c r="O82" s="586">
        <f t="shared" si="36"/>
        <v>0</v>
      </c>
      <c r="P82" s="587"/>
      <c r="Q82" s="587"/>
      <c r="R82" s="587"/>
      <c r="S82" s="587"/>
      <c r="T82" s="586">
        <f t="shared" si="37"/>
        <v>0</v>
      </c>
      <c r="U82" s="582"/>
      <c r="V82" s="582"/>
      <c r="W82" s="582"/>
      <c r="X82" s="582"/>
      <c r="Y82" s="586">
        <f t="shared" si="38"/>
        <v>0</v>
      </c>
      <c r="Z82" s="582"/>
      <c r="AA82" s="582"/>
      <c r="AB82" s="586">
        <f t="shared" si="39"/>
        <v>0</v>
      </c>
      <c r="AC82" s="582"/>
      <c r="AD82" s="582"/>
      <c r="AE82" s="582"/>
      <c r="AF82" s="586">
        <f t="shared" si="40"/>
        <v>0</v>
      </c>
      <c r="AG82" s="582"/>
      <c r="AH82" s="582"/>
      <c r="AI82" s="582"/>
      <c r="AJ82" s="582"/>
      <c r="AK82" s="586">
        <f t="shared" si="41"/>
        <v>0</v>
      </c>
      <c r="AL82" s="582"/>
      <c r="AM82" s="582"/>
      <c r="AN82" s="586">
        <f t="shared" si="42"/>
        <v>0</v>
      </c>
      <c r="AO82" s="582"/>
      <c r="AP82" s="582"/>
      <c r="AQ82" s="582"/>
      <c r="AR82" s="588">
        <f t="shared" si="43"/>
        <v>0</v>
      </c>
      <c r="AS82" s="590">
        <f t="shared" si="56"/>
        <v>0</v>
      </c>
      <c r="AT82" s="583" t="str">
        <f t="shared" si="44"/>
        <v/>
      </c>
      <c r="AU82" s="583" t="str">
        <f t="shared" si="45"/>
        <v/>
      </c>
      <c r="AV82" s="584" t="str">
        <f>IFERROR(VLOOKUP(G82,'base dados'!$B$2:$C$47,2,FALSE),"")</f>
        <v/>
      </c>
      <c r="AW82" s="589">
        <f t="shared" si="46"/>
        <v>0</v>
      </c>
      <c r="AX82" s="583" t="str">
        <f t="shared" si="47"/>
        <v/>
      </c>
      <c r="AY82" s="583" t="str">
        <f t="shared" si="48"/>
        <v/>
      </c>
      <c r="AZ82" s="585" t="str">
        <f>IFERROR(VLOOKUP(H82,'base dados'!$B$2:$C$47,2,FALSE),"")</f>
        <v/>
      </c>
      <c r="BA82" s="589">
        <f t="shared" si="49"/>
        <v>0</v>
      </c>
      <c r="BB82" s="589">
        <f t="shared" si="50"/>
        <v>0</v>
      </c>
      <c r="BD82" s="494"/>
      <c r="BE82" s="494"/>
      <c r="BF82" s="494"/>
      <c r="BG82" s="494"/>
      <c r="BH82" s="482" t="e">
        <f>VLOOKUP(I82,[27]TABELAS!$E$1:$F$48,2,0)</f>
        <v>#N/A</v>
      </c>
      <c r="BI82" s="491" t="str">
        <f>IF(AV82="","",VLOOKUP(CONCATENATE(I82,K82),[27]atualizada!$A$6:$N$160,12,0))</f>
        <v/>
      </c>
      <c r="BJ82" s="491" t="e">
        <f>IF(#REF!="","",VLOOKUP(CONCATENATE(I82,K82),[27]atualizada!$A$6:$N$160,8,0))</f>
        <v>#REF!</v>
      </c>
      <c r="BK82" s="491">
        <f>IF(BA82="","",VLOOKUP(CONCATENATE(I82,K82),[27]atualizada!$A$6:$N$160,10,0))</f>
        <v>0</v>
      </c>
      <c r="BL82" s="494"/>
      <c r="BM82" s="494"/>
      <c r="BO82" s="491"/>
      <c r="BP82" s="491"/>
      <c r="BQ82" s="492">
        <f t="shared" si="58"/>
        <v>0</v>
      </c>
      <c r="BR82" s="494"/>
      <c r="BS82" s="494"/>
      <c r="BT82" s="494"/>
      <c r="BX82" s="493">
        <f t="shared" si="52"/>
        <v>0</v>
      </c>
      <c r="BY82" s="493" t="e">
        <f>#REF!*BE82</f>
        <v>#REF!</v>
      </c>
      <c r="BZ82" s="493">
        <f t="shared" si="57"/>
        <v>0</v>
      </c>
    </row>
    <row r="83" spans="1:78" ht="49.9" customHeight="1">
      <c r="A83" s="482">
        <f>IFERROR(VLOOKUP(G83,'base dados'!$K$2:$L$3,2,FALSE),0)</f>
        <v>0</v>
      </c>
      <c r="B83" s="482">
        <f>IFERROR(VLOOKUP(H83,'base dados'!$O$2:$P$5,2,FALSE),0)</f>
        <v>0</v>
      </c>
      <c r="C83" s="578">
        <f t="shared" si="55"/>
        <v>73</v>
      </c>
      <c r="D83" s="578"/>
      <c r="E83" s="578"/>
      <c r="F83" s="581"/>
      <c r="G83" s="579"/>
      <c r="H83" s="579"/>
      <c r="I83" s="578"/>
      <c r="J83" s="582"/>
      <c r="K83" s="582"/>
      <c r="L83" s="586">
        <f t="shared" si="35"/>
        <v>0</v>
      </c>
      <c r="M83" s="587"/>
      <c r="N83" s="587"/>
      <c r="O83" s="586">
        <f t="shared" si="36"/>
        <v>0</v>
      </c>
      <c r="P83" s="587"/>
      <c r="Q83" s="587"/>
      <c r="R83" s="587"/>
      <c r="S83" s="587"/>
      <c r="T83" s="586">
        <f t="shared" si="37"/>
        <v>0</v>
      </c>
      <c r="U83" s="582"/>
      <c r="V83" s="582"/>
      <c r="W83" s="582"/>
      <c r="X83" s="582"/>
      <c r="Y83" s="586">
        <f t="shared" si="38"/>
        <v>0</v>
      </c>
      <c r="Z83" s="582"/>
      <c r="AA83" s="582"/>
      <c r="AB83" s="586">
        <f t="shared" si="39"/>
        <v>0</v>
      </c>
      <c r="AC83" s="582"/>
      <c r="AD83" s="582"/>
      <c r="AE83" s="582"/>
      <c r="AF83" s="586">
        <f t="shared" si="40"/>
        <v>0</v>
      </c>
      <c r="AG83" s="582"/>
      <c r="AH83" s="582"/>
      <c r="AI83" s="582"/>
      <c r="AJ83" s="582"/>
      <c r="AK83" s="586">
        <f t="shared" si="41"/>
        <v>0</v>
      </c>
      <c r="AL83" s="582"/>
      <c r="AM83" s="582"/>
      <c r="AN83" s="586">
        <f t="shared" si="42"/>
        <v>0</v>
      </c>
      <c r="AO83" s="582"/>
      <c r="AP83" s="582"/>
      <c r="AQ83" s="582"/>
      <c r="AR83" s="588">
        <f t="shared" si="43"/>
        <v>0</v>
      </c>
      <c r="AS83" s="590">
        <f t="shared" si="56"/>
        <v>0</v>
      </c>
      <c r="AT83" s="583" t="str">
        <f t="shared" si="44"/>
        <v/>
      </c>
      <c r="AU83" s="583" t="str">
        <f t="shared" si="45"/>
        <v/>
      </c>
      <c r="AV83" s="584" t="str">
        <f>IFERROR(VLOOKUP(G83,'base dados'!$B$2:$C$47,2,FALSE),"")</f>
        <v/>
      </c>
      <c r="AW83" s="589">
        <f t="shared" si="46"/>
        <v>0</v>
      </c>
      <c r="AX83" s="583" t="str">
        <f t="shared" si="47"/>
        <v/>
      </c>
      <c r="AY83" s="583" t="str">
        <f t="shared" si="48"/>
        <v/>
      </c>
      <c r="AZ83" s="585" t="str">
        <f>IFERROR(VLOOKUP(H83,'base dados'!$B$2:$C$47,2,FALSE),"")</f>
        <v/>
      </c>
      <c r="BA83" s="589">
        <f t="shared" si="49"/>
        <v>0</v>
      </c>
      <c r="BB83" s="589">
        <f t="shared" si="50"/>
        <v>0</v>
      </c>
      <c r="BD83" s="494"/>
      <c r="BE83" s="494"/>
      <c r="BF83" s="494"/>
      <c r="BG83" s="494"/>
      <c r="BH83" s="482" t="e">
        <f>VLOOKUP(I83,[27]TABELAS!$E$1:$F$48,2,0)</f>
        <v>#N/A</v>
      </c>
      <c r="BI83" s="491" t="str">
        <f>IF(AV83="","",VLOOKUP(CONCATENATE(I83,K83),[27]atualizada!$A$6:$N$160,12,0))</f>
        <v/>
      </c>
      <c r="BJ83" s="491" t="e">
        <f>IF(#REF!="","",VLOOKUP(CONCATENATE(I83,K83),[27]atualizada!$A$6:$N$160,8,0))</f>
        <v>#REF!</v>
      </c>
      <c r="BK83" s="491">
        <f>IF(BA83="","",VLOOKUP(CONCATENATE(I83,K83),[27]atualizada!$A$6:$N$160,10,0))</f>
        <v>0</v>
      </c>
      <c r="BL83" s="494"/>
      <c r="BM83" s="494"/>
      <c r="BO83" s="491"/>
      <c r="BP83" s="491"/>
      <c r="BQ83" s="492">
        <f t="shared" si="58"/>
        <v>0</v>
      </c>
      <c r="BR83" s="494"/>
      <c r="BS83" s="494"/>
      <c r="BT83" s="494"/>
      <c r="BX83" s="493">
        <f t="shared" si="52"/>
        <v>0</v>
      </c>
      <c r="BY83" s="493" t="e">
        <f>#REF!*BE83</f>
        <v>#REF!</v>
      </c>
      <c r="BZ83" s="493">
        <f t="shared" si="57"/>
        <v>0</v>
      </c>
    </row>
    <row r="84" spans="1:78" ht="49.9" customHeight="1">
      <c r="A84" s="482">
        <f>IFERROR(VLOOKUP(G84,'base dados'!$K$2:$L$3,2,FALSE),0)</f>
        <v>0</v>
      </c>
      <c r="B84" s="482">
        <f>IFERROR(VLOOKUP(H84,'base dados'!$O$2:$P$5,2,FALSE),0)</f>
        <v>0</v>
      </c>
      <c r="C84" s="578">
        <f t="shared" si="55"/>
        <v>74</v>
      </c>
      <c r="D84" s="578"/>
      <c r="E84" s="578"/>
      <c r="F84" s="581"/>
      <c r="G84" s="579"/>
      <c r="H84" s="579"/>
      <c r="I84" s="578"/>
      <c r="J84" s="582"/>
      <c r="K84" s="582"/>
      <c r="L84" s="586">
        <f t="shared" ref="L84:L147" si="59">IFERROR(IF(J84="1ª",K84,IF(J84="ÚNICA",K84,K84+L83)),0)</f>
        <v>0</v>
      </c>
      <c r="M84" s="587"/>
      <c r="N84" s="587"/>
      <c r="O84" s="586">
        <f t="shared" ref="O84:O147" si="60">IF(M84="",0,((M84/1000*2)+(L84/1000*2))*3.1416*N84)</f>
        <v>0</v>
      </c>
      <c r="P84" s="587"/>
      <c r="Q84" s="587"/>
      <c r="R84" s="587"/>
      <c r="S84" s="587"/>
      <c r="T84" s="586">
        <f t="shared" ref="T84:T147" si="61">IF(P84="",0,(((Q84+R84/1000*2)+(L84/1000*2))*4*S84*P84)+((Q84+R84/1000)+(L84/1000*2))*((Q84+R84/1000)+(L84/1000*2))*3.1416/4*P84)</f>
        <v>0</v>
      </c>
      <c r="U84" s="582"/>
      <c r="V84" s="582"/>
      <c r="W84" s="582"/>
      <c r="X84" s="582"/>
      <c r="Y84" s="586">
        <f t="shared" ref="Y84:Y147" si="62">(((U84+V84+L84*0.001)/2)*PI())*W84*X84</f>
        <v>0</v>
      </c>
      <c r="Z84" s="582"/>
      <c r="AA84" s="582"/>
      <c r="AB84" s="586">
        <f t="shared" ref="AB84:AB147" si="63">4*PI()*(((Z84+L84*0.001)/2)^2)*AA84</f>
        <v>0</v>
      </c>
      <c r="AC84" s="582"/>
      <c r="AD84" s="582"/>
      <c r="AE84" s="582"/>
      <c r="AF84" s="586">
        <f t="shared" ref="AF84:AF147" si="64">IF(AE84&gt;0,((AC84+L84*0.001)*PI()*AD84*AE84)+(((AC84+L84*0.001)/2)^2*PI())*2,0)</f>
        <v>0</v>
      </c>
      <c r="AG84" s="582"/>
      <c r="AH84" s="582"/>
      <c r="AI84" s="582"/>
      <c r="AJ84" s="582"/>
      <c r="AK84" s="586">
        <f t="shared" ref="AK84:AK147" si="65">(((AG84+L84*0.002)*(AH84+L84*0.002))*2+((AG84+L84*0.002)*(AI84+L84*0.002))*2+((AH84+L84*0.002)*(AI84+L84*0.002))*2)*AJ84</f>
        <v>0</v>
      </c>
      <c r="AL84" s="582"/>
      <c r="AM84" s="582"/>
      <c r="AN84" s="586">
        <f t="shared" ref="AN84:AN147" si="66">PI()*(AL84/2)^2*AM84</f>
        <v>0</v>
      </c>
      <c r="AO84" s="582"/>
      <c r="AP84" s="582"/>
      <c r="AQ84" s="582"/>
      <c r="AR84" s="588">
        <f t="shared" ref="AR84:AR147" si="67">IF(AO84="",0,(AQ84*AP84*AO84))</f>
        <v>0</v>
      </c>
      <c r="AS84" s="590">
        <f t="shared" si="56"/>
        <v>0</v>
      </c>
      <c r="AT84" s="583" t="str">
        <f t="shared" ref="AT84:AT147" si="68">IF(G84="REM. ISOLANTE TÉRM. FLEX. TUBOS/EQP.",AS84,IF(G84="REM.ISOLANTE TÉRMICO RÍGIDO EM TUBO/EQTO",AS84,""))</f>
        <v/>
      </c>
      <c r="AU84" s="583" t="str">
        <f t="shared" ref="AU84:AU147" si="69">IF(G84="REM. ISOLANTE TÉRM. FLEX. TUBOS/EQP.",AS84*(K84/1000),IF(G84="REM.ISOLANTE TÉRMICO RÍGIDO EM TUBO/EQTO",AS84*(K84/1000),""))</f>
        <v/>
      </c>
      <c r="AV84" s="584" t="str">
        <f>IFERROR(VLOOKUP(G84,'base dados'!$B$2:$C$47,2,FALSE),"")</f>
        <v/>
      </c>
      <c r="AW84" s="589">
        <f t="shared" ref="AW84:AW147" si="70">IF(AV84="",0,AU84*AV84)</f>
        <v>0</v>
      </c>
      <c r="AX84" s="583" t="str">
        <f t="shared" ref="AX84:AX147" si="71">IF(H84="INST. ISOL TÉRM. FLEX. EQTO (DENS 64-96)",AS84,IF(H84="INST. ISOLANTE TÉRM. RÍGIDO EM EQUIPAM.",AS84,IF(H84="INST. ISOLANTE TÉRM. À FRIO PRÉ-MOL EQTO",AS84,IF(H84="INST. ISOL. TÉRM. À FRIO INJETADO-EQTO",AS84,""))))</f>
        <v/>
      </c>
      <c r="AY84" s="583" t="str">
        <f t="shared" ref="AY84:AY147" si="72">IF(H84="INST. ISOL TÉRM. FLEX. EQTO (DENS 64-96)",AS84*(L84/1000),IF(H84="INST. ISOLANTE TÉRM. RÍGIDO EM EQUIPAM.",AS84*(L84/1000),IF(H84="INST. ISOLANTE TÉRM. À FRIO PRÉ-MOL EQTO",AS84*(L84/1000),IF(H84="INST. ISOL. TÉRM. À FRIO INJETADO-EQTO",AS84*(L84/1000),""))))</f>
        <v/>
      </c>
      <c r="AZ84" s="585" t="str">
        <f>IFERROR(VLOOKUP(H84,'base dados'!$B$2:$C$47,2,FALSE),"")</f>
        <v/>
      </c>
      <c r="BA84" s="589">
        <f t="shared" ref="BA84:BA147" si="73">IFERROR(IF(AZ84="",0,AY84*AZ84),0)</f>
        <v>0</v>
      </c>
      <c r="BB84" s="589">
        <f t="shared" ref="BB84:BB147" si="74">BA84+AW84</f>
        <v>0</v>
      </c>
      <c r="BD84" s="494"/>
      <c r="BE84" s="494"/>
      <c r="BF84" s="494"/>
      <c r="BG84" s="494"/>
      <c r="BH84" s="482" t="e">
        <f>VLOOKUP(I84,[27]TABELAS!$E$1:$F$48,2,0)</f>
        <v>#N/A</v>
      </c>
      <c r="BI84" s="491" t="str">
        <f>IF(AV84="","",VLOOKUP(CONCATENATE(I84,K84),[27]atualizada!$A$6:$N$160,12,0))</f>
        <v/>
      </c>
      <c r="BJ84" s="491" t="e">
        <f>IF(#REF!="","",VLOOKUP(CONCATENATE(I84,K84),[27]atualizada!$A$6:$N$160,8,0))</f>
        <v>#REF!</v>
      </c>
      <c r="BK84" s="491">
        <f>IF(BA84="","",VLOOKUP(CONCATENATE(I84,K84),[27]atualizada!$A$6:$N$160,10,0))</f>
        <v>0</v>
      </c>
      <c r="BL84" s="494"/>
      <c r="BM84" s="494"/>
      <c r="BO84" s="491"/>
      <c r="BP84" s="491"/>
      <c r="BQ84" s="492">
        <f t="shared" si="58"/>
        <v>0</v>
      </c>
      <c r="BR84" s="494"/>
      <c r="BS84" s="494"/>
      <c r="BT84" s="494"/>
      <c r="BX84" s="493">
        <f t="shared" ref="BX84:BX147" si="75">AW84*BD84</f>
        <v>0</v>
      </c>
      <c r="BY84" s="493" t="e">
        <f>#REF!*BE84</f>
        <v>#REF!</v>
      </c>
      <c r="BZ84" s="493">
        <f t="shared" si="57"/>
        <v>0</v>
      </c>
    </row>
    <row r="85" spans="1:78" ht="49.9" customHeight="1">
      <c r="A85" s="482">
        <f>IFERROR(VLOOKUP(G85,'base dados'!$K$2:$L$3,2,FALSE),0)</f>
        <v>0</v>
      </c>
      <c r="B85" s="482">
        <f>IFERROR(VLOOKUP(H85,'base dados'!$O$2:$P$5,2,FALSE),0)</f>
        <v>0</v>
      </c>
      <c r="C85" s="578">
        <f t="shared" si="55"/>
        <v>75</v>
      </c>
      <c r="D85" s="578"/>
      <c r="E85" s="578"/>
      <c r="F85" s="581"/>
      <c r="G85" s="579"/>
      <c r="H85" s="579"/>
      <c r="I85" s="578"/>
      <c r="J85" s="582"/>
      <c r="K85" s="582"/>
      <c r="L85" s="586">
        <f t="shared" si="59"/>
        <v>0</v>
      </c>
      <c r="M85" s="587"/>
      <c r="N85" s="587"/>
      <c r="O85" s="586">
        <f t="shared" si="60"/>
        <v>0</v>
      </c>
      <c r="P85" s="587"/>
      <c r="Q85" s="587"/>
      <c r="R85" s="587"/>
      <c r="S85" s="587"/>
      <c r="T85" s="586">
        <f t="shared" si="61"/>
        <v>0</v>
      </c>
      <c r="U85" s="582"/>
      <c r="V85" s="582"/>
      <c r="W85" s="582"/>
      <c r="X85" s="582"/>
      <c r="Y85" s="586">
        <f t="shared" si="62"/>
        <v>0</v>
      </c>
      <c r="Z85" s="582"/>
      <c r="AA85" s="582"/>
      <c r="AB85" s="586">
        <f t="shared" si="63"/>
        <v>0</v>
      </c>
      <c r="AC85" s="582"/>
      <c r="AD85" s="582"/>
      <c r="AE85" s="582"/>
      <c r="AF85" s="586">
        <f t="shared" si="64"/>
        <v>0</v>
      </c>
      <c r="AG85" s="582"/>
      <c r="AH85" s="582"/>
      <c r="AI85" s="582"/>
      <c r="AJ85" s="582"/>
      <c r="AK85" s="586">
        <f t="shared" si="65"/>
        <v>0</v>
      </c>
      <c r="AL85" s="582"/>
      <c r="AM85" s="582"/>
      <c r="AN85" s="586">
        <f t="shared" si="66"/>
        <v>0</v>
      </c>
      <c r="AO85" s="582"/>
      <c r="AP85" s="582"/>
      <c r="AQ85" s="582"/>
      <c r="AR85" s="588">
        <f t="shared" si="67"/>
        <v>0</v>
      </c>
      <c r="AS85" s="590">
        <f t="shared" si="56"/>
        <v>0</v>
      </c>
      <c r="AT85" s="583" t="str">
        <f t="shared" si="68"/>
        <v/>
      </c>
      <c r="AU85" s="583" t="str">
        <f t="shared" si="69"/>
        <v/>
      </c>
      <c r="AV85" s="584" t="str">
        <f>IFERROR(VLOOKUP(G85,'base dados'!$B$2:$C$47,2,FALSE),"")</f>
        <v/>
      </c>
      <c r="AW85" s="589">
        <f t="shared" si="70"/>
        <v>0</v>
      </c>
      <c r="AX85" s="583" t="str">
        <f t="shared" si="71"/>
        <v/>
      </c>
      <c r="AY85" s="583" t="str">
        <f t="shared" si="72"/>
        <v/>
      </c>
      <c r="AZ85" s="585" t="str">
        <f>IFERROR(VLOOKUP(H85,'base dados'!$B$2:$C$47,2,FALSE),"")</f>
        <v/>
      </c>
      <c r="BA85" s="589">
        <f t="shared" si="73"/>
        <v>0</v>
      </c>
      <c r="BB85" s="589">
        <f t="shared" si="74"/>
        <v>0</v>
      </c>
      <c r="BD85" s="494"/>
      <c r="BE85" s="494"/>
      <c r="BF85" s="494"/>
      <c r="BG85" s="494"/>
      <c r="BH85" s="482" t="e">
        <f>VLOOKUP(I85,[27]TABELAS!$E$1:$F$48,2,0)</f>
        <v>#N/A</v>
      </c>
      <c r="BI85" s="491" t="str">
        <f>IF(AV85="","",VLOOKUP(CONCATENATE(I85,K85),[27]atualizada!$A$6:$N$160,12,0))</f>
        <v/>
      </c>
      <c r="BJ85" s="491" t="e">
        <f>IF(#REF!="","",VLOOKUP(CONCATENATE(I85,K85),[27]atualizada!$A$6:$N$160,8,0))</f>
        <v>#REF!</v>
      </c>
      <c r="BK85" s="491">
        <f>IF(BA85="","",VLOOKUP(CONCATENATE(I85,K85),[27]atualizada!$A$6:$N$160,10,0))</f>
        <v>0</v>
      </c>
      <c r="BL85" s="494"/>
      <c r="BM85" s="494"/>
      <c r="BO85" s="491"/>
      <c r="BP85" s="491"/>
      <c r="BQ85" s="492">
        <f t="shared" si="58"/>
        <v>0</v>
      </c>
      <c r="BR85" s="494"/>
      <c r="BS85" s="494"/>
      <c r="BT85" s="494"/>
      <c r="BX85" s="493">
        <f t="shared" si="75"/>
        <v>0</v>
      </c>
      <c r="BY85" s="493" t="e">
        <f>#REF!*BE85</f>
        <v>#REF!</v>
      </c>
      <c r="BZ85" s="493">
        <f t="shared" si="57"/>
        <v>0</v>
      </c>
    </row>
    <row r="86" spans="1:78" ht="49.9" customHeight="1">
      <c r="A86" s="482">
        <f>IFERROR(VLOOKUP(G86,'base dados'!$K$2:$L$3,2,FALSE),0)</f>
        <v>0</v>
      </c>
      <c r="B86" s="482">
        <f>IFERROR(VLOOKUP(H86,'base dados'!$O$2:$P$5,2,FALSE),0)</f>
        <v>0</v>
      </c>
      <c r="C86" s="578">
        <f t="shared" si="55"/>
        <v>76</v>
      </c>
      <c r="D86" s="578"/>
      <c r="E86" s="578"/>
      <c r="F86" s="581"/>
      <c r="G86" s="579"/>
      <c r="H86" s="579"/>
      <c r="I86" s="578"/>
      <c r="J86" s="582"/>
      <c r="K86" s="582"/>
      <c r="L86" s="586">
        <f t="shared" si="59"/>
        <v>0</v>
      </c>
      <c r="M86" s="587"/>
      <c r="N86" s="587"/>
      <c r="O86" s="586">
        <f t="shared" si="60"/>
        <v>0</v>
      </c>
      <c r="P86" s="587"/>
      <c r="Q86" s="587"/>
      <c r="R86" s="587"/>
      <c r="S86" s="587"/>
      <c r="T86" s="586">
        <f t="shared" si="61"/>
        <v>0</v>
      </c>
      <c r="U86" s="582"/>
      <c r="V86" s="582"/>
      <c r="W86" s="582"/>
      <c r="X86" s="582"/>
      <c r="Y86" s="586">
        <f t="shared" si="62"/>
        <v>0</v>
      </c>
      <c r="Z86" s="582"/>
      <c r="AA86" s="582"/>
      <c r="AB86" s="586">
        <f t="shared" si="63"/>
        <v>0</v>
      </c>
      <c r="AC86" s="582"/>
      <c r="AD86" s="582"/>
      <c r="AE86" s="582"/>
      <c r="AF86" s="586">
        <f t="shared" si="64"/>
        <v>0</v>
      </c>
      <c r="AG86" s="582"/>
      <c r="AH86" s="582"/>
      <c r="AI86" s="582"/>
      <c r="AJ86" s="582"/>
      <c r="AK86" s="586">
        <f t="shared" si="65"/>
        <v>0</v>
      </c>
      <c r="AL86" s="582"/>
      <c r="AM86" s="582"/>
      <c r="AN86" s="586">
        <f t="shared" si="66"/>
        <v>0</v>
      </c>
      <c r="AO86" s="582"/>
      <c r="AP86" s="582"/>
      <c r="AQ86" s="582"/>
      <c r="AR86" s="588">
        <f t="shared" si="67"/>
        <v>0</v>
      </c>
      <c r="AS86" s="590">
        <f t="shared" si="56"/>
        <v>0</v>
      </c>
      <c r="AT86" s="583" t="str">
        <f t="shared" si="68"/>
        <v/>
      </c>
      <c r="AU86" s="583" t="str">
        <f t="shared" si="69"/>
        <v/>
      </c>
      <c r="AV86" s="584" t="str">
        <f>IFERROR(VLOOKUP(G86,'base dados'!$B$2:$C$47,2,FALSE),"")</f>
        <v/>
      </c>
      <c r="AW86" s="589">
        <f t="shared" si="70"/>
        <v>0</v>
      </c>
      <c r="AX86" s="583" t="str">
        <f t="shared" si="71"/>
        <v/>
      </c>
      <c r="AY86" s="583" t="str">
        <f t="shared" si="72"/>
        <v/>
      </c>
      <c r="AZ86" s="585" t="str">
        <f>IFERROR(VLOOKUP(H86,'base dados'!$B$2:$C$47,2,FALSE),"")</f>
        <v/>
      </c>
      <c r="BA86" s="589">
        <f t="shared" si="73"/>
        <v>0</v>
      </c>
      <c r="BB86" s="589">
        <f t="shared" si="74"/>
        <v>0</v>
      </c>
      <c r="BD86" s="494"/>
      <c r="BE86" s="494"/>
      <c r="BF86" s="494"/>
      <c r="BG86" s="494"/>
      <c r="BH86" s="482" t="e">
        <f>VLOOKUP(I86,[27]TABELAS!$E$1:$F$48,2,0)</f>
        <v>#N/A</v>
      </c>
      <c r="BI86" s="491" t="str">
        <f>IF(AV86="","",VLOOKUP(CONCATENATE(I86,K86),[27]atualizada!$A$6:$N$160,12,0))</f>
        <v/>
      </c>
      <c r="BJ86" s="491" t="e">
        <f>IF(#REF!="","",VLOOKUP(CONCATENATE(I86,K86),[27]atualizada!$A$6:$N$160,8,0))</f>
        <v>#REF!</v>
      </c>
      <c r="BK86" s="491">
        <f>IF(BA86="","",VLOOKUP(CONCATENATE(I86,K86),[27]atualizada!$A$6:$N$160,10,0))</f>
        <v>0</v>
      </c>
      <c r="BL86" s="494"/>
      <c r="BM86" s="494"/>
      <c r="BO86" s="491"/>
      <c r="BP86" s="491"/>
      <c r="BQ86" s="492">
        <f t="shared" si="58"/>
        <v>0</v>
      </c>
      <c r="BR86" s="494"/>
      <c r="BS86" s="494"/>
      <c r="BT86" s="494"/>
      <c r="BX86" s="493">
        <f t="shared" si="75"/>
        <v>0</v>
      </c>
      <c r="BY86" s="493" t="e">
        <f>#REF!*BE86</f>
        <v>#REF!</v>
      </c>
      <c r="BZ86" s="493">
        <f t="shared" si="57"/>
        <v>0</v>
      </c>
    </row>
    <row r="87" spans="1:78" ht="49.9" customHeight="1">
      <c r="A87" s="482">
        <f>IFERROR(VLOOKUP(G87,'base dados'!$K$2:$L$3,2,FALSE),0)</f>
        <v>0</v>
      </c>
      <c r="B87" s="482">
        <f>IFERROR(VLOOKUP(H87,'base dados'!$O$2:$P$5,2,FALSE),0)</f>
        <v>0</v>
      </c>
      <c r="C87" s="578">
        <f t="shared" si="55"/>
        <v>77</v>
      </c>
      <c r="D87" s="578"/>
      <c r="E87" s="578"/>
      <c r="F87" s="581"/>
      <c r="G87" s="579"/>
      <c r="H87" s="579"/>
      <c r="I87" s="578"/>
      <c r="J87" s="582"/>
      <c r="K87" s="582"/>
      <c r="L87" s="586">
        <f t="shared" si="59"/>
        <v>0</v>
      </c>
      <c r="M87" s="587"/>
      <c r="N87" s="587"/>
      <c r="O87" s="586">
        <f t="shared" si="60"/>
        <v>0</v>
      </c>
      <c r="P87" s="587"/>
      <c r="Q87" s="587"/>
      <c r="R87" s="587"/>
      <c r="S87" s="587"/>
      <c r="T87" s="586">
        <f t="shared" si="61"/>
        <v>0</v>
      </c>
      <c r="U87" s="582"/>
      <c r="V87" s="582"/>
      <c r="W87" s="582"/>
      <c r="X87" s="582"/>
      <c r="Y87" s="586">
        <f t="shared" si="62"/>
        <v>0</v>
      </c>
      <c r="Z87" s="582"/>
      <c r="AA87" s="582"/>
      <c r="AB87" s="586">
        <f t="shared" si="63"/>
        <v>0</v>
      </c>
      <c r="AC87" s="582"/>
      <c r="AD87" s="582"/>
      <c r="AE87" s="582"/>
      <c r="AF87" s="586">
        <f t="shared" si="64"/>
        <v>0</v>
      </c>
      <c r="AG87" s="582"/>
      <c r="AH87" s="582"/>
      <c r="AI87" s="582"/>
      <c r="AJ87" s="582"/>
      <c r="AK87" s="586">
        <f t="shared" si="65"/>
        <v>0</v>
      </c>
      <c r="AL87" s="582"/>
      <c r="AM87" s="582"/>
      <c r="AN87" s="586">
        <f t="shared" si="66"/>
        <v>0</v>
      </c>
      <c r="AO87" s="582"/>
      <c r="AP87" s="582"/>
      <c r="AQ87" s="582"/>
      <c r="AR87" s="588">
        <f t="shared" si="67"/>
        <v>0</v>
      </c>
      <c r="AS87" s="590">
        <f t="shared" si="56"/>
        <v>0</v>
      </c>
      <c r="AT87" s="583" t="str">
        <f t="shared" si="68"/>
        <v/>
      </c>
      <c r="AU87" s="583" t="str">
        <f t="shared" si="69"/>
        <v/>
      </c>
      <c r="AV87" s="584" t="str">
        <f>IFERROR(VLOOKUP(G87,'base dados'!$B$2:$C$47,2,FALSE),"")</f>
        <v/>
      </c>
      <c r="AW87" s="589">
        <f t="shared" si="70"/>
        <v>0</v>
      </c>
      <c r="AX87" s="583" t="str">
        <f t="shared" si="71"/>
        <v/>
      </c>
      <c r="AY87" s="583" t="str">
        <f t="shared" si="72"/>
        <v/>
      </c>
      <c r="AZ87" s="585" t="str">
        <f>IFERROR(VLOOKUP(H87,'base dados'!$B$2:$C$47,2,FALSE),"")</f>
        <v/>
      </c>
      <c r="BA87" s="589">
        <f t="shared" si="73"/>
        <v>0</v>
      </c>
      <c r="BB87" s="589">
        <f t="shared" si="74"/>
        <v>0</v>
      </c>
      <c r="BD87" s="494"/>
      <c r="BE87" s="494"/>
      <c r="BF87" s="494"/>
      <c r="BG87" s="494"/>
      <c r="BH87" s="482" t="e">
        <f>VLOOKUP(I87,[27]TABELAS!$E$1:$F$48,2,0)</f>
        <v>#N/A</v>
      </c>
      <c r="BI87" s="491" t="str">
        <f>IF(AV87="","",VLOOKUP(CONCATENATE(I87,K87),[27]atualizada!$A$6:$N$160,12,0))</f>
        <v/>
      </c>
      <c r="BJ87" s="491" t="e">
        <f>IF(#REF!="","",VLOOKUP(CONCATENATE(I87,K87),[27]atualizada!$A$6:$N$160,8,0))</f>
        <v>#REF!</v>
      </c>
      <c r="BK87" s="491">
        <f>IF(BA87="","",VLOOKUP(CONCATENATE(I87,K87),[27]atualizada!$A$6:$N$160,10,0))</f>
        <v>0</v>
      </c>
      <c r="BL87" s="494"/>
      <c r="BM87" s="494"/>
      <c r="BO87" s="491"/>
      <c r="BP87" s="491"/>
      <c r="BQ87" s="492">
        <f t="shared" si="58"/>
        <v>0</v>
      </c>
      <c r="BR87" s="494"/>
      <c r="BS87" s="494"/>
      <c r="BT87" s="494"/>
      <c r="BX87" s="493">
        <f t="shared" si="75"/>
        <v>0</v>
      </c>
      <c r="BY87" s="493" t="e">
        <f>#REF!*BE87</f>
        <v>#REF!</v>
      </c>
      <c r="BZ87" s="493">
        <f t="shared" si="57"/>
        <v>0</v>
      </c>
    </row>
    <row r="88" spans="1:78" ht="49.9" customHeight="1">
      <c r="A88" s="482">
        <f>IFERROR(VLOOKUP(G88,'base dados'!$K$2:$L$3,2,FALSE),0)</f>
        <v>0</v>
      </c>
      <c r="B88" s="482">
        <f>IFERROR(VLOOKUP(H88,'base dados'!$O$2:$P$5,2,FALSE),0)</f>
        <v>0</v>
      </c>
      <c r="C88" s="578">
        <f t="shared" si="55"/>
        <v>78</v>
      </c>
      <c r="D88" s="578"/>
      <c r="E88" s="578"/>
      <c r="F88" s="581"/>
      <c r="G88" s="579"/>
      <c r="H88" s="579"/>
      <c r="I88" s="578"/>
      <c r="J88" s="582"/>
      <c r="K88" s="582"/>
      <c r="L88" s="586">
        <f t="shared" si="59"/>
        <v>0</v>
      </c>
      <c r="M88" s="587"/>
      <c r="N88" s="587"/>
      <c r="O88" s="586">
        <f t="shared" si="60"/>
        <v>0</v>
      </c>
      <c r="P88" s="587"/>
      <c r="Q88" s="587"/>
      <c r="R88" s="587"/>
      <c r="S88" s="587"/>
      <c r="T88" s="586">
        <f t="shared" si="61"/>
        <v>0</v>
      </c>
      <c r="U88" s="582"/>
      <c r="V88" s="582"/>
      <c r="W88" s="582"/>
      <c r="X88" s="582"/>
      <c r="Y88" s="586">
        <f t="shared" si="62"/>
        <v>0</v>
      </c>
      <c r="Z88" s="582"/>
      <c r="AA88" s="582"/>
      <c r="AB88" s="586">
        <f t="shared" si="63"/>
        <v>0</v>
      </c>
      <c r="AC88" s="582"/>
      <c r="AD88" s="582"/>
      <c r="AE88" s="582"/>
      <c r="AF88" s="586">
        <f t="shared" si="64"/>
        <v>0</v>
      </c>
      <c r="AG88" s="582"/>
      <c r="AH88" s="582"/>
      <c r="AI88" s="582"/>
      <c r="AJ88" s="582"/>
      <c r="AK88" s="586">
        <f t="shared" si="65"/>
        <v>0</v>
      </c>
      <c r="AL88" s="582"/>
      <c r="AM88" s="582"/>
      <c r="AN88" s="586">
        <f t="shared" si="66"/>
        <v>0</v>
      </c>
      <c r="AO88" s="582"/>
      <c r="AP88" s="582"/>
      <c r="AQ88" s="582"/>
      <c r="AR88" s="588">
        <f t="shared" si="67"/>
        <v>0</v>
      </c>
      <c r="AS88" s="590">
        <f t="shared" si="56"/>
        <v>0</v>
      </c>
      <c r="AT88" s="583" t="str">
        <f t="shared" si="68"/>
        <v/>
      </c>
      <c r="AU88" s="583" t="str">
        <f t="shared" si="69"/>
        <v/>
      </c>
      <c r="AV88" s="584" t="str">
        <f>IFERROR(VLOOKUP(G88,'base dados'!$B$2:$C$47,2,FALSE),"")</f>
        <v/>
      </c>
      <c r="AW88" s="589">
        <f t="shared" si="70"/>
        <v>0</v>
      </c>
      <c r="AX88" s="583" t="str">
        <f t="shared" si="71"/>
        <v/>
      </c>
      <c r="AY88" s="583" t="str">
        <f t="shared" si="72"/>
        <v/>
      </c>
      <c r="AZ88" s="585" t="str">
        <f>IFERROR(VLOOKUP(H88,'base dados'!$B$2:$C$47,2,FALSE),"")</f>
        <v/>
      </c>
      <c r="BA88" s="589">
        <f t="shared" si="73"/>
        <v>0</v>
      </c>
      <c r="BB88" s="589">
        <f t="shared" si="74"/>
        <v>0</v>
      </c>
      <c r="BD88" s="494"/>
      <c r="BE88" s="494"/>
      <c r="BF88" s="494"/>
      <c r="BG88" s="494"/>
      <c r="BH88" s="482" t="e">
        <f>VLOOKUP(I88,[27]TABELAS!$E$1:$F$48,2,0)</f>
        <v>#N/A</v>
      </c>
      <c r="BI88" s="491" t="str">
        <f>IF(AV88="","",VLOOKUP(CONCATENATE(I88,K88),[27]atualizada!$A$6:$N$160,12,0))</f>
        <v/>
      </c>
      <c r="BJ88" s="491" t="e">
        <f>IF(#REF!="","",VLOOKUP(CONCATENATE(I88,K88),[27]atualizada!$A$6:$N$160,8,0))</f>
        <v>#REF!</v>
      </c>
      <c r="BK88" s="491">
        <f>IF(BA88="","",VLOOKUP(CONCATENATE(I88,K88),[27]atualizada!$A$6:$N$160,10,0))</f>
        <v>0</v>
      </c>
      <c r="BL88" s="494"/>
      <c r="BM88" s="494"/>
      <c r="BO88" s="491"/>
      <c r="BP88" s="491"/>
      <c r="BQ88" s="492">
        <f t="shared" si="58"/>
        <v>0</v>
      </c>
      <c r="BR88" s="494"/>
      <c r="BS88" s="494"/>
      <c r="BT88" s="494"/>
      <c r="BX88" s="493">
        <f t="shared" si="75"/>
        <v>0</v>
      </c>
      <c r="BY88" s="493" t="e">
        <f>#REF!*BE88</f>
        <v>#REF!</v>
      </c>
      <c r="BZ88" s="493">
        <f t="shared" si="57"/>
        <v>0</v>
      </c>
    </row>
    <row r="89" spans="1:78" ht="49.9" customHeight="1">
      <c r="A89" s="482">
        <f>IFERROR(VLOOKUP(G89,'base dados'!$K$2:$L$3,2,FALSE),0)</f>
        <v>0</v>
      </c>
      <c r="B89" s="482">
        <f>IFERROR(VLOOKUP(H89,'base dados'!$O$2:$P$5,2,FALSE),0)</f>
        <v>0</v>
      </c>
      <c r="C89" s="578">
        <f t="shared" si="55"/>
        <v>79</v>
      </c>
      <c r="D89" s="578"/>
      <c r="E89" s="578"/>
      <c r="F89" s="581"/>
      <c r="G89" s="579"/>
      <c r="H89" s="579"/>
      <c r="I89" s="578"/>
      <c r="J89" s="582"/>
      <c r="K89" s="582"/>
      <c r="L89" s="586">
        <f t="shared" si="59"/>
        <v>0</v>
      </c>
      <c r="M89" s="587"/>
      <c r="N89" s="587"/>
      <c r="O89" s="586">
        <f t="shared" si="60"/>
        <v>0</v>
      </c>
      <c r="P89" s="587"/>
      <c r="Q89" s="587"/>
      <c r="R89" s="587"/>
      <c r="S89" s="587"/>
      <c r="T89" s="586">
        <f t="shared" si="61"/>
        <v>0</v>
      </c>
      <c r="U89" s="582"/>
      <c r="V89" s="582"/>
      <c r="W89" s="582"/>
      <c r="X89" s="582"/>
      <c r="Y89" s="586">
        <f t="shared" si="62"/>
        <v>0</v>
      </c>
      <c r="Z89" s="582"/>
      <c r="AA89" s="582"/>
      <c r="AB89" s="586">
        <f t="shared" si="63"/>
        <v>0</v>
      </c>
      <c r="AC89" s="582"/>
      <c r="AD89" s="582"/>
      <c r="AE89" s="582"/>
      <c r="AF89" s="586">
        <f t="shared" si="64"/>
        <v>0</v>
      </c>
      <c r="AG89" s="582"/>
      <c r="AH89" s="582"/>
      <c r="AI89" s="582"/>
      <c r="AJ89" s="582"/>
      <c r="AK89" s="586">
        <f t="shared" si="65"/>
        <v>0</v>
      </c>
      <c r="AL89" s="582"/>
      <c r="AM89" s="582"/>
      <c r="AN89" s="586">
        <f t="shared" si="66"/>
        <v>0</v>
      </c>
      <c r="AO89" s="582"/>
      <c r="AP89" s="582"/>
      <c r="AQ89" s="582"/>
      <c r="AR89" s="588">
        <f t="shared" si="67"/>
        <v>0</v>
      </c>
      <c r="AS89" s="590">
        <f t="shared" si="56"/>
        <v>0</v>
      </c>
      <c r="AT89" s="583" t="str">
        <f t="shared" si="68"/>
        <v/>
      </c>
      <c r="AU89" s="583" t="str">
        <f t="shared" si="69"/>
        <v/>
      </c>
      <c r="AV89" s="584" t="str">
        <f>IFERROR(VLOOKUP(G89,'base dados'!$B$2:$C$47,2,FALSE),"")</f>
        <v/>
      </c>
      <c r="AW89" s="589">
        <f t="shared" si="70"/>
        <v>0</v>
      </c>
      <c r="AX89" s="583" t="str">
        <f t="shared" si="71"/>
        <v/>
      </c>
      <c r="AY89" s="583" t="str">
        <f t="shared" si="72"/>
        <v/>
      </c>
      <c r="AZ89" s="585" t="str">
        <f>IFERROR(VLOOKUP(H89,'base dados'!$B$2:$C$47,2,FALSE),"")</f>
        <v/>
      </c>
      <c r="BA89" s="589">
        <f t="shared" si="73"/>
        <v>0</v>
      </c>
      <c r="BB89" s="589">
        <f t="shared" si="74"/>
        <v>0</v>
      </c>
      <c r="BD89" s="494"/>
      <c r="BE89" s="494"/>
      <c r="BF89" s="494"/>
      <c r="BG89" s="494"/>
      <c r="BH89" s="482" t="e">
        <f>VLOOKUP(I89,[27]TABELAS!$E$1:$F$48,2,0)</f>
        <v>#N/A</v>
      </c>
      <c r="BI89" s="491" t="str">
        <f>IF(AV89="","",VLOOKUP(CONCATENATE(I89,K89),[27]atualizada!$A$6:$N$160,12,0))</f>
        <v/>
      </c>
      <c r="BJ89" s="491" t="e">
        <f>IF(#REF!="","",VLOOKUP(CONCATENATE(I89,K89),[27]atualizada!$A$6:$N$160,8,0))</f>
        <v>#REF!</v>
      </c>
      <c r="BK89" s="491">
        <f>IF(BA89="","",VLOOKUP(CONCATENATE(I89,K89),[27]atualizada!$A$6:$N$160,10,0))</f>
        <v>0</v>
      </c>
      <c r="BL89" s="494"/>
      <c r="BM89" s="494"/>
      <c r="BO89" s="491"/>
      <c r="BP89" s="491"/>
      <c r="BQ89" s="492">
        <f t="shared" si="58"/>
        <v>0</v>
      </c>
      <c r="BR89" s="494"/>
      <c r="BS89" s="494"/>
      <c r="BT89" s="494"/>
      <c r="BX89" s="493">
        <f t="shared" si="75"/>
        <v>0</v>
      </c>
      <c r="BY89" s="493" t="e">
        <f>#REF!*BE89</f>
        <v>#REF!</v>
      </c>
      <c r="BZ89" s="493">
        <f t="shared" si="57"/>
        <v>0</v>
      </c>
    </row>
    <row r="90" spans="1:78" ht="49.9" customHeight="1">
      <c r="A90" s="482">
        <f>IFERROR(VLOOKUP(G90,'base dados'!$K$2:$L$3,2,FALSE),0)</f>
        <v>0</v>
      </c>
      <c r="B90" s="482">
        <f>IFERROR(VLOOKUP(H90,'base dados'!$O$2:$P$5,2,FALSE),0)</f>
        <v>0</v>
      </c>
      <c r="C90" s="578">
        <f t="shared" si="55"/>
        <v>80</v>
      </c>
      <c r="D90" s="578"/>
      <c r="E90" s="578"/>
      <c r="F90" s="581"/>
      <c r="G90" s="579"/>
      <c r="H90" s="579"/>
      <c r="I90" s="578"/>
      <c r="J90" s="582"/>
      <c r="K90" s="582"/>
      <c r="L90" s="586">
        <f t="shared" si="59"/>
        <v>0</v>
      </c>
      <c r="M90" s="587"/>
      <c r="N90" s="587"/>
      <c r="O90" s="586">
        <f t="shared" si="60"/>
        <v>0</v>
      </c>
      <c r="P90" s="587"/>
      <c r="Q90" s="587"/>
      <c r="R90" s="587"/>
      <c r="S90" s="587"/>
      <c r="T90" s="586">
        <f t="shared" si="61"/>
        <v>0</v>
      </c>
      <c r="U90" s="582"/>
      <c r="V90" s="582"/>
      <c r="W90" s="582"/>
      <c r="X90" s="582"/>
      <c r="Y90" s="586">
        <f t="shared" si="62"/>
        <v>0</v>
      </c>
      <c r="Z90" s="582"/>
      <c r="AA90" s="582"/>
      <c r="AB90" s="586">
        <f t="shared" si="63"/>
        <v>0</v>
      </c>
      <c r="AC90" s="582"/>
      <c r="AD90" s="582"/>
      <c r="AE90" s="582"/>
      <c r="AF90" s="586">
        <f t="shared" si="64"/>
        <v>0</v>
      </c>
      <c r="AG90" s="582"/>
      <c r="AH90" s="582"/>
      <c r="AI90" s="582"/>
      <c r="AJ90" s="582"/>
      <c r="AK90" s="586">
        <f t="shared" si="65"/>
        <v>0</v>
      </c>
      <c r="AL90" s="582"/>
      <c r="AM90" s="582"/>
      <c r="AN90" s="586">
        <f t="shared" si="66"/>
        <v>0</v>
      </c>
      <c r="AO90" s="582"/>
      <c r="AP90" s="582"/>
      <c r="AQ90" s="582"/>
      <c r="AR90" s="588">
        <f t="shared" si="67"/>
        <v>0</v>
      </c>
      <c r="AS90" s="590">
        <f t="shared" si="56"/>
        <v>0</v>
      </c>
      <c r="AT90" s="583" t="str">
        <f t="shared" si="68"/>
        <v/>
      </c>
      <c r="AU90" s="583" t="str">
        <f t="shared" si="69"/>
        <v/>
      </c>
      <c r="AV90" s="584" t="str">
        <f>IFERROR(VLOOKUP(G90,'base dados'!$B$2:$C$47,2,FALSE),"")</f>
        <v/>
      </c>
      <c r="AW90" s="589">
        <f t="shared" si="70"/>
        <v>0</v>
      </c>
      <c r="AX90" s="583" t="str">
        <f t="shared" si="71"/>
        <v/>
      </c>
      <c r="AY90" s="583" t="str">
        <f t="shared" si="72"/>
        <v/>
      </c>
      <c r="AZ90" s="585" t="str">
        <f>IFERROR(VLOOKUP(H90,'base dados'!$B$2:$C$47,2,FALSE),"")</f>
        <v/>
      </c>
      <c r="BA90" s="589">
        <f t="shared" si="73"/>
        <v>0</v>
      </c>
      <c r="BB90" s="589">
        <f t="shared" si="74"/>
        <v>0</v>
      </c>
      <c r="BD90" s="494"/>
      <c r="BE90" s="494"/>
      <c r="BF90" s="494"/>
      <c r="BG90" s="494"/>
      <c r="BH90" s="482" t="e">
        <f>VLOOKUP(I90,[27]TABELAS!$E$1:$F$48,2,0)</f>
        <v>#N/A</v>
      </c>
      <c r="BI90" s="491" t="str">
        <f>IF(AV90="","",VLOOKUP(CONCATENATE(I90,K90),[27]atualizada!$A$6:$N$160,12,0))</f>
        <v/>
      </c>
      <c r="BJ90" s="491" t="e">
        <f>IF(#REF!="","",VLOOKUP(CONCATENATE(I90,K90),[27]atualizada!$A$6:$N$160,8,0))</f>
        <v>#REF!</v>
      </c>
      <c r="BK90" s="491">
        <f>IF(BA90="","",VLOOKUP(CONCATENATE(I90,K90),[27]atualizada!$A$6:$N$160,10,0))</f>
        <v>0</v>
      </c>
      <c r="BL90" s="494"/>
      <c r="BM90" s="494"/>
      <c r="BO90" s="491"/>
      <c r="BP90" s="491"/>
      <c r="BQ90" s="492">
        <f t="shared" si="58"/>
        <v>0</v>
      </c>
      <c r="BR90" s="494"/>
      <c r="BS90" s="494"/>
      <c r="BT90" s="494"/>
      <c r="BX90" s="493">
        <f t="shared" si="75"/>
        <v>0</v>
      </c>
      <c r="BY90" s="493" t="e">
        <f>#REF!*BE90</f>
        <v>#REF!</v>
      </c>
      <c r="BZ90" s="493">
        <f t="shared" si="57"/>
        <v>0</v>
      </c>
    </row>
    <row r="91" spans="1:78" ht="49.9" customHeight="1">
      <c r="A91" s="482">
        <f>IFERROR(VLOOKUP(G91,'base dados'!$K$2:$L$3,2,FALSE),0)</f>
        <v>0</v>
      </c>
      <c r="B91" s="482">
        <f>IFERROR(VLOOKUP(H91,'base dados'!$O$2:$P$5,2,FALSE),0)</f>
        <v>0</v>
      </c>
      <c r="C91" s="578">
        <f t="shared" si="55"/>
        <v>81</v>
      </c>
      <c r="D91" s="578"/>
      <c r="E91" s="578"/>
      <c r="F91" s="581"/>
      <c r="G91" s="579"/>
      <c r="H91" s="579"/>
      <c r="I91" s="578"/>
      <c r="J91" s="582"/>
      <c r="K91" s="582"/>
      <c r="L91" s="586">
        <f t="shared" si="59"/>
        <v>0</v>
      </c>
      <c r="M91" s="587"/>
      <c r="N91" s="587"/>
      <c r="O91" s="586">
        <f t="shared" si="60"/>
        <v>0</v>
      </c>
      <c r="P91" s="587"/>
      <c r="Q91" s="587"/>
      <c r="R91" s="587"/>
      <c r="S91" s="587"/>
      <c r="T91" s="586">
        <f t="shared" si="61"/>
        <v>0</v>
      </c>
      <c r="U91" s="582"/>
      <c r="V91" s="582"/>
      <c r="W91" s="582"/>
      <c r="X91" s="582"/>
      <c r="Y91" s="586">
        <f t="shared" si="62"/>
        <v>0</v>
      </c>
      <c r="Z91" s="582"/>
      <c r="AA91" s="582"/>
      <c r="AB91" s="586">
        <f t="shared" si="63"/>
        <v>0</v>
      </c>
      <c r="AC91" s="582"/>
      <c r="AD91" s="582"/>
      <c r="AE91" s="582"/>
      <c r="AF91" s="586">
        <f t="shared" si="64"/>
        <v>0</v>
      </c>
      <c r="AG91" s="582"/>
      <c r="AH91" s="582"/>
      <c r="AI91" s="582"/>
      <c r="AJ91" s="582"/>
      <c r="AK91" s="586">
        <f t="shared" si="65"/>
        <v>0</v>
      </c>
      <c r="AL91" s="582"/>
      <c r="AM91" s="582"/>
      <c r="AN91" s="586">
        <f t="shared" si="66"/>
        <v>0</v>
      </c>
      <c r="AO91" s="582"/>
      <c r="AP91" s="582"/>
      <c r="AQ91" s="582"/>
      <c r="AR91" s="588">
        <f t="shared" si="67"/>
        <v>0</v>
      </c>
      <c r="AS91" s="590">
        <f t="shared" si="56"/>
        <v>0</v>
      </c>
      <c r="AT91" s="583" t="str">
        <f t="shared" si="68"/>
        <v/>
      </c>
      <c r="AU91" s="583" t="str">
        <f t="shared" si="69"/>
        <v/>
      </c>
      <c r="AV91" s="584" t="str">
        <f>IFERROR(VLOOKUP(G91,'base dados'!$B$2:$C$47,2,FALSE),"")</f>
        <v/>
      </c>
      <c r="AW91" s="589">
        <f t="shared" si="70"/>
        <v>0</v>
      </c>
      <c r="AX91" s="583" t="str">
        <f t="shared" si="71"/>
        <v/>
      </c>
      <c r="AY91" s="583" t="str">
        <f t="shared" si="72"/>
        <v/>
      </c>
      <c r="AZ91" s="585" t="str">
        <f>IFERROR(VLOOKUP(H91,'base dados'!$B$2:$C$47,2,FALSE),"")</f>
        <v/>
      </c>
      <c r="BA91" s="589">
        <f t="shared" si="73"/>
        <v>0</v>
      </c>
      <c r="BB91" s="589">
        <f t="shared" si="74"/>
        <v>0</v>
      </c>
      <c r="BD91" s="494"/>
      <c r="BE91" s="494"/>
      <c r="BF91" s="494"/>
      <c r="BG91" s="494"/>
      <c r="BH91" s="482" t="e">
        <f>VLOOKUP(I91,[27]TABELAS!$E$1:$F$48,2,0)</f>
        <v>#N/A</v>
      </c>
      <c r="BI91" s="491" t="str">
        <f>IF(AV91="","",VLOOKUP(CONCATENATE(I91,K91),[27]atualizada!$A$6:$N$160,12,0))</f>
        <v/>
      </c>
      <c r="BJ91" s="491" t="e">
        <f>IF(#REF!="","",VLOOKUP(CONCATENATE(I91,K91),[27]atualizada!$A$6:$N$160,8,0))</f>
        <v>#REF!</v>
      </c>
      <c r="BK91" s="491">
        <f>IF(BA91="","",VLOOKUP(CONCATENATE(I91,K91),[27]atualizada!$A$6:$N$160,10,0))</f>
        <v>0</v>
      </c>
      <c r="BL91" s="494"/>
      <c r="BM91" s="494"/>
      <c r="BO91" s="491"/>
      <c r="BP91" s="491"/>
      <c r="BQ91" s="492">
        <f t="shared" si="58"/>
        <v>0</v>
      </c>
      <c r="BR91" s="494"/>
      <c r="BS91" s="494"/>
      <c r="BT91" s="494"/>
      <c r="BX91" s="493">
        <f t="shared" si="75"/>
        <v>0</v>
      </c>
      <c r="BY91" s="493" t="e">
        <f>#REF!*BE91</f>
        <v>#REF!</v>
      </c>
      <c r="BZ91" s="493">
        <f t="shared" si="57"/>
        <v>0</v>
      </c>
    </row>
    <row r="92" spans="1:78" ht="49.9" customHeight="1">
      <c r="A92" s="482">
        <f>IFERROR(VLOOKUP(G92,'base dados'!$K$2:$L$3,2,FALSE),0)</f>
        <v>0</v>
      </c>
      <c r="B92" s="482">
        <f>IFERROR(VLOOKUP(H92,'base dados'!$O$2:$P$5,2,FALSE),0)</f>
        <v>0</v>
      </c>
      <c r="C92" s="578">
        <f t="shared" si="55"/>
        <v>82</v>
      </c>
      <c r="D92" s="578"/>
      <c r="E92" s="578"/>
      <c r="F92" s="581"/>
      <c r="G92" s="579"/>
      <c r="H92" s="579"/>
      <c r="I92" s="578"/>
      <c r="J92" s="582"/>
      <c r="K92" s="582"/>
      <c r="L92" s="586">
        <f t="shared" si="59"/>
        <v>0</v>
      </c>
      <c r="M92" s="587"/>
      <c r="N92" s="587"/>
      <c r="O92" s="586">
        <f t="shared" si="60"/>
        <v>0</v>
      </c>
      <c r="P92" s="587"/>
      <c r="Q92" s="587"/>
      <c r="R92" s="587"/>
      <c r="S92" s="587"/>
      <c r="T92" s="586">
        <f t="shared" si="61"/>
        <v>0</v>
      </c>
      <c r="U92" s="582"/>
      <c r="V92" s="582"/>
      <c r="W92" s="582"/>
      <c r="X92" s="582"/>
      <c r="Y92" s="586">
        <f t="shared" si="62"/>
        <v>0</v>
      </c>
      <c r="Z92" s="582"/>
      <c r="AA92" s="582"/>
      <c r="AB92" s="586">
        <f t="shared" si="63"/>
        <v>0</v>
      </c>
      <c r="AC92" s="582"/>
      <c r="AD92" s="582"/>
      <c r="AE92" s="582"/>
      <c r="AF92" s="586">
        <f t="shared" si="64"/>
        <v>0</v>
      </c>
      <c r="AG92" s="582"/>
      <c r="AH92" s="582"/>
      <c r="AI92" s="582"/>
      <c r="AJ92" s="582"/>
      <c r="AK92" s="586">
        <f t="shared" si="65"/>
        <v>0</v>
      </c>
      <c r="AL92" s="582"/>
      <c r="AM92" s="582"/>
      <c r="AN92" s="586">
        <f t="shared" si="66"/>
        <v>0</v>
      </c>
      <c r="AO92" s="582"/>
      <c r="AP92" s="582"/>
      <c r="AQ92" s="582"/>
      <c r="AR92" s="588">
        <f t="shared" si="67"/>
        <v>0</v>
      </c>
      <c r="AS92" s="590">
        <f t="shared" si="56"/>
        <v>0</v>
      </c>
      <c r="AT92" s="583" t="str">
        <f t="shared" si="68"/>
        <v/>
      </c>
      <c r="AU92" s="583" t="str">
        <f t="shared" si="69"/>
        <v/>
      </c>
      <c r="AV92" s="584" t="str">
        <f>IFERROR(VLOOKUP(G92,'base dados'!$B$2:$C$47,2,FALSE),"")</f>
        <v/>
      </c>
      <c r="AW92" s="589">
        <f t="shared" si="70"/>
        <v>0</v>
      </c>
      <c r="AX92" s="583" t="str">
        <f t="shared" si="71"/>
        <v/>
      </c>
      <c r="AY92" s="583" t="str">
        <f t="shared" si="72"/>
        <v/>
      </c>
      <c r="AZ92" s="585" t="str">
        <f>IFERROR(VLOOKUP(H92,'base dados'!$B$2:$C$47,2,FALSE),"")</f>
        <v/>
      </c>
      <c r="BA92" s="589">
        <f t="shared" si="73"/>
        <v>0</v>
      </c>
      <c r="BB92" s="589">
        <f t="shared" si="74"/>
        <v>0</v>
      </c>
      <c r="BD92" s="494"/>
      <c r="BE92" s="494"/>
      <c r="BF92" s="494"/>
      <c r="BG92" s="494"/>
      <c r="BH92" s="482" t="e">
        <f>VLOOKUP(I92,[27]TABELAS!$E$1:$F$48,2,0)</f>
        <v>#N/A</v>
      </c>
      <c r="BI92" s="491" t="str">
        <f>IF(AV92="","",VLOOKUP(CONCATENATE(I92,K92),[27]atualizada!$A$6:$N$160,12,0))</f>
        <v/>
      </c>
      <c r="BJ92" s="491" t="e">
        <f>IF(#REF!="","",VLOOKUP(CONCATENATE(I92,K92),[27]atualizada!$A$6:$N$160,8,0))</f>
        <v>#REF!</v>
      </c>
      <c r="BK92" s="491">
        <f>IF(BA92="","",VLOOKUP(CONCATENATE(I92,K92),[27]atualizada!$A$6:$N$160,10,0))</f>
        <v>0</v>
      </c>
      <c r="BL92" s="494"/>
      <c r="BM92" s="494"/>
      <c r="BO92" s="491"/>
      <c r="BP92" s="491"/>
      <c r="BQ92" s="492">
        <f t="shared" si="58"/>
        <v>0</v>
      </c>
      <c r="BR92" s="494"/>
      <c r="BS92" s="494"/>
      <c r="BT92" s="494"/>
      <c r="BX92" s="493">
        <f t="shared" si="75"/>
        <v>0</v>
      </c>
      <c r="BY92" s="493" t="e">
        <f>#REF!*BE92</f>
        <v>#REF!</v>
      </c>
      <c r="BZ92" s="493">
        <f t="shared" si="57"/>
        <v>0</v>
      </c>
    </row>
    <row r="93" spans="1:78" ht="49.9" customHeight="1">
      <c r="A93" s="482">
        <f>IFERROR(VLOOKUP(G93,'base dados'!$K$2:$L$3,2,FALSE),0)</f>
        <v>0</v>
      </c>
      <c r="B93" s="482">
        <f>IFERROR(VLOOKUP(H93,'base dados'!$O$2:$P$5,2,FALSE),0)</f>
        <v>0</v>
      </c>
      <c r="C93" s="578">
        <f t="shared" si="55"/>
        <v>83</v>
      </c>
      <c r="D93" s="578"/>
      <c r="E93" s="578"/>
      <c r="F93" s="581"/>
      <c r="G93" s="579"/>
      <c r="H93" s="579"/>
      <c r="I93" s="578"/>
      <c r="J93" s="582"/>
      <c r="K93" s="582"/>
      <c r="L93" s="586">
        <f t="shared" si="59"/>
        <v>0</v>
      </c>
      <c r="M93" s="587"/>
      <c r="N93" s="587"/>
      <c r="O93" s="586">
        <f t="shared" si="60"/>
        <v>0</v>
      </c>
      <c r="P93" s="587"/>
      <c r="Q93" s="587"/>
      <c r="R93" s="587"/>
      <c r="S93" s="587"/>
      <c r="T93" s="586">
        <f t="shared" si="61"/>
        <v>0</v>
      </c>
      <c r="U93" s="582"/>
      <c r="V93" s="582"/>
      <c r="W93" s="582"/>
      <c r="X93" s="582"/>
      <c r="Y93" s="586">
        <f t="shared" si="62"/>
        <v>0</v>
      </c>
      <c r="Z93" s="582"/>
      <c r="AA93" s="582"/>
      <c r="AB93" s="586">
        <f t="shared" si="63"/>
        <v>0</v>
      </c>
      <c r="AC93" s="582"/>
      <c r="AD93" s="582"/>
      <c r="AE93" s="582"/>
      <c r="AF93" s="586">
        <f t="shared" si="64"/>
        <v>0</v>
      </c>
      <c r="AG93" s="582"/>
      <c r="AH93" s="582"/>
      <c r="AI93" s="582"/>
      <c r="AJ93" s="582"/>
      <c r="AK93" s="586">
        <f t="shared" si="65"/>
        <v>0</v>
      </c>
      <c r="AL93" s="582"/>
      <c r="AM93" s="582"/>
      <c r="AN93" s="586">
        <f t="shared" si="66"/>
        <v>0</v>
      </c>
      <c r="AO93" s="582"/>
      <c r="AP93" s="582"/>
      <c r="AQ93" s="582"/>
      <c r="AR93" s="588">
        <f t="shared" si="67"/>
        <v>0</v>
      </c>
      <c r="AS93" s="590">
        <f t="shared" si="56"/>
        <v>0</v>
      </c>
      <c r="AT93" s="583" t="str">
        <f t="shared" si="68"/>
        <v/>
      </c>
      <c r="AU93" s="583" t="str">
        <f t="shared" si="69"/>
        <v/>
      </c>
      <c r="AV93" s="584" t="str">
        <f>IFERROR(VLOOKUP(G93,'base dados'!$B$2:$C$47,2,FALSE),"")</f>
        <v/>
      </c>
      <c r="AW93" s="589">
        <f t="shared" si="70"/>
        <v>0</v>
      </c>
      <c r="AX93" s="583" t="str">
        <f t="shared" si="71"/>
        <v/>
      </c>
      <c r="AY93" s="583" t="str">
        <f t="shared" si="72"/>
        <v/>
      </c>
      <c r="AZ93" s="585" t="str">
        <f>IFERROR(VLOOKUP(H93,'base dados'!$B$2:$C$47,2,FALSE),"")</f>
        <v/>
      </c>
      <c r="BA93" s="589">
        <f t="shared" si="73"/>
        <v>0</v>
      </c>
      <c r="BB93" s="589">
        <f t="shared" si="74"/>
        <v>0</v>
      </c>
      <c r="BD93" s="494"/>
      <c r="BE93" s="494"/>
      <c r="BF93" s="494"/>
      <c r="BG93" s="494"/>
      <c r="BH93" s="482" t="e">
        <f>VLOOKUP(I93,[27]TABELAS!$E$1:$F$48,2,0)</f>
        <v>#N/A</v>
      </c>
      <c r="BI93" s="491" t="str">
        <f>IF(AV93="","",VLOOKUP(CONCATENATE(I93,K93),[27]atualizada!$A$6:$N$160,12,0))</f>
        <v/>
      </c>
      <c r="BJ93" s="491" t="e">
        <f>IF(#REF!="","",VLOOKUP(CONCATENATE(I93,K93),[27]atualizada!$A$6:$N$160,8,0))</f>
        <v>#REF!</v>
      </c>
      <c r="BK93" s="491">
        <f>IF(BA93="","",VLOOKUP(CONCATENATE(I93,K93),[27]atualizada!$A$6:$N$160,10,0))</f>
        <v>0</v>
      </c>
      <c r="BL93" s="494"/>
      <c r="BM93" s="494"/>
      <c r="BO93" s="491"/>
      <c r="BP93" s="491"/>
      <c r="BQ93" s="492">
        <f t="shared" si="58"/>
        <v>0</v>
      </c>
      <c r="BR93" s="494"/>
      <c r="BS93" s="494"/>
      <c r="BT93" s="494"/>
      <c r="BX93" s="493">
        <f t="shared" si="75"/>
        <v>0</v>
      </c>
      <c r="BY93" s="493" t="e">
        <f>#REF!*BE93</f>
        <v>#REF!</v>
      </c>
      <c r="BZ93" s="493">
        <f t="shared" si="57"/>
        <v>0</v>
      </c>
    </row>
    <row r="94" spans="1:78" ht="49.9" customHeight="1">
      <c r="A94" s="482">
        <f>IFERROR(VLOOKUP(G94,'base dados'!$K$2:$L$3,2,FALSE),0)</f>
        <v>0</v>
      </c>
      <c r="B94" s="482">
        <f>IFERROR(VLOOKUP(H94,'base dados'!$O$2:$P$5,2,FALSE),0)</f>
        <v>0</v>
      </c>
      <c r="C94" s="578">
        <f t="shared" si="55"/>
        <v>84</v>
      </c>
      <c r="D94" s="578"/>
      <c r="E94" s="578"/>
      <c r="F94" s="581"/>
      <c r="G94" s="579"/>
      <c r="H94" s="579"/>
      <c r="I94" s="578"/>
      <c r="J94" s="582"/>
      <c r="K94" s="582"/>
      <c r="L94" s="586">
        <f t="shared" si="59"/>
        <v>0</v>
      </c>
      <c r="M94" s="587"/>
      <c r="N94" s="587"/>
      <c r="O94" s="586">
        <f t="shared" si="60"/>
        <v>0</v>
      </c>
      <c r="P94" s="587"/>
      <c r="Q94" s="587"/>
      <c r="R94" s="587"/>
      <c r="S94" s="587"/>
      <c r="T94" s="586">
        <f t="shared" si="61"/>
        <v>0</v>
      </c>
      <c r="U94" s="582"/>
      <c r="V94" s="582"/>
      <c r="W94" s="582"/>
      <c r="X94" s="582"/>
      <c r="Y94" s="586">
        <f t="shared" si="62"/>
        <v>0</v>
      </c>
      <c r="Z94" s="582"/>
      <c r="AA94" s="582"/>
      <c r="AB94" s="586">
        <f t="shared" si="63"/>
        <v>0</v>
      </c>
      <c r="AC94" s="582"/>
      <c r="AD94" s="582"/>
      <c r="AE94" s="582"/>
      <c r="AF94" s="586">
        <f t="shared" si="64"/>
        <v>0</v>
      </c>
      <c r="AG94" s="582"/>
      <c r="AH94" s="582"/>
      <c r="AI94" s="582"/>
      <c r="AJ94" s="582"/>
      <c r="AK94" s="586">
        <f t="shared" si="65"/>
        <v>0</v>
      </c>
      <c r="AL94" s="582"/>
      <c r="AM94" s="582"/>
      <c r="AN94" s="586">
        <f t="shared" si="66"/>
        <v>0</v>
      </c>
      <c r="AO94" s="582"/>
      <c r="AP94" s="582"/>
      <c r="AQ94" s="582"/>
      <c r="AR94" s="588">
        <f t="shared" si="67"/>
        <v>0</v>
      </c>
      <c r="AS94" s="590">
        <f t="shared" si="56"/>
        <v>0</v>
      </c>
      <c r="AT94" s="583" t="str">
        <f t="shared" si="68"/>
        <v/>
      </c>
      <c r="AU94" s="583" t="str">
        <f t="shared" si="69"/>
        <v/>
      </c>
      <c r="AV94" s="584" t="str">
        <f>IFERROR(VLOOKUP(G94,'base dados'!$B$2:$C$47,2,FALSE),"")</f>
        <v/>
      </c>
      <c r="AW94" s="589">
        <f t="shared" si="70"/>
        <v>0</v>
      </c>
      <c r="AX94" s="583" t="str">
        <f t="shared" si="71"/>
        <v/>
      </c>
      <c r="AY94" s="583" t="str">
        <f t="shared" si="72"/>
        <v/>
      </c>
      <c r="AZ94" s="585" t="str">
        <f>IFERROR(VLOOKUP(H94,'base dados'!$B$2:$C$47,2,FALSE),"")</f>
        <v/>
      </c>
      <c r="BA94" s="589">
        <f t="shared" si="73"/>
        <v>0</v>
      </c>
      <c r="BB94" s="589">
        <f t="shared" si="74"/>
        <v>0</v>
      </c>
      <c r="BD94" s="494"/>
      <c r="BE94" s="494"/>
      <c r="BF94" s="494"/>
      <c r="BG94" s="494"/>
      <c r="BH94" s="482" t="e">
        <f>VLOOKUP(I94,[27]TABELAS!$E$1:$F$48,2,0)</f>
        <v>#N/A</v>
      </c>
      <c r="BI94" s="491" t="str">
        <f>IF(AV94="","",VLOOKUP(CONCATENATE(I94,K94),[27]atualizada!$A$6:$N$160,12,0))</f>
        <v/>
      </c>
      <c r="BJ94" s="491" t="e">
        <f>IF(#REF!="","",VLOOKUP(CONCATENATE(I94,K94),[27]atualizada!$A$6:$N$160,8,0))</f>
        <v>#REF!</v>
      </c>
      <c r="BK94" s="491">
        <f>IF(BA94="","",VLOOKUP(CONCATENATE(I94,K94),[27]atualizada!$A$6:$N$160,10,0))</f>
        <v>0</v>
      </c>
      <c r="BL94" s="494"/>
      <c r="BM94" s="494"/>
      <c r="BO94" s="491"/>
      <c r="BP94" s="491"/>
      <c r="BQ94" s="492">
        <f t="shared" si="58"/>
        <v>0</v>
      </c>
      <c r="BR94" s="494"/>
      <c r="BS94" s="494"/>
      <c r="BT94" s="494"/>
      <c r="BX94" s="493">
        <f t="shared" si="75"/>
        <v>0</v>
      </c>
      <c r="BY94" s="493" t="e">
        <f>#REF!*BE94</f>
        <v>#REF!</v>
      </c>
      <c r="BZ94" s="493">
        <f t="shared" si="57"/>
        <v>0</v>
      </c>
    </row>
    <row r="95" spans="1:78" ht="49.9" customHeight="1">
      <c r="A95" s="482">
        <f>IFERROR(VLOOKUP(G95,'base dados'!$K$2:$L$3,2,FALSE),0)</f>
        <v>0</v>
      </c>
      <c r="B95" s="482">
        <f>IFERROR(VLOOKUP(H95,'base dados'!$O$2:$P$5,2,FALSE),0)</f>
        <v>0</v>
      </c>
      <c r="C95" s="578">
        <f t="shared" si="55"/>
        <v>85</v>
      </c>
      <c r="D95" s="578"/>
      <c r="E95" s="578"/>
      <c r="F95" s="581"/>
      <c r="G95" s="579"/>
      <c r="H95" s="579"/>
      <c r="I95" s="578"/>
      <c r="J95" s="582"/>
      <c r="K95" s="582"/>
      <c r="L95" s="586">
        <f t="shared" si="59"/>
        <v>0</v>
      </c>
      <c r="M95" s="587"/>
      <c r="N95" s="587"/>
      <c r="O95" s="586">
        <f t="shared" si="60"/>
        <v>0</v>
      </c>
      <c r="P95" s="587"/>
      <c r="Q95" s="587"/>
      <c r="R95" s="587"/>
      <c r="S95" s="587"/>
      <c r="T95" s="586">
        <f t="shared" si="61"/>
        <v>0</v>
      </c>
      <c r="U95" s="582"/>
      <c r="V95" s="582"/>
      <c r="W95" s="582"/>
      <c r="X95" s="582"/>
      <c r="Y95" s="586">
        <f t="shared" si="62"/>
        <v>0</v>
      </c>
      <c r="Z95" s="582"/>
      <c r="AA95" s="582"/>
      <c r="AB95" s="586">
        <f t="shared" si="63"/>
        <v>0</v>
      </c>
      <c r="AC95" s="582"/>
      <c r="AD95" s="582"/>
      <c r="AE95" s="582"/>
      <c r="AF95" s="586">
        <f t="shared" si="64"/>
        <v>0</v>
      </c>
      <c r="AG95" s="582"/>
      <c r="AH95" s="582"/>
      <c r="AI95" s="582"/>
      <c r="AJ95" s="582"/>
      <c r="AK95" s="586">
        <f t="shared" si="65"/>
        <v>0</v>
      </c>
      <c r="AL95" s="582"/>
      <c r="AM95" s="582"/>
      <c r="AN95" s="586">
        <f t="shared" si="66"/>
        <v>0</v>
      </c>
      <c r="AO95" s="582"/>
      <c r="AP95" s="582"/>
      <c r="AQ95" s="582"/>
      <c r="AR95" s="588">
        <f t="shared" si="67"/>
        <v>0</v>
      </c>
      <c r="AS95" s="590">
        <f t="shared" si="56"/>
        <v>0</v>
      </c>
      <c r="AT95" s="583" t="str">
        <f t="shared" si="68"/>
        <v/>
      </c>
      <c r="AU95" s="583" t="str">
        <f t="shared" si="69"/>
        <v/>
      </c>
      <c r="AV95" s="584" t="str">
        <f>IFERROR(VLOOKUP(G95,'base dados'!$B$2:$C$47,2,FALSE),"")</f>
        <v/>
      </c>
      <c r="AW95" s="589">
        <f t="shared" si="70"/>
        <v>0</v>
      </c>
      <c r="AX95" s="583" t="str">
        <f t="shared" si="71"/>
        <v/>
      </c>
      <c r="AY95" s="583" t="str">
        <f t="shared" si="72"/>
        <v/>
      </c>
      <c r="AZ95" s="585" t="str">
        <f>IFERROR(VLOOKUP(H95,'base dados'!$B$2:$C$47,2,FALSE),"")</f>
        <v/>
      </c>
      <c r="BA95" s="589">
        <f t="shared" si="73"/>
        <v>0</v>
      </c>
      <c r="BB95" s="589">
        <f t="shared" si="74"/>
        <v>0</v>
      </c>
      <c r="BD95" s="494"/>
      <c r="BE95" s="494"/>
      <c r="BF95" s="494"/>
      <c r="BG95" s="494"/>
      <c r="BH95" s="482" t="e">
        <f>VLOOKUP(I95,[27]TABELAS!$E$1:$F$48,2,0)</f>
        <v>#N/A</v>
      </c>
      <c r="BI95" s="491" t="str">
        <f>IF(AV95="","",VLOOKUP(CONCATENATE(I95,K95),[27]atualizada!$A$6:$N$160,12,0))</f>
        <v/>
      </c>
      <c r="BJ95" s="491" t="e">
        <f>IF(#REF!="","",VLOOKUP(CONCATENATE(I95,K95),[27]atualizada!$A$6:$N$160,8,0))</f>
        <v>#REF!</v>
      </c>
      <c r="BK95" s="491">
        <f>IF(BA95="","",VLOOKUP(CONCATENATE(I95,K95),[27]atualizada!$A$6:$N$160,10,0))</f>
        <v>0</v>
      </c>
      <c r="BL95" s="494"/>
      <c r="BM95" s="494"/>
      <c r="BO95" s="491"/>
      <c r="BP95" s="491"/>
      <c r="BQ95" s="492">
        <f t="shared" si="58"/>
        <v>0</v>
      </c>
      <c r="BR95" s="494"/>
      <c r="BS95" s="494"/>
      <c r="BT95" s="494"/>
      <c r="BX95" s="493">
        <f t="shared" si="75"/>
        <v>0</v>
      </c>
      <c r="BY95" s="493" t="e">
        <f>#REF!*BE95</f>
        <v>#REF!</v>
      </c>
      <c r="BZ95" s="493">
        <f t="shared" si="57"/>
        <v>0</v>
      </c>
    </row>
    <row r="96" spans="1:78" ht="49.9" customHeight="1">
      <c r="A96" s="482">
        <f>IFERROR(VLOOKUP(G96,'base dados'!$K$2:$L$3,2,FALSE),0)</f>
        <v>0</v>
      </c>
      <c r="B96" s="482">
        <f>IFERROR(VLOOKUP(H96,'base dados'!$O$2:$P$5,2,FALSE),0)</f>
        <v>0</v>
      </c>
      <c r="C96" s="578">
        <f t="shared" si="55"/>
        <v>86</v>
      </c>
      <c r="D96" s="578"/>
      <c r="E96" s="578"/>
      <c r="F96" s="581"/>
      <c r="G96" s="579"/>
      <c r="H96" s="579"/>
      <c r="I96" s="578"/>
      <c r="J96" s="582"/>
      <c r="K96" s="582"/>
      <c r="L96" s="586">
        <f t="shared" si="59"/>
        <v>0</v>
      </c>
      <c r="M96" s="587"/>
      <c r="N96" s="587"/>
      <c r="O96" s="586">
        <f t="shared" si="60"/>
        <v>0</v>
      </c>
      <c r="P96" s="587"/>
      <c r="Q96" s="587"/>
      <c r="R96" s="587"/>
      <c r="S96" s="587"/>
      <c r="T96" s="586">
        <f t="shared" si="61"/>
        <v>0</v>
      </c>
      <c r="U96" s="582"/>
      <c r="V96" s="582"/>
      <c r="W96" s="582"/>
      <c r="X96" s="582"/>
      <c r="Y96" s="586">
        <f t="shared" si="62"/>
        <v>0</v>
      </c>
      <c r="Z96" s="582"/>
      <c r="AA96" s="582"/>
      <c r="AB96" s="586">
        <f t="shared" si="63"/>
        <v>0</v>
      </c>
      <c r="AC96" s="582"/>
      <c r="AD96" s="582"/>
      <c r="AE96" s="582"/>
      <c r="AF96" s="586">
        <f t="shared" si="64"/>
        <v>0</v>
      </c>
      <c r="AG96" s="582"/>
      <c r="AH96" s="582"/>
      <c r="AI96" s="582"/>
      <c r="AJ96" s="582"/>
      <c r="AK96" s="586">
        <f t="shared" si="65"/>
        <v>0</v>
      </c>
      <c r="AL96" s="582"/>
      <c r="AM96" s="582"/>
      <c r="AN96" s="586">
        <f t="shared" si="66"/>
        <v>0</v>
      </c>
      <c r="AO96" s="582"/>
      <c r="AP96" s="582"/>
      <c r="AQ96" s="582"/>
      <c r="AR96" s="588">
        <f t="shared" si="67"/>
        <v>0</v>
      </c>
      <c r="AS96" s="590">
        <f t="shared" si="56"/>
        <v>0</v>
      </c>
      <c r="AT96" s="583" t="str">
        <f t="shared" si="68"/>
        <v/>
      </c>
      <c r="AU96" s="583" t="str">
        <f t="shared" si="69"/>
        <v/>
      </c>
      <c r="AV96" s="584" t="str">
        <f>IFERROR(VLOOKUP(G96,'base dados'!$B$2:$C$47,2,FALSE),"")</f>
        <v/>
      </c>
      <c r="AW96" s="589">
        <f t="shared" si="70"/>
        <v>0</v>
      </c>
      <c r="AX96" s="583" t="str">
        <f t="shared" si="71"/>
        <v/>
      </c>
      <c r="AY96" s="583" t="str">
        <f t="shared" si="72"/>
        <v/>
      </c>
      <c r="AZ96" s="585" t="str">
        <f>IFERROR(VLOOKUP(H96,'base dados'!$B$2:$C$47,2,FALSE),"")</f>
        <v/>
      </c>
      <c r="BA96" s="589">
        <f t="shared" si="73"/>
        <v>0</v>
      </c>
      <c r="BB96" s="589">
        <f t="shared" si="74"/>
        <v>0</v>
      </c>
      <c r="BD96" s="494"/>
      <c r="BE96" s="494"/>
      <c r="BF96" s="494"/>
      <c r="BG96" s="494"/>
      <c r="BH96" s="482" t="e">
        <f>VLOOKUP(I96,[27]TABELAS!$E$1:$F$48,2,0)</f>
        <v>#N/A</v>
      </c>
      <c r="BI96" s="491" t="str">
        <f>IF(AV96="","",VLOOKUP(CONCATENATE(I96,K96),[27]atualizada!$A$6:$N$160,12,0))</f>
        <v/>
      </c>
      <c r="BJ96" s="491" t="e">
        <f>IF(#REF!="","",VLOOKUP(CONCATENATE(I96,K96),[27]atualizada!$A$6:$N$160,8,0))</f>
        <v>#REF!</v>
      </c>
      <c r="BK96" s="491">
        <f>IF(BA96="","",VLOOKUP(CONCATENATE(I96,K96),[27]atualizada!$A$6:$N$160,10,0))</f>
        <v>0</v>
      </c>
      <c r="BL96" s="494"/>
      <c r="BM96" s="494"/>
      <c r="BO96" s="491"/>
      <c r="BP96" s="491"/>
      <c r="BQ96" s="492">
        <f t="shared" si="58"/>
        <v>0</v>
      </c>
      <c r="BR96" s="494"/>
      <c r="BS96" s="494"/>
      <c r="BT96" s="494"/>
      <c r="BX96" s="493">
        <f t="shared" si="75"/>
        <v>0</v>
      </c>
      <c r="BY96" s="493" t="e">
        <f>#REF!*BE96</f>
        <v>#REF!</v>
      </c>
      <c r="BZ96" s="493">
        <f t="shared" si="57"/>
        <v>0</v>
      </c>
    </row>
    <row r="97" spans="1:78" ht="49.9" customHeight="1">
      <c r="A97" s="482">
        <f>IFERROR(VLOOKUP(G97,'base dados'!$K$2:$L$3,2,FALSE),0)</f>
        <v>0</v>
      </c>
      <c r="B97" s="482">
        <f>IFERROR(VLOOKUP(H97,'base dados'!$O$2:$P$5,2,FALSE),0)</f>
        <v>0</v>
      </c>
      <c r="C97" s="578">
        <f t="shared" si="55"/>
        <v>87</v>
      </c>
      <c r="D97" s="578"/>
      <c r="E97" s="578"/>
      <c r="F97" s="581"/>
      <c r="G97" s="579"/>
      <c r="H97" s="579"/>
      <c r="I97" s="578"/>
      <c r="J97" s="582"/>
      <c r="K97" s="582"/>
      <c r="L97" s="586">
        <f t="shared" si="59"/>
        <v>0</v>
      </c>
      <c r="M97" s="587"/>
      <c r="N97" s="587"/>
      <c r="O97" s="586">
        <f t="shared" si="60"/>
        <v>0</v>
      </c>
      <c r="P97" s="587"/>
      <c r="Q97" s="587"/>
      <c r="R97" s="587"/>
      <c r="S97" s="587"/>
      <c r="T97" s="586">
        <f t="shared" si="61"/>
        <v>0</v>
      </c>
      <c r="U97" s="582"/>
      <c r="V97" s="582"/>
      <c r="W97" s="582"/>
      <c r="X97" s="582"/>
      <c r="Y97" s="586">
        <f t="shared" si="62"/>
        <v>0</v>
      </c>
      <c r="Z97" s="582"/>
      <c r="AA97" s="582"/>
      <c r="AB97" s="586">
        <f t="shared" si="63"/>
        <v>0</v>
      </c>
      <c r="AC97" s="582"/>
      <c r="AD97" s="582"/>
      <c r="AE97" s="582"/>
      <c r="AF97" s="586">
        <f t="shared" si="64"/>
        <v>0</v>
      </c>
      <c r="AG97" s="582"/>
      <c r="AH97" s="582"/>
      <c r="AI97" s="582"/>
      <c r="AJ97" s="582"/>
      <c r="AK97" s="586">
        <f t="shared" si="65"/>
        <v>0</v>
      </c>
      <c r="AL97" s="582"/>
      <c r="AM97" s="582"/>
      <c r="AN97" s="586">
        <f t="shared" si="66"/>
        <v>0</v>
      </c>
      <c r="AO97" s="582"/>
      <c r="AP97" s="582"/>
      <c r="AQ97" s="582"/>
      <c r="AR97" s="588">
        <f t="shared" si="67"/>
        <v>0</v>
      </c>
      <c r="AS97" s="590">
        <f t="shared" si="56"/>
        <v>0</v>
      </c>
      <c r="AT97" s="583" t="str">
        <f t="shared" si="68"/>
        <v/>
      </c>
      <c r="AU97" s="583" t="str">
        <f t="shared" si="69"/>
        <v/>
      </c>
      <c r="AV97" s="584" t="str">
        <f>IFERROR(VLOOKUP(G97,'base dados'!$B$2:$C$47,2,FALSE),"")</f>
        <v/>
      </c>
      <c r="AW97" s="589">
        <f t="shared" si="70"/>
        <v>0</v>
      </c>
      <c r="AX97" s="583" t="str">
        <f t="shared" si="71"/>
        <v/>
      </c>
      <c r="AY97" s="583" t="str">
        <f t="shared" si="72"/>
        <v/>
      </c>
      <c r="AZ97" s="585" t="str">
        <f>IFERROR(VLOOKUP(H97,'base dados'!$B$2:$C$47,2,FALSE),"")</f>
        <v/>
      </c>
      <c r="BA97" s="589">
        <f t="shared" si="73"/>
        <v>0</v>
      </c>
      <c r="BB97" s="589">
        <f t="shared" si="74"/>
        <v>0</v>
      </c>
      <c r="BD97" s="494"/>
      <c r="BE97" s="494"/>
      <c r="BF97" s="494"/>
      <c r="BG97" s="494"/>
      <c r="BH97" s="482" t="e">
        <f>VLOOKUP(I97,[27]TABELAS!$E$1:$F$48,2,0)</f>
        <v>#N/A</v>
      </c>
      <c r="BI97" s="491" t="str">
        <f>IF(AV97="","",VLOOKUP(CONCATENATE(I97,K97),[27]atualizada!$A$6:$N$160,12,0))</f>
        <v/>
      </c>
      <c r="BJ97" s="491" t="e">
        <f>IF(#REF!="","",VLOOKUP(CONCATENATE(I97,K97),[27]atualizada!$A$6:$N$160,8,0))</f>
        <v>#REF!</v>
      </c>
      <c r="BK97" s="491">
        <f>IF(BA97="","",VLOOKUP(CONCATENATE(I97,K97),[27]atualizada!$A$6:$N$160,10,0))</f>
        <v>0</v>
      </c>
      <c r="BL97" s="494"/>
      <c r="BM97" s="494"/>
      <c r="BO97" s="491"/>
      <c r="BP97" s="491"/>
      <c r="BQ97" s="492">
        <f t="shared" si="58"/>
        <v>0</v>
      </c>
      <c r="BR97" s="494"/>
      <c r="BS97" s="494"/>
      <c r="BT97" s="494"/>
      <c r="BX97" s="493">
        <f t="shared" si="75"/>
        <v>0</v>
      </c>
      <c r="BY97" s="493" t="e">
        <f>#REF!*BE97</f>
        <v>#REF!</v>
      </c>
      <c r="BZ97" s="493">
        <f t="shared" si="57"/>
        <v>0</v>
      </c>
    </row>
    <row r="98" spans="1:78" ht="49.9" customHeight="1">
      <c r="A98" s="482">
        <f>IFERROR(VLOOKUP(G98,'base dados'!$K$2:$L$3,2,FALSE),0)</f>
        <v>0</v>
      </c>
      <c r="B98" s="482">
        <f>IFERROR(VLOOKUP(H98,'base dados'!$O$2:$P$5,2,FALSE),0)</f>
        <v>0</v>
      </c>
      <c r="C98" s="578">
        <f t="shared" si="55"/>
        <v>88</v>
      </c>
      <c r="D98" s="578"/>
      <c r="E98" s="578"/>
      <c r="F98" s="581"/>
      <c r="G98" s="579"/>
      <c r="H98" s="579"/>
      <c r="I98" s="578"/>
      <c r="J98" s="582"/>
      <c r="K98" s="582"/>
      <c r="L98" s="586">
        <f t="shared" si="59"/>
        <v>0</v>
      </c>
      <c r="M98" s="587"/>
      <c r="N98" s="587"/>
      <c r="O98" s="586">
        <f t="shared" si="60"/>
        <v>0</v>
      </c>
      <c r="P98" s="587"/>
      <c r="Q98" s="587"/>
      <c r="R98" s="587"/>
      <c r="S98" s="587"/>
      <c r="T98" s="586">
        <f t="shared" si="61"/>
        <v>0</v>
      </c>
      <c r="U98" s="582"/>
      <c r="V98" s="582"/>
      <c r="W98" s="582"/>
      <c r="X98" s="582"/>
      <c r="Y98" s="586">
        <f t="shared" si="62"/>
        <v>0</v>
      </c>
      <c r="Z98" s="582"/>
      <c r="AA98" s="582"/>
      <c r="AB98" s="586">
        <f t="shared" si="63"/>
        <v>0</v>
      </c>
      <c r="AC98" s="582"/>
      <c r="AD98" s="582"/>
      <c r="AE98" s="582"/>
      <c r="AF98" s="586">
        <f t="shared" si="64"/>
        <v>0</v>
      </c>
      <c r="AG98" s="582"/>
      <c r="AH98" s="582"/>
      <c r="AI98" s="582"/>
      <c r="AJ98" s="582"/>
      <c r="AK98" s="586">
        <f t="shared" si="65"/>
        <v>0</v>
      </c>
      <c r="AL98" s="582"/>
      <c r="AM98" s="582"/>
      <c r="AN98" s="586">
        <f t="shared" si="66"/>
        <v>0</v>
      </c>
      <c r="AO98" s="582"/>
      <c r="AP98" s="582"/>
      <c r="AQ98" s="582"/>
      <c r="AR98" s="588">
        <f t="shared" si="67"/>
        <v>0</v>
      </c>
      <c r="AS98" s="590">
        <f t="shared" si="56"/>
        <v>0</v>
      </c>
      <c r="AT98" s="583" t="str">
        <f t="shared" si="68"/>
        <v/>
      </c>
      <c r="AU98" s="583" t="str">
        <f t="shared" si="69"/>
        <v/>
      </c>
      <c r="AV98" s="584" t="str">
        <f>IFERROR(VLOOKUP(G98,'base dados'!$B$2:$C$47,2,FALSE),"")</f>
        <v/>
      </c>
      <c r="AW98" s="589">
        <f t="shared" si="70"/>
        <v>0</v>
      </c>
      <c r="AX98" s="583" t="str">
        <f t="shared" si="71"/>
        <v/>
      </c>
      <c r="AY98" s="583" t="str">
        <f t="shared" si="72"/>
        <v/>
      </c>
      <c r="AZ98" s="585" t="str">
        <f>IFERROR(VLOOKUP(H98,'base dados'!$B$2:$C$47,2,FALSE),"")</f>
        <v/>
      </c>
      <c r="BA98" s="589">
        <f t="shared" si="73"/>
        <v>0</v>
      </c>
      <c r="BB98" s="589">
        <f t="shared" si="74"/>
        <v>0</v>
      </c>
      <c r="BD98" s="494"/>
      <c r="BE98" s="494"/>
      <c r="BF98" s="494"/>
      <c r="BG98" s="494"/>
      <c r="BH98" s="482" t="e">
        <f>VLOOKUP(I98,[27]TABELAS!$E$1:$F$48,2,0)</f>
        <v>#N/A</v>
      </c>
      <c r="BI98" s="491" t="str">
        <f>IF(AV98="","",VLOOKUP(CONCATENATE(I98,K98),[27]atualizada!$A$6:$N$160,12,0))</f>
        <v/>
      </c>
      <c r="BJ98" s="491" t="e">
        <f>IF(#REF!="","",VLOOKUP(CONCATENATE(I98,K98),[27]atualizada!$A$6:$N$160,8,0))</f>
        <v>#REF!</v>
      </c>
      <c r="BK98" s="491">
        <f>IF(BA98="","",VLOOKUP(CONCATENATE(I98,K98),[27]atualizada!$A$6:$N$160,10,0))</f>
        <v>0</v>
      </c>
      <c r="BL98" s="494"/>
      <c r="BM98" s="494"/>
      <c r="BO98" s="491"/>
      <c r="BP98" s="491"/>
      <c r="BQ98" s="492">
        <f t="shared" si="58"/>
        <v>0</v>
      </c>
      <c r="BR98" s="494"/>
      <c r="BS98" s="494"/>
      <c r="BT98" s="494"/>
      <c r="BX98" s="493">
        <f t="shared" si="75"/>
        <v>0</v>
      </c>
      <c r="BY98" s="493" t="e">
        <f>#REF!*BE98</f>
        <v>#REF!</v>
      </c>
      <c r="BZ98" s="493">
        <f t="shared" si="57"/>
        <v>0</v>
      </c>
    </row>
    <row r="99" spans="1:78" ht="49.9" customHeight="1">
      <c r="A99" s="482">
        <f>IFERROR(VLOOKUP(G99,'base dados'!$K$2:$L$3,2,FALSE),0)</f>
        <v>0</v>
      </c>
      <c r="B99" s="482">
        <f>IFERROR(VLOOKUP(H99,'base dados'!$O$2:$P$5,2,FALSE),0)</f>
        <v>0</v>
      </c>
      <c r="C99" s="578">
        <f t="shared" si="55"/>
        <v>89</v>
      </c>
      <c r="D99" s="578"/>
      <c r="E99" s="578"/>
      <c r="F99" s="581"/>
      <c r="G99" s="579"/>
      <c r="H99" s="579"/>
      <c r="I99" s="578"/>
      <c r="J99" s="582"/>
      <c r="K99" s="582"/>
      <c r="L99" s="586">
        <f t="shared" si="59"/>
        <v>0</v>
      </c>
      <c r="M99" s="587"/>
      <c r="N99" s="587"/>
      <c r="O99" s="586">
        <f t="shared" si="60"/>
        <v>0</v>
      </c>
      <c r="P99" s="587"/>
      <c r="Q99" s="587"/>
      <c r="R99" s="587"/>
      <c r="S99" s="587"/>
      <c r="T99" s="586">
        <f t="shared" si="61"/>
        <v>0</v>
      </c>
      <c r="U99" s="582"/>
      <c r="V99" s="582"/>
      <c r="W99" s="582"/>
      <c r="X99" s="582"/>
      <c r="Y99" s="586">
        <f t="shared" si="62"/>
        <v>0</v>
      </c>
      <c r="Z99" s="582"/>
      <c r="AA99" s="582"/>
      <c r="AB99" s="586">
        <f t="shared" si="63"/>
        <v>0</v>
      </c>
      <c r="AC99" s="582"/>
      <c r="AD99" s="582"/>
      <c r="AE99" s="582"/>
      <c r="AF99" s="586">
        <f t="shared" si="64"/>
        <v>0</v>
      </c>
      <c r="AG99" s="582"/>
      <c r="AH99" s="582"/>
      <c r="AI99" s="582"/>
      <c r="AJ99" s="582"/>
      <c r="AK99" s="586">
        <f t="shared" si="65"/>
        <v>0</v>
      </c>
      <c r="AL99" s="582"/>
      <c r="AM99" s="582"/>
      <c r="AN99" s="586">
        <f t="shared" si="66"/>
        <v>0</v>
      </c>
      <c r="AO99" s="582"/>
      <c r="AP99" s="582"/>
      <c r="AQ99" s="582"/>
      <c r="AR99" s="588">
        <f t="shared" si="67"/>
        <v>0</v>
      </c>
      <c r="AS99" s="590">
        <f t="shared" si="56"/>
        <v>0</v>
      </c>
      <c r="AT99" s="583" t="str">
        <f t="shared" si="68"/>
        <v/>
      </c>
      <c r="AU99" s="583" t="str">
        <f t="shared" si="69"/>
        <v/>
      </c>
      <c r="AV99" s="584" t="str">
        <f>IFERROR(VLOOKUP(G99,'base dados'!$B$2:$C$47,2,FALSE),"")</f>
        <v/>
      </c>
      <c r="AW99" s="589">
        <f t="shared" si="70"/>
        <v>0</v>
      </c>
      <c r="AX99" s="583" t="str">
        <f t="shared" si="71"/>
        <v/>
      </c>
      <c r="AY99" s="583" t="str">
        <f t="shared" si="72"/>
        <v/>
      </c>
      <c r="AZ99" s="585" t="str">
        <f>IFERROR(VLOOKUP(H99,'base dados'!$B$2:$C$47,2,FALSE),"")</f>
        <v/>
      </c>
      <c r="BA99" s="589">
        <f t="shared" si="73"/>
        <v>0</v>
      </c>
      <c r="BB99" s="589">
        <f t="shared" si="74"/>
        <v>0</v>
      </c>
      <c r="BD99" s="494"/>
      <c r="BE99" s="494"/>
      <c r="BF99" s="494"/>
      <c r="BG99" s="494"/>
      <c r="BH99" s="482" t="e">
        <f>VLOOKUP(I99,[27]TABELAS!$E$1:$F$48,2,0)</f>
        <v>#N/A</v>
      </c>
      <c r="BI99" s="491" t="str">
        <f>IF(AV99="","",VLOOKUP(CONCATENATE(I99,K99),[27]atualizada!$A$6:$N$160,12,0))</f>
        <v/>
      </c>
      <c r="BJ99" s="491" t="e">
        <f>IF(#REF!="","",VLOOKUP(CONCATENATE(I99,K99),[27]atualizada!$A$6:$N$160,8,0))</f>
        <v>#REF!</v>
      </c>
      <c r="BK99" s="491">
        <f>IF(BA99="","",VLOOKUP(CONCATENATE(I99,K99),[27]atualizada!$A$6:$N$160,10,0))</f>
        <v>0</v>
      </c>
      <c r="BL99" s="494"/>
      <c r="BM99" s="494"/>
      <c r="BO99" s="491"/>
      <c r="BP99" s="491"/>
      <c r="BQ99" s="492">
        <f t="shared" si="58"/>
        <v>0</v>
      </c>
      <c r="BR99" s="494"/>
      <c r="BS99" s="494"/>
      <c r="BT99" s="494"/>
      <c r="BX99" s="493">
        <f t="shared" si="75"/>
        <v>0</v>
      </c>
      <c r="BY99" s="493" t="e">
        <f>#REF!*BE99</f>
        <v>#REF!</v>
      </c>
      <c r="BZ99" s="493">
        <f t="shared" si="57"/>
        <v>0</v>
      </c>
    </row>
    <row r="100" spans="1:78" ht="49.9" customHeight="1">
      <c r="A100" s="482">
        <f>IFERROR(VLOOKUP(G100,'base dados'!$K$2:$L$3,2,FALSE),0)</f>
        <v>0</v>
      </c>
      <c r="B100" s="482">
        <f>IFERROR(VLOOKUP(H100,'base dados'!$O$2:$P$5,2,FALSE),0)</f>
        <v>0</v>
      </c>
      <c r="C100" s="578">
        <f t="shared" si="55"/>
        <v>90</v>
      </c>
      <c r="D100" s="578"/>
      <c r="E100" s="578"/>
      <c r="F100" s="581"/>
      <c r="G100" s="579"/>
      <c r="H100" s="579"/>
      <c r="I100" s="578"/>
      <c r="J100" s="582"/>
      <c r="K100" s="582"/>
      <c r="L100" s="586">
        <f t="shared" si="59"/>
        <v>0</v>
      </c>
      <c r="M100" s="587"/>
      <c r="N100" s="587"/>
      <c r="O100" s="586">
        <f t="shared" si="60"/>
        <v>0</v>
      </c>
      <c r="P100" s="587"/>
      <c r="Q100" s="587"/>
      <c r="R100" s="587"/>
      <c r="S100" s="587"/>
      <c r="T100" s="586">
        <f t="shared" si="61"/>
        <v>0</v>
      </c>
      <c r="U100" s="582"/>
      <c r="V100" s="582"/>
      <c r="W100" s="582"/>
      <c r="X100" s="582"/>
      <c r="Y100" s="586">
        <f t="shared" si="62"/>
        <v>0</v>
      </c>
      <c r="Z100" s="582"/>
      <c r="AA100" s="582"/>
      <c r="AB100" s="586">
        <f t="shared" si="63"/>
        <v>0</v>
      </c>
      <c r="AC100" s="582"/>
      <c r="AD100" s="582"/>
      <c r="AE100" s="582"/>
      <c r="AF100" s="586">
        <f t="shared" si="64"/>
        <v>0</v>
      </c>
      <c r="AG100" s="582"/>
      <c r="AH100" s="582"/>
      <c r="AI100" s="582"/>
      <c r="AJ100" s="582"/>
      <c r="AK100" s="586">
        <f t="shared" si="65"/>
        <v>0</v>
      </c>
      <c r="AL100" s="582"/>
      <c r="AM100" s="582"/>
      <c r="AN100" s="586">
        <f t="shared" si="66"/>
        <v>0</v>
      </c>
      <c r="AO100" s="582"/>
      <c r="AP100" s="582"/>
      <c r="AQ100" s="582"/>
      <c r="AR100" s="588">
        <f t="shared" si="67"/>
        <v>0</v>
      </c>
      <c r="AS100" s="590">
        <f t="shared" si="56"/>
        <v>0</v>
      </c>
      <c r="AT100" s="583" t="str">
        <f t="shared" si="68"/>
        <v/>
      </c>
      <c r="AU100" s="583" t="str">
        <f t="shared" si="69"/>
        <v/>
      </c>
      <c r="AV100" s="584" t="str">
        <f>IFERROR(VLOOKUP(G100,'base dados'!$B$2:$C$47,2,FALSE),"")</f>
        <v/>
      </c>
      <c r="AW100" s="589">
        <f t="shared" si="70"/>
        <v>0</v>
      </c>
      <c r="AX100" s="583" t="str">
        <f t="shared" si="71"/>
        <v/>
      </c>
      <c r="AY100" s="583" t="str">
        <f t="shared" si="72"/>
        <v/>
      </c>
      <c r="AZ100" s="585" t="str">
        <f>IFERROR(VLOOKUP(H100,'base dados'!$B$2:$C$47,2,FALSE),"")</f>
        <v/>
      </c>
      <c r="BA100" s="589">
        <f t="shared" si="73"/>
        <v>0</v>
      </c>
      <c r="BB100" s="589">
        <f t="shared" si="74"/>
        <v>0</v>
      </c>
      <c r="BD100" s="494"/>
      <c r="BE100" s="494"/>
      <c r="BF100" s="494"/>
      <c r="BG100" s="494"/>
      <c r="BH100" s="482" t="e">
        <f>VLOOKUP(I100,[27]TABELAS!$E$1:$F$48,2,0)</f>
        <v>#N/A</v>
      </c>
      <c r="BI100" s="491" t="str">
        <f>IF(AV100="","",VLOOKUP(CONCATENATE(I100,K100),[27]atualizada!$A$6:$N$160,12,0))</f>
        <v/>
      </c>
      <c r="BJ100" s="491" t="e">
        <f>IF(#REF!="","",VLOOKUP(CONCATENATE(I100,K100),[27]atualizada!$A$6:$N$160,8,0))</f>
        <v>#REF!</v>
      </c>
      <c r="BK100" s="491">
        <f>IF(BA100="","",VLOOKUP(CONCATENATE(I100,K100),[27]atualizada!$A$6:$N$160,10,0))</f>
        <v>0</v>
      </c>
      <c r="BL100" s="494"/>
      <c r="BM100" s="494"/>
      <c r="BO100" s="491"/>
      <c r="BP100" s="491"/>
      <c r="BQ100" s="492">
        <f t="shared" si="58"/>
        <v>0</v>
      </c>
      <c r="BR100" s="494"/>
      <c r="BS100" s="494"/>
      <c r="BT100" s="494"/>
      <c r="BX100" s="493">
        <f t="shared" si="75"/>
        <v>0</v>
      </c>
      <c r="BY100" s="493" t="e">
        <f>#REF!*BE100</f>
        <v>#REF!</v>
      </c>
      <c r="BZ100" s="493">
        <f t="shared" si="57"/>
        <v>0</v>
      </c>
    </row>
    <row r="101" spans="1:78" ht="49.9" customHeight="1">
      <c r="A101" s="482">
        <f>IFERROR(VLOOKUP(G101,'base dados'!$K$2:$L$3,2,FALSE),0)</f>
        <v>0</v>
      </c>
      <c r="B101" s="482">
        <f>IFERROR(VLOOKUP(H101,'base dados'!$O$2:$P$5,2,FALSE),0)</f>
        <v>0</v>
      </c>
      <c r="C101" s="578">
        <f t="shared" si="55"/>
        <v>91</v>
      </c>
      <c r="D101" s="578"/>
      <c r="E101" s="578"/>
      <c r="F101" s="581"/>
      <c r="G101" s="579"/>
      <c r="H101" s="579"/>
      <c r="I101" s="578"/>
      <c r="J101" s="582"/>
      <c r="K101" s="582"/>
      <c r="L101" s="586">
        <f t="shared" si="59"/>
        <v>0</v>
      </c>
      <c r="M101" s="587"/>
      <c r="N101" s="587"/>
      <c r="O101" s="586">
        <f t="shared" si="60"/>
        <v>0</v>
      </c>
      <c r="P101" s="587"/>
      <c r="Q101" s="587"/>
      <c r="R101" s="587"/>
      <c r="S101" s="587"/>
      <c r="T101" s="586">
        <f t="shared" si="61"/>
        <v>0</v>
      </c>
      <c r="U101" s="582"/>
      <c r="V101" s="582"/>
      <c r="W101" s="582"/>
      <c r="X101" s="582"/>
      <c r="Y101" s="586">
        <f t="shared" si="62"/>
        <v>0</v>
      </c>
      <c r="Z101" s="582"/>
      <c r="AA101" s="582"/>
      <c r="AB101" s="586">
        <f t="shared" si="63"/>
        <v>0</v>
      </c>
      <c r="AC101" s="582"/>
      <c r="AD101" s="582"/>
      <c r="AE101" s="582"/>
      <c r="AF101" s="586">
        <f t="shared" si="64"/>
        <v>0</v>
      </c>
      <c r="AG101" s="582"/>
      <c r="AH101" s="582"/>
      <c r="AI101" s="582"/>
      <c r="AJ101" s="582"/>
      <c r="AK101" s="586">
        <f t="shared" si="65"/>
        <v>0</v>
      </c>
      <c r="AL101" s="582"/>
      <c r="AM101" s="582"/>
      <c r="AN101" s="586">
        <f t="shared" si="66"/>
        <v>0</v>
      </c>
      <c r="AO101" s="582"/>
      <c r="AP101" s="582"/>
      <c r="AQ101" s="582"/>
      <c r="AR101" s="588">
        <f t="shared" si="67"/>
        <v>0</v>
      </c>
      <c r="AS101" s="590">
        <f t="shared" si="56"/>
        <v>0</v>
      </c>
      <c r="AT101" s="583" t="str">
        <f t="shared" si="68"/>
        <v/>
      </c>
      <c r="AU101" s="583" t="str">
        <f t="shared" si="69"/>
        <v/>
      </c>
      <c r="AV101" s="584" t="str">
        <f>IFERROR(VLOOKUP(G101,'base dados'!$B$2:$C$47,2,FALSE),"")</f>
        <v/>
      </c>
      <c r="AW101" s="589">
        <f t="shared" si="70"/>
        <v>0</v>
      </c>
      <c r="AX101" s="583" t="str">
        <f t="shared" si="71"/>
        <v/>
      </c>
      <c r="AY101" s="583" t="str">
        <f t="shared" si="72"/>
        <v/>
      </c>
      <c r="AZ101" s="585" t="str">
        <f>IFERROR(VLOOKUP(H101,'base dados'!$B$2:$C$47,2,FALSE),"")</f>
        <v/>
      </c>
      <c r="BA101" s="589">
        <f t="shared" si="73"/>
        <v>0</v>
      </c>
      <c r="BB101" s="589">
        <f t="shared" si="74"/>
        <v>0</v>
      </c>
      <c r="BD101" s="494"/>
      <c r="BE101" s="494"/>
      <c r="BF101" s="494"/>
      <c r="BG101" s="494"/>
      <c r="BH101" s="482" t="e">
        <f>VLOOKUP(I101,[27]TABELAS!$E$1:$F$48,2,0)</f>
        <v>#N/A</v>
      </c>
      <c r="BI101" s="491" t="str">
        <f>IF(AV101="","",VLOOKUP(CONCATENATE(I101,K101),[27]atualizada!$A$6:$N$160,12,0))</f>
        <v/>
      </c>
      <c r="BJ101" s="491" t="e">
        <f>IF(#REF!="","",VLOOKUP(CONCATENATE(I101,K101),[27]atualizada!$A$6:$N$160,8,0))</f>
        <v>#REF!</v>
      </c>
      <c r="BK101" s="491">
        <f>IF(BA101="","",VLOOKUP(CONCATENATE(I101,K101),[27]atualizada!$A$6:$N$160,10,0))</f>
        <v>0</v>
      </c>
      <c r="BL101" s="494"/>
      <c r="BM101" s="494"/>
      <c r="BO101" s="491"/>
      <c r="BP101" s="491"/>
      <c r="BQ101" s="492">
        <f t="shared" si="58"/>
        <v>0</v>
      </c>
      <c r="BR101" s="494"/>
      <c r="BS101" s="494"/>
      <c r="BT101" s="494"/>
      <c r="BX101" s="493">
        <f t="shared" si="75"/>
        <v>0</v>
      </c>
      <c r="BY101" s="493" t="e">
        <f>#REF!*BE101</f>
        <v>#REF!</v>
      </c>
      <c r="BZ101" s="493">
        <f t="shared" si="57"/>
        <v>0</v>
      </c>
    </row>
    <row r="102" spans="1:78" ht="49.9" customHeight="1">
      <c r="A102" s="482">
        <f>IFERROR(VLOOKUP(G102,'base dados'!$K$2:$L$3,2,FALSE),0)</f>
        <v>0</v>
      </c>
      <c r="B102" s="482">
        <f>IFERROR(VLOOKUP(H102,'base dados'!$O$2:$P$5,2,FALSE),0)</f>
        <v>0</v>
      </c>
      <c r="C102" s="578">
        <f t="shared" si="55"/>
        <v>92</v>
      </c>
      <c r="D102" s="578"/>
      <c r="E102" s="578"/>
      <c r="F102" s="581"/>
      <c r="G102" s="579"/>
      <c r="H102" s="579"/>
      <c r="I102" s="578"/>
      <c r="J102" s="582"/>
      <c r="K102" s="582"/>
      <c r="L102" s="586">
        <f t="shared" si="59"/>
        <v>0</v>
      </c>
      <c r="M102" s="587"/>
      <c r="N102" s="587"/>
      <c r="O102" s="586">
        <f t="shared" si="60"/>
        <v>0</v>
      </c>
      <c r="P102" s="587"/>
      <c r="Q102" s="587"/>
      <c r="R102" s="587"/>
      <c r="S102" s="587"/>
      <c r="T102" s="586">
        <f t="shared" si="61"/>
        <v>0</v>
      </c>
      <c r="U102" s="582"/>
      <c r="V102" s="582"/>
      <c r="W102" s="582"/>
      <c r="X102" s="582"/>
      <c r="Y102" s="586">
        <f t="shared" si="62"/>
        <v>0</v>
      </c>
      <c r="Z102" s="582"/>
      <c r="AA102" s="582"/>
      <c r="AB102" s="586">
        <f t="shared" si="63"/>
        <v>0</v>
      </c>
      <c r="AC102" s="582"/>
      <c r="AD102" s="582"/>
      <c r="AE102" s="582"/>
      <c r="AF102" s="586">
        <f t="shared" si="64"/>
        <v>0</v>
      </c>
      <c r="AG102" s="582"/>
      <c r="AH102" s="582"/>
      <c r="AI102" s="582"/>
      <c r="AJ102" s="582"/>
      <c r="AK102" s="586">
        <f t="shared" si="65"/>
        <v>0</v>
      </c>
      <c r="AL102" s="582"/>
      <c r="AM102" s="582"/>
      <c r="AN102" s="586">
        <f t="shared" si="66"/>
        <v>0</v>
      </c>
      <c r="AO102" s="582"/>
      <c r="AP102" s="582"/>
      <c r="AQ102" s="582"/>
      <c r="AR102" s="588">
        <f t="shared" si="67"/>
        <v>0</v>
      </c>
      <c r="AS102" s="590">
        <f t="shared" si="56"/>
        <v>0</v>
      </c>
      <c r="AT102" s="583" t="str">
        <f t="shared" si="68"/>
        <v/>
      </c>
      <c r="AU102" s="583" t="str">
        <f t="shared" si="69"/>
        <v/>
      </c>
      <c r="AV102" s="584" t="str">
        <f>IFERROR(VLOOKUP(G102,'base dados'!$B$2:$C$47,2,FALSE),"")</f>
        <v/>
      </c>
      <c r="AW102" s="589">
        <f t="shared" si="70"/>
        <v>0</v>
      </c>
      <c r="AX102" s="583" t="str">
        <f t="shared" si="71"/>
        <v/>
      </c>
      <c r="AY102" s="583" t="str">
        <f t="shared" si="72"/>
        <v/>
      </c>
      <c r="AZ102" s="585" t="str">
        <f>IFERROR(VLOOKUP(H102,'base dados'!$B$2:$C$47,2,FALSE),"")</f>
        <v/>
      </c>
      <c r="BA102" s="589">
        <f t="shared" si="73"/>
        <v>0</v>
      </c>
      <c r="BB102" s="589">
        <f t="shared" si="74"/>
        <v>0</v>
      </c>
      <c r="BD102" s="494"/>
      <c r="BE102" s="494"/>
      <c r="BF102" s="494"/>
      <c r="BG102" s="494"/>
      <c r="BH102" s="482" t="e">
        <f>VLOOKUP(I102,[27]TABELAS!$E$1:$F$48,2,0)</f>
        <v>#N/A</v>
      </c>
      <c r="BI102" s="491" t="str">
        <f>IF(AV102="","",VLOOKUP(CONCATENATE(I102,K102),[27]atualizada!$A$6:$N$160,12,0))</f>
        <v/>
      </c>
      <c r="BJ102" s="491" t="e">
        <f>IF(#REF!="","",VLOOKUP(CONCATENATE(I102,K102),[27]atualizada!$A$6:$N$160,8,0))</f>
        <v>#REF!</v>
      </c>
      <c r="BK102" s="491">
        <f>IF(BA102="","",VLOOKUP(CONCATENATE(I102,K102),[27]atualizada!$A$6:$N$160,10,0))</f>
        <v>0</v>
      </c>
      <c r="BL102" s="494"/>
      <c r="BM102" s="494"/>
      <c r="BO102" s="491"/>
      <c r="BP102" s="491"/>
      <c r="BQ102" s="492">
        <f t="shared" si="58"/>
        <v>0</v>
      </c>
      <c r="BR102" s="494"/>
      <c r="BS102" s="494"/>
      <c r="BT102" s="494"/>
      <c r="BX102" s="493">
        <f t="shared" si="75"/>
        <v>0</v>
      </c>
      <c r="BY102" s="493" t="e">
        <f>#REF!*BE102</f>
        <v>#REF!</v>
      </c>
      <c r="BZ102" s="493">
        <f t="shared" si="57"/>
        <v>0</v>
      </c>
    </row>
    <row r="103" spans="1:78" ht="49.9" customHeight="1">
      <c r="A103" s="482">
        <f>IFERROR(VLOOKUP(G103,'base dados'!$K$2:$L$3,2,FALSE),0)</f>
        <v>0</v>
      </c>
      <c r="B103" s="482">
        <f>IFERROR(VLOOKUP(H103,'base dados'!$O$2:$P$5,2,FALSE),0)</f>
        <v>0</v>
      </c>
      <c r="C103" s="578">
        <f t="shared" si="55"/>
        <v>93</v>
      </c>
      <c r="D103" s="578"/>
      <c r="E103" s="578"/>
      <c r="F103" s="581"/>
      <c r="G103" s="579"/>
      <c r="H103" s="579"/>
      <c r="I103" s="578"/>
      <c r="J103" s="582"/>
      <c r="K103" s="582"/>
      <c r="L103" s="586">
        <f t="shared" si="59"/>
        <v>0</v>
      </c>
      <c r="M103" s="587"/>
      <c r="N103" s="587"/>
      <c r="O103" s="586">
        <f t="shared" si="60"/>
        <v>0</v>
      </c>
      <c r="P103" s="587"/>
      <c r="Q103" s="587"/>
      <c r="R103" s="587"/>
      <c r="S103" s="587"/>
      <c r="T103" s="586">
        <f t="shared" si="61"/>
        <v>0</v>
      </c>
      <c r="U103" s="582"/>
      <c r="V103" s="582"/>
      <c r="W103" s="582"/>
      <c r="X103" s="582"/>
      <c r="Y103" s="586">
        <f t="shared" si="62"/>
        <v>0</v>
      </c>
      <c r="Z103" s="582"/>
      <c r="AA103" s="582"/>
      <c r="AB103" s="586">
        <f t="shared" si="63"/>
        <v>0</v>
      </c>
      <c r="AC103" s="582"/>
      <c r="AD103" s="582"/>
      <c r="AE103" s="582"/>
      <c r="AF103" s="586">
        <f t="shared" si="64"/>
        <v>0</v>
      </c>
      <c r="AG103" s="582"/>
      <c r="AH103" s="582"/>
      <c r="AI103" s="582"/>
      <c r="AJ103" s="582"/>
      <c r="AK103" s="586">
        <f t="shared" si="65"/>
        <v>0</v>
      </c>
      <c r="AL103" s="582"/>
      <c r="AM103" s="582"/>
      <c r="AN103" s="586">
        <f t="shared" si="66"/>
        <v>0</v>
      </c>
      <c r="AO103" s="582"/>
      <c r="AP103" s="582"/>
      <c r="AQ103" s="582"/>
      <c r="AR103" s="588">
        <f t="shared" si="67"/>
        <v>0</v>
      </c>
      <c r="AS103" s="590">
        <f t="shared" si="56"/>
        <v>0</v>
      </c>
      <c r="AT103" s="583" t="str">
        <f t="shared" si="68"/>
        <v/>
      </c>
      <c r="AU103" s="583" t="str">
        <f t="shared" si="69"/>
        <v/>
      </c>
      <c r="AV103" s="584" t="str">
        <f>IFERROR(VLOOKUP(G103,'base dados'!$B$2:$C$47,2,FALSE),"")</f>
        <v/>
      </c>
      <c r="AW103" s="589">
        <f t="shared" si="70"/>
        <v>0</v>
      </c>
      <c r="AX103" s="583" t="str">
        <f t="shared" si="71"/>
        <v/>
      </c>
      <c r="AY103" s="583" t="str">
        <f t="shared" si="72"/>
        <v/>
      </c>
      <c r="AZ103" s="585" t="str">
        <f>IFERROR(VLOOKUP(H103,'base dados'!$B$2:$C$47,2,FALSE),"")</f>
        <v/>
      </c>
      <c r="BA103" s="589">
        <f t="shared" si="73"/>
        <v>0</v>
      </c>
      <c r="BB103" s="589">
        <f t="shared" si="74"/>
        <v>0</v>
      </c>
      <c r="BD103" s="494"/>
      <c r="BE103" s="494"/>
      <c r="BF103" s="494"/>
      <c r="BG103" s="494"/>
      <c r="BH103" s="482" t="e">
        <f>VLOOKUP(I103,[27]TABELAS!$E$1:$F$48,2,0)</f>
        <v>#N/A</v>
      </c>
      <c r="BI103" s="491" t="str">
        <f>IF(AV103="","",VLOOKUP(CONCATENATE(I103,K103),[27]atualizada!$A$6:$N$160,12,0))</f>
        <v/>
      </c>
      <c r="BJ103" s="491" t="e">
        <f>IF(#REF!="","",VLOOKUP(CONCATENATE(I103,K103),[27]atualizada!$A$6:$N$160,8,0))</f>
        <v>#REF!</v>
      </c>
      <c r="BK103" s="491">
        <f>IF(BA103="","",VLOOKUP(CONCATENATE(I103,K103),[27]atualizada!$A$6:$N$160,10,0))</f>
        <v>0</v>
      </c>
      <c r="BL103" s="494"/>
      <c r="BM103" s="494"/>
      <c r="BO103" s="491"/>
      <c r="BP103" s="491"/>
      <c r="BQ103" s="492">
        <f t="shared" si="58"/>
        <v>0</v>
      </c>
      <c r="BR103" s="494"/>
      <c r="BS103" s="494"/>
      <c r="BT103" s="494"/>
      <c r="BX103" s="493">
        <f t="shared" si="75"/>
        <v>0</v>
      </c>
      <c r="BY103" s="493" t="e">
        <f>#REF!*BE103</f>
        <v>#REF!</v>
      </c>
      <c r="BZ103" s="493">
        <f t="shared" si="57"/>
        <v>0</v>
      </c>
    </row>
    <row r="104" spans="1:78" ht="49.9" customHeight="1">
      <c r="A104" s="482">
        <f>IFERROR(VLOOKUP(G104,'base dados'!$K$2:$L$3,2,FALSE),0)</f>
        <v>0</v>
      </c>
      <c r="B104" s="482">
        <f>IFERROR(VLOOKUP(H104,'base dados'!$O$2:$P$5,2,FALSE),0)</f>
        <v>0</v>
      </c>
      <c r="C104" s="578">
        <f t="shared" si="55"/>
        <v>94</v>
      </c>
      <c r="D104" s="578"/>
      <c r="E104" s="578"/>
      <c r="F104" s="581"/>
      <c r="G104" s="579"/>
      <c r="H104" s="579"/>
      <c r="I104" s="578"/>
      <c r="J104" s="582"/>
      <c r="K104" s="582"/>
      <c r="L104" s="586">
        <f t="shared" si="59"/>
        <v>0</v>
      </c>
      <c r="M104" s="587"/>
      <c r="N104" s="587"/>
      <c r="O104" s="586">
        <f t="shared" si="60"/>
        <v>0</v>
      </c>
      <c r="P104" s="587"/>
      <c r="Q104" s="587"/>
      <c r="R104" s="587"/>
      <c r="S104" s="587"/>
      <c r="T104" s="586">
        <f t="shared" si="61"/>
        <v>0</v>
      </c>
      <c r="U104" s="582"/>
      <c r="V104" s="582"/>
      <c r="W104" s="582"/>
      <c r="X104" s="582"/>
      <c r="Y104" s="586">
        <f t="shared" si="62"/>
        <v>0</v>
      </c>
      <c r="Z104" s="582"/>
      <c r="AA104" s="582"/>
      <c r="AB104" s="586">
        <f t="shared" si="63"/>
        <v>0</v>
      </c>
      <c r="AC104" s="582"/>
      <c r="AD104" s="582"/>
      <c r="AE104" s="582"/>
      <c r="AF104" s="586">
        <f t="shared" si="64"/>
        <v>0</v>
      </c>
      <c r="AG104" s="582"/>
      <c r="AH104" s="582"/>
      <c r="AI104" s="582"/>
      <c r="AJ104" s="582"/>
      <c r="AK104" s="586">
        <f t="shared" si="65"/>
        <v>0</v>
      </c>
      <c r="AL104" s="582"/>
      <c r="AM104" s="582"/>
      <c r="AN104" s="586">
        <f t="shared" si="66"/>
        <v>0</v>
      </c>
      <c r="AO104" s="582"/>
      <c r="AP104" s="582"/>
      <c r="AQ104" s="582"/>
      <c r="AR104" s="588">
        <f t="shared" si="67"/>
        <v>0</v>
      </c>
      <c r="AS104" s="590">
        <f t="shared" si="56"/>
        <v>0</v>
      </c>
      <c r="AT104" s="583" t="str">
        <f t="shared" si="68"/>
        <v/>
      </c>
      <c r="AU104" s="583" t="str">
        <f t="shared" si="69"/>
        <v/>
      </c>
      <c r="AV104" s="584" t="str">
        <f>IFERROR(VLOOKUP(G104,'base dados'!$B$2:$C$47,2,FALSE),"")</f>
        <v/>
      </c>
      <c r="AW104" s="589">
        <f t="shared" si="70"/>
        <v>0</v>
      </c>
      <c r="AX104" s="583" t="str">
        <f t="shared" si="71"/>
        <v/>
      </c>
      <c r="AY104" s="583" t="str">
        <f t="shared" si="72"/>
        <v/>
      </c>
      <c r="AZ104" s="585" t="str">
        <f>IFERROR(VLOOKUP(H104,'base dados'!$B$2:$C$47,2,FALSE),"")</f>
        <v/>
      </c>
      <c r="BA104" s="589">
        <f t="shared" si="73"/>
        <v>0</v>
      </c>
      <c r="BB104" s="589">
        <f t="shared" si="74"/>
        <v>0</v>
      </c>
      <c r="BD104" s="494"/>
      <c r="BE104" s="494"/>
      <c r="BF104" s="494"/>
      <c r="BG104" s="494"/>
      <c r="BH104" s="482" t="e">
        <f>VLOOKUP(I104,[27]TABELAS!$E$1:$F$48,2,0)</f>
        <v>#N/A</v>
      </c>
      <c r="BI104" s="491" t="str">
        <f>IF(AV104="","",VLOOKUP(CONCATENATE(I104,K104),[27]atualizada!$A$6:$N$160,12,0))</f>
        <v/>
      </c>
      <c r="BJ104" s="491" t="e">
        <f>IF(#REF!="","",VLOOKUP(CONCATENATE(I104,K104),[27]atualizada!$A$6:$N$160,8,0))</f>
        <v>#REF!</v>
      </c>
      <c r="BK104" s="491">
        <f>IF(BA104="","",VLOOKUP(CONCATENATE(I104,K104),[27]atualizada!$A$6:$N$160,10,0))</f>
        <v>0</v>
      </c>
      <c r="BL104" s="494"/>
      <c r="BM104" s="494"/>
      <c r="BO104" s="491"/>
      <c r="BP104" s="491"/>
      <c r="BQ104" s="492">
        <f t="shared" si="58"/>
        <v>0</v>
      </c>
      <c r="BR104" s="494"/>
      <c r="BS104" s="494"/>
      <c r="BT104" s="494"/>
      <c r="BX104" s="493">
        <f t="shared" si="75"/>
        <v>0</v>
      </c>
      <c r="BY104" s="493" t="e">
        <f>#REF!*BE104</f>
        <v>#REF!</v>
      </c>
      <c r="BZ104" s="493">
        <f t="shared" si="57"/>
        <v>0</v>
      </c>
    </row>
    <row r="105" spans="1:78" ht="49.9" customHeight="1">
      <c r="A105" s="482">
        <f>IFERROR(VLOOKUP(G105,'base dados'!$K$2:$L$3,2,FALSE),0)</f>
        <v>0</v>
      </c>
      <c r="B105" s="482">
        <f>IFERROR(VLOOKUP(H105,'base dados'!$O$2:$P$5,2,FALSE),0)</f>
        <v>0</v>
      </c>
      <c r="C105" s="578">
        <f t="shared" si="55"/>
        <v>95</v>
      </c>
      <c r="D105" s="578"/>
      <c r="E105" s="578"/>
      <c r="F105" s="581"/>
      <c r="G105" s="579"/>
      <c r="H105" s="579"/>
      <c r="I105" s="578"/>
      <c r="J105" s="582"/>
      <c r="K105" s="582"/>
      <c r="L105" s="586">
        <f t="shared" si="59"/>
        <v>0</v>
      </c>
      <c r="M105" s="587"/>
      <c r="N105" s="587"/>
      <c r="O105" s="586">
        <f t="shared" si="60"/>
        <v>0</v>
      </c>
      <c r="P105" s="587"/>
      <c r="Q105" s="587"/>
      <c r="R105" s="587"/>
      <c r="S105" s="587"/>
      <c r="T105" s="586">
        <f t="shared" si="61"/>
        <v>0</v>
      </c>
      <c r="U105" s="582"/>
      <c r="V105" s="582"/>
      <c r="W105" s="582"/>
      <c r="X105" s="582"/>
      <c r="Y105" s="586">
        <f t="shared" si="62"/>
        <v>0</v>
      </c>
      <c r="Z105" s="582"/>
      <c r="AA105" s="582"/>
      <c r="AB105" s="586">
        <f t="shared" si="63"/>
        <v>0</v>
      </c>
      <c r="AC105" s="582"/>
      <c r="AD105" s="582"/>
      <c r="AE105" s="582"/>
      <c r="AF105" s="586">
        <f t="shared" si="64"/>
        <v>0</v>
      </c>
      <c r="AG105" s="582"/>
      <c r="AH105" s="582"/>
      <c r="AI105" s="582"/>
      <c r="AJ105" s="582"/>
      <c r="AK105" s="586">
        <f t="shared" si="65"/>
        <v>0</v>
      </c>
      <c r="AL105" s="582"/>
      <c r="AM105" s="582"/>
      <c r="AN105" s="586">
        <f t="shared" si="66"/>
        <v>0</v>
      </c>
      <c r="AO105" s="582"/>
      <c r="AP105" s="582"/>
      <c r="AQ105" s="582"/>
      <c r="AR105" s="588">
        <f t="shared" si="67"/>
        <v>0</v>
      </c>
      <c r="AS105" s="590">
        <f t="shared" si="56"/>
        <v>0</v>
      </c>
      <c r="AT105" s="583" t="str">
        <f t="shared" si="68"/>
        <v/>
      </c>
      <c r="AU105" s="583" t="str">
        <f t="shared" si="69"/>
        <v/>
      </c>
      <c r="AV105" s="584" t="str">
        <f>IFERROR(VLOOKUP(G105,'base dados'!$B$2:$C$47,2,FALSE),"")</f>
        <v/>
      </c>
      <c r="AW105" s="589">
        <f t="shared" si="70"/>
        <v>0</v>
      </c>
      <c r="AX105" s="583" t="str">
        <f t="shared" si="71"/>
        <v/>
      </c>
      <c r="AY105" s="583" t="str">
        <f t="shared" si="72"/>
        <v/>
      </c>
      <c r="AZ105" s="585" t="str">
        <f>IFERROR(VLOOKUP(H105,'base dados'!$B$2:$C$47,2,FALSE),"")</f>
        <v/>
      </c>
      <c r="BA105" s="589">
        <f t="shared" si="73"/>
        <v>0</v>
      </c>
      <c r="BB105" s="589">
        <f t="shared" si="74"/>
        <v>0</v>
      </c>
      <c r="BD105" s="494"/>
      <c r="BE105" s="494"/>
      <c r="BF105" s="494"/>
      <c r="BG105" s="494"/>
      <c r="BH105" s="482" t="e">
        <f>VLOOKUP(I105,[27]TABELAS!$E$1:$F$48,2,0)</f>
        <v>#N/A</v>
      </c>
      <c r="BI105" s="491" t="str">
        <f>IF(AV105="","",VLOOKUP(CONCATENATE(I105,K105),[27]atualizada!$A$6:$N$160,12,0))</f>
        <v/>
      </c>
      <c r="BJ105" s="491" t="e">
        <f>IF(#REF!="","",VLOOKUP(CONCATENATE(I105,K105),[27]atualizada!$A$6:$N$160,8,0))</f>
        <v>#REF!</v>
      </c>
      <c r="BK105" s="491">
        <f>IF(BA105="","",VLOOKUP(CONCATENATE(I105,K105),[27]atualizada!$A$6:$N$160,10,0))</f>
        <v>0</v>
      </c>
      <c r="BL105" s="494"/>
      <c r="BM105" s="494"/>
      <c r="BO105" s="491"/>
      <c r="BP105" s="491"/>
      <c r="BQ105" s="492">
        <f t="shared" si="58"/>
        <v>0</v>
      </c>
      <c r="BR105" s="494"/>
      <c r="BS105" s="494"/>
      <c r="BT105" s="494"/>
      <c r="BX105" s="493">
        <f t="shared" si="75"/>
        <v>0</v>
      </c>
      <c r="BY105" s="493" t="e">
        <f>#REF!*BE105</f>
        <v>#REF!</v>
      </c>
      <c r="BZ105" s="493">
        <f t="shared" si="57"/>
        <v>0</v>
      </c>
    </row>
    <row r="106" spans="1:78" ht="49.9" customHeight="1">
      <c r="A106" s="482">
        <f>IFERROR(VLOOKUP(G106,'base dados'!$K$2:$L$3,2,FALSE),0)</f>
        <v>0</v>
      </c>
      <c r="B106" s="482">
        <f>IFERROR(VLOOKUP(H106,'base dados'!$O$2:$P$5,2,FALSE),0)</f>
        <v>0</v>
      </c>
      <c r="C106" s="578">
        <f t="shared" si="55"/>
        <v>96</v>
      </c>
      <c r="D106" s="578"/>
      <c r="E106" s="578"/>
      <c r="F106" s="581"/>
      <c r="G106" s="579"/>
      <c r="H106" s="579"/>
      <c r="I106" s="578"/>
      <c r="J106" s="582"/>
      <c r="K106" s="582"/>
      <c r="L106" s="586">
        <f t="shared" si="59"/>
        <v>0</v>
      </c>
      <c r="M106" s="587"/>
      <c r="N106" s="587"/>
      <c r="O106" s="586">
        <f t="shared" si="60"/>
        <v>0</v>
      </c>
      <c r="P106" s="587"/>
      <c r="Q106" s="587"/>
      <c r="R106" s="587"/>
      <c r="S106" s="587"/>
      <c r="T106" s="586">
        <f t="shared" si="61"/>
        <v>0</v>
      </c>
      <c r="U106" s="582"/>
      <c r="V106" s="582"/>
      <c r="W106" s="582"/>
      <c r="X106" s="582"/>
      <c r="Y106" s="586">
        <f t="shared" si="62"/>
        <v>0</v>
      </c>
      <c r="Z106" s="582"/>
      <c r="AA106" s="582"/>
      <c r="AB106" s="586">
        <f t="shared" si="63"/>
        <v>0</v>
      </c>
      <c r="AC106" s="582"/>
      <c r="AD106" s="582"/>
      <c r="AE106" s="582"/>
      <c r="AF106" s="586">
        <f t="shared" si="64"/>
        <v>0</v>
      </c>
      <c r="AG106" s="582"/>
      <c r="AH106" s="582"/>
      <c r="AI106" s="582"/>
      <c r="AJ106" s="582"/>
      <c r="AK106" s="586">
        <f t="shared" si="65"/>
        <v>0</v>
      </c>
      <c r="AL106" s="582"/>
      <c r="AM106" s="582"/>
      <c r="AN106" s="586">
        <f t="shared" si="66"/>
        <v>0</v>
      </c>
      <c r="AO106" s="582"/>
      <c r="AP106" s="582"/>
      <c r="AQ106" s="582"/>
      <c r="AR106" s="588">
        <f t="shared" si="67"/>
        <v>0</v>
      </c>
      <c r="AS106" s="590">
        <f t="shared" si="56"/>
        <v>0</v>
      </c>
      <c r="AT106" s="583" t="str">
        <f t="shared" si="68"/>
        <v/>
      </c>
      <c r="AU106" s="583" t="str">
        <f t="shared" si="69"/>
        <v/>
      </c>
      <c r="AV106" s="584" t="str">
        <f>IFERROR(VLOOKUP(G106,'base dados'!$B$2:$C$47,2,FALSE),"")</f>
        <v/>
      </c>
      <c r="AW106" s="589">
        <f t="shared" si="70"/>
        <v>0</v>
      </c>
      <c r="AX106" s="583" t="str">
        <f t="shared" si="71"/>
        <v/>
      </c>
      <c r="AY106" s="583" t="str">
        <f t="shared" si="72"/>
        <v/>
      </c>
      <c r="AZ106" s="585" t="str">
        <f>IFERROR(VLOOKUP(H106,'base dados'!$B$2:$C$47,2,FALSE),"")</f>
        <v/>
      </c>
      <c r="BA106" s="589">
        <f t="shared" si="73"/>
        <v>0</v>
      </c>
      <c r="BB106" s="589">
        <f t="shared" si="74"/>
        <v>0</v>
      </c>
      <c r="BD106" s="494"/>
      <c r="BE106" s="494"/>
      <c r="BF106" s="494"/>
      <c r="BG106" s="494"/>
      <c r="BH106" s="482" t="e">
        <f>VLOOKUP(I106,[27]TABELAS!$E$1:$F$48,2,0)</f>
        <v>#N/A</v>
      </c>
      <c r="BI106" s="491" t="str">
        <f>IF(AV106="","",VLOOKUP(CONCATENATE(I106,K106),[27]atualizada!$A$6:$N$160,12,0))</f>
        <v/>
      </c>
      <c r="BJ106" s="491" t="e">
        <f>IF(#REF!="","",VLOOKUP(CONCATENATE(I106,K106),[27]atualizada!$A$6:$N$160,8,0))</f>
        <v>#REF!</v>
      </c>
      <c r="BK106" s="491">
        <f>IF(BA106="","",VLOOKUP(CONCATENATE(I106,K106),[27]atualizada!$A$6:$N$160,10,0))</f>
        <v>0</v>
      </c>
      <c r="BL106" s="494"/>
      <c r="BM106" s="494"/>
      <c r="BO106" s="491"/>
      <c r="BP106" s="491"/>
      <c r="BQ106" s="492">
        <f t="shared" si="58"/>
        <v>0</v>
      </c>
      <c r="BR106" s="494"/>
      <c r="BS106" s="494"/>
      <c r="BT106" s="494"/>
      <c r="BX106" s="493">
        <f t="shared" si="75"/>
        <v>0</v>
      </c>
      <c r="BY106" s="493" t="e">
        <f>#REF!*BE106</f>
        <v>#REF!</v>
      </c>
      <c r="BZ106" s="493">
        <f t="shared" si="57"/>
        <v>0</v>
      </c>
    </row>
    <row r="107" spans="1:78" ht="49.9" customHeight="1">
      <c r="A107" s="482">
        <f>IFERROR(VLOOKUP(G107,'base dados'!$K$2:$L$3,2,FALSE),0)</f>
        <v>0</v>
      </c>
      <c r="B107" s="482">
        <f>IFERROR(VLOOKUP(H107,'base dados'!$O$2:$P$5,2,FALSE),0)</f>
        <v>0</v>
      </c>
      <c r="C107" s="578">
        <f t="shared" si="55"/>
        <v>97</v>
      </c>
      <c r="D107" s="578"/>
      <c r="E107" s="578"/>
      <c r="F107" s="581"/>
      <c r="G107" s="579"/>
      <c r="H107" s="579"/>
      <c r="I107" s="578"/>
      <c r="J107" s="582"/>
      <c r="K107" s="582"/>
      <c r="L107" s="586">
        <f t="shared" si="59"/>
        <v>0</v>
      </c>
      <c r="M107" s="587"/>
      <c r="N107" s="587"/>
      <c r="O107" s="586">
        <f t="shared" si="60"/>
        <v>0</v>
      </c>
      <c r="P107" s="587"/>
      <c r="Q107" s="587"/>
      <c r="R107" s="587"/>
      <c r="S107" s="587"/>
      <c r="T107" s="586">
        <f t="shared" si="61"/>
        <v>0</v>
      </c>
      <c r="U107" s="582"/>
      <c r="V107" s="582"/>
      <c r="W107" s="582"/>
      <c r="X107" s="582"/>
      <c r="Y107" s="586">
        <f t="shared" si="62"/>
        <v>0</v>
      </c>
      <c r="Z107" s="582"/>
      <c r="AA107" s="582"/>
      <c r="AB107" s="586">
        <f t="shared" si="63"/>
        <v>0</v>
      </c>
      <c r="AC107" s="582"/>
      <c r="AD107" s="582"/>
      <c r="AE107" s="582"/>
      <c r="AF107" s="586">
        <f t="shared" si="64"/>
        <v>0</v>
      </c>
      <c r="AG107" s="582"/>
      <c r="AH107" s="582"/>
      <c r="AI107" s="582"/>
      <c r="AJ107" s="582"/>
      <c r="AK107" s="586">
        <f t="shared" si="65"/>
        <v>0</v>
      </c>
      <c r="AL107" s="582"/>
      <c r="AM107" s="582"/>
      <c r="AN107" s="586">
        <f t="shared" si="66"/>
        <v>0</v>
      </c>
      <c r="AO107" s="582"/>
      <c r="AP107" s="582"/>
      <c r="AQ107" s="582"/>
      <c r="AR107" s="588">
        <f t="shared" si="67"/>
        <v>0</v>
      </c>
      <c r="AS107" s="590">
        <f t="shared" si="56"/>
        <v>0</v>
      </c>
      <c r="AT107" s="583" t="str">
        <f t="shared" si="68"/>
        <v/>
      </c>
      <c r="AU107" s="583" t="str">
        <f t="shared" si="69"/>
        <v/>
      </c>
      <c r="AV107" s="584" t="str">
        <f>IFERROR(VLOOKUP(G107,'base dados'!$B$2:$C$47,2,FALSE),"")</f>
        <v/>
      </c>
      <c r="AW107" s="589">
        <f t="shared" si="70"/>
        <v>0</v>
      </c>
      <c r="AX107" s="583" t="str">
        <f t="shared" si="71"/>
        <v/>
      </c>
      <c r="AY107" s="583" t="str">
        <f t="shared" si="72"/>
        <v/>
      </c>
      <c r="AZ107" s="585" t="str">
        <f>IFERROR(VLOOKUP(H107,'base dados'!$B$2:$C$47,2,FALSE),"")</f>
        <v/>
      </c>
      <c r="BA107" s="589">
        <f t="shared" si="73"/>
        <v>0</v>
      </c>
      <c r="BB107" s="589">
        <f t="shared" si="74"/>
        <v>0</v>
      </c>
      <c r="BD107" s="494"/>
      <c r="BE107" s="494"/>
      <c r="BF107" s="494"/>
      <c r="BG107" s="494"/>
      <c r="BH107" s="482" t="e">
        <f>VLOOKUP(I107,[27]TABELAS!$E$1:$F$48,2,0)</f>
        <v>#N/A</v>
      </c>
      <c r="BI107" s="491" t="str">
        <f>IF(AV107="","",VLOOKUP(CONCATENATE(I107,K107),[27]atualizada!$A$6:$N$160,12,0))</f>
        <v/>
      </c>
      <c r="BJ107" s="491" t="e">
        <f>IF(#REF!="","",VLOOKUP(CONCATENATE(I107,K107),[27]atualizada!$A$6:$N$160,8,0))</f>
        <v>#REF!</v>
      </c>
      <c r="BK107" s="491">
        <f>IF(BA107="","",VLOOKUP(CONCATENATE(I107,K107),[27]atualizada!$A$6:$N$160,10,0))</f>
        <v>0</v>
      </c>
      <c r="BL107" s="494"/>
      <c r="BM107" s="494"/>
      <c r="BO107" s="491"/>
      <c r="BP107" s="491"/>
      <c r="BQ107" s="492">
        <f t="shared" si="58"/>
        <v>0</v>
      </c>
      <c r="BR107" s="494"/>
      <c r="BS107" s="494"/>
      <c r="BT107" s="494"/>
      <c r="BX107" s="493">
        <f t="shared" si="75"/>
        <v>0</v>
      </c>
      <c r="BY107" s="493" t="e">
        <f>#REF!*BE107</f>
        <v>#REF!</v>
      </c>
      <c r="BZ107" s="493">
        <f t="shared" si="57"/>
        <v>0</v>
      </c>
    </row>
    <row r="108" spans="1:78" ht="49.9" customHeight="1">
      <c r="A108" s="482">
        <f>IFERROR(VLOOKUP(G108,'base dados'!$K$2:$L$3,2,FALSE),0)</f>
        <v>0</v>
      </c>
      <c r="B108" s="482">
        <f>IFERROR(VLOOKUP(H108,'base dados'!$O$2:$P$5,2,FALSE),0)</f>
        <v>0</v>
      </c>
      <c r="C108" s="578">
        <f t="shared" si="55"/>
        <v>98</v>
      </c>
      <c r="D108" s="578"/>
      <c r="E108" s="578"/>
      <c r="F108" s="581"/>
      <c r="G108" s="579"/>
      <c r="H108" s="579"/>
      <c r="I108" s="578"/>
      <c r="J108" s="582"/>
      <c r="K108" s="582"/>
      <c r="L108" s="586">
        <f t="shared" si="59"/>
        <v>0</v>
      </c>
      <c r="M108" s="587"/>
      <c r="N108" s="587"/>
      <c r="O108" s="586">
        <f t="shared" si="60"/>
        <v>0</v>
      </c>
      <c r="P108" s="587"/>
      <c r="Q108" s="587"/>
      <c r="R108" s="587"/>
      <c r="S108" s="587"/>
      <c r="T108" s="586">
        <f t="shared" si="61"/>
        <v>0</v>
      </c>
      <c r="U108" s="582"/>
      <c r="V108" s="582"/>
      <c r="W108" s="582"/>
      <c r="X108" s="582"/>
      <c r="Y108" s="586">
        <f t="shared" si="62"/>
        <v>0</v>
      </c>
      <c r="Z108" s="582"/>
      <c r="AA108" s="582"/>
      <c r="AB108" s="586">
        <f t="shared" si="63"/>
        <v>0</v>
      </c>
      <c r="AC108" s="582"/>
      <c r="AD108" s="582"/>
      <c r="AE108" s="582"/>
      <c r="AF108" s="586">
        <f t="shared" si="64"/>
        <v>0</v>
      </c>
      <c r="AG108" s="582"/>
      <c r="AH108" s="582"/>
      <c r="AI108" s="582"/>
      <c r="AJ108" s="582"/>
      <c r="AK108" s="586">
        <f t="shared" si="65"/>
        <v>0</v>
      </c>
      <c r="AL108" s="582"/>
      <c r="AM108" s="582"/>
      <c r="AN108" s="586">
        <f t="shared" si="66"/>
        <v>0</v>
      </c>
      <c r="AO108" s="582"/>
      <c r="AP108" s="582"/>
      <c r="AQ108" s="582"/>
      <c r="AR108" s="588">
        <f t="shared" si="67"/>
        <v>0</v>
      </c>
      <c r="AS108" s="590">
        <f t="shared" si="56"/>
        <v>0</v>
      </c>
      <c r="AT108" s="583" t="str">
        <f t="shared" si="68"/>
        <v/>
      </c>
      <c r="AU108" s="583" t="str">
        <f t="shared" si="69"/>
        <v/>
      </c>
      <c r="AV108" s="584" t="str">
        <f>IFERROR(VLOOKUP(G108,'base dados'!$B$2:$C$47,2,FALSE),"")</f>
        <v/>
      </c>
      <c r="AW108" s="589">
        <f t="shared" si="70"/>
        <v>0</v>
      </c>
      <c r="AX108" s="583" t="str">
        <f t="shared" si="71"/>
        <v/>
      </c>
      <c r="AY108" s="583" t="str">
        <f t="shared" si="72"/>
        <v/>
      </c>
      <c r="AZ108" s="585" t="str">
        <f>IFERROR(VLOOKUP(H108,'base dados'!$B$2:$C$47,2,FALSE),"")</f>
        <v/>
      </c>
      <c r="BA108" s="589">
        <f t="shared" si="73"/>
        <v>0</v>
      </c>
      <c r="BB108" s="589">
        <f t="shared" si="74"/>
        <v>0</v>
      </c>
      <c r="BD108" s="494"/>
      <c r="BE108" s="494"/>
      <c r="BF108" s="494"/>
      <c r="BG108" s="494"/>
      <c r="BH108" s="482" t="e">
        <f>VLOOKUP(I108,[27]TABELAS!$E$1:$F$48,2,0)</f>
        <v>#N/A</v>
      </c>
      <c r="BI108" s="491" t="str">
        <f>IF(AV108="","",VLOOKUP(CONCATENATE(I108,K108),[27]atualizada!$A$6:$N$160,12,0))</f>
        <v/>
      </c>
      <c r="BJ108" s="491" t="e">
        <f>IF(#REF!="","",VLOOKUP(CONCATENATE(I108,K108),[27]atualizada!$A$6:$N$160,8,0))</f>
        <v>#REF!</v>
      </c>
      <c r="BK108" s="491">
        <f>IF(BA108="","",VLOOKUP(CONCATENATE(I108,K108),[27]atualizada!$A$6:$N$160,10,0))</f>
        <v>0</v>
      </c>
      <c r="BL108" s="494"/>
      <c r="BM108" s="494"/>
      <c r="BO108" s="491"/>
      <c r="BP108" s="491"/>
      <c r="BQ108" s="492">
        <f t="shared" si="58"/>
        <v>0</v>
      </c>
      <c r="BR108" s="494"/>
      <c r="BS108" s="494"/>
      <c r="BT108" s="494"/>
      <c r="BX108" s="493">
        <f t="shared" si="75"/>
        <v>0</v>
      </c>
      <c r="BY108" s="493" t="e">
        <f>#REF!*BE108</f>
        <v>#REF!</v>
      </c>
      <c r="BZ108" s="493">
        <f t="shared" si="57"/>
        <v>0</v>
      </c>
    </row>
    <row r="109" spans="1:78" ht="49.9" customHeight="1">
      <c r="A109" s="482">
        <f>IFERROR(VLOOKUP(G109,'base dados'!$K$2:$L$3,2,FALSE),0)</f>
        <v>0</v>
      </c>
      <c r="B109" s="482">
        <f>IFERROR(VLOOKUP(H109,'base dados'!$O$2:$P$5,2,FALSE),0)</f>
        <v>0</v>
      </c>
      <c r="C109" s="578">
        <f t="shared" si="55"/>
        <v>99</v>
      </c>
      <c r="D109" s="578"/>
      <c r="E109" s="578"/>
      <c r="F109" s="581"/>
      <c r="G109" s="579"/>
      <c r="H109" s="579"/>
      <c r="I109" s="578"/>
      <c r="J109" s="582"/>
      <c r="K109" s="582"/>
      <c r="L109" s="586">
        <f t="shared" si="59"/>
        <v>0</v>
      </c>
      <c r="M109" s="587"/>
      <c r="N109" s="587"/>
      <c r="O109" s="586">
        <f t="shared" si="60"/>
        <v>0</v>
      </c>
      <c r="P109" s="587"/>
      <c r="Q109" s="587"/>
      <c r="R109" s="587"/>
      <c r="S109" s="587"/>
      <c r="T109" s="586">
        <f t="shared" si="61"/>
        <v>0</v>
      </c>
      <c r="U109" s="582"/>
      <c r="V109" s="582"/>
      <c r="W109" s="582"/>
      <c r="X109" s="582"/>
      <c r="Y109" s="586">
        <f t="shared" si="62"/>
        <v>0</v>
      </c>
      <c r="Z109" s="582"/>
      <c r="AA109" s="582"/>
      <c r="AB109" s="586">
        <f t="shared" si="63"/>
        <v>0</v>
      </c>
      <c r="AC109" s="582"/>
      <c r="AD109" s="582"/>
      <c r="AE109" s="582"/>
      <c r="AF109" s="586">
        <f t="shared" si="64"/>
        <v>0</v>
      </c>
      <c r="AG109" s="582"/>
      <c r="AH109" s="582"/>
      <c r="AI109" s="582"/>
      <c r="AJ109" s="582"/>
      <c r="AK109" s="586">
        <f t="shared" si="65"/>
        <v>0</v>
      </c>
      <c r="AL109" s="582"/>
      <c r="AM109" s="582"/>
      <c r="AN109" s="586">
        <f t="shared" si="66"/>
        <v>0</v>
      </c>
      <c r="AO109" s="582"/>
      <c r="AP109" s="582"/>
      <c r="AQ109" s="582"/>
      <c r="AR109" s="588">
        <f t="shared" si="67"/>
        <v>0</v>
      </c>
      <c r="AS109" s="590">
        <f t="shared" si="56"/>
        <v>0</v>
      </c>
      <c r="AT109" s="583" t="str">
        <f t="shared" si="68"/>
        <v/>
      </c>
      <c r="AU109" s="583" t="str">
        <f t="shared" si="69"/>
        <v/>
      </c>
      <c r="AV109" s="584" t="str">
        <f>IFERROR(VLOOKUP(G109,'base dados'!$B$2:$C$47,2,FALSE),"")</f>
        <v/>
      </c>
      <c r="AW109" s="589">
        <f t="shared" si="70"/>
        <v>0</v>
      </c>
      <c r="AX109" s="583" t="str">
        <f t="shared" si="71"/>
        <v/>
      </c>
      <c r="AY109" s="583" t="str">
        <f t="shared" si="72"/>
        <v/>
      </c>
      <c r="AZ109" s="585" t="str">
        <f>IFERROR(VLOOKUP(H109,'base dados'!$B$2:$C$47,2,FALSE),"")</f>
        <v/>
      </c>
      <c r="BA109" s="589">
        <f t="shared" si="73"/>
        <v>0</v>
      </c>
      <c r="BB109" s="589">
        <f t="shared" si="74"/>
        <v>0</v>
      </c>
      <c r="BD109" s="494"/>
      <c r="BE109" s="494"/>
      <c r="BF109" s="494"/>
      <c r="BG109" s="494"/>
      <c r="BH109" s="482" t="e">
        <f>VLOOKUP(I109,[27]TABELAS!$E$1:$F$48,2,0)</f>
        <v>#N/A</v>
      </c>
      <c r="BI109" s="491" t="str">
        <f>IF(AV109="","",VLOOKUP(CONCATENATE(I109,K109),[27]atualizada!$A$6:$N$160,12,0))</f>
        <v/>
      </c>
      <c r="BJ109" s="491" t="e">
        <f>IF(#REF!="","",VLOOKUP(CONCATENATE(I109,K109),[27]atualizada!$A$6:$N$160,8,0))</f>
        <v>#REF!</v>
      </c>
      <c r="BK109" s="491">
        <f>IF(BA109="","",VLOOKUP(CONCATENATE(I109,K109),[27]atualizada!$A$6:$N$160,10,0))</f>
        <v>0</v>
      </c>
      <c r="BL109" s="494"/>
      <c r="BM109" s="494"/>
      <c r="BO109" s="491"/>
      <c r="BP109" s="491"/>
      <c r="BQ109" s="492">
        <f t="shared" si="58"/>
        <v>0</v>
      </c>
      <c r="BR109" s="494"/>
      <c r="BS109" s="494"/>
      <c r="BT109" s="494"/>
      <c r="BX109" s="493">
        <f t="shared" si="75"/>
        <v>0</v>
      </c>
      <c r="BY109" s="493" t="e">
        <f>#REF!*BE109</f>
        <v>#REF!</v>
      </c>
      <c r="BZ109" s="493">
        <f t="shared" si="57"/>
        <v>0</v>
      </c>
    </row>
    <row r="110" spans="1:78" ht="49.9" customHeight="1">
      <c r="A110" s="482">
        <f>IFERROR(VLOOKUP(G110,'base dados'!$K$2:$L$3,2,FALSE),0)</f>
        <v>0</v>
      </c>
      <c r="B110" s="482">
        <f>IFERROR(VLOOKUP(H110,'base dados'!$O$2:$P$5,2,FALSE),0)</f>
        <v>0</v>
      </c>
      <c r="C110" s="578">
        <f t="shared" si="55"/>
        <v>100</v>
      </c>
      <c r="D110" s="578"/>
      <c r="E110" s="578"/>
      <c r="F110" s="581"/>
      <c r="G110" s="579"/>
      <c r="H110" s="579"/>
      <c r="I110" s="578"/>
      <c r="J110" s="582"/>
      <c r="K110" s="582"/>
      <c r="L110" s="586">
        <f t="shared" si="59"/>
        <v>0</v>
      </c>
      <c r="M110" s="587"/>
      <c r="N110" s="587"/>
      <c r="O110" s="586">
        <f t="shared" si="60"/>
        <v>0</v>
      </c>
      <c r="P110" s="587"/>
      <c r="Q110" s="587"/>
      <c r="R110" s="587"/>
      <c r="S110" s="587"/>
      <c r="T110" s="586">
        <f t="shared" si="61"/>
        <v>0</v>
      </c>
      <c r="U110" s="582"/>
      <c r="V110" s="582"/>
      <c r="W110" s="582"/>
      <c r="X110" s="582"/>
      <c r="Y110" s="586">
        <f t="shared" si="62"/>
        <v>0</v>
      </c>
      <c r="Z110" s="582"/>
      <c r="AA110" s="582"/>
      <c r="AB110" s="586">
        <f t="shared" si="63"/>
        <v>0</v>
      </c>
      <c r="AC110" s="582"/>
      <c r="AD110" s="582"/>
      <c r="AE110" s="582"/>
      <c r="AF110" s="586">
        <f t="shared" si="64"/>
        <v>0</v>
      </c>
      <c r="AG110" s="582"/>
      <c r="AH110" s="582"/>
      <c r="AI110" s="582"/>
      <c r="AJ110" s="582"/>
      <c r="AK110" s="586">
        <f t="shared" si="65"/>
        <v>0</v>
      </c>
      <c r="AL110" s="582"/>
      <c r="AM110" s="582"/>
      <c r="AN110" s="586">
        <f t="shared" si="66"/>
        <v>0</v>
      </c>
      <c r="AO110" s="582"/>
      <c r="AP110" s="582"/>
      <c r="AQ110" s="582"/>
      <c r="AR110" s="588">
        <f t="shared" si="67"/>
        <v>0</v>
      </c>
      <c r="AS110" s="590">
        <f t="shared" si="56"/>
        <v>0</v>
      </c>
      <c r="AT110" s="583" t="str">
        <f t="shared" si="68"/>
        <v/>
      </c>
      <c r="AU110" s="583" t="str">
        <f t="shared" si="69"/>
        <v/>
      </c>
      <c r="AV110" s="584" t="str">
        <f>IFERROR(VLOOKUP(G110,'base dados'!$B$2:$C$47,2,FALSE),"")</f>
        <v/>
      </c>
      <c r="AW110" s="589">
        <f t="shared" si="70"/>
        <v>0</v>
      </c>
      <c r="AX110" s="583" t="str">
        <f t="shared" si="71"/>
        <v/>
      </c>
      <c r="AY110" s="583" t="str">
        <f t="shared" si="72"/>
        <v/>
      </c>
      <c r="AZ110" s="585" t="str">
        <f>IFERROR(VLOOKUP(H110,'base dados'!$B$2:$C$47,2,FALSE),"")</f>
        <v/>
      </c>
      <c r="BA110" s="589">
        <f t="shared" si="73"/>
        <v>0</v>
      </c>
      <c r="BB110" s="589">
        <f t="shared" si="74"/>
        <v>0</v>
      </c>
      <c r="BD110" s="494"/>
      <c r="BE110" s="494"/>
      <c r="BF110" s="494"/>
      <c r="BG110" s="494"/>
      <c r="BH110" s="482" t="e">
        <f>VLOOKUP(I110,[27]TABELAS!$E$1:$F$48,2,0)</f>
        <v>#N/A</v>
      </c>
      <c r="BI110" s="491" t="str">
        <f>IF(AV110="","",VLOOKUP(CONCATENATE(I110,K110),[27]atualizada!$A$6:$N$160,12,0))</f>
        <v/>
      </c>
      <c r="BJ110" s="491" t="e">
        <f>IF(#REF!="","",VLOOKUP(CONCATENATE(I110,K110),[27]atualizada!$A$6:$N$160,8,0))</f>
        <v>#REF!</v>
      </c>
      <c r="BK110" s="491">
        <f>IF(BA110="","",VLOOKUP(CONCATENATE(I110,K110),[27]atualizada!$A$6:$N$160,10,0))</f>
        <v>0</v>
      </c>
      <c r="BL110" s="494"/>
      <c r="BM110" s="494"/>
      <c r="BO110" s="491"/>
      <c r="BP110" s="491"/>
      <c r="BQ110" s="492">
        <f t="shared" si="58"/>
        <v>0</v>
      </c>
      <c r="BR110" s="494"/>
      <c r="BS110" s="494"/>
      <c r="BT110" s="494"/>
      <c r="BX110" s="493">
        <f t="shared" si="75"/>
        <v>0</v>
      </c>
      <c r="BY110" s="493" t="e">
        <f>#REF!*BE110</f>
        <v>#REF!</v>
      </c>
      <c r="BZ110" s="493">
        <f t="shared" si="57"/>
        <v>0</v>
      </c>
    </row>
    <row r="111" spans="1:78" ht="49.9" customHeight="1">
      <c r="A111" s="482">
        <f>IFERROR(VLOOKUP(G111,'base dados'!$K$2:$L$3,2,FALSE),0)</f>
        <v>0</v>
      </c>
      <c r="B111" s="482">
        <f>IFERROR(VLOOKUP(H111,'base dados'!$O$2:$P$5,2,FALSE),0)</f>
        <v>0</v>
      </c>
      <c r="C111" s="578">
        <f t="shared" si="55"/>
        <v>101</v>
      </c>
      <c r="D111" s="578"/>
      <c r="E111" s="578"/>
      <c r="F111" s="581"/>
      <c r="G111" s="579"/>
      <c r="H111" s="579"/>
      <c r="I111" s="578"/>
      <c r="J111" s="582"/>
      <c r="K111" s="582"/>
      <c r="L111" s="586">
        <f t="shared" si="59"/>
        <v>0</v>
      </c>
      <c r="M111" s="587"/>
      <c r="N111" s="587"/>
      <c r="O111" s="586">
        <f t="shared" si="60"/>
        <v>0</v>
      </c>
      <c r="P111" s="587"/>
      <c r="Q111" s="587"/>
      <c r="R111" s="587"/>
      <c r="S111" s="587"/>
      <c r="T111" s="586">
        <f t="shared" si="61"/>
        <v>0</v>
      </c>
      <c r="U111" s="582"/>
      <c r="V111" s="582"/>
      <c r="W111" s="582"/>
      <c r="X111" s="582"/>
      <c r="Y111" s="586">
        <f t="shared" si="62"/>
        <v>0</v>
      </c>
      <c r="Z111" s="582"/>
      <c r="AA111" s="582"/>
      <c r="AB111" s="586">
        <f t="shared" si="63"/>
        <v>0</v>
      </c>
      <c r="AC111" s="582"/>
      <c r="AD111" s="582"/>
      <c r="AE111" s="582"/>
      <c r="AF111" s="586">
        <f t="shared" si="64"/>
        <v>0</v>
      </c>
      <c r="AG111" s="582"/>
      <c r="AH111" s="582"/>
      <c r="AI111" s="582"/>
      <c r="AJ111" s="582"/>
      <c r="AK111" s="586">
        <f t="shared" si="65"/>
        <v>0</v>
      </c>
      <c r="AL111" s="582"/>
      <c r="AM111" s="582"/>
      <c r="AN111" s="586">
        <f t="shared" si="66"/>
        <v>0</v>
      </c>
      <c r="AO111" s="582"/>
      <c r="AP111" s="582"/>
      <c r="AQ111" s="582"/>
      <c r="AR111" s="588">
        <f t="shared" si="67"/>
        <v>0</v>
      </c>
      <c r="AS111" s="590">
        <f t="shared" si="56"/>
        <v>0</v>
      </c>
      <c r="AT111" s="583" t="str">
        <f t="shared" si="68"/>
        <v/>
      </c>
      <c r="AU111" s="583" t="str">
        <f t="shared" si="69"/>
        <v/>
      </c>
      <c r="AV111" s="584" t="str">
        <f>IFERROR(VLOOKUP(G111,'base dados'!$B$2:$C$47,2,FALSE),"")</f>
        <v/>
      </c>
      <c r="AW111" s="589">
        <f t="shared" si="70"/>
        <v>0</v>
      </c>
      <c r="AX111" s="583" t="str">
        <f t="shared" si="71"/>
        <v/>
      </c>
      <c r="AY111" s="583" t="str">
        <f t="shared" si="72"/>
        <v/>
      </c>
      <c r="AZ111" s="585" t="str">
        <f>IFERROR(VLOOKUP(H111,'base dados'!$B$2:$C$47,2,FALSE),"")</f>
        <v/>
      </c>
      <c r="BA111" s="589">
        <f t="shared" si="73"/>
        <v>0</v>
      </c>
      <c r="BB111" s="589">
        <f t="shared" si="74"/>
        <v>0</v>
      </c>
      <c r="BD111" s="494"/>
      <c r="BE111" s="494"/>
      <c r="BF111" s="494"/>
      <c r="BG111" s="494"/>
      <c r="BH111" s="482" t="e">
        <f>VLOOKUP(I111,[27]TABELAS!$E$1:$F$48,2,0)</f>
        <v>#N/A</v>
      </c>
      <c r="BI111" s="491" t="str">
        <f>IF(AV111="","",VLOOKUP(CONCATENATE(I111,K111),[27]atualizada!$A$6:$N$160,12,0))</f>
        <v/>
      </c>
      <c r="BJ111" s="491" t="e">
        <f>IF(#REF!="","",VLOOKUP(CONCATENATE(I111,K111),[27]atualizada!$A$6:$N$160,8,0))</f>
        <v>#REF!</v>
      </c>
      <c r="BK111" s="491">
        <f>IF(BA111="","",VLOOKUP(CONCATENATE(I111,K111),[27]atualizada!$A$6:$N$160,10,0))</f>
        <v>0</v>
      </c>
      <c r="BL111" s="494"/>
      <c r="BM111" s="494"/>
      <c r="BO111" s="491"/>
      <c r="BP111" s="491"/>
      <c r="BQ111" s="492">
        <f t="shared" si="58"/>
        <v>0</v>
      </c>
      <c r="BR111" s="494"/>
      <c r="BS111" s="494"/>
      <c r="BT111" s="494"/>
      <c r="BX111" s="493">
        <f t="shared" si="75"/>
        <v>0</v>
      </c>
      <c r="BY111" s="493" t="e">
        <f>#REF!*BE111</f>
        <v>#REF!</v>
      </c>
      <c r="BZ111" s="493">
        <f t="shared" si="57"/>
        <v>0</v>
      </c>
    </row>
    <row r="112" spans="1:78" ht="49.9" customHeight="1">
      <c r="A112" s="482">
        <f>IFERROR(VLOOKUP(G112,'base dados'!$K$2:$L$3,2,FALSE),0)</f>
        <v>0</v>
      </c>
      <c r="B112" s="482">
        <f>IFERROR(VLOOKUP(H112,'base dados'!$O$2:$P$5,2,FALSE),0)</f>
        <v>0</v>
      </c>
      <c r="C112" s="578">
        <f t="shared" si="55"/>
        <v>102</v>
      </c>
      <c r="D112" s="578"/>
      <c r="E112" s="578"/>
      <c r="F112" s="581"/>
      <c r="G112" s="579"/>
      <c r="H112" s="579"/>
      <c r="I112" s="578"/>
      <c r="J112" s="582"/>
      <c r="K112" s="582"/>
      <c r="L112" s="586">
        <f t="shared" si="59"/>
        <v>0</v>
      </c>
      <c r="M112" s="587"/>
      <c r="N112" s="587"/>
      <c r="O112" s="586">
        <f t="shared" si="60"/>
        <v>0</v>
      </c>
      <c r="P112" s="587"/>
      <c r="Q112" s="587"/>
      <c r="R112" s="587"/>
      <c r="S112" s="587"/>
      <c r="T112" s="586">
        <f t="shared" si="61"/>
        <v>0</v>
      </c>
      <c r="U112" s="582"/>
      <c r="V112" s="582"/>
      <c r="W112" s="582"/>
      <c r="X112" s="582"/>
      <c r="Y112" s="586">
        <f t="shared" si="62"/>
        <v>0</v>
      </c>
      <c r="Z112" s="582"/>
      <c r="AA112" s="582"/>
      <c r="AB112" s="586">
        <f t="shared" si="63"/>
        <v>0</v>
      </c>
      <c r="AC112" s="582"/>
      <c r="AD112" s="582"/>
      <c r="AE112" s="582"/>
      <c r="AF112" s="586">
        <f t="shared" si="64"/>
        <v>0</v>
      </c>
      <c r="AG112" s="582"/>
      <c r="AH112" s="582"/>
      <c r="AI112" s="582"/>
      <c r="AJ112" s="582"/>
      <c r="AK112" s="586">
        <f t="shared" si="65"/>
        <v>0</v>
      </c>
      <c r="AL112" s="582"/>
      <c r="AM112" s="582"/>
      <c r="AN112" s="586">
        <f t="shared" si="66"/>
        <v>0</v>
      </c>
      <c r="AO112" s="582"/>
      <c r="AP112" s="582"/>
      <c r="AQ112" s="582"/>
      <c r="AR112" s="588">
        <f t="shared" si="67"/>
        <v>0</v>
      </c>
      <c r="AS112" s="590">
        <f t="shared" si="56"/>
        <v>0</v>
      </c>
      <c r="AT112" s="583" t="str">
        <f t="shared" si="68"/>
        <v/>
      </c>
      <c r="AU112" s="583" t="str">
        <f t="shared" si="69"/>
        <v/>
      </c>
      <c r="AV112" s="584" t="str">
        <f>IFERROR(VLOOKUP(G112,'base dados'!$B$2:$C$47,2,FALSE),"")</f>
        <v/>
      </c>
      <c r="AW112" s="589">
        <f t="shared" si="70"/>
        <v>0</v>
      </c>
      <c r="AX112" s="583" t="str">
        <f t="shared" si="71"/>
        <v/>
      </c>
      <c r="AY112" s="583" t="str">
        <f t="shared" si="72"/>
        <v/>
      </c>
      <c r="AZ112" s="585" t="str">
        <f>IFERROR(VLOOKUP(H112,'base dados'!$B$2:$C$47,2,FALSE),"")</f>
        <v/>
      </c>
      <c r="BA112" s="589">
        <f t="shared" si="73"/>
        <v>0</v>
      </c>
      <c r="BB112" s="589">
        <f t="shared" si="74"/>
        <v>0</v>
      </c>
      <c r="BD112" s="494"/>
      <c r="BE112" s="494"/>
      <c r="BF112" s="494"/>
      <c r="BG112" s="494"/>
      <c r="BH112" s="482" t="e">
        <f>VLOOKUP(I112,[27]TABELAS!$E$1:$F$48,2,0)</f>
        <v>#N/A</v>
      </c>
      <c r="BI112" s="491" t="str">
        <f>IF(AV112="","",VLOOKUP(CONCATENATE(I112,K112),[27]atualizada!$A$6:$N$160,12,0))</f>
        <v/>
      </c>
      <c r="BJ112" s="491" t="e">
        <f>IF(#REF!="","",VLOOKUP(CONCATENATE(I112,K112),[27]atualizada!$A$6:$N$160,8,0))</f>
        <v>#REF!</v>
      </c>
      <c r="BK112" s="491">
        <f>IF(BA112="","",VLOOKUP(CONCATENATE(I112,K112),[27]atualizada!$A$6:$N$160,10,0))</f>
        <v>0</v>
      </c>
      <c r="BL112" s="494"/>
      <c r="BM112" s="494"/>
      <c r="BO112" s="491"/>
      <c r="BP112" s="491"/>
      <c r="BQ112" s="492">
        <f t="shared" si="58"/>
        <v>0</v>
      </c>
      <c r="BR112" s="494"/>
      <c r="BS112" s="494"/>
      <c r="BT112" s="494"/>
      <c r="BX112" s="493">
        <f t="shared" si="75"/>
        <v>0</v>
      </c>
      <c r="BY112" s="493" t="e">
        <f>#REF!*BE112</f>
        <v>#REF!</v>
      </c>
      <c r="BZ112" s="493">
        <f t="shared" si="57"/>
        <v>0</v>
      </c>
    </row>
    <row r="113" spans="1:78" ht="49.9" customHeight="1">
      <c r="A113" s="482">
        <f>IFERROR(VLOOKUP(G113,'base dados'!$K$2:$L$3,2,FALSE),0)</f>
        <v>0</v>
      </c>
      <c r="B113" s="482">
        <f>IFERROR(VLOOKUP(H113,'base dados'!$O$2:$P$5,2,FALSE),0)</f>
        <v>0</v>
      </c>
      <c r="C113" s="578">
        <f t="shared" si="55"/>
        <v>103</v>
      </c>
      <c r="D113" s="578"/>
      <c r="E113" s="578"/>
      <c r="F113" s="581"/>
      <c r="G113" s="579"/>
      <c r="H113" s="579"/>
      <c r="I113" s="578"/>
      <c r="J113" s="582"/>
      <c r="K113" s="582"/>
      <c r="L113" s="586">
        <f t="shared" si="59"/>
        <v>0</v>
      </c>
      <c r="M113" s="587"/>
      <c r="N113" s="587"/>
      <c r="O113" s="586">
        <f t="shared" si="60"/>
        <v>0</v>
      </c>
      <c r="P113" s="587"/>
      <c r="Q113" s="587"/>
      <c r="R113" s="587"/>
      <c r="S113" s="587"/>
      <c r="T113" s="586">
        <f t="shared" si="61"/>
        <v>0</v>
      </c>
      <c r="U113" s="582"/>
      <c r="V113" s="582"/>
      <c r="W113" s="582"/>
      <c r="X113" s="582"/>
      <c r="Y113" s="586">
        <f t="shared" si="62"/>
        <v>0</v>
      </c>
      <c r="Z113" s="582"/>
      <c r="AA113" s="582"/>
      <c r="AB113" s="586">
        <f t="shared" si="63"/>
        <v>0</v>
      </c>
      <c r="AC113" s="582"/>
      <c r="AD113" s="582"/>
      <c r="AE113" s="582"/>
      <c r="AF113" s="586">
        <f t="shared" si="64"/>
        <v>0</v>
      </c>
      <c r="AG113" s="582"/>
      <c r="AH113" s="582"/>
      <c r="AI113" s="582"/>
      <c r="AJ113" s="582"/>
      <c r="AK113" s="586">
        <f t="shared" si="65"/>
        <v>0</v>
      </c>
      <c r="AL113" s="582"/>
      <c r="AM113" s="582"/>
      <c r="AN113" s="586">
        <f t="shared" si="66"/>
        <v>0</v>
      </c>
      <c r="AO113" s="582"/>
      <c r="AP113" s="582"/>
      <c r="AQ113" s="582"/>
      <c r="AR113" s="588">
        <f t="shared" si="67"/>
        <v>0</v>
      </c>
      <c r="AS113" s="590">
        <f t="shared" si="56"/>
        <v>0</v>
      </c>
      <c r="AT113" s="583" t="str">
        <f t="shared" si="68"/>
        <v/>
      </c>
      <c r="AU113" s="583" t="str">
        <f t="shared" si="69"/>
        <v/>
      </c>
      <c r="AV113" s="584" t="str">
        <f>IFERROR(VLOOKUP(G113,'base dados'!$B$2:$C$47,2,FALSE),"")</f>
        <v/>
      </c>
      <c r="AW113" s="589">
        <f t="shared" si="70"/>
        <v>0</v>
      </c>
      <c r="AX113" s="583" t="str">
        <f t="shared" si="71"/>
        <v/>
      </c>
      <c r="AY113" s="583" t="str">
        <f t="shared" si="72"/>
        <v/>
      </c>
      <c r="AZ113" s="585" t="str">
        <f>IFERROR(VLOOKUP(H113,'base dados'!$B$2:$C$47,2,FALSE),"")</f>
        <v/>
      </c>
      <c r="BA113" s="589">
        <f t="shared" si="73"/>
        <v>0</v>
      </c>
      <c r="BB113" s="589">
        <f t="shared" si="74"/>
        <v>0</v>
      </c>
      <c r="BD113" s="494"/>
      <c r="BE113" s="494"/>
      <c r="BF113" s="494"/>
      <c r="BG113" s="494"/>
      <c r="BH113" s="482" t="e">
        <f>VLOOKUP(I113,[27]TABELAS!$E$1:$F$48,2,0)</f>
        <v>#N/A</v>
      </c>
      <c r="BI113" s="491" t="str">
        <f>IF(AV113="","",VLOOKUP(CONCATENATE(I113,K113),[27]atualizada!$A$6:$N$160,12,0))</f>
        <v/>
      </c>
      <c r="BJ113" s="491" t="e">
        <f>IF(#REF!="","",VLOOKUP(CONCATENATE(I113,K113),[27]atualizada!$A$6:$N$160,8,0))</f>
        <v>#REF!</v>
      </c>
      <c r="BK113" s="491">
        <f>IF(BA113="","",VLOOKUP(CONCATENATE(I113,K113),[27]atualizada!$A$6:$N$160,10,0))</f>
        <v>0</v>
      </c>
      <c r="BL113" s="494"/>
      <c r="BM113" s="494"/>
      <c r="BO113" s="491"/>
      <c r="BP113" s="491"/>
      <c r="BQ113" s="492">
        <f t="shared" si="58"/>
        <v>0</v>
      </c>
      <c r="BR113" s="494"/>
      <c r="BS113" s="494"/>
      <c r="BT113" s="494"/>
      <c r="BX113" s="493">
        <f t="shared" si="75"/>
        <v>0</v>
      </c>
      <c r="BY113" s="493" t="e">
        <f>#REF!*BE113</f>
        <v>#REF!</v>
      </c>
      <c r="BZ113" s="493">
        <f t="shared" si="57"/>
        <v>0</v>
      </c>
    </row>
    <row r="114" spans="1:78" ht="49.9" customHeight="1">
      <c r="A114" s="482">
        <f>IFERROR(VLOOKUP(G114,'base dados'!$K$2:$L$3,2,FALSE),0)</f>
        <v>0</v>
      </c>
      <c r="B114" s="482">
        <f>IFERROR(VLOOKUP(H114,'base dados'!$O$2:$P$5,2,FALSE),0)</f>
        <v>0</v>
      </c>
      <c r="C114" s="578">
        <f t="shared" si="55"/>
        <v>104</v>
      </c>
      <c r="D114" s="578"/>
      <c r="E114" s="578"/>
      <c r="F114" s="581"/>
      <c r="G114" s="579"/>
      <c r="H114" s="579"/>
      <c r="I114" s="578"/>
      <c r="J114" s="582"/>
      <c r="K114" s="582"/>
      <c r="L114" s="586">
        <f t="shared" si="59"/>
        <v>0</v>
      </c>
      <c r="M114" s="587"/>
      <c r="N114" s="587"/>
      <c r="O114" s="586">
        <f t="shared" si="60"/>
        <v>0</v>
      </c>
      <c r="P114" s="587"/>
      <c r="Q114" s="587"/>
      <c r="R114" s="587"/>
      <c r="S114" s="587"/>
      <c r="T114" s="586">
        <f t="shared" si="61"/>
        <v>0</v>
      </c>
      <c r="U114" s="582"/>
      <c r="V114" s="582"/>
      <c r="W114" s="582"/>
      <c r="X114" s="582"/>
      <c r="Y114" s="586">
        <f t="shared" si="62"/>
        <v>0</v>
      </c>
      <c r="Z114" s="582"/>
      <c r="AA114" s="582"/>
      <c r="AB114" s="586">
        <f t="shared" si="63"/>
        <v>0</v>
      </c>
      <c r="AC114" s="582"/>
      <c r="AD114" s="582"/>
      <c r="AE114" s="582"/>
      <c r="AF114" s="586">
        <f t="shared" si="64"/>
        <v>0</v>
      </c>
      <c r="AG114" s="582"/>
      <c r="AH114" s="582"/>
      <c r="AI114" s="582"/>
      <c r="AJ114" s="582"/>
      <c r="AK114" s="586">
        <f t="shared" si="65"/>
        <v>0</v>
      </c>
      <c r="AL114" s="582"/>
      <c r="AM114" s="582"/>
      <c r="AN114" s="586">
        <f t="shared" si="66"/>
        <v>0</v>
      </c>
      <c r="AO114" s="582"/>
      <c r="AP114" s="582"/>
      <c r="AQ114" s="582"/>
      <c r="AR114" s="588">
        <f t="shared" si="67"/>
        <v>0</v>
      </c>
      <c r="AS114" s="590">
        <f t="shared" si="56"/>
        <v>0</v>
      </c>
      <c r="AT114" s="583" t="str">
        <f t="shared" si="68"/>
        <v/>
      </c>
      <c r="AU114" s="583" t="str">
        <f t="shared" si="69"/>
        <v/>
      </c>
      <c r="AV114" s="584" t="str">
        <f>IFERROR(VLOOKUP(G114,'base dados'!$B$2:$C$47,2,FALSE),"")</f>
        <v/>
      </c>
      <c r="AW114" s="589">
        <f t="shared" si="70"/>
        <v>0</v>
      </c>
      <c r="AX114" s="583" t="str">
        <f t="shared" si="71"/>
        <v/>
      </c>
      <c r="AY114" s="583" t="str">
        <f t="shared" si="72"/>
        <v/>
      </c>
      <c r="AZ114" s="585" t="str">
        <f>IFERROR(VLOOKUP(H114,'base dados'!$B$2:$C$47,2,FALSE),"")</f>
        <v/>
      </c>
      <c r="BA114" s="589">
        <f t="shared" si="73"/>
        <v>0</v>
      </c>
      <c r="BB114" s="589">
        <f t="shared" si="74"/>
        <v>0</v>
      </c>
      <c r="BD114" s="494"/>
      <c r="BE114" s="494"/>
      <c r="BF114" s="494"/>
      <c r="BG114" s="494"/>
      <c r="BH114" s="482" t="e">
        <f>VLOOKUP(I114,[27]TABELAS!$E$1:$F$48,2,0)</f>
        <v>#N/A</v>
      </c>
      <c r="BI114" s="491" t="str">
        <f>IF(AV114="","",VLOOKUP(CONCATENATE(I114,K114),[27]atualizada!$A$6:$N$160,12,0))</f>
        <v/>
      </c>
      <c r="BJ114" s="491" t="e">
        <f>IF(#REF!="","",VLOOKUP(CONCATENATE(I114,K114),[27]atualizada!$A$6:$N$160,8,0))</f>
        <v>#REF!</v>
      </c>
      <c r="BK114" s="491">
        <f>IF(BA114="","",VLOOKUP(CONCATENATE(I114,K114),[27]atualizada!$A$6:$N$160,10,0))</f>
        <v>0</v>
      </c>
      <c r="BL114" s="494"/>
      <c r="BM114" s="494"/>
      <c r="BO114" s="491"/>
      <c r="BP114" s="491"/>
      <c r="BQ114" s="492">
        <f t="shared" si="58"/>
        <v>0</v>
      </c>
      <c r="BR114" s="494"/>
      <c r="BS114" s="494"/>
      <c r="BT114" s="494"/>
      <c r="BX114" s="493">
        <f t="shared" si="75"/>
        <v>0</v>
      </c>
      <c r="BY114" s="493" t="e">
        <f>#REF!*BE114</f>
        <v>#REF!</v>
      </c>
      <c r="BZ114" s="493">
        <f t="shared" si="57"/>
        <v>0</v>
      </c>
    </row>
    <row r="115" spans="1:78" ht="49.9" customHeight="1">
      <c r="A115" s="482">
        <f>IFERROR(VLOOKUP(G115,'base dados'!$K$2:$L$3,2,FALSE),0)</f>
        <v>0</v>
      </c>
      <c r="B115" s="482">
        <f>IFERROR(VLOOKUP(H115,'base dados'!$O$2:$P$5,2,FALSE),0)</f>
        <v>0</v>
      </c>
      <c r="C115" s="578">
        <f t="shared" si="55"/>
        <v>105</v>
      </c>
      <c r="D115" s="578"/>
      <c r="E115" s="578"/>
      <c r="F115" s="581"/>
      <c r="G115" s="579"/>
      <c r="H115" s="579"/>
      <c r="I115" s="578"/>
      <c r="J115" s="582"/>
      <c r="K115" s="582"/>
      <c r="L115" s="586">
        <f t="shared" si="59"/>
        <v>0</v>
      </c>
      <c r="M115" s="587"/>
      <c r="N115" s="587"/>
      <c r="O115" s="586">
        <f t="shared" si="60"/>
        <v>0</v>
      </c>
      <c r="P115" s="587"/>
      <c r="Q115" s="587"/>
      <c r="R115" s="587"/>
      <c r="S115" s="587"/>
      <c r="T115" s="586">
        <f t="shared" si="61"/>
        <v>0</v>
      </c>
      <c r="U115" s="582"/>
      <c r="V115" s="582"/>
      <c r="W115" s="582"/>
      <c r="X115" s="582"/>
      <c r="Y115" s="586">
        <f t="shared" si="62"/>
        <v>0</v>
      </c>
      <c r="Z115" s="582"/>
      <c r="AA115" s="582"/>
      <c r="AB115" s="586">
        <f t="shared" si="63"/>
        <v>0</v>
      </c>
      <c r="AC115" s="582"/>
      <c r="AD115" s="582"/>
      <c r="AE115" s="582"/>
      <c r="AF115" s="586">
        <f t="shared" si="64"/>
        <v>0</v>
      </c>
      <c r="AG115" s="582"/>
      <c r="AH115" s="582"/>
      <c r="AI115" s="582"/>
      <c r="AJ115" s="582"/>
      <c r="AK115" s="586">
        <f t="shared" si="65"/>
        <v>0</v>
      </c>
      <c r="AL115" s="582"/>
      <c r="AM115" s="582"/>
      <c r="AN115" s="586">
        <f t="shared" si="66"/>
        <v>0</v>
      </c>
      <c r="AO115" s="582"/>
      <c r="AP115" s="582"/>
      <c r="AQ115" s="582"/>
      <c r="AR115" s="588">
        <f t="shared" si="67"/>
        <v>0</v>
      </c>
      <c r="AS115" s="590">
        <f t="shared" si="56"/>
        <v>0</v>
      </c>
      <c r="AT115" s="583" t="str">
        <f t="shared" si="68"/>
        <v/>
      </c>
      <c r="AU115" s="583" t="str">
        <f t="shared" si="69"/>
        <v/>
      </c>
      <c r="AV115" s="584" t="str">
        <f>IFERROR(VLOOKUP(G115,'base dados'!$B$2:$C$47,2,FALSE),"")</f>
        <v/>
      </c>
      <c r="AW115" s="589">
        <f t="shared" si="70"/>
        <v>0</v>
      </c>
      <c r="AX115" s="583" t="str">
        <f t="shared" si="71"/>
        <v/>
      </c>
      <c r="AY115" s="583" t="str">
        <f t="shared" si="72"/>
        <v/>
      </c>
      <c r="AZ115" s="585" t="str">
        <f>IFERROR(VLOOKUP(H115,'base dados'!$B$2:$C$47,2,FALSE),"")</f>
        <v/>
      </c>
      <c r="BA115" s="589">
        <f t="shared" si="73"/>
        <v>0</v>
      </c>
      <c r="BB115" s="589">
        <f t="shared" si="74"/>
        <v>0</v>
      </c>
      <c r="BD115" s="494"/>
      <c r="BE115" s="494"/>
      <c r="BF115" s="494"/>
      <c r="BG115" s="494"/>
      <c r="BH115" s="482" t="e">
        <f>VLOOKUP(I115,[27]TABELAS!$E$1:$F$48,2,0)</f>
        <v>#N/A</v>
      </c>
      <c r="BI115" s="491" t="str">
        <f>IF(AV115="","",VLOOKUP(CONCATENATE(I115,K115),[27]atualizada!$A$6:$N$160,12,0))</f>
        <v/>
      </c>
      <c r="BJ115" s="491" t="e">
        <f>IF(#REF!="","",VLOOKUP(CONCATENATE(I115,K115),[27]atualizada!$A$6:$N$160,8,0))</f>
        <v>#REF!</v>
      </c>
      <c r="BK115" s="491">
        <f>IF(BA115="","",VLOOKUP(CONCATENATE(I115,K115),[27]atualizada!$A$6:$N$160,10,0))</f>
        <v>0</v>
      </c>
      <c r="BL115" s="494"/>
      <c r="BM115" s="494"/>
      <c r="BO115" s="491"/>
      <c r="BP115" s="491"/>
      <c r="BQ115" s="492">
        <f t="shared" si="58"/>
        <v>0</v>
      </c>
      <c r="BR115" s="494"/>
      <c r="BS115" s="494"/>
      <c r="BT115" s="494"/>
      <c r="BX115" s="493">
        <f t="shared" si="75"/>
        <v>0</v>
      </c>
      <c r="BY115" s="493" t="e">
        <f>#REF!*BE115</f>
        <v>#REF!</v>
      </c>
      <c r="BZ115" s="493">
        <f t="shared" si="57"/>
        <v>0</v>
      </c>
    </row>
    <row r="116" spans="1:78" ht="49.9" customHeight="1">
      <c r="A116" s="482">
        <f>IFERROR(VLOOKUP(G116,'base dados'!$K$2:$L$3,2,FALSE),0)</f>
        <v>0</v>
      </c>
      <c r="B116" s="482">
        <f>IFERROR(VLOOKUP(H116,'base dados'!$O$2:$P$5,2,FALSE),0)</f>
        <v>0</v>
      </c>
      <c r="C116" s="578">
        <f t="shared" si="55"/>
        <v>106</v>
      </c>
      <c r="D116" s="578"/>
      <c r="E116" s="578"/>
      <c r="F116" s="581"/>
      <c r="G116" s="579"/>
      <c r="H116" s="579"/>
      <c r="I116" s="578"/>
      <c r="J116" s="582"/>
      <c r="K116" s="582"/>
      <c r="L116" s="586">
        <f t="shared" si="59"/>
        <v>0</v>
      </c>
      <c r="M116" s="587"/>
      <c r="N116" s="587"/>
      <c r="O116" s="586">
        <f t="shared" si="60"/>
        <v>0</v>
      </c>
      <c r="P116" s="587"/>
      <c r="Q116" s="587"/>
      <c r="R116" s="587"/>
      <c r="S116" s="587"/>
      <c r="T116" s="586">
        <f t="shared" si="61"/>
        <v>0</v>
      </c>
      <c r="U116" s="582"/>
      <c r="V116" s="582"/>
      <c r="W116" s="582"/>
      <c r="X116" s="582"/>
      <c r="Y116" s="586">
        <f t="shared" si="62"/>
        <v>0</v>
      </c>
      <c r="Z116" s="582"/>
      <c r="AA116" s="582"/>
      <c r="AB116" s="586">
        <f t="shared" si="63"/>
        <v>0</v>
      </c>
      <c r="AC116" s="582"/>
      <c r="AD116" s="582"/>
      <c r="AE116" s="582"/>
      <c r="AF116" s="586">
        <f t="shared" si="64"/>
        <v>0</v>
      </c>
      <c r="AG116" s="582"/>
      <c r="AH116" s="582"/>
      <c r="AI116" s="582"/>
      <c r="AJ116" s="582"/>
      <c r="AK116" s="586">
        <f t="shared" si="65"/>
        <v>0</v>
      </c>
      <c r="AL116" s="582"/>
      <c r="AM116" s="582"/>
      <c r="AN116" s="586">
        <f t="shared" si="66"/>
        <v>0</v>
      </c>
      <c r="AO116" s="582"/>
      <c r="AP116" s="582"/>
      <c r="AQ116" s="582"/>
      <c r="AR116" s="588">
        <f t="shared" si="67"/>
        <v>0</v>
      </c>
      <c r="AS116" s="590">
        <f t="shared" si="56"/>
        <v>0</v>
      </c>
      <c r="AT116" s="583" t="str">
        <f t="shared" si="68"/>
        <v/>
      </c>
      <c r="AU116" s="583" t="str">
        <f t="shared" si="69"/>
        <v/>
      </c>
      <c r="AV116" s="584" t="str">
        <f>IFERROR(VLOOKUP(G116,'base dados'!$B$2:$C$47,2,FALSE),"")</f>
        <v/>
      </c>
      <c r="AW116" s="589">
        <f t="shared" si="70"/>
        <v>0</v>
      </c>
      <c r="AX116" s="583" t="str">
        <f t="shared" si="71"/>
        <v/>
      </c>
      <c r="AY116" s="583" t="str">
        <f t="shared" si="72"/>
        <v/>
      </c>
      <c r="AZ116" s="585" t="str">
        <f>IFERROR(VLOOKUP(H116,'base dados'!$B$2:$C$47,2,FALSE),"")</f>
        <v/>
      </c>
      <c r="BA116" s="589">
        <f t="shared" si="73"/>
        <v>0</v>
      </c>
      <c r="BB116" s="589">
        <f t="shared" si="74"/>
        <v>0</v>
      </c>
      <c r="BD116" s="494"/>
      <c r="BE116" s="494"/>
      <c r="BF116" s="494"/>
      <c r="BG116" s="494"/>
      <c r="BH116" s="482" t="e">
        <f>VLOOKUP(I116,[27]TABELAS!$E$1:$F$48,2,0)</f>
        <v>#N/A</v>
      </c>
      <c r="BI116" s="491" t="str">
        <f>IF(AV116="","",VLOOKUP(CONCATENATE(I116,K116),[27]atualizada!$A$6:$N$160,12,0))</f>
        <v/>
      </c>
      <c r="BJ116" s="491" t="e">
        <f>IF(#REF!="","",VLOOKUP(CONCATENATE(I116,K116),[27]atualizada!$A$6:$N$160,8,0))</f>
        <v>#REF!</v>
      </c>
      <c r="BK116" s="491">
        <f>IF(BA116="","",VLOOKUP(CONCATENATE(I116,K116),[27]atualizada!$A$6:$N$160,10,0))</f>
        <v>0</v>
      </c>
      <c r="BL116" s="494"/>
      <c r="BM116" s="494"/>
      <c r="BO116" s="491"/>
      <c r="BP116" s="491"/>
      <c r="BQ116" s="492">
        <f t="shared" si="58"/>
        <v>0</v>
      </c>
      <c r="BR116" s="494"/>
      <c r="BS116" s="494"/>
      <c r="BT116" s="494"/>
      <c r="BX116" s="493">
        <f t="shared" si="75"/>
        <v>0</v>
      </c>
      <c r="BY116" s="493" t="e">
        <f>#REF!*BE116</f>
        <v>#REF!</v>
      </c>
      <c r="BZ116" s="493">
        <f t="shared" si="57"/>
        <v>0</v>
      </c>
    </row>
    <row r="117" spans="1:78" ht="49.9" customHeight="1">
      <c r="A117" s="482">
        <f>IFERROR(VLOOKUP(G117,'base dados'!$K$2:$L$3,2,FALSE),0)</f>
        <v>0</v>
      </c>
      <c r="B117" s="482">
        <f>IFERROR(VLOOKUP(H117,'base dados'!$O$2:$P$5,2,FALSE),0)</f>
        <v>0</v>
      </c>
      <c r="C117" s="578">
        <f t="shared" si="55"/>
        <v>107</v>
      </c>
      <c r="D117" s="578"/>
      <c r="E117" s="578"/>
      <c r="F117" s="581"/>
      <c r="G117" s="579"/>
      <c r="H117" s="579"/>
      <c r="I117" s="578"/>
      <c r="J117" s="582"/>
      <c r="K117" s="582"/>
      <c r="L117" s="586">
        <f t="shared" si="59"/>
        <v>0</v>
      </c>
      <c r="M117" s="587"/>
      <c r="N117" s="587"/>
      <c r="O117" s="586">
        <f t="shared" si="60"/>
        <v>0</v>
      </c>
      <c r="P117" s="587"/>
      <c r="Q117" s="587"/>
      <c r="R117" s="587"/>
      <c r="S117" s="587"/>
      <c r="T117" s="586">
        <f t="shared" si="61"/>
        <v>0</v>
      </c>
      <c r="U117" s="582"/>
      <c r="V117" s="582"/>
      <c r="W117" s="582"/>
      <c r="X117" s="582"/>
      <c r="Y117" s="586">
        <f t="shared" si="62"/>
        <v>0</v>
      </c>
      <c r="Z117" s="582"/>
      <c r="AA117" s="582"/>
      <c r="AB117" s="586">
        <f t="shared" si="63"/>
        <v>0</v>
      </c>
      <c r="AC117" s="582"/>
      <c r="AD117" s="582"/>
      <c r="AE117" s="582"/>
      <c r="AF117" s="586">
        <f t="shared" si="64"/>
        <v>0</v>
      </c>
      <c r="AG117" s="582"/>
      <c r="AH117" s="582"/>
      <c r="AI117" s="582"/>
      <c r="AJ117" s="582"/>
      <c r="AK117" s="586">
        <f t="shared" si="65"/>
        <v>0</v>
      </c>
      <c r="AL117" s="582"/>
      <c r="AM117" s="582"/>
      <c r="AN117" s="586">
        <f t="shared" si="66"/>
        <v>0</v>
      </c>
      <c r="AO117" s="582"/>
      <c r="AP117" s="582"/>
      <c r="AQ117" s="582"/>
      <c r="AR117" s="588">
        <f t="shared" si="67"/>
        <v>0</v>
      </c>
      <c r="AS117" s="590">
        <f t="shared" si="56"/>
        <v>0</v>
      </c>
      <c r="AT117" s="583" t="str">
        <f t="shared" si="68"/>
        <v/>
      </c>
      <c r="AU117" s="583" t="str">
        <f t="shared" si="69"/>
        <v/>
      </c>
      <c r="AV117" s="584" t="str">
        <f>IFERROR(VLOOKUP(G117,'base dados'!$B$2:$C$47,2,FALSE),"")</f>
        <v/>
      </c>
      <c r="AW117" s="589">
        <f t="shared" si="70"/>
        <v>0</v>
      </c>
      <c r="AX117" s="583" t="str">
        <f t="shared" si="71"/>
        <v/>
      </c>
      <c r="AY117" s="583" t="str">
        <f t="shared" si="72"/>
        <v/>
      </c>
      <c r="AZ117" s="585" t="str">
        <f>IFERROR(VLOOKUP(H117,'base dados'!$B$2:$C$47,2,FALSE),"")</f>
        <v/>
      </c>
      <c r="BA117" s="589">
        <f t="shared" si="73"/>
        <v>0</v>
      </c>
      <c r="BB117" s="589">
        <f t="shared" si="74"/>
        <v>0</v>
      </c>
      <c r="BD117" s="494"/>
      <c r="BE117" s="494"/>
      <c r="BF117" s="494"/>
      <c r="BG117" s="494"/>
      <c r="BH117" s="482" t="e">
        <f>VLOOKUP(I117,[27]TABELAS!$E$1:$F$48,2,0)</f>
        <v>#N/A</v>
      </c>
      <c r="BI117" s="491" t="str">
        <f>IF(AV117="","",VLOOKUP(CONCATENATE(I117,K117),[27]atualizada!$A$6:$N$160,12,0))</f>
        <v/>
      </c>
      <c r="BJ117" s="491" t="e">
        <f>IF(#REF!="","",VLOOKUP(CONCATENATE(I117,K117),[27]atualizada!$A$6:$N$160,8,0))</f>
        <v>#REF!</v>
      </c>
      <c r="BK117" s="491">
        <f>IF(BA117="","",VLOOKUP(CONCATENATE(I117,K117),[27]atualizada!$A$6:$N$160,10,0))</f>
        <v>0</v>
      </c>
      <c r="BL117" s="494"/>
      <c r="BM117" s="494"/>
      <c r="BO117" s="491"/>
      <c r="BP117" s="491"/>
      <c r="BQ117" s="492">
        <f t="shared" si="58"/>
        <v>0</v>
      </c>
      <c r="BR117" s="494"/>
      <c r="BS117" s="494"/>
      <c r="BT117" s="494"/>
      <c r="BX117" s="493">
        <f t="shared" si="75"/>
        <v>0</v>
      </c>
      <c r="BY117" s="493" t="e">
        <f>#REF!*BE117</f>
        <v>#REF!</v>
      </c>
      <c r="BZ117" s="493">
        <f t="shared" si="57"/>
        <v>0</v>
      </c>
    </row>
    <row r="118" spans="1:78" ht="49.9" customHeight="1">
      <c r="A118" s="482">
        <f>IFERROR(VLOOKUP(G118,'base dados'!$K$2:$L$3,2,FALSE),0)</f>
        <v>0</v>
      </c>
      <c r="B118" s="482">
        <f>IFERROR(VLOOKUP(H118,'base dados'!$O$2:$P$5,2,FALSE),0)</f>
        <v>0</v>
      </c>
      <c r="C118" s="578">
        <f t="shared" si="55"/>
        <v>108</v>
      </c>
      <c r="D118" s="578"/>
      <c r="E118" s="578"/>
      <c r="F118" s="581"/>
      <c r="G118" s="579"/>
      <c r="H118" s="579"/>
      <c r="I118" s="578"/>
      <c r="J118" s="582"/>
      <c r="K118" s="582"/>
      <c r="L118" s="586">
        <f t="shared" si="59"/>
        <v>0</v>
      </c>
      <c r="M118" s="587"/>
      <c r="N118" s="587"/>
      <c r="O118" s="586">
        <f t="shared" si="60"/>
        <v>0</v>
      </c>
      <c r="P118" s="587"/>
      <c r="Q118" s="587"/>
      <c r="R118" s="587"/>
      <c r="S118" s="587"/>
      <c r="T118" s="586">
        <f t="shared" si="61"/>
        <v>0</v>
      </c>
      <c r="U118" s="582"/>
      <c r="V118" s="582"/>
      <c r="W118" s="582"/>
      <c r="X118" s="582"/>
      <c r="Y118" s="586">
        <f t="shared" si="62"/>
        <v>0</v>
      </c>
      <c r="Z118" s="582"/>
      <c r="AA118" s="582"/>
      <c r="AB118" s="586">
        <f t="shared" si="63"/>
        <v>0</v>
      </c>
      <c r="AC118" s="582"/>
      <c r="AD118" s="582"/>
      <c r="AE118" s="582"/>
      <c r="AF118" s="586">
        <f t="shared" si="64"/>
        <v>0</v>
      </c>
      <c r="AG118" s="582"/>
      <c r="AH118" s="582"/>
      <c r="AI118" s="582"/>
      <c r="AJ118" s="582"/>
      <c r="AK118" s="586">
        <f t="shared" si="65"/>
        <v>0</v>
      </c>
      <c r="AL118" s="582"/>
      <c r="AM118" s="582"/>
      <c r="AN118" s="586">
        <f t="shared" si="66"/>
        <v>0</v>
      </c>
      <c r="AO118" s="582"/>
      <c r="AP118" s="582"/>
      <c r="AQ118" s="582"/>
      <c r="AR118" s="588">
        <f t="shared" si="67"/>
        <v>0</v>
      </c>
      <c r="AS118" s="590">
        <f t="shared" si="56"/>
        <v>0</v>
      </c>
      <c r="AT118" s="583" t="str">
        <f t="shared" si="68"/>
        <v/>
      </c>
      <c r="AU118" s="583" t="str">
        <f t="shared" si="69"/>
        <v/>
      </c>
      <c r="AV118" s="584" t="str">
        <f>IFERROR(VLOOKUP(G118,'base dados'!$B$2:$C$47,2,FALSE),"")</f>
        <v/>
      </c>
      <c r="AW118" s="589">
        <f t="shared" si="70"/>
        <v>0</v>
      </c>
      <c r="AX118" s="583" t="str">
        <f t="shared" si="71"/>
        <v/>
      </c>
      <c r="AY118" s="583" t="str">
        <f t="shared" si="72"/>
        <v/>
      </c>
      <c r="AZ118" s="585" t="str">
        <f>IFERROR(VLOOKUP(H118,'base dados'!$B$2:$C$47,2,FALSE),"")</f>
        <v/>
      </c>
      <c r="BA118" s="589">
        <f t="shared" si="73"/>
        <v>0</v>
      </c>
      <c r="BB118" s="589">
        <f t="shared" si="74"/>
        <v>0</v>
      </c>
      <c r="BD118" s="494"/>
      <c r="BE118" s="494"/>
      <c r="BF118" s="494"/>
      <c r="BG118" s="494"/>
      <c r="BH118" s="482" t="e">
        <f>VLOOKUP(I118,[27]TABELAS!$E$1:$F$48,2,0)</f>
        <v>#N/A</v>
      </c>
      <c r="BI118" s="491" t="str">
        <f>IF(AV118="","",VLOOKUP(CONCATENATE(I118,K118),[27]atualizada!$A$6:$N$160,12,0))</f>
        <v/>
      </c>
      <c r="BJ118" s="491" t="e">
        <f>IF(#REF!="","",VLOOKUP(CONCATENATE(I118,K118),[27]atualizada!$A$6:$N$160,8,0))</f>
        <v>#REF!</v>
      </c>
      <c r="BK118" s="491">
        <f>IF(BA118="","",VLOOKUP(CONCATENATE(I118,K118),[27]atualizada!$A$6:$N$160,10,0))</f>
        <v>0</v>
      </c>
      <c r="BL118" s="494"/>
      <c r="BM118" s="494"/>
      <c r="BO118" s="491"/>
      <c r="BP118" s="491"/>
      <c r="BQ118" s="492">
        <f t="shared" si="58"/>
        <v>0</v>
      </c>
      <c r="BR118" s="494"/>
      <c r="BS118" s="494"/>
      <c r="BT118" s="494"/>
      <c r="BX118" s="493">
        <f t="shared" si="75"/>
        <v>0</v>
      </c>
      <c r="BY118" s="493" t="e">
        <f>#REF!*BE118</f>
        <v>#REF!</v>
      </c>
      <c r="BZ118" s="493">
        <f t="shared" si="57"/>
        <v>0</v>
      </c>
    </row>
    <row r="119" spans="1:78" ht="49.9" customHeight="1">
      <c r="A119" s="482">
        <f>IFERROR(VLOOKUP(G119,'base dados'!$K$2:$L$3,2,FALSE),0)</f>
        <v>0</v>
      </c>
      <c r="B119" s="482">
        <f>IFERROR(VLOOKUP(H119,'base dados'!$O$2:$P$5,2,FALSE),0)</f>
        <v>0</v>
      </c>
      <c r="C119" s="578">
        <f t="shared" si="55"/>
        <v>109</v>
      </c>
      <c r="D119" s="578"/>
      <c r="E119" s="578"/>
      <c r="F119" s="581"/>
      <c r="G119" s="579"/>
      <c r="H119" s="579"/>
      <c r="I119" s="578"/>
      <c r="J119" s="582"/>
      <c r="K119" s="582"/>
      <c r="L119" s="586">
        <f t="shared" si="59"/>
        <v>0</v>
      </c>
      <c r="M119" s="587"/>
      <c r="N119" s="587"/>
      <c r="O119" s="586">
        <f t="shared" si="60"/>
        <v>0</v>
      </c>
      <c r="P119" s="587"/>
      <c r="Q119" s="587"/>
      <c r="R119" s="587"/>
      <c r="S119" s="587"/>
      <c r="T119" s="586">
        <f t="shared" si="61"/>
        <v>0</v>
      </c>
      <c r="U119" s="582"/>
      <c r="V119" s="582"/>
      <c r="W119" s="582"/>
      <c r="X119" s="582"/>
      <c r="Y119" s="586">
        <f t="shared" si="62"/>
        <v>0</v>
      </c>
      <c r="Z119" s="582"/>
      <c r="AA119" s="582"/>
      <c r="AB119" s="586">
        <f t="shared" si="63"/>
        <v>0</v>
      </c>
      <c r="AC119" s="582"/>
      <c r="AD119" s="582"/>
      <c r="AE119" s="582"/>
      <c r="AF119" s="586">
        <f t="shared" si="64"/>
        <v>0</v>
      </c>
      <c r="AG119" s="582"/>
      <c r="AH119" s="582"/>
      <c r="AI119" s="582"/>
      <c r="AJ119" s="582"/>
      <c r="AK119" s="586">
        <f t="shared" si="65"/>
        <v>0</v>
      </c>
      <c r="AL119" s="582"/>
      <c r="AM119" s="582"/>
      <c r="AN119" s="586">
        <f t="shared" si="66"/>
        <v>0</v>
      </c>
      <c r="AO119" s="582"/>
      <c r="AP119" s="582"/>
      <c r="AQ119" s="582"/>
      <c r="AR119" s="588">
        <f t="shared" si="67"/>
        <v>0</v>
      </c>
      <c r="AS119" s="590">
        <f t="shared" si="56"/>
        <v>0</v>
      </c>
      <c r="AT119" s="583" t="str">
        <f t="shared" si="68"/>
        <v/>
      </c>
      <c r="AU119" s="583" t="str">
        <f t="shared" si="69"/>
        <v/>
      </c>
      <c r="AV119" s="584" t="str">
        <f>IFERROR(VLOOKUP(G119,'base dados'!$B$2:$C$47,2,FALSE),"")</f>
        <v/>
      </c>
      <c r="AW119" s="589">
        <f t="shared" si="70"/>
        <v>0</v>
      </c>
      <c r="AX119" s="583" t="str">
        <f t="shared" si="71"/>
        <v/>
      </c>
      <c r="AY119" s="583" t="str">
        <f t="shared" si="72"/>
        <v/>
      </c>
      <c r="AZ119" s="585" t="str">
        <f>IFERROR(VLOOKUP(H119,'base dados'!$B$2:$C$47,2,FALSE),"")</f>
        <v/>
      </c>
      <c r="BA119" s="589">
        <f t="shared" si="73"/>
        <v>0</v>
      </c>
      <c r="BB119" s="589">
        <f t="shared" si="74"/>
        <v>0</v>
      </c>
      <c r="BD119" s="494"/>
      <c r="BE119" s="494"/>
      <c r="BF119" s="494"/>
      <c r="BG119" s="494"/>
      <c r="BH119" s="482" t="e">
        <f>VLOOKUP(I119,[27]TABELAS!$E$1:$F$48,2,0)</f>
        <v>#N/A</v>
      </c>
      <c r="BI119" s="491" t="str">
        <f>IF(AV119="","",VLOOKUP(CONCATENATE(I119,K119),[27]atualizada!$A$6:$N$160,12,0))</f>
        <v/>
      </c>
      <c r="BJ119" s="491" t="e">
        <f>IF(#REF!="","",VLOOKUP(CONCATENATE(I119,K119),[27]atualizada!$A$6:$N$160,8,0))</f>
        <v>#REF!</v>
      </c>
      <c r="BK119" s="491">
        <f>IF(BA119="","",VLOOKUP(CONCATENATE(I119,K119),[27]atualizada!$A$6:$N$160,10,0))</f>
        <v>0</v>
      </c>
      <c r="BL119" s="494"/>
      <c r="BM119" s="494"/>
      <c r="BO119" s="491"/>
      <c r="BP119" s="491"/>
      <c r="BQ119" s="492">
        <f t="shared" si="58"/>
        <v>0</v>
      </c>
      <c r="BR119" s="494"/>
      <c r="BS119" s="494"/>
      <c r="BT119" s="494"/>
      <c r="BX119" s="493">
        <f t="shared" si="75"/>
        <v>0</v>
      </c>
      <c r="BY119" s="493" t="e">
        <f>#REF!*BE119</f>
        <v>#REF!</v>
      </c>
      <c r="BZ119" s="493">
        <f t="shared" si="57"/>
        <v>0</v>
      </c>
    </row>
    <row r="120" spans="1:78" ht="49.9" customHeight="1">
      <c r="A120" s="482">
        <f>IFERROR(VLOOKUP(G120,'base dados'!$K$2:$L$3,2,FALSE),0)</f>
        <v>0</v>
      </c>
      <c r="B120" s="482">
        <f>IFERROR(VLOOKUP(H120,'base dados'!$O$2:$P$5,2,FALSE),0)</f>
        <v>0</v>
      </c>
      <c r="C120" s="578">
        <f t="shared" si="55"/>
        <v>110</v>
      </c>
      <c r="D120" s="578"/>
      <c r="E120" s="578"/>
      <c r="F120" s="581"/>
      <c r="G120" s="579"/>
      <c r="H120" s="579"/>
      <c r="I120" s="578"/>
      <c r="J120" s="582"/>
      <c r="K120" s="582"/>
      <c r="L120" s="586">
        <f t="shared" si="59"/>
        <v>0</v>
      </c>
      <c r="M120" s="587"/>
      <c r="N120" s="587"/>
      <c r="O120" s="586">
        <f t="shared" si="60"/>
        <v>0</v>
      </c>
      <c r="P120" s="587"/>
      <c r="Q120" s="587"/>
      <c r="R120" s="587"/>
      <c r="S120" s="587"/>
      <c r="T120" s="586">
        <f t="shared" si="61"/>
        <v>0</v>
      </c>
      <c r="U120" s="582"/>
      <c r="V120" s="582"/>
      <c r="W120" s="582"/>
      <c r="X120" s="582"/>
      <c r="Y120" s="586">
        <f t="shared" si="62"/>
        <v>0</v>
      </c>
      <c r="Z120" s="582"/>
      <c r="AA120" s="582"/>
      <c r="AB120" s="586">
        <f t="shared" si="63"/>
        <v>0</v>
      </c>
      <c r="AC120" s="582"/>
      <c r="AD120" s="582"/>
      <c r="AE120" s="582"/>
      <c r="AF120" s="586">
        <f t="shared" si="64"/>
        <v>0</v>
      </c>
      <c r="AG120" s="582"/>
      <c r="AH120" s="582"/>
      <c r="AI120" s="582"/>
      <c r="AJ120" s="582"/>
      <c r="AK120" s="586">
        <f t="shared" si="65"/>
        <v>0</v>
      </c>
      <c r="AL120" s="582"/>
      <c r="AM120" s="582"/>
      <c r="AN120" s="586">
        <f t="shared" si="66"/>
        <v>0</v>
      </c>
      <c r="AO120" s="582"/>
      <c r="AP120" s="582"/>
      <c r="AQ120" s="582"/>
      <c r="AR120" s="588">
        <f t="shared" si="67"/>
        <v>0</v>
      </c>
      <c r="AS120" s="590">
        <f t="shared" si="56"/>
        <v>0</v>
      </c>
      <c r="AT120" s="583" t="str">
        <f t="shared" si="68"/>
        <v/>
      </c>
      <c r="AU120" s="583" t="str">
        <f t="shared" si="69"/>
        <v/>
      </c>
      <c r="AV120" s="584" t="str">
        <f>IFERROR(VLOOKUP(G120,'base dados'!$B$2:$C$47,2,FALSE),"")</f>
        <v/>
      </c>
      <c r="AW120" s="589">
        <f t="shared" si="70"/>
        <v>0</v>
      </c>
      <c r="AX120" s="583" t="str">
        <f t="shared" si="71"/>
        <v/>
      </c>
      <c r="AY120" s="583" t="str">
        <f t="shared" si="72"/>
        <v/>
      </c>
      <c r="AZ120" s="585" t="str">
        <f>IFERROR(VLOOKUP(H120,'base dados'!$B$2:$C$47,2,FALSE),"")</f>
        <v/>
      </c>
      <c r="BA120" s="589">
        <f t="shared" si="73"/>
        <v>0</v>
      </c>
      <c r="BB120" s="589">
        <f t="shared" si="74"/>
        <v>0</v>
      </c>
      <c r="BD120" s="494"/>
      <c r="BE120" s="494"/>
      <c r="BF120" s="494"/>
      <c r="BG120" s="494"/>
      <c r="BH120" s="482" t="e">
        <f>VLOOKUP(I120,[27]TABELAS!$E$1:$F$48,2,0)</f>
        <v>#N/A</v>
      </c>
      <c r="BI120" s="491" t="str">
        <f>IF(AV120="","",VLOOKUP(CONCATENATE(I120,K120),[27]atualizada!$A$6:$N$160,12,0))</f>
        <v/>
      </c>
      <c r="BJ120" s="491" t="e">
        <f>IF(#REF!="","",VLOOKUP(CONCATENATE(I120,K120),[27]atualizada!$A$6:$N$160,8,0))</f>
        <v>#REF!</v>
      </c>
      <c r="BK120" s="491">
        <f>IF(BA120="","",VLOOKUP(CONCATENATE(I120,K120),[27]atualizada!$A$6:$N$160,10,0))</f>
        <v>0</v>
      </c>
      <c r="BL120" s="494"/>
      <c r="BM120" s="494"/>
      <c r="BO120" s="491"/>
      <c r="BP120" s="491"/>
      <c r="BQ120" s="492">
        <f t="shared" si="58"/>
        <v>0</v>
      </c>
      <c r="BR120" s="494"/>
      <c r="BS120" s="494"/>
      <c r="BT120" s="494"/>
      <c r="BX120" s="493">
        <f t="shared" si="75"/>
        <v>0</v>
      </c>
      <c r="BY120" s="493" t="e">
        <f>#REF!*BE120</f>
        <v>#REF!</v>
      </c>
      <c r="BZ120" s="493">
        <f t="shared" si="57"/>
        <v>0</v>
      </c>
    </row>
    <row r="121" spans="1:78" ht="49.9" customHeight="1">
      <c r="A121" s="482">
        <f>IFERROR(VLOOKUP(G121,'base dados'!$K$2:$L$3,2,FALSE),0)</f>
        <v>0</v>
      </c>
      <c r="B121" s="482">
        <f>IFERROR(VLOOKUP(H121,'base dados'!$O$2:$P$5,2,FALSE),0)</f>
        <v>0</v>
      </c>
      <c r="C121" s="578">
        <f t="shared" si="55"/>
        <v>111</v>
      </c>
      <c r="D121" s="578"/>
      <c r="E121" s="578"/>
      <c r="F121" s="581"/>
      <c r="G121" s="579"/>
      <c r="H121" s="579"/>
      <c r="I121" s="578"/>
      <c r="J121" s="582"/>
      <c r="K121" s="582"/>
      <c r="L121" s="586">
        <f t="shared" si="59"/>
        <v>0</v>
      </c>
      <c r="M121" s="587"/>
      <c r="N121" s="587"/>
      <c r="O121" s="586">
        <f t="shared" si="60"/>
        <v>0</v>
      </c>
      <c r="P121" s="587"/>
      <c r="Q121" s="587"/>
      <c r="R121" s="587"/>
      <c r="S121" s="587"/>
      <c r="T121" s="586">
        <f t="shared" si="61"/>
        <v>0</v>
      </c>
      <c r="U121" s="582"/>
      <c r="V121" s="582"/>
      <c r="W121" s="582"/>
      <c r="X121" s="582"/>
      <c r="Y121" s="586">
        <f t="shared" si="62"/>
        <v>0</v>
      </c>
      <c r="Z121" s="582"/>
      <c r="AA121" s="582"/>
      <c r="AB121" s="586">
        <f t="shared" si="63"/>
        <v>0</v>
      </c>
      <c r="AC121" s="582"/>
      <c r="AD121" s="582"/>
      <c r="AE121" s="582"/>
      <c r="AF121" s="586">
        <f t="shared" si="64"/>
        <v>0</v>
      </c>
      <c r="AG121" s="582"/>
      <c r="AH121" s="582"/>
      <c r="AI121" s="582"/>
      <c r="AJ121" s="582"/>
      <c r="AK121" s="586">
        <f t="shared" si="65"/>
        <v>0</v>
      </c>
      <c r="AL121" s="582"/>
      <c r="AM121" s="582"/>
      <c r="AN121" s="586">
        <f t="shared" si="66"/>
        <v>0</v>
      </c>
      <c r="AO121" s="582"/>
      <c r="AP121" s="582"/>
      <c r="AQ121" s="582"/>
      <c r="AR121" s="588">
        <f t="shared" si="67"/>
        <v>0</v>
      </c>
      <c r="AS121" s="590">
        <f t="shared" si="56"/>
        <v>0</v>
      </c>
      <c r="AT121" s="583" t="str">
        <f t="shared" si="68"/>
        <v/>
      </c>
      <c r="AU121" s="583" t="str">
        <f t="shared" si="69"/>
        <v/>
      </c>
      <c r="AV121" s="584" t="str">
        <f>IFERROR(VLOOKUP(G121,'base dados'!$B$2:$C$47,2,FALSE),"")</f>
        <v/>
      </c>
      <c r="AW121" s="589">
        <f t="shared" si="70"/>
        <v>0</v>
      </c>
      <c r="AX121" s="583" t="str">
        <f t="shared" si="71"/>
        <v/>
      </c>
      <c r="AY121" s="583" t="str">
        <f t="shared" si="72"/>
        <v/>
      </c>
      <c r="AZ121" s="585" t="str">
        <f>IFERROR(VLOOKUP(H121,'base dados'!$B$2:$C$47,2,FALSE),"")</f>
        <v/>
      </c>
      <c r="BA121" s="589">
        <f t="shared" si="73"/>
        <v>0</v>
      </c>
      <c r="BB121" s="589">
        <f t="shared" si="74"/>
        <v>0</v>
      </c>
      <c r="BD121" s="494"/>
      <c r="BE121" s="494"/>
      <c r="BF121" s="494"/>
      <c r="BG121" s="494"/>
      <c r="BH121" s="482" t="e">
        <f>VLOOKUP(I121,[27]TABELAS!$E$1:$F$48,2,0)</f>
        <v>#N/A</v>
      </c>
      <c r="BI121" s="491" t="str">
        <f>IF(AV121="","",VLOOKUP(CONCATENATE(I121,K121),[27]atualizada!$A$6:$N$160,12,0))</f>
        <v/>
      </c>
      <c r="BJ121" s="491" t="e">
        <f>IF(#REF!="","",VLOOKUP(CONCATENATE(I121,K121),[27]atualizada!$A$6:$N$160,8,0))</f>
        <v>#REF!</v>
      </c>
      <c r="BK121" s="491">
        <f>IF(BA121="","",VLOOKUP(CONCATENATE(I121,K121),[27]atualizada!$A$6:$N$160,10,0))</f>
        <v>0</v>
      </c>
      <c r="BL121" s="494"/>
      <c r="BM121" s="494"/>
      <c r="BO121" s="491"/>
      <c r="BP121" s="491"/>
      <c r="BQ121" s="492">
        <f t="shared" si="58"/>
        <v>0</v>
      </c>
      <c r="BR121" s="494"/>
      <c r="BS121" s="494"/>
      <c r="BT121" s="494"/>
      <c r="BX121" s="493">
        <f t="shared" si="75"/>
        <v>0</v>
      </c>
      <c r="BY121" s="493" t="e">
        <f>#REF!*BE121</f>
        <v>#REF!</v>
      </c>
      <c r="BZ121" s="493">
        <f t="shared" si="57"/>
        <v>0</v>
      </c>
    </row>
    <row r="122" spans="1:78" ht="49.9" customHeight="1">
      <c r="A122" s="482">
        <f>IFERROR(VLOOKUP(G122,'base dados'!$K$2:$L$3,2,FALSE),0)</f>
        <v>0</v>
      </c>
      <c r="B122" s="482">
        <f>IFERROR(VLOOKUP(H122,'base dados'!$O$2:$P$5,2,FALSE),0)</f>
        <v>0</v>
      </c>
      <c r="C122" s="578">
        <f t="shared" si="55"/>
        <v>112</v>
      </c>
      <c r="D122" s="578"/>
      <c r="E122" s="578"/>
      <c r="F122" s="581"/>
      <c r="G122" s="579"/>
      <c r="H122" s="579"/>
      <c r="I122" s="578"/>
      <c r="J122" s="582"/>
      <c r="K122" s="582"/>
      <c r="L122" s="586">
        <f t="shared" si="59"/>
        <v>0</v>
      </c>
      <c r="M122" s="587"/>
      <c r="N122" s="587"/>
      <c r="O122" s="586">
        <f t="shared" si="60"/>
        <v>0</v>
      </c>
      <c r="P122" s="587"/>
      <c r="Q122" s="587"/>
      <c r="R122" s="587"/>
      <c r="S122" s="587"/>
      <c r="T122" s="586">
        <f t="shared" si="61"/>
        <v>0</v>
      </c>
      <c r="U122" s="582"/>
      <c r="V122" s="582"/>
      <c r="W122" s="582"/>
      <c r="X122" s="582"/>
      <c r="Y122" s="586">
        <f t="shared" si="62"/>
        <v>0</v>
      </c>
      <c r="Z122" s="582"/>
      <c r="AA122" s="582"/>
      <c r="AB122" s="586">
        <f t="shared" si="63"/>
        <v>0</v>
      </c>
      <c r="AC122" s="582"/>
      <c r="AD122" s="582"/>
      <c r="AE122" s="582"/>
      <c r="AF122" s="586">
        <f t="shared" si="64"/>
        <v>0</v>
      </c>
      <c r="AG122" s="582"/>
      <c r="AH122" s="582"/>
      <c r="AI122" s="582"/>
      <c r="AJ122" s="582"/>
      <c r="AK122" s="586">
        <f t="shared" si="65"/>
        <v>0</v>
      </c>
      <c r="AL122" s="582"/>
      <c r="AM122" s="582"/>
      <c r="AN122" s="586">
        <f t="shared" si="66"/>
        <v>0</v>
      </c>
      <c r="AO122" s="582"/>
      <c r="AP122" s="582"/>
      <c r="AQ122" s="582"/>
      <c r="AR122" s="588">
        <f t="shared" si="67"/>
        <v>0</v>
      </c>
      <c r="AS122" s="590">
        <f t="shared" si="56"/>
        <v>0</v>
      </c>
      <c r="AT122" s="583" t="str">
        <f t="shared" si="68"/>
        <v/>
      </c>
      <c r="AU122" s="583" t="str">
        <f t="shared" si="69"/>
        <v/>
      </c>
      <c r="AV122" s="584" t="str">
        <f>IFERROR(VLOOKUP(G122,'base dados'!$B$2:$C$47,2,FALSE),"")</f>
        <v/>
      </c>
      <c r="AW122" s="589">
        <f t="shared" si="70"/>
        <v>0</v>
      </c>
      <c r="AX122" s="583" t="str">
        <f t="shared" si="71"/>
        <v/>
      </c>
      <c r="AY122" s="583" t="str">
        <f t="shared" si="72"/>
        <v/>
      </c>
      <c r="AZ122" s="585" t="str">
        <f>IFERROR(VLOOKUP(H122,'base dados'!$B$2:$C$47,2,FALSE),"")</f>
        <v/>
      </c>
      <c r="BA122" s="589">
        <f t="shared" si="73"/>
        <v>0</v>
      </c>
      <c r="BB122" s="589">
        <f t="shared" si="74"/>
        <v>0</v>
      </c>
      <c r="BD122" s="494"/>
      <c r="BE122" s="494"/>
      <c r="BF122" s="494"/>
      <c r="BG122" s="494"/>
      <c r="BH122" s="482" t="e">
        <f>VLOOKUP(I122,[27]TABELAS!$E$1:$F$48,2,0)</f>
        <v>#N/A</v>
      </c>
      <c r="BI122" s="491" t="str">
        <f>IF(AV122="","",VLOOKUP(CONCATENATE(I122,K122),[27]atualizada!$A$6:$N$160,12,0))</f>
        <v/>
      </c>
      <c r="BJ122" s="491" t="e">
        <f>IF(#REF!="","",VLOOKUP(CONCATENATE(I122,K122),[27]atualizada!$A$6:$N$160,8,0))</f>
        <v>#REF!</v>
      </c>
      <c r="BK122" s="491">
        <f>IF(BA122="","",VLOOKUP(CONCATENATE(I122,K122),[27]atualizada!$A$6:$N$160,10,0))</f>
        <v>0</v>
      </c>
      <c r="BL122" s="494"/>
      <c r="BM122" s="494"/>
      <c r="BO122" s="491"/>
      <c r="BP122" s="491"/>
      <c r="BQ122" s="492">
        <f t="shared" si="58"/>
        <v>0</v>
      </c>
      <c r="BR122" s="494"/>
      <c r="BS122" s="494"/>
      <c r="BT122" s="494"/>
      <c r="BX122" s="493">
        <f t="shared" si="75"/>
        <v>0</v>
      </c>
      <c r="BY122" s="493" t="e">
        <f>#REF!*BE122</f>
        <v>#REF!</v>
      </c>
      <c r="BZ122" s="493">
        <f t="shared" si="57"/>
        <v>0</v>
      </c>
    </row>
    <row r="123" spans="1:78" ht="49.9" customHeight="1">
      <c r="A123" s="482">
        <f>IFERROR(VLOOKUP(G123,'base dados'!$K$2:$L$3,2,FALSE),0)</f>
        <v>0</v>
      </c>
      <c r="B123" s="482">
        <f>IFERROR(VLOOKUP(H123,'base dados'!$O$2:$P$5,2,FALSE),0)</f>
        <v>0</v>
      </c>
      <c r="C123" s="578">
        <f t="shared" si="55"/>
        <v>113</v>
      </c>
      <c r="D123" s="578"/>
      <c r="E123" s="578"/>
      <c r="F123" s="581"/>
      <c r="G123" s="579"/>
      <c r="H123" s="579"/>
      <c r="I123" s="578"/>
      <c r="J123" s="582"/>
      <c r="K123" s="582"/>
      <c r="L123" s="586">
        <f t="shared" si="59"/>
        <v>0</v>
      </c>
      <c r="M123" s="587"/>
      <c r="N123" s="587"/>
      <c r="O123" s="586">
        <f t="shared" si="60"/>
        <v>0</v>
      </c>
      <c r="P123" s="587"/>
      <c r="Q123" s="587"/>
      <c r="R123" s="587"/>
      <c r="S123" s="587"/>
      <c r="T123" s="586">
        <f t="shared" si="61"/>
        <v>0</v>
      </c>
      <c r="U123" s="582"/>
      <c r="V123" s="582"/>
      <c r="W123" s="582"/>
      <c r="X123" s="582"/>
      <c r="Y123" s="586">
        <f t="shared" si="62"/>
        <v>0</v>
      </c>
      <c r="Z123" s="582"/>
      <c r="AA123" s="582"/>
      <c r="AB123" s="586">
        <f t="shared" si="63"/>
        <v>0</v>
      </c>
      <c r="AC123" s="582"/>
      <c r="AD123" s="582"/>
      <c r="AE123" s="582"/>
      <c r="AF123" s="586">
        <f t="shared" si="64"/>
        <v>0</v>
      </c>
      <c r="AG123" s="582"/>
      <c r="AH123" s="582"/>
      <c r="AI123" s="582"/>
      <c r="AJ123" s="582"/>
      <c r="AK123" s="586">
        <f t="shared" si="65"/>
        <v>0</v>
      </c>
      <c r="AL123" s="582"/>
      <c r="AM123" s="582"/>
      <c r="AN123" s="586">
        <f t="shared" si="66"/>
        <v>0</v>
      </c>
      <c r="AO123" s="582"/>
      <c r="AP123" s="582"/>
      <c r="AQ123" s="582"/>
      <c r="AR123" s="588">
        <f t="shared" si="67"/>
        <v>0</v>
      </c>
      <c r="AS123" s="590">
        <f t="shared" si="56"/>
        <v>0</v>
      </c>
      <c r="AT123" s="583" t="str">
        <f t="shared" si="68"/>
        <v/>
      </c>
      <c r="AU123" s="583" t="str">
        <f t="shared" si="69"/>
        <v/>
      </c>
      <c r="AV123" s="584" t="str">
        <f>IFERROR(VLOOKUP(G123,'base dados'!$B$2:$C$47,2,FALSE),"")</f>
        <v/>
      </c>
      <c r="AW123" s="589">
        <f t="shared" si="70"/>
        <v>0</v>
      </c>
      <c r="AX123" s="583" t="str">
        <f t="shared" si="71"/>
        <v/>
      </c>
      <c r="AY123" s="583" t="str">
        <f t="shared" si="72"/>
        <v/>
      </c>
      <c r="AZ123" s="585" t="str">
        <f>IFERROR(VLOOKUP(H123,'base dados'!$B$2:$C$47,2,FALSE),"")</f>
        <v/>
      </c>
      <c r="BA123" s="589">
        <f t="shared" si="73"/>
        <v>0</v>
      </c>
      <c r="BB123" s="589">
        <f t="shared" si="74"/>
        <v>0</v>
      </c>
      <c r="BD123" s="494"/>
      <c r="BE123" s="494"/>
      <c r="BF123" s="494"/>
      <c r="BG123" s="494"/>
      <c r="BH123" s="482" t="e">
        <f>VLOOKUP(I123,[27]TABELAS!$E$1:$F$48,2,0)</f>
        <v>#N/A</v>
      </c>
      <c r="BI123" s="491" t="str">
        <f>IF(AV123="","",VLOOKUP(CONCATENATE(I123,K123),[27]atualizada!$A$6:$N$160,12,0))</f>
        <v/>
      </c>
      <c r="BJ123" s="491" t="e">
        <f>IF(#REF!="","",VLOOKUP(CONCATENATE(I123,K123),[27]atualizada!$A$6:$N$160,8,0))</f>
        <v>#REF!</v>
      </c>
      <c r="BK123" s="491">
        <f>IF(BA123="","",VLOOKUP(CONCATENATE(I123,K123),[27]atualizada!$A$6:$N$160,10,0))</f>
        <v>0</v>
      </c>
      <c r="BL123" s="494"/>
      <c r="BM123" s="494"/>
      <c r="BO123" s="491"/>
      <c r="BP123" s="491"/>
      <c r="BQ123" s="492">
        <f t="shared" si="58"/>
        <v>0</v>
      </c>
      <c r="BR123" s="494"/>
      <c r="BS123" s="494"/>
      <c r="BT123" s="494"/>
      <c r="BX123" s="493">
        <f t="shared" si="75"/>
        <v>0</v>
      </c>
      <c r="BY123" s="493" t="e">
        <f>#REF!*BE123</f>
        <v>#REF!</v>
      </c>
      <c r="BZ123" s="493">
        <f t="shared" si="57"/>
        <v>0</v>
      </c>
    </row>
    <row r="124" spans="1:78" ht="49.9" customHeight="1">
      <c r="A124" s="482">
        <f>IFERROR(VLOOKUP(G124,'base dados'!$K$2:$L$3,2,FALSE),0)</f>
        <v>0</v>
      </c>
      <c r="B124" s="482">
        <f>IFERROR(VLOOKUP(H124,'base dados'!$O$2:$P$5,2,FALSE),0)</f>
        <v>0</v>
      </c>
      <c r="C124" s="578">
        <f t="shared" si="55"/>
        <v>114</v>
      </c>
      <c r="D124" s="578"/>
      <c r="E124" s="578"/>
      <c r="F124" s="581"/>
      <c r="G124" s="579"/>
      <c r="H124" s="579"/>
      <c r="I124" s="578"/>
      <c r="J124" s="582"/>
      <c r="K124" s="582"/>
      <c r="L124" s="586">
        <f t="shared" si="59"/>
        <v>0</v>
      </c>
      <c r="M124" s="587"/>
      <c r="N124" s="587"/>
      <c r="O124" s="586">
        <f t="shared" si="60"/>
        <v>0</v>
      </c>
      <c r="P124" s="587"/>
      <c r="Q124" s="587"/>
      <c r="R124" s="587"/>
      <c r="S124" s="587"/>
      <c r="T124" s="586">
        <f t="shared" si="61"/>
        <v>0</v>
      </c>
      <c r="U124" s="582"/>
      <c r="V124" s="582"/>
      <c r="W124" s="582"/>
      <c r="X124" s="582"/>
      <c r="Y124" s="586">
        <f t="shared" si="62"/>
        <v>0</v>
      </c>
      <c r="Z124" s="582"/>
      <c r="AA124" s="582"/>
      <c r="AB124" s="586">
        <f t="shared" si="63"/>
        <v>0</v>
      </c>
      <c r="AC124" s="582"/>
      <c r="AD124" s="582"/>
      <c r="AE124" s="582"/>
      <c r="AF124" s="586">
        <f t="shared" si="64"/>
        <v>0</v>
      </c>
      <c r="AG124" s="582"/>
      <c r="AH124" s="582"/>
      <c r="AI124" s="582"/>
      <c r="AJ124" s="582"/>
      <c r="AK124" s="586">
        <f t="shared" si="65"/>
        <v>0</v>
      </c>
      <c r="AL124" s="582"/>
      <c r="AM124" s="582"/>
      <c r="AN124" s="586">
        <f t="shared" si="66"/>
        <v>0</v>
      </c>
      <c r="AO124" s="582"/>
      <c r="AP124" s="582"/>
      <c r="AQ124" s="582"/>
      <c r="AR124" s="588">
        <f t="shared" si="67"/>
        <v>0</v>
      </c>
      <c r="AS124" s="590">
        <f t="shared" si="56"/>
        <v>0</v>
      </c>
      <c r="AT124" s="583" t="str">
        <f t="shared" si="68"/>
        <v/>
      </c>
      <c r="AU124" s="583" t="str">
        <f t="shared" si="69"/>
        <v/>
      </c>
      <c r="AV124" s="584" t="str">
        <f>IFERROR(VLOOKUP(G124,'base dados'!$B$2:$C$47,2,FALSE),"")</f>
        <v/>
      </c>
      <c r="AW124" s="589">
        <f t="shared" si="70"/>
        <v>0</v>
      </c>
      <c r="AX124" s="583" t="str">
        <f t="shared" si="71"/>
        <v/>
      </c>
      <c r="AY124" s="583" t="str">
        <f t="shared" si="72"/>
        <v/>
      </c>
      <c r="AZ124" s="585" t="str">
        <f>IFERROR(VLOOKUP(H124,'base dados'!$B$2:$C$47,2,FALSE),"")</f>
        <v/>
      </c>
      <c r="BA124" s="589">
        <f t="shared" si="73"/>
        <v>0</v>
      </c>
      <c r="BB124" s="589">
        <f t="shared" si="74"/>
        <v>0</v>
      </c>
      <c r="BD124" s="494"/>
      <c r="BE124" s="494"/>
      <c r="BF124" s="494"/>
      <c r="BG124" s="494"/>
      <c r="BH124" s="482" t="e">
        <f>VLOOKUP(I124,[27]TABELAS!$E$1:$F$48,2,0)</f>
        <v>#N/A</v>
      </c>
      <c r="BI124" s="491" t="str">
        <f>IF(AV124="","",VLOOKUP(CONCATENATE(I124,K124),[27]atualizada!$A$6:$N$160,12,0))</f>
        <v/>
      </c>
      <c r="BJ124" s="491" t="e">
        <f>IF(#REF!="","",VLOOKUP(CONCATENATE(I124,K124),[27]atualizada!$A$6:$N$160,8,0))</f>
        <v>#REF!</v>
      </c>
      <c r="BK124" s="491">
        <f>IF(BA124="","",VLOOKUP(CONCATENATE(I124,K124),[27]atualizada!$A$6:$N$160,10,0))</f>
        <v>0</v>
      </c>
      <c r="BL124" s="494"/>
      <c r="BM124" s="494"/>
      <c r="BO124" s="491"/>
      <c r="BP124" s="491"/>
      <c r="BQ124" s="492">
        <f t="shared" si="58"/>
        <v>0</v>
      </c>
      <c r="BR124" s="494"/>
      <c r="BS124" s="494"/>
      <c r="BT124" s="494"/>
      <c r="BX124" s="493">
        <f t="shared" si="75"/>
        <v>0</v>
      </c>
      <c r="BY124" s="493" t="e">
        <f>#REF!*BE124</f>
        <v>#REF!</v>
      </c>
      <c r="BZ124" s="493">
        <f t="shared" si="57"/>
        <v>0</v>
      </c>
    </row>
    <row r="125" spans="1:78" ht="49.9" customHeight="1">
      <c r="A125" s="482">
        <f>IFERROR(VLOOKUP(G125,'base dados'!$K$2:$L$3,2,FALSE),0)</f>
        <v>0</v>
      </c>
      <c r="B125" s="482">
        <f>IFERROR(VLOOKUP(H125,'base dados'!$O$2:$P$5,2,FALSE),0)</f>
        <v>0</v>
      </c>
      <c r="C125" s="578">
        <f t="shared" si="55"/>
        <v>115</v>
      </c>
      <c r="D125" s="578"/>
      <c r="E125" s="578"/>
      <c r="F125" s="581"/>
      <c r="G125" s="579"/>
      <c r="H125" s="579"/>
      <c r="I125" s="578"/>
      <c r="J125" s="582"/>
      <c r="K125" s="582"/>
      <c r="L125" s="586">
        <f t="shared" si="59"/>
        <v>0</v>
      </c>
      <c r="M125" s="587"/>
      <c r="N125" s="587"/>
      <c r="O125" s="586">
        <f t="shared" si="60"/>
        <v>0</v>
      </c>
      <c r="P125" s="587"/>
      <c r="Q125" s="587"/>
      <c r="R125" s="587"/>
      <c r="S125" s="587"/>
      <c r="T125" s="586">
        <f t="shared" si="61"/>
        <v>0</v>
      </c>
      <c r="U125" s="582"/>
      <c r="V125" s="582"/>
      <c r="W125" s="582"/>
      <c r="X125" s="582"/>
      <c r="Y125" s="586">
        <f t="shared" si="62"/>
        <v>0</v>
      </c>
      <c r="Z125" s="582"/>
      <c r="AA125" s="582"/>
      <c r="AB125" s="586">
        <f t="shared" si="63"/>
        <v>0</v>
      </c>
      <c r="AC125" s="582"/>
      <c r="AD125" s="582"/>
      <c r="AE125" s="582"/>
      <c r="AF125" s="586">
        <f t="shared" si="64"/>
        <v>0</v>
      </c>
      <c r="AG125" s="582"/>
      <c r="AH125" s="582"/>
      <c r="AI125" s="582"/>
      <c r="AJ125" s="582"/>
      <c r="AK125" s="586">
        <f t="shared" si="65"/>
        <v>0</v>
      </c>
      <c r="AL125" s="582"/>
      <c r="AM125" s="582"/>
      <c r="AN125" s="586">
        <f t="shared" si="66"/>
        <v>0</v>
      </c>
      <c r="AO125" s="582"/>
      <c r="AP125" s="582"/>
      <c r="AQ125" s="582"/>
      <c r="AR125" s="588">
        <f t="shared" si="67"/>
        <v>0</v>
      </c>
      <c r="AS125" s="590">
        <f t="shared" si="56"/>
        <v>0</v>
      </c>
      <c r="AT125" s="583" t="str">
        <f t="shared" si="68"/>
        <v/>
      </c>
      <c r="AU125" s="583" t="str">
        <f t="shared" si="69"/>
        <v/>
      </c>
      <c r="AV125" s="584" t="str">
        <f>IFERROR(VLOOKUP(G125,'base dados'!$B$2:$C$47,2,FALSE),"")</f>
        <v/>
      </c>
      <c r="AW125" s="589">
        <f t="shared" si="70"/>
        <v>0</v>
      </c>
      <c r="AX125" s="583" t="str">
        <f t="shared" si="71"/>
        <v/>
      </c>
      <c r="AY125" s="583" t="str">
        <f t="shared" si="72"/>
        <v/>
      </c>
      <c r="AZ125" s="585" t="str">
        <f>IFERROR(VLOOKUP(H125,'base dados'!$B$2:$C$47,2,FALSE),"")</f>
        <v/>
      </c>
      <c r="BA125" s="589">
        <f t="shared" si="73"/>
        <v>0</v>
      </c>
      <c r="BB125" s="589">
        <f t="shared" si="74"/>
        <v>0</v>
      </c>
      <c r="BD125" s="494"/>
      <c r="BE125" s="494"/>
      <c r="BF125" s="494"/>
      <c r="BG125" s="494"/>
      <c r="BH125" s="482" t="e">
        <f>VLOOKUP(I125,[27]TABELAS!$E$1:$F$48,2,0)</f>
        <v>#N/A</v>
      </c>
      <c r="BI125" s="491" t="str">
        <f>IF(AV125="","",VLOOKUP(CONCATENATE(I125,K125),[27]atualizada!$A$6:$N$160,12,0))</f>
        <v/>
      </c>
      <c r="BJ125" s="491" t="e">
        <f>IF(#REF!="","",VLOOKUP(CONCATENATE(I125,K125),[27]atualizada!$A$6:$N$160,8,0))</f>
        <v>#REF!</v>
      </c>
      <c r="BK125" s="491">
        <f>IF(BA125="","",VLOOKUP(CONCATENATE(I125,K125),[27]atualizada!$A$6:$N$160,10,0))</f>
        <v>0</v>
      </c>
      <c r="BL125" s="494"/>
      <c r="BM125" s="494"/>
      <c r="BO125" s="491"/>
      <c r="BP125" s="491"/>
      <c r="BQ125" s="492">
        <f t="shared" si="58"/>
        <v>0</v>
      </c>
      <c r="BR125" s="494"/>
      <c r="BS125" s="494"/>
      <c r="BT125" s="494"/>
      <c r="BX125" s="493">
        <f t="shared" si="75"/>
        <v>0</v>
      </c>
      <c r="BY125" s="493" t="e">
        <f>#REF!*BE125</f>
        <v>#REF!</v>
      </c>
      <c r="BZ125" s="493">
        <f t="shared" si="57"/>
        <v>0</v>
      </c>
    </row>
    <row r="126" spans="1:78" ht="49.9" customHeight="1">
      <c r="A126" s="482">
        <f>IFERROR(VLOOKUP(G126,'base dados'!$K$2:$L$3,2,FALSE),0)</f>
        <v>0</v>
      </c>
      <c r="B126" s="482">
        <f>IFERROR(VLOOKUP(H126,'base dados'!$O$2:$P$5,2,FALSE),0)</f>
        <v>0</v>
      </c>
      <c r="C126" s="578">
        <f t="shared" si="55"/>
        <v>116</v>
      </c>
      <c r="D126" s="578"/>
      <c r="E126" s="578"/>
      <c r="F126" s="581"/>
      <c r="G126" s="579"/>
      <c r="H126" s="579"/>
      <c r="I126" s="578"/>
      <c r="J126" s="582"/>
      <c r="K126" s="582"/>
      <c r="L126" s="586">
        <f t="shared" si="59"/>
        <v>0</v>
      </c>
      <c r="M126" s="587"/>
      <c r="N126" s="587"/>
      <c r="O126" s="586">
        <f t="shared" si="60"/>
        <v>0</v>
      </c>
      <c r="P126" s="587"/>
      <c r="Q126" s="587"/>
      <c r="R126" s="587"/>
      <c r="S126" s="587"/>
      <c r="T126" s="586">
        <f t="shared" si="61"/>
        <v>0</v>
      </c>
      <c r="U126" s="582"/>
      <c r="V126" s="582"/>
      <c r="W126" s="582"/>
      <c r="X126" s="582"/>
      <c r="Y126" s="586">
        <f t="shared" si="62"/>
        <v>0</v>
      </c>
      <c r="Z126" s="582"/>
      <c r="AA126" s="582"/>
      <c r="AB126" s="586">
        <f t="shared" si="63"/>
        <v>0</v>
      </c>
      <c r="AC126" s="582"/>
      <c r="AD126" s="582"/>
      <c r="AE126" s="582"/>
      <c r="AF126" s="586">
        <f t="shared" si="64"/>
        <v>0</v>
      </c>
      <c r="AG126" s="582"/>
      <c r="AH126" s="582"/>
      <c r="AI126" s="582"/>
      <c r="AJ126" s="582"/>
      <c r="AK126" s="586">
        <f t="shared" si="65"/>
        <v>0</v>
      </c>
      <c r="AL126" s="582"/>
      <c r="AM126" s="582"/>
      <c r="AN126" s="586">
        <f t="shared" si="66"/>
        <v>0</v>
      </c>
      <c r="AO126" s="582"/>
      <c r="AP126" s="582"/>
      <c r="AQ126" s="582"/>
      <c r="AR126" s="588">
        <f t="shared" si="67"/>
        <v>0</v>
      </c>
      <c r="AS126" s="590">
        <f t="shared" si="56"/>
        <v>0</v>
      </c>
      <c r="AT126" s="583" t="str">
        <f t="shared" si="68"/>
        <v/>
      </c>
      <c r="AU126" s="583" t="str">
        <f t="shared" si="69"/>
        <v/>
      </c>
      <c r="AV126" s="584" t="str">
        <f>IFERROR(VLOOKUP(G126,'base dados'!$B$2:$C$47,2,FALSE),"")</f>
        <v/>
      </c>
      <c r="AW126" s="589">
        <f t="shared" si="70"/>
        <v>0</v>
      </c>
      <c r="AX126" s="583" t="str">
        <f t="shared" si="71"/>
        <v/>
      </c>
      <c r="AY126" s="583" t="str">
        <f t="shared" si="72"/>
        <v/>
      </c>
      <c r="AZ126" s="585" t="str">
        <f>IFERROR(VLOOKUP(H126,'base dados'!$B$2:$C$47,2,FALSE),"")</f>
        <v/>
      </c>
      <c r="BA126" s="589">
        <f t="shared" si="73"/>
        <v>0</v>
      </c>
      <c r="BB126" s="589">
        <f t="shared" si="74"/>
        <v>0</v>
      </c>
      <c r="BD126" s="494"/>
      <c r="BE126" s="494"/>
      <c r="BF126" s="494"/>
      <c r="BG126" s="494"/>
      <c r="BH126" s="482" t="e">
        <f>VLOOKUP(I126,[27]TABELAS!$E$1:$F$48,2,0)</f>
        <v>#N/A</v>
      </c>
      <c r="BI126" s="491" t="str">
        <f>IF(AV126="","",VLOOKUP(CONCATENATE(I126,K126),[27]atualizada!$A$6:$N$160,12,0))</f>
        <v/>
      </c>
      <c r="BJ126" s="491" t="e">
        <f>IF(#REF!="","",VLOOKUP(CONCATENATE(I126,K126),[27]atualizada!$A$6:$N$160,8,0))</f>
        <v>#REF!</v>
      </c>
      <c r="BK126" s="491">
        <f>IF(BA126="","",VLOOKUP(CONCATENATE(I126,K126),[27]atualizada!$A$6:$N$160,10,0))</f>
        <v>0</v>
      </c>
      <c r="BL126" s="494"/>
      <c r="BM126" s="494"/>
      <c r="BO126" s="491"/>
      <c r="BP126" s="491"/>
      <c r="BQ126" s="492">
        <f t="shared" si="58"/>
        <v>0</v>
      </c>
      <c r="BR126" s="494"/>
      <c r="BS126" s="494"/>
      <c r="BT126" s="494"/>
      <c r="BX126" s="493">
        <f t="shared" si="75"/>
        <v>0</v>
      </c>
      <c r="BY126" s="493" t="e">
        <f>#REF!*BE126</f>
        <v>#REF!</v>
      </c>
      <c r="BZ126" s="493">
        <f t="shared" si="57"/>
        <v>0</v>
      </c>
    </row>
    <row r="127" spans="1:78" ht="49.9" customHeight="1">
      <c r="A127" s="482">
        <f>IFERROR(VLOOKUP(G127,'base dados'!$K$2:$L$3,2,FALSE),0)</f>
        <v>0</v>
      </c>
      <c r="B127" s="482">
        <f>IFERROR(VLOOKUP(H127,'base dados'!$O$2:$P$5,2,FALSE),0)</f>
        <v>0</v>
      </c>
      <c r="C127" s="578">
        <f t="shared" si="55"/>
        <v>117</v>
      </c>
      <c r="D127" s="578"/>
      <c r="E127" s="578"/>
      <c r="F127" s="581"/>
      <c r="G127" s="579"/>
      <c r="H127" s="579"/>
      <c r="I127" s="578"/>
      <c r="J127" s="582"/>
      <c r="K127" s="582"/>
      <c r="L127" s="586">
        <f t="shared" si="59"/>
        <v>0</v>
      </c>
      <c r="M127" s="587"/>
      <c r="N127" s="587"/>
      <c r="O127" s="586">
        <f t="shared" si="60"/>
        <v>0</v>
      </c>
      <c r="P127" s="587"/>
      <c r="Q127" s="587"/>
      <c r="R127" s="587"/>
      <c r="S127" s="587"/>
      <c r="T127" s="586">
        <f t="shared" si="61"/>
        <v>0</v>
      </c>
      <c r="U127" s="582"/>
      <c r="V127" s="582"/>
      <c r="W127" s="582"/>
      <c r="X127" s="582"/>
      <c r="Y127" s="586">
        <f t="shared" si="62"/>
        <v>0</v>
      </c>
      <c r="Z127" s="582"/>
      <c r="AA127" s="582"/>
      <c r="AB127" s="586">
        <f t="shared" si="63"/>
        <v>0</v>
      </c>
      <c r="AC127" s="582"/>
      <c r="AD127" s="582"/>
      <c r="AE127" s="582"/>
      <c r="AF127" s="586">
        <f t="shared" si="64"/>
        <v>0</v>
      </c>
      <c r="AG127" s="582"/>
      <c r="AH127" s="582"/>
      <c r="AI127" s="582"/>
      <c r="AJ127" s="582"/>
      <c r="AK127" s="586">
        <f t="shared" si="65"/>
        <v>0</v>
      </c>
      <c r="AL127" s="582"/>
      <c r="AM127" s="582"/>
      <c r="AN127" s="586">
        <f t="shared" si="66"/>
        <v>0</v>
      </c>
      <c r="AO127" s="582"/>
      <c r="AP127" s="582"/>
      <c r="AQ127" s="582"/>
      <c r="AR127" s="588">
        <f t="shared" si="67"/>
        <v>0</v>
      </c>
      <c r="AS127" s="590">
        <f t="shared" si="56"/>
        <v>0</v>
      </c>
      <c r="AT127" s="583" t="str">
        <f t="shared" si="68"/>
        <v/>
      </c>
      <c r="AU127" s="583" t="str">
        <f t="shared" si="69"/>
        <v/>
      </c>
      <c r="AV127" s="584" t="str">
        <f>IFERROR(VLOOKUP(G127,'base dados'!$B$2:$C$47,2,FALSE),"")</f>
        <v/>
      </c>
      <c r="AW127" s="589">
        <f t="shared" si="70"/>
        <v>0</v>
      </c>
      <c r="AX127" s="583" t="str">
        <f t="shared" si="71"/>
        <v/>
      </c>
      <c r="AY127" s="583" t="str">
        <f t="shared" si="72"/>
        <v/>
      </c>
      <c r="AZ127" s="585" t="str">
        <f>IFERROR(VLOOKUP(H127,'base dados'!$B$2:$C$47,2,FALSE),"")</f>
        <v/>
      </c>
      <c r="BA127" s="589">
        <f t="shared" si="73"/>
        <v>0</v>
      </c>
      <c r="BB127" s="589">
        <f t="shared" si="74"/>
        <v>0</v>
      </c>
      <c r="BD127" s="494"/>
      <c r="BE127" s="494"/>
      <c r="BF127" s="494"/>
      <c r="BG127" s="494"/>
      <c r="BH127" s="482" t="e">
        <f>VLOOKUP(I127,[27]TABELAS!$E$1:$F$48,2,0)</f>
        <v>#N/A</v>
      </c>
      <c r="BI127" s="491" t="str">
        <f>IF(AV127="","",VLOOKUP(CONCATENATE(I127,K127),[27]atualizada!$A$6:$N$160,12,0))</f>
        <v/>
      </c>
      <c r="BJ127" s="491" t="e">
        <f>IF(#REF!="","",VLOOKUP(CONCATENATE(I127,K127),[27]atualizada!$A$6:$N$160,8,0))</f>
        <v>#REF!</v>
      </c>
      <c r="BK127" s="491">
        <f>IF(BA127="","",VLOOKUP(CONCATENATE(I127,K127),[27]atualizada!$A$6:$N$160,10,0))</f>
        <v>0</v>
      </c>
      <c r="BL127" s="494"/>
      <c r="BM127" s="494"/>
      <c r="BO127" s="491"/>
      <c r="BP127" s="491"/>
      <c r="BQ127" s="492">
        <f t="shared" si="58"/>
        <v>0</v>
      </c>
      <c r="BR127" s="494"/>
      <c r="BS127" s="494"/>
      <c r="BT127" s="494"/>
      <c r="BX127" s="493">
        <f t="shared" si="75"/>
        <v>0</v>
      </c>
      <c r="BY127" s="493" t="e">
        <f>#REF!*BE127</f>
        <v>#REF!</v>
      </c>
      <c r="BZ127" s="493">
        <f t="shared" si="57"/>
        <v>0</v>
      </c>
    </row>
    <row r="128" spans="1:78" ht="49.9" customHeight="1">
      <c r="A128" s="482">
        <f>IFERROR(VLOOKUP(G128,'base dados'!$K$2:$L$3,2,FALSE),0)</f>
        <v>0</v>
      </c>
      <c r="B128" s="482">
        <f>IFERROR(VLOOKUP(H128,'base dados'!$O$2:$P$5,2,FALSE),0)</f>
        <v>0</v>
      </c>
      <c r="C128" s="578">
        <f t="shared" si="55"/>
        <v>118</v>
      </c>
      <c r="D128" s="578"/>
      <c r="E128" s="578"/>
      <c r="F128" s="581"/>
      <c r="G128" s="579"/>
      <c r="H128" s="579"/>
      <c r="I128" s="578"/>
      <c r="J128" s="582"/>
      <c r="K128" s="582"/>
      <c r="L128" s="586">
        <f t="shared" si="59"/>
        <v>0</v>
      </c>
      <c r="M128" s="587"/>
      <c r="N128" s="587"/>
      <c r="O128" s="586">
        <f t="shared" si="60"/>
        <v>0</v>
      </c>
      <c r="P128" s="587"/>
      <c r="Q128" s="587"/>
      <c r="R128" s="587"/>
      <c r="S128" s="587"/>
      <c r="T128" s="586">
        <f t="shared" si="61"/>
        <v>0</v>
      </c>
      <c r="U128" s="582"/>
      <c r="V128" s="582"/>
      <c r="W128" s="582"/>
      <c r="X128" s="582"/>
      <c r="Y128" s="586">
        <f t="shared" si="62"/>
        <v>0</v>
      </c>
      <c r="Z128" s="582"/>
      <c r="AA128" s="582"/>
      <c r="AB128" s="586">
        <f t="shared" si="63"/>
        <v>0</v>
      </c>
      <c r="AC128" s="582"/>
      <c r="AD128" s="582"/>
      <c r="AE128" s="582"/>
      <c r="AF128" s="586">
        <f t="shared" si="64"/>
        <v>0</v>
      </c>
      <c r="AG128" s="582"/>
      <c r="AH128" s="582"/>
      <c r="AI128" s="582"/>
      <c r="AJ128" s="582"/>
      <c r="AK128" s="586">
        <f t="shared" si="65"/>
        <v>0</v>
      </c>
      <c r="AL128" s="582"/>
      <c r="AM128" s="582"/>
      <c r="AN128" s="586">
        <f t="shared" si="66"/>
        <v>0</v>
      </c>
      <c r="AO128" s="582"/>
      <c r="AP128" s="582"/>
      <c r="AQ128" s="582"/>
      <c r="AR128" s="588">
        <f t="shared" si="67"/>
        <v>0</v>
      </c>
      <c r="AS128" s="590">
        <f t="shared" si="56"/>
        <v>0</v>
      </c>
      <c r="AT128" s="583" t="str">
        <f t="shared" si="68"/>
        <v/>
      </c>
      <c r="AU128" s="583" t="str">
        <f t="shared" si="69"/>
        <v/>
      </c>
      <c r="AV128" s="584" t="str">
        <f>IFERROR(VLOOKUP(G128,'base dados'!$B$2:$C$47,2,FALSE),"")</f>
        <v/>
      </c>
      <c r="AW128" s="589">
        <f t="shared" si="70"/>
        <v>0</v>
      </c>
      <c r="AX128" s="583" t="str">
        <f t="shared" si="71"/>
        <v/>
      </c>
      <c r="AY128" s="583" t="str">
        <f t="shared" si="72"/>
        <v/>
      </c>
      <c r="AZ128" s="585" t="str">
        <f>IFERROR(VLOOKUP(H128,'base dados'!$B$2:$C$47,2,FALSE),"")</f>
        <v/>
      </c>
      <c r="BA128" s="589">
        <f t="shared" si="73"/>
        <v>0</v>
      </c>
      <c r="BB128" s="589">
        <f t="shared" si="74"/>
        <v>0</v>
      </c>
      <c r="BD128" s="494"/>
      <c r="BE128" s="494"/>
      <c r="BF128" s="494"/>
      <c r="BG128" s="494"/>
      <c r="BH128" s="482" t="e">
        <f>VLOOKUP(I128,[27]TABELAS!$E$1:$F$48,2,0)</f>
        <v>#N/A</v>
      </c>
      <c r="BI128" s="491" t="str">
        <f>IF(AV128="","",VLOOKUP(CONCATENATE(I128,K128),[27]atualizada!$A$6:$N$160,12,0))</f>
        <v/>
      </c>
      <c r="BJ128" s="491" t="e">
        <f>IF(#REF!="","",VLOOKUP(CONCATENATE(I128,K128),[27]atualizada!$A$6:$N$160,8,0))</f>
        <v>#REF!</v>
      </c>
      <c r="BK128" s="491">
        <f>IF(BA128="","",VLOOKUP(CONCATENATE(I128,K128),[27]atualizada!$A$6:$N$160,10,0))</f>
        <v>0</v>
      </c>
      <c r="BL128" s="494"/>
      <c r="BM128" s="494"/>
      <c r="BO128" s="491"/>
      <c r="BP128" s="491"/>
      <c r="BQ128" s="492">
        <f t="shared" si="58"/>
        <v>0</v>
      </c>
      <c r="BR128" s="494"/>
      <c r="BS128" s="494"/>
      <c r="BT128" s="494"/>
      <c r="BX128" s="493">
        <f t="shared" si="75"/>
        <v>0</v>
      </c>
      <c r="BY128" s="493" t="e">
        <f>#REF!*BE128</f>
        <v>#REF!</v>
      </c>
      <c r="BZ128" s="493">
        <f t="shared" si="57"/>
        <v>0</v>
      </c>
    </row>
    <row r="129" spans="1:78" ht="49.9" customHeight="1">
      <c r="A129" s="482">
        <f>IFERROR(VLOOKUP(G129,'base dados'!$K$2:$L$3,2,FALSE),0)</f>
        <v>0</v>
      </c>
      <c r="B129" s="482">
        <f>IFERROR(VLOOKUP(H129,'base dados'!$O$2:$P$5,2,FALSE),0)</f>
        <v>0</v>
      </c>
      <c r="C129" s="578">
        <f t="shared" si="55"/>
        <v>119</v>
      </c>
      <c r="D129" s="578"/>
      <c r="E129" s="578"/>
      <c r="F129" s="581"/>
      <c r="G129" s="579"/>
      <c r="H129" s="579"/>
      <c r="I129" s="578"/>
      <c r="J129" s="582"/>
      <c r="K129" s="582"/>
      <c r="L129" s="586">
        <f t="shared" si="59"/>
        <v>0</v>
      </c>
      <c r="M129" s="587"/>
      <c r="N129" s="587"/>
      <c r="O129" s="586">
        <f t="shared" si="60"/>
        <v>0</v>
      </c>
      <c r="P129" s="587"/>
      <c r="Q129" s="587"/>
      <c r="R129" s="587"/>
      <c r="S129" s="587"/>
      <c r="T129" s="586">
        <f t="shared" si="61"/>
        <v>0</v>
      </c>
      <c r="U129" s="582"/>
      <c r="V129" s="582"/>
      <c r="W129" s="582"/>
      <c r="X129" s="582"/>
      <c r="Y129" s="586">
        <f t="shared" si="62"/>
        <v>0</v>
      </c>
      <c r="Z129" s="582"/>
      <c r="AA129" s="582"/>
      <c r="AB129" s="586">
        <f t="shared" si="63"/>
        <v>0</v>
      </c>
      <c r="AC129" s="582"/>
      <c r="AD129" s="582"/>
      <c r="AE129" s="582"/>
      <c r="AF129" s="586">
        <f t="shared" si="64"/>
        <v>0</v>
      </c>
      <c r="AG129" s="582"/>
      <c r="AH129" s="582"/>
      <c r="AI129" s="582"/>
      <c r="AJ129" s="582"/>
      <c r="AK129" s="586">
        <f t="shared" si="65"/>
        <v>0</v>
      </c>
      <c r="AL129" s="582"/>
      <c r="AM129" s="582"/>
      <c r="AN129" s="586">
        <f t="shared" si="66"/>
        <v>0</v>
      </c>
      <c r="AO129" s="582"/>
      <c r="AP129" s="582"/>
      <c r="AQ129" s="582"/>
      <c r="AR129" s="588">
        <f t="shared" si="67"/>
        <v>0</v>
      </c>
      <c r="AS129" s="590">
        <f t="shared" si="56"/>
        <v>0</v>
      </c>
      <c r="AT129" s="583" t="str">
        <f t="shared" si="68"/>
        <v/>
      </c>
      <c r="AU129" s="583" t="str">
        <f t="shared" si="69"/>
        <v/>
      </c>
      <c r="AV129" s="584" t="str">
        <f>IFERROR(VLOOKUP(G129,'base dados'!$B$2:$C$47,2,FALSE),"")</f>
        <v/>
      </c>
      <c r="AW129" s="589">
        <f t="shared" si="70"/>
        <v>0</v>
      </c>
      <c r="AX129" s="583" t="str">
        <f t="shared" si="71"/>
        <v/>
      </c>
      <c r="AY129" s="583" t="str">
        <f t="shared" si="72"/>
        <v/>
      </c>
      <c r="AZ129" s="585" t="str">
        <f>IFERROR(VLOOKUP(H129,'base dados'!$B$2:$C$47,2,FALSE),"")</f>
        <v/>
      </c>
      <c r="BA129" s="589">
        <f t="shared" si="73"/>
        <v>0</v>
      </c>
      <c r="BB129" s="589">
        <f t="shared" si="74"/>
        <v>0</v>
      </c>
      <c r="BD129" s="494"/>
      <c r="BE129" s="494"/>
      <c r="BF129" s="494"/>
      <c r="BG129" s="494"/>
      <c r="BH129" s="482" t="e">
        <f>VLOOKUP(I129,[27]TABELAS!$E$1:$F$48,2,0)</f>
        <v>#N/A</v>
      </c>
      <c r="BI129" s="491" t="str">
        <f>IF(AV129="","",VLOOKUP(CONCATENATE(I129,K129),[27]atualizada!$A$6:$N$160,12,0))</f>
        <v/>
      </c>
      <c r="BJ129" s="491" t="e">
        <f>IF(#REF!="","",VLOOKUP(CONCATENATE(I129,K129),[27]atualizada!$A$6:$N$160,8,0))</f>
        <v>#REF!</v>
      </c>
      <c r="BK129" s="491">
        <f>IF(BA129="","",VLOOKUP(CONCATENATE(I129,K129),[27]atualizada!$A$6:$N$160,10,0))</f>
        <v>0</v>
      </c>
      <c r="BL129" s="494"/>
      <c r="BM129" s="494"/>
      <c r="BO129" s="491"/>
      <c r="BP129" s="491"/>
      <c r="BQ129" s="492">
        <f t="shared" si="58"/>
        <v>0</v>
      </c>
      <c r="BR129" s="494"/>
      <c r="BS129" s="494"/>
      <c r="BT129" s="494"/>
      <c r="BX129" s="493">
        <f t="shared" si="75"/>
        <v>0</v>
      </c>
      <c r="BY129" s="493" t="e">
        <f>#REF!*BE129</f>
        <v>#REF!</v>
      </c>
      <c r="BZ129" s="493">
        <f t="shared" si="57"/>
        <v>0</v>
      </c>
    </row>
    <row r="130" spans="1:78" ht="49.9" customHeight="1">
      <c r="A130" s="482">
        <f>IFERROR(VLOOKUP(G130,'base dados'!$K$2:$L$3,2,FALSE),0)</f>
        <v>0</v>
      </c>
      <c r="B130" s="482">
        <f>IFERROR(VLOOKUP(H130,'base dados'!$O$2:$P$5,2,FALSE),0)</f>
        <v>0</v>
      </c>
      <c r="C130" s="578">
        <f t="shared" si="55"/>
        <v>120</v>
      </c>
      <c r="D130" s="578"/>
      <c r="E130" s="578"/>
      <c r="F130" s="581"/>
      <c r="G130" s="579"/>
      <c r="H130" s="579"/>
      <c r="I130" s="578"/>
      <c r="J130" s="582"/>
      <c r="K130" s="582"/>
      <c r="L130" s="586">
        <f t="shared" si="59"/>
        <v>0</v>
      </c>
      <c r="M130" s="587"/>
      <c r="N130" s="587"/>
      <c r="O130" s="586">
        <f t="shared" si="60"/>
        <v>0</v>
      </c>
      <c r="P130" s="587"/>
      <c r="Q130" s="587"/>
      <c r="R130" s="587"/>
      <c r="S130" s="587"/>
      <c r="T130" s="586">
        <f t="shared" si="61"/>
        <v>0</v>
      </c>
      <c r="U130" s="582"/>
      <c r="V130" s="582"/>
      <c r="W130" s="582"/>
      <c r="X130" s="582"/>
      <c r="Y130" s="586">
        <f t="shared" si="62"/>
        <v>0</v>
      </c>
      <c r="Z130" s="582"/>
      <c r="AA130" s="582"/>
      <c r="AB130" s="586">
        <f t="shared" si="63"/>
        <v>0</v>
      </c>
      <c r="AC130" s="582"/>
      <c r="AD130" s="582"/>
      <c r="AE130" s="582"/>
      <c r="AF130" s="586">
        <f t="shared" si="64"/>
        <v>0</v>
      </c>
      <c r="AG130" s="582"/>
      <c r="AH130" s="582"/>
      <c r="AI130" s="582"/>
      <c r="AJ130" s="582"/>
      <c r="AK130" s="586">
        <f t="shared" si="65"/>
        <v>0</v>
      </c>
      <c r="AL130" s="582"/>
      <c r="AM130" s="582"/>
      <c r="AN130" s="586">
        <f t="shared" si="66"/>
        <v>0</v>
      </c>
      <c r="AO130" s="582"/>
      <c r="AP130" s="582"/>
      <c r="AQ130" s="582"/>
      <c r="AR130" s="588">
        <f t="shared" si="67"/>
        <v>0</v>
      </c>
      <c r="AS130" s="590">
        <f t="shared" si="56"/>
        <v>0</v>
      </c>
      <c r="AT130" s="583" t="str">
        <f t="shared" si="68"/>
        <v/>
      </c>
      <c r="AU130" s="583" t="str">
        <f t="shared" si="69"/>
        <v/>
      </c>
      <c r="AV130" s="584" t="str">
        <f>IFERROR(VLOOKUP(G130,'base dados'!$B$2:$C$47,2,FALSE),"")</f>
        <v/>
      </c>
      <c r="AW130" s="589">
        <f t="shared" si="70"/>
        <v>0</v>
      </c>
      <c r="AX130" s="583" t="str">
        <f t="shared" si="71"/>
        <v/>
      </c>
      <c r="AY130" s="583" t="str">
        <f t="shared" si="72"/>
        <v/>
      </c>
      <c r="AZ130" s="585" t="str">
        <f>IFERROR(VLOOKUP(H130,'base dados'!$B$2:$C$47,2,FALSE),"")</f>
        <v/>
      </c>
      <c r="BA130" s="589">
        <f t="shared" si="73"/>
        <v>0</v>
      </c>
      <c r="BB130" s="589">
        <f t="shared" si="74"/>
        <v>0</v>
      </c>
      <c r="BD130" s="494"/>
      <c r="BE130" s="494"/>
      <c r="BF130" s="494"/>
      <c r="BG130" s="494"/>
      <c r="BH130" s="482" t="e">
        <f>VLOOKUP(I130,[27]TABELAS!$E$1:$F$48,2,0)</f>
        <v>#N/A</v>
      </c>
      <c r="BI130" s="491" t="str">
        <f>IF(AV130="","",VLOOKUP(CONCATENATE(I130,K130),[27]atualizada!$A$6:$N$160,12,0))</f>
        <v/>
      </c>
      <c r="BJ130" s="491" t="e">
        <f>IF(#REF!="","",VLOOKUP(CONCATENATE(I130,K130),[27]atualizada!$A$6:$N$160,8,0))</f>
        <v>#REF!</v>
      </c>
      <c r="BK130" s="491">
        <f>IF(BA130="","",VLOOKUP(CONCATENATE(I130,K130),[27]atualizada!$A$6:$N$160,10,0))</f>
        <v>0</v>
      </c>
      <c r="BL130" s="494"/>
      <c r="BM130" s="494"/>
      <c r="BO130" s="491"/>
      <c r="BP130" s="491"/>
      <c r="BQ130" s="492">
        <f t="shared" si="58"/>
        <v>0</v>
      </c>
      <c r="BR130" s="494"/>
      <c r="BS130" s="494"/>
      <c r="BT130" s="494"/>
      <c r="BX130" s="493">
        <f t="shared" si="75"/>
        <v>0</v>
      </c>
      <c r="BY130" s="493" t="e">
        <f>#REF!*BE130</f>
        <v>#REF!</v>
      </c>
      <c r="BZ130" s="493">
        <f t="shared" si="57"/>
        <v>0</v>
      </c>
    </row>
    <row r="131" spans="1:78" ht="49.9" customHeight="1">
      <c r="A131" s="482">
        <f>IFERROR(VLOOKUP(G131,'base dados'!$K$2:$L$3,2,FALSE),0)</f>
        <v>0</v>
      </c>
      <c r="B131" s="482">
        <f>IFERROR(VLOOKUP(H131,'base dados'!$O$2:$P$5,2,FALSE),0)</f>
        <v>0</v>
      </c>
      <c r="C131" s="578">
        <f t="shared" si="55"/>
        <v>121</v>
      </c>
      <c r="D131" s="578"/>
      <c r="E131" s="578"/>
      <c r="F131" s="581"/>
      <c r="G131" s="579"/>
      <c r="H131" s="579"/>
      <c r="I131" s="578"/>
      <c r="J131" s="582"/>
      <c r="K131" s="582"/>
      <c r="L131" s="586">
        <f t="shared" si="59"/>
        <v>0</v>
      </c>
      <c r="M131" s="587"/>
      <c r="N131" s="587"/>
      <c r="O131" s="586">
        <f t="shared" si="60"/>
        <v>0</v>
      </c>
      <c r="P131" s="587"/>
      <c r="Q131" s="587"/>
      <c r="R131" s="587"/>
      <c r="S131" s="587"/>
      <c r="T131" s="586">
        <f t="shared" si="61"/>
        <v>0</v>
      </c>
      <c r="U131" s="582"/>
      <c r="V131" s="582"/>
      <c r="W131" s="582"/>
      <c r="X131" s="582"/>
      <c r="Y131" s="586">
        <f t="shared" si="62"/>
        <v>0</v>
      </c>
      <c r="Z131" s="582"/>
      <c r="AA131" s="582"/>
      <c r="AB131" s="586">
        <f t="shared" si="63"/>
        <v>0</v>
      </c>
      <c r="AC131" s="582"/>
      <c r="AD131" s="582"/>
      <c r="AE131" s="582"/>
      <c r="AF131" s="586">
        <f t="shared" si="64"/>
        <v>0</v>
      </c>
      <c r="AG131" s="582"/>
      <c r="AH131" s="582"/>
      <c r="AI131" s="582"/>
      <c r="AJ131" s="582"/>
      <c r="AK131" s="586">
        <f t="shared" si="65"/>
        <v>0</v>
      </c>
      <c r="AL131" s="582"/>
      <c r="AM131" s="582"/>
      <c r="AN131" s="586">
        <f t="shared" si="66"/>
        <v>0</v>
      </c>
      <c r="AO131" s="582"/>
      <c r="AP131" s="582"/>
      <c r="AQ131" s="582"/>
      <c r="AR131" s="588">
        <f t="shared" si="67"/>
        <v>0</v>
      </c>
      <c r="AS131" s="590">
        <f t="shared" si="56"/>
        <v>0</v>
      </c>
      <c r="AT131" s="583" t="str">
        <f t="shared" si="68"/>
        <v/>
      </c>
      <c r="AU131" s="583" t="str">
        <f t="shared" si="69"/>
        <v/>
      </c>
      <c r="AV131" s="584" t="str">
        <f>IFERROR(VLOOKUP(G131,'base dados'!$B$2:$C$47,2,FALSE),"")</f>
        <v/>
      </c>
      <c r="AW131" s="589">
        <f t="shared" si="70"/>
        <v>0</v>
      </c>
      <c r="AX131" s="583" t="str">
        <f t="shared" si="71"/>
        <v/>
      </c>
      <c r="AY131" s="583" t="str">
        <f t="shared" si="72"/>
        <v/>
      </c>
      <c r="AZ131" s="585" t="str">
        <f>IFERROR(VLOOKUP(H131,'base dados'!$B$2:$C$47,2,FALSE),"")</f>
        <v/>
      </c>
      <c r="BA131" s="589">
        <f t="shared" si="73"/>
        <v>0</v>
      </c>
      <c r="BB131" s="589">
        <f t="shared" si="74"/>
        <v>0</v>
      </c>
      <c r="BD131" s="494"/>
      <c r="BE131" s="494"/>
      <c r="BF131" s="494"/>
      <c r="BG131" s="494"/>
      <c r="BH131" s="482" t="e">
        <f>VLOOKUP(I131,[27]TABELAS!$E$1:$F$48,2,0)</f>
        <v>#N/A</v>
      </c>
      <c r="BI131" s="491" t="str">
        <f>IF(AV131="","",VLOOKUP(CONCATENATE(I131,K131),[27]atualizada!$A$6:$N$160,12,0))</f>
        <v/>
      </c>
      <c r="BJ131" s="491" t="e">
        <f>IF(#REF!="","",VLOOKUP(CONCATENATE(I131,K131),[27]atualizada!$A$6:$N$160,8,0))</f>
        <v>#REF!</v>
      </c>
      <c r="BK131" s="491">
        <f>IF(BA131="","",VLOOKUP(CONCATENATE(I131,K131),[27]atualizada!$A$6:$N$160,10,0))</f>
        <v>0</v>
      </c>
      <c r="BL131" s="494"/>
      <c r="BM131" s="494"/>
      <c r="BO131" s="491"/>
      <c r="BP131" s="491"/>
      <c r="BQ131" s="492">
        <f t="shared" si="58"/>
        <v>0</v>
      </c>
      <c r="BR131" s="494"/>
      <c r="BS131" s="494"/>
      <c r="BT131" s="494"/>
      <c r="BX131" s="493">
        <f t="shared" si="75"/>
        <v>0</v>
      </c>
      <c r="BY131" s="493" t="e">
        <f>#REF!*BE131</f>
        <v>#REF!</v>
      </c>
      <c r="BZ131" s="493">
        <f t="shared" si="57"/>
        <v>0</v>
      </c>
    </row>
    <row r="132" spans="1:78" ht="49.9" customHeight="1">
      <c r="A132" s="482">
        <f>IFERROR(VLOOKUP(G132,'base dados'!$K$2:$L$3,2,FALSE),0)</f>
        <v>0</v>
      </c>
      <c r="B132" s="482">
        <f>IFERROR(VLOOKUP(H132,'base dados'!$O$2:$P$5,2,FALSE),0)</f>
        <v>0</v>
      </c>
      <c r="C132" s="578">
        <f t="shared" si="55"/>
        <v>122</v>
      </c>
      <c r="D132" s="578"/>
      <c r="E132" s="578"/>
      <c r="F132" s="581"/>
      <c r="G132" s="579"/>
      <c r="H132" s="579"/>
      <c r="I132" s="578"/>
      <c r="J132" s="582"/>
      <c r="K132" s="582"/>
      <c r="L132" s="586">
        <f t="shared" si="59"/>
        <v>0</v>
      </c>
      <c r="M132" s="587"/>
      <c r="N132" s="587"/>
      <c r="O132" s="586">
        <f t="shared" si="60"/>
        <v>0</v>
      </c>
      <c r="P132" s="587"/>
      <c r="Q132" s="587"/>
      <c r="R132" s="587"/>
      <c r="S132" s="587"/>
      <c r="T132" s="586">
        <f t="shared" si="61"/>
        <v>0</v>
      </c>
      <c r="U132" s="582"/>
      <c r="V132" s="582"/>
      <c r="W132" s="582"/>
      <c r="X132" s="582"/>
      <c r="Y132" s="586">
        <f t="shared" si="62"/>
        <v>0</v>
      </c>
      <c r="Z132" s="582"/>
      <c r="AA132" s="582"/>
      <c r="AB132" s="586">
        <f t="shared" si="63"/>
        <v>0</v>
      </c>
      <c r="AC132" s="582"/>
      <c r="AD132" s="582"/>
      <c r="AE132" s="582"/>
      <c r="AF132" s="586">
        <f t="shared" si="64"/>
        <v>0</v>
      </c>
      <c r="AG132" s="582"/>
      <c r="AH132" s="582"/>
      <c r="AI132" s="582"/>
      <c r="AJ132" s="582"/>
      <c r="AK132" s="586">
        <f t="shared" si="65"/>
        <v>0</v>
      </c>
      <c r="AL132" s="582"/>
      <c r="AM132" s="582"/>
      <c r="AN132" s="586">
        <f t="shared" si="66"/>
        <v>0</v>
      </c>
      <c r="AO132" s="582"/>
      <c r="AP132" s="582"/>
      <c r="AQ132" s="582"/>
      <c r="AR132" s="588">
        <f t="shared" si="67"/>
        <v>0</v>
      </c>
      <c r="AS132" s="590">
        <f t="shared" si="56"/>
        <v>0</v>
      </c>
      <c r="AT132" s="583" t="str">
        <f t="shared" si="68"/>
        <v/>
      </c>
      <c r="AU132" s="583" t="str">
        <f t="shared" si="69"/>
        <v/>
      </c>
      <c r="AV132" s="584" t="str">
        <f>IFERROR(VLOOKUP(G132,'base dados'!$B$2:$C$47,2,FALSE),"")</f>
        <v/>
      </c>
      <c r="AW132" s="589">
        <f t="shared" si="70"/>
        <v>0</v>
      </c>
      <c r="AX132" s="583" t="str">
        <f t="shared" si="71"/>
        <v/>
      </c>
      <c r="AY132" s="583" t="str">
        <f t="shared" si="72"/>
        <v/>
      </c>
      <c r="AZ132" s="585" t="str">
        <f>IFERROR(VLOOKUP(H132,'base dados'!$B$2:$C$47,2,FALSE),"")</f>
        <v/>
      </c>
      <c r="BA132" s="589">
        <f t="shared" si="73"/>
        <v>0</v>
      </c>
      <c r="BB132" s="589">
        <f t="shared" si="74"/>
        <v>0</v>
      </c>
      <c r="BD132" s="494"/>
      <c r="BE132" s="494"/>
      <c r="BF132" s="494"/>
      <c r="BG132" s="494"/>
      <c r="BH132" s="482" t="e">
        <f>VLOOKUP(I132,[27]TABELAS!$E$1:$F$48,2,0)</f>
        <v>#N/A</v>
      </c>
      <c r="BI132" s="491" t="str">
        <f>IF(AV132="","",VLOOKUP(CONCATENATE(I132,K132),[27]atualizada!$A$6:$N$160,12,0))</f>
        <v/>
      </c>
      <c r="BJ132" s="491" t="e">
        <f>IF(#REF!="","",VLOOKUP(CONCATENATE(I132,K132),[27]atualizada!$A$6:$N$160,8,0))</f>
        <v>#REF!</v>
      </c>
      <c r="BK132" s="491">
        <f>IF(BA132="","",VLOOKUP(CONCATENATE(I132,K132),[27]atualizada!$A$6:$N$160,10,0))</f>
        <v>0</v>
      </c>
      <c r="BL132" s="494"/>
      <c r="BM132" s="494"/>
      <c r="BO132" s="491"/>
      <c r="BP132" s="491"/>
      <c r="BQ132" s="492">
        <f t="shared" si="58"/>
        <v>0</v>
      </c>
      <c r="BR132" s="494"/>
      <c r="BS132" s="494"/>
      <c r="BT132" s="494"/>
      <c r="BX132" s="493">
        <f t="shared" si="75"/>
        <v>0</v>
      </c>
      <c r="BY132" s="493" t="e">
        <f>#REF!*BE132</f>
        <v>#REF!</v>
      </c>
      <c r="BZ132" s="493">
        <f t="shared" si="57"/>
        <v>0</v>
      </c>
    </row>
    <row r="133" spans="1:78" ht="49.9" customHeight="1">
      <c r="A133" s="482">
        <f>IFERROR(VLOOKUP(G133,'base dados'!$K$2:$L$3,2,FALSE),0)</f>
        <v>0</v>
      </c>
      <c r="B133" s="482">
        <f>IFERROR(VLOOKUP(H133,'base dados'!$O$2:$P$5,2,FALSE),0)</f>
        <v>0</v>
      </c>
      <c r="C133" s="578">
        <f t="shared" si="55"/>
        <v>123</v>
      </c>
      <c r="D133" s="578"/>
      <c r="E133" s="578"/>
      <c r="F133" s="581"/>
      <c r="G133" s="579"/>
      <c r="H133" s="579"/>
      <c r="I133" s="578"/>
      <c r="J133" s="582"/>
      <c r="K133" s="582"/>
      <c r="L133" s="586">
        <f t="shared" si="59"/>
        <v>0</v>
      </c>
      <c r="M133" s="587"/>
      <c r="N133" s="587"/>
      <c r="O133" s="586">
        <f t="shared" si="60"/>
        <v>0</v>
      </c>
      <c r="P133" s="587"/>
      <c r="Q133" s="587"/>
      <c r="R133" s="587"/>
      <c r="S133" s="587"/>
      <c r="T133" s="586">
        <f t="shared" si="61"/>
        <v>0</v>
      </c>
      <c r="U133" s="582"/>
      <c r="V133" s="582"/>
      <c r="W133" s="582"/>
      <c r="X133" s="582"/>
      <c r="Y133" s="586">
        <f t="shared" si="62"/>
        <v>0</v>
      </c>
      <c r="Z133" s="582"/>
      <c r="AA133" s="582"/>
      <c r="AB133" s="586">
        <f t="shared" si="63"/>
        <v>0</v>
      </c>
      <c r="AC133" s="582"/>
      <c r="AD133" s="582"/>
      <c r="AE133" s="582"/>
      <c r="AF133" s="586">
        <f t="shared" si="64"/>
        <v>0</v>
      </c>
      <c r="AG133" s="582"/>
      <c r="AH133" s="582"/>
      <c r="AI133" s="582"/>
      <c r="AJ133" s="582"/>
      <c r="AK133" s="586">
        <f t="shared" si="65"/>
        <v>0</v>
      </c>
      <c r="AL133" s="582"/>
      <c r="AM133" s="582"/>
      <c r="AN133" s="586">
        <f t="shared" si="66"/>
        <v>0</v>
      </c>
      <c r="AO133" s="582"/>
      <c r="AP133" s="582"/>
      <c r="AQ133" s="582"/>
      <c r="AR133" s="588">
        <f t="shared" si="67"/>
        <v>0</v>
      </c>
      <c r="AS133" s="590">
        <f t="shared" si="56"/>
        <v>0</v>
      </c>
      <c r="AT133" s="583" t="str">
        <f t="shared" si="68"/>
        <v/>
      </c>
      <c r="AU133" s="583" t="str">
        <f t="shared" si="69"/>
        <v/>
      </c>
      <c r="AV133" s="584" t="str">
        <f>IFERROR(VLOOKUP(G133,'base dados'!$B$2:$C$47,2,FALSE),"")</f>
        <v/>
      </c>
      <c r="AW133" s="589">
        <f t="shared" si="70"/>
        <v>0</v>
      </c>
      <c r="AX133" s="583" t="str">
        <f t="shared" si="71"/>
        <v/>
      </c>
      <c r="AY133" s="583" t="str">
        <f t="shared" si="72"/>
        <v/>
      </c>
      <c r="AZ133" s="585" t="str">
        <f>IFERROR(VLOOKUP(H133,'base dados'!$B$2:$C$47,2,FALSE),"")</f>
        <v/>
      </c>
      <c r="BA133" s="589">
        <f t="shared" si="73"/>
        <v>0</v>
      </c>
      <c r="BB133" s="589">
        <f t="shared" si="74"/>
        <v>0</v>
      </c>
      <c r="BD133" s="494"/>
      <c r="BE133" s="494"/>
      <c r="BF133" s="494"/>
      <c r="BG133" s="494"/>
      <c r="BH133" s="482" t="e">
        <f>VLOOKUP(I133,[27]TABELAS!$E$1:$F$48,2,0)</f>
        <v>#N/A</v>
      </c>
      <c r="BI133" s="491" t="str">
        <f>IF(AV133="","",VLOOKUP(CONCATENATE(I133,K133),[27]atualizada!$A$6:$N$160,12,0))</f>
        <v/>
      </c>
      <c r="BJ133" s="491" t="e">
        <f>IF(#REF!="","",VLOOKUP(CONCATENATE(I133,K133),[27]atualizada!$A$6:$N$160,8,0))</f>
        <v>#REF!</v>
      </c>
      <c r="BK133" s="491">
        <f>IF(BA133="","",VLOOKUP(CONCATENATE(I133,K133),[27]atualizada!$A$6:$N$160,10,0))</f>
        <v>0</v>
      </c>
      <c r="BL133" s="494"/>
      <c r="BM133" s="494"/>
      <c r="BO133" s="491"/>
      <c r="BP133" s="491"/>
      <c r="BQ133" s="492">
        <f t="shared" si="58"/>
        <v>0</v>
      </c>
      <c r="BR133" s="494"/>
      <c r="BS133" s="494"/>
      <c r="BT133" s="494"/>
      <c r="BX133" s="493">
        <f t="shared" si="75"/>
        <v>0</v>
      </c>
      <c r="BY133" s="493" t="e">
        <f>#REF!*BE133</f>
        <v>#REF!</v>
      </c>
      <c r="BZ133" s="493">
        <f t="shared" si="57"/>
        <v>0</v>
      </c>
    </row>
    <row r="134" spans="1:78" ht="49.9" customHeight="1">
      <c r="A134" s="482">
        <f>IFERROR(VLOOKUP(G134,'base dados'!$K$2:$L$3,2,FALSE),0)</f>
        <v>0</v>
      </c>
      <c r="B134" s="482">
        <f>IFERROR(VLOOKUP(H134,'base dados'!$O$2:$P$5,2,FALSE),0)</f>
        <v>0</v>
      </c>
      <c r="C134" s="578">
        <f t="shared" si="55"/>
        <v>124</v>
      </c>
      <c r="D134" s="578"/>
      <c r="E134" s="578"/>
      <c r="F134" s="581"/>
      <c r="G134" s="579"/>
      <c r="H134" s="579"/>
      <c r="I134" s="578"/>
      <c r="J134" s="582"/>
      <c r="K134" s="582"/>
      <c r="L134" s="586">
        <f t="shared" si="59"/>
        <v>0</v>
      </c>
      <c r="M134" s="587"/>
      <c r="N134" s="587"/>
      <c r="O134" s="586">
        <f t="shared" si="60"/>
        <v>0</v>
      </c>
      <c r="P134" s="587"/>
      <c r="Q134" s="587"/>
      <c r="R134" s="587"/>
      <c r="S134" s="587"/>
      <c r="T134" s="586">
        <f t="shared" si="61"/>
        <v>0</v>
      </c>
      <c r="U134" s="582"/>
      <c r="V134" s="582"/>
      <c r="W134" s="582"/>
      <c r="X134" s="582"/>
      <c r="Y134" s="586">
        <f t="shared" si="62"/>
        <v>0</v>
      </c>
      <c r="Z134" s="582"/>
      <c r="AA134" s="582"/>
      <c r="AB134" s="586">
        <f t="shared" si="63"/>
        <v>0</v>
      </c>
      <c r="AC134" s="582"/>
      <c r="AD134" s="582"/>
      <c r="AE134" s="582"/>
      <c r="AF134" s="586">
        <f t="shared" si="64"/>
        <v>0</v>
      </c>
      <c r="AG134" s="582"/>
      <c r="AH134" s="582"/>
      <c r="AI134" s="582"/>
      <c r="AJ134" s="582"/>
      <c r="AK134" s="586">
        <f t="shared" si="65"/>
        <v>0</v>
      </c>
      <c r="AL134" s="582"/>
      <c r="AM134" s="582"/>
      <c r="AN134" s="586">
        <f t="shared" si="66"/>
        <v>0</v>
      </c>
      <c r="AO134" s="582"/>
      <c r="AP134" s="582"/>
      <c r="AQ134" s="582"/>
      <c r="AR134" s="588">
        <f t="shared" si="67"/>
        <v>0</v>
      </c>
      <c r="AS134" s="590">
        <f t="shared" si="56"/>
        <v>0</v>
      </c>
      <c r="AT134" s="583" t="str">
        <f t="shared" si="68"/>
        <v/>
      </c>
      <c r="AU134" s="583" t="str">
        <f t="shared" si="69"/>
        <v/>
      </c>
      <c r="AV134" s="584" t="str">
        <f>IFERROR(VLOOKUP(G134,'base dados'!$B$2:$C$47,2,FALSE),"")</f>
        <v/>
      </c>
      <c r="AW134" s="589">
        <f t="shared" si="70"/>
        <v>0</v>
      </c>
      <c r="AX134" s="583" t="str">
        <f t="shared" si="71"/>
        <v/>
      </c>
      <c r="AY134" s="583" t="str">
        <f t="shared" si="72"/>
        <v/>
      </c>
      <c r="AZ134" s="585" t="str">
        <f>IFERROR(VLOOKUP(H134,'base dados'!$B$2:$C$47,2,FALSE),"")</f>
        <v/>
      </c>
      <c r="BA134" s="589">
        <f t="shared" si="73"/>
        <v>0</v>
      </c>
      <c r="BB134" s="589">
        <f t="shared" si="74"/>
        <v>0</v>
      </c>
      <c r="BD134" s="494"/>
      <c r="BE134" s="494"/>
      <c r="BF134" s="494"/>
      <c r="BG134" s="494"/>
      <c r="BH134" s="482" t="e">
        <f>VLOOKUP(I134,[27]TABELAS!$E$1:$F$48,2,0)</f>
        <v>#N/A</v>
      </c>
      <c r="BI134" s="491" t="str">
        <f>IF(AV134="","",VLOOKUP(CONCATENATE(I134,K134),[27]atualizada!$A$6:$N$160,12,0))</f>
        <v/>
      </c>
      <c r="BJ134" s="491" t="e">
        <f>IF(#REF!="","",VLOOKUP(CONCATENATE(I134,K134),[27]atualizada!$A$6:$N$160,8,0))</f>
        <v>#REF!</v>
      </c>
      <c r="BK134" s="491">
        <f>IF(BA134="","",VLOOKUP(CONCATENATE(I134,K134),[27]atualizada!$A$6:$N$160,10,0))</f>
        <v>0</v>
      </c>
      <c r="BL134" s="494"/>
      <c r="BM134" s="494"/>
      <c r="BO134" s="491"/>
      <c r="BP134" s="491"/>
      <c r="BQ134" s="492">
        <f t="shared" si="58"/>
        <v>0</v>
      </c>
      <c r="BR134" s="494"/>
      <c r="BS134" s="494"/>
      <c r="BT134" s="494"/>
      <c r="BX134" s="493">
        <f t="shared" si="75"/>
        <v>0</v>
      </c>
      <c r="BY134" s="493" t="e">
        <f>#REF!*BE134</f>
        <v>#REF!</v>
      </c>
      <c r="BZ134" s="493">
        <f t="shared" si="57"/>
        <v>0</v>
      </c>
    </row>
    <row r="135" spans="1:78" ht="49.9" customHeight="1">
      <c r="A135" s="482">
        <f>IFERROR(VLOOKUP(G135,'base dados'!$K$2:$L$3,2,FALSE),0)</f>
        <v>0</v>
      </c>
      <c r="B135" s="482">
        <f>IFERROR(VLOOKUP(H135,'base dados'!$O$2:$P$5,2,FALSE),0)</f>
        <v>0</v>
      </c>
      <c r="C135" s="578">
        <f t="shared" si="55"/>
        <v>125</v>
      </c>
      <c r="D135" s="578"/>
      <c r="E135" s="578"/>
      <c r="F135" s="581"/>
      <c r="G135" s="579"/>
      <c r="H135" s="579"/>
      <c r="I135" s="578"/>
      <c r="J135" s="582"/>
      <c r="K135" s="582"/>
      <c r="L135" s="586">
        <f t="shared" si="59"/>
        <v>0</v>
      </c>
      <c r="M135" s="587"/>
      <c r="N135" s="587"/>
      <c r="O135" s="586">
        <f t="shared" si="60"/>
        <v>0</v>
      </c>
      <c r="P135" s="587"/>
      <c r="Q135" s="587"/>
      <c r="R135" s="587"/>
      <c r="S135" s="587"/>
      <c r="T135" s="586">
        <f t="shared" si="61"/>
        <v>0</v>
      </c>
      <c r="U135" s="582"/>
      <c r="V135" s="582"/>
      <c r="W135" s="582"/>
      <c r="X135" s="582"/>
      <c r="Y135" s="586">
        <f t="shared" si="62"/>
        <v>0</v>
      </c>
      <c r="Z135" s="582"/>
      <c r="AA135" s="582"/>
      <c r="AB135" s="586">
        <f t="shared" si="63"/>
        <v>0</v>
      </c>
      <c r="AC135" s="582"/>
      <c r="AD135" s="582"/>
      <c r="AE135" s="582"/>
      <c r="AF135" s="586">
        <f t="shared" si="64"/>
        <v>0</v>
      </c>
      <c r="AG135" s="582"/>
      <c r="AH135" s="582"/>
      <c r="AI135" s="582"/>
      <c r="AJ135" s="582"/>
      <c r="AK135" s="586">
        <f t="shared" si="65"/>
        <v>0</v>
      </c>
      <c r="AL135" s="582"/>
      <c r="AM135" s="582"/>
      <c r="AN135" s="586">
        <f t="shared" si="66"/>
        <v>0</v>
      </c>
      <c r="AO135" s="582"/>
      <c r="AP135" s="582"/>
      <c r="AQ135" s="582"/>
      <c r="AR135" s="588">
        <f t="shared" si="67"/>
        <v>0</v>
      </c>
      <c r="AS135" s="590">
        <f t="shared" si="56"/>
        <v>0</v>
      </c>
      <c r="AT135" s="583" t="str">
        <f t="shared" si="68"/>
        <v/>
      </c>
      <c r="AU135" s="583" t="str">
        <f t="shared" si="69"/>
        <v/>
      </c>
      <c r="AV135" s="584" t="str">
        <f>IFERROR(VLOOKUP(G135,'base dados'!$B$2:$C$47,2,FALSE),"")</f>
        <v/>
      </c>
      <c r="AW135" s="589">
        <f t="shared" si="70"/>
        <v>0</v>
      </c>
      <c r="AX135" s="583" t="str">
        <f t="shared" si="71"/>
        <v/>
      </c>
      <c r="AY135" s="583" t="str">
        <f t="shared" si="72"/>
        <v/>
      </c>
      <c r="AZ135" s="585" t="str">
        <f>IFERROR(VLOOKUP(H135,'base dados'!$B$2:$C$47,2,FALSE),"")</f>
        <v/>
      </c>
      <c r="BA135" s="589">
        <f t="shared" si="73"/>
        <v>0</v>
      </c>
      <c r="BB135" s="589">
        <f t="shared" si="74"/>
        <v>0</v>
      </c>
      <c r="BD135" s="494"/>
      <c r="BE135" s="494"/>
      <c r="BF135" s="494"/>
      <c r="BG135" s="494"/>
      <c r="BH135" s="482" t="e">
        <f>VLOOKUP(I135,[27]TABELAS!$E$1:$F$48,2,0)</f>
        <v>#N/A</v>
      </c>
      <c r="BI135" s="491" t="str">
        <f>IF(AV135="","",VLOOKUP(CONCATENATE(I135,K135),[27]atualizada!$A$6:$N$160,12,0))</f>
        <v/>
      </c>
      <c r="BJ135" s="491" t="e">
        <f>IF(#REF!="","",VLOOKUP(CONCATENATE(I135,K135),[27]atualizada!$A$6:$N$160,8,0))</f>
        <v>#REF!</v>
      </c>
      <c r="BK135" s="491">
        <f>IF(BA135="","",VLOOKUP(CONCATENATE(I135,K135),[27]atualizada!$A$6:$N$160,10,0))</f>
        <v>0</v>
      </c>
      <c r="BL135" s="494"/>
      <c r="BM135" s="494"/>
      <c r="BO135" s="491"/>
      <c r="BP135" s="491"/>
      <c r="BQ135" s="492">
        <f t="shared" si="58"/>
        <v>0</v>
      </c>
      <c r="BR135" s="494"/>
      <c r="BS135" s="494"/>
      <c r="BT135" s="494"/>
      <c r="BX135" s="493">
        <f t="shared" si="75"/>
        <v>0</v>
      </c>
      <c r="BY135" s="493" t="e">
        <f>#REF!*BE135</f>
        <v>#REF!</v>
      </c>
      <c r="BZ135" s="493">
        <f t="shared" si="57"/>
        <v>0</v>
      </c>
    </row>
    <row r="136" spans="1:78" ht="49.9" customHeight="1">
      <c r="A136" s="482">
        <f>IFERROR(VLOOKUP(G136,'base dados'!$K$2:$L$3,2,FALSE),0)</f>
        <v>0</v>
      </c>
      <c r="B136" s="482">
        <f>IFERROR(VLOOKUP(H136,'base dados'!$O$2:$P$5,2,FALSE),0)</f>
        <v>0</v>
      </c>
      <c r="C136" s="578">
        <f t="shared" si="55"/>
        <v>126</v>
      </c>
      <c r="D136" s="578"/>
      <c r="E136" s="578"/>
      <c r="F136" s="581"/>
      <c r="G136" s="579"/>
      <c r="H136" s="579"/>
      <c r="I136" s="578"/>
      <c r="J136" s="582"/>
      <c r="K136" s="582"/>
      <c r="L136" s="586">
        <f t="shared" si="59"/>
        <v>0</v>
      </c>
      <c r="M136" s="587"/>
      <c r="N136" s="587"/>
      <c r="O136" s="586">
        <f t="shared" si="60"/>
        <v>0</v>
      </c>
      <c r="P136" s="587"/>
      <c r="Q136" s="587"/>
      <c r="R136" s="587"/>
      <c r="S136" s="587"/>
      <c r="T136" s="586">
        <f t="shared" si="61"/>
        <v>0</v>
      </c>
      <c r="U136" s="582"/>
      <c r="V136" s="582"/>
      <c r="W136" s="582"/>
      <c r="X136" s="582"/>
      <c r="Y136" s="586">
        <f t="shared" si="62"/>
        <v>0</v>
      </c>
      <c r="Z136" s="582"/>
      <c r="AA136" s="582"/>
      <c r="AB136" s="586">
        <f t="shared" si="63"/>
        <v>0</v>
      </c>
      <c r="AC136" s="582"/>
      <c r="AD136" s="582"/>
      <c r="AE136" s="582"/>
      <c r="AF136" s="586">
        <f t="shared" si="64"/>
        <v>0</v>
      </c>
      <c r="AG136" s="582"/>
      <c r="AH136" s="582"/>
      <c r="AI136" s="582"/>
      <c r="AJ136" s="582"/>
      <c r="AK136" s="586">
        <f t="shared" si="65"/>
        <v>0</v>
      </c>
      <c r="AL136" s="582"/>
      <c r="AM136" s="582"/>
      <c r="AN136" s="586">
        <f t="shared" si="66"/>
        <v>0</v>
      </c>
      <c r="AO136" s="582"/>
      <c r="AP136" s="582"/>
      <c r="AQ136" s="582"/>
      <c r="AR136" s="588">
        <f t="shared" si="67"/>
        <v>0</v>
      </c>
      <c r="AS136" s="590">
        <f t="shared" si="56"/>
        <v>0</v>
      </c>
      <c r="AT136" s="583" t="str">
        <f t="shared" si="68"/>
        <v/>
      </c>
      <c r="AU136" s="583" t="str">
        <f t="shared" si="69"/>
        <v/>
      </c>
      <c r="AV136" s="584" t="str">
        <f>IFERROR(VLOOKUP(G136,'base dados'!$B$2:$C$47,2,FALSE),"")</f>
        <v/>
      </c>
      <c r="AW136" s="589">
        <f t="shared" si="70"/>
        <v>0</v>
      </c>
      <c r="AX136" s="583" t="str">
        <f t="shared" si="71"/>
        <v/>
      </c>
      <c r="AY136" s="583" t="str">
        <f t="shared" si="72"/>
        <v/>
      </c>
      <c r="AZ136" s="585" t="str">
        <f>IFERROR(VLOOKUP(H136,'base dados'!$B$2:$C$47,2,FALSE),"")</f>
        <v/>
      </c>
      <c r="BA136" s="589">
        <f t="shared" si="73"/>
        <v>0</v>
      </c>
      <c r="BB136" s="589">
        <f t="shared" si="74"/>
        <v>0</v>
      </c>
      <c r="BD136" s="494"/>
      <c r="BE136" s="494"/>
      <c r="BF136" s="494"/>
      <c r="BG136" s="494"/>
      <c r="BH136" s="482" t="e">
        <f>VLOOKUP(I136,[27]TABELAS!$E$1:$F$48,2,0)</f>
        <v>#N/A</v>
      </c>
      <c r="BI136" s="491" t="str">
        <f>IF(AV136="","",VLOOKUP(CONCATENATE(I136,K136),[27]atualizada!$A$6:$N$160,12,0))</f>
        <v/>
      </c>
      <c r="BJ136" s="491" t="e">
        <f>IF(#REF!="","",VLOOKUP(CONCATENATE(I136,K136),[27]atualizada!$A$6:$N$160,8,0))</f>
        <v>#REF!</v>
      </c>
      <c r="BK136" s="491">
        <f>IF(BA136="","",VLOOKUP(CONCATENATE(I136,K136),[27]atualizada!$A$6:$N$160,10,0))</f>
        <v>0</v>
      </c>
      <c r="BL136" s="494"/>
      <c r="BM136" s="494"/>
      <c r="BO136" s="491"/>
      <c r="BP136" s="491"/>
      <c r="BQ136" s="492">
        <f t="shared" si="58"/>
        <v>0</v>
      </c>
      <c r="BR136" s="494"/>
      <c r="BS136" s="494"/>
      <c r="BT136" s="494"/>
      <c r="BX136" s="493">
        <f t="shared" si="75"/>
        <v>0</v>
      </c>
      <c r="BY136" s="493" t="e">
        <f>#REF!*BE136</f>
        <v>#REF!</v>
      </c>
      <c r="BZ136" s="493">
        <f t="shared" si="57"/>
        <v>0</v>
      </c>
    </row>
    <row r="137" spans="1:78" ht="49.9" customHeight="1">
      <c r="A137" s="482">
        <f>IFERROR(VLOOKUP(G137,'base dados'!$K$2:$L$3,2,FALSE),0)</f>
        <v>0</v>
      </c>
      <c r="B137" s="482">
        <f>IFERROR(VLOOKUP(H137,'base dados'!$O$2:$P$5,2,FALSE),0)</f>
        <v>0</v>
      </c>
      <c r="C137" s="578">
        <f t="shared" si="55"/>
        <v>127</v>
      </c>
      <c r="D137" s="578"/>
      <c r="E137" s="578"/>
      <c r="F137" s="581"/>
      <c r="G137" s="579"/>
      <c r="H137" s="579"/>
      <c r="I137" s="578"/>
      <c r="J137" s="582"/>
      <c r="K137" s="582"/>
      <c r="L137" s="586">
        <f t="shared" si="59"/>
        <v>0</v>
      </c>
      <c r="M137" s="587"/>
      <c r="N137" s="587"/>
      <c r="O137" s="586">
        <f t="shared" si="60"/>
        <v>0</v>
      </c>
      <c r="P137" s="587"/>
      <c r="Q137" s="587"/>
      <c r="R137" s="587"/>
      <c r="S137" s="587"/>
      <c r="T137" s="586">
        <f t="shared" si="61"/>
        <v>0</v>
      </c>
      <c r="U137" s="582"/>
      <c r="V137" s="582"/>
      <c r="W137" s="582"/>
      <c r="X137" s="582"/>
      <c r="Y137" s="586">
        <f t="shared" si="62"/>
        <v>0</v>
      </c>
      <c r="Z137" s="582"/>
      <c r="AA137" s="582"/>
      <c r="AB137" s="586">
        <f t="shared" si="63"/>
        <v>0</v>
      </c>
      <c r="AC137" s="582"/>
      <c r="AD137" s="582"/>
      <c r="AE137" s="582"/>
      <c r="AF137" s="586">
        <f t="shared" si="64"/>
        <v>0</v>
      </c>
      <c r="AG137" s="582"/>
      <c r="AH137" s="582"/>
      <c r="AI137" s="582"/>
      <c r="AJ137" s="582"/>
      <c r="AK137" s="586">
        <f t="shared" si="65"/>
        <v>0</v>
      </c>
      <c r="AL137" s="582"/>
      <c r="AM137" s="582"/>
      <c r="AN137" s="586">
        <f t="shared" si="66"/>
        <v>0</v>
      </c>
      <c r="AO137" s="582"/>
      <c r="AP137" s="582"/>
      <c r="AQ137" s="582"/>
      <c r="AR137" s="588">
        <f t="shared" si="67"/>
        <v>0</v>
      </c>
      <c r="AS137" s="590">
        <f t="shared" si="56"/>
        <v>0</v>
      </c>
      <c r="AT137" s="583" t="str">
        <f t="shared" si="68"/>
        <v/>
      </c>
      <c r="AU137" s="583" t="str">
        <f t="shared" si="69"/>
        <v/>
      </c>
      <c r="AV137" s="584" t="str">
        <f>IFERROR(VLOOKUP(G137,'base dados'!$B$2:$C$47,2,FALSE),"")</f>
        <v/>
      </c>
      <c r="AW137" s="589">
        <f t="shared" si="70"/>
        <v>0</v>
      </c>
      <c r="AX137" s="583" t="str">
        <f t="shared" si="71"/>
        <v/>
      </c>
      <c r="AY137" s="583" t="str">
        <f t="shared" si="72"/>
        <v/>
      </c>
      <c r="AZ137" s="585" t="str">
        <f>IFERROR(VLOOKUP(H137,'base dados'!$B$2:$C$47,2,FALSE),"")</f>
        <v/>
      </c>
      <c r="BA137" s="589">
        <f t="shared" si="73"/>
        <v>0</v>
      </c>
      <c r="BB137" s="589">
        <f t="shared" si="74"/>
        <v>0</v>
      </c>
      <c r="BD137" s="494"/>
      <c r="BE137" s="494"/>
      <c r="BF137" s="494"/>
      <c r="BG137" s="494"/>
      <c r="BH137" s="482" t="e">
        <f>VLOOKUP(I137,[27]TABELAS!$E$1:$F$48,2,0)</f>
        <v>#N/A</v>
      </c>
      <c r="BI137" s="491" t="str">
        <f>IF(AV137="","",VLOOKUP(CONCATENATE(I137,K137),[27]atualizada!$A$6:$N$160,12,0))</f>
        <v/>
      </c>
      <c r="BJ137" s="491" t="e">
        <f>IF(#REF!="","",VLOOKUP(CONCATENATE(I137,K137),[27]atualizada!$A$6:$N$160,8,0))</f>
        <v>#REF!</v>
      </c>
      <c r="BK137" s="491">
        <f>IF(BA137="","",VLOOKUP(CONCATENATE(I137,K137),[27]atualizada!$A$6:$N$160,10,0))</f>
        <v>0</v>
      </c>
      <c r="BL137" s="494"/>
      <c r="BM137" s="494"/>
      <c r="BO137" s="491"/>
      <c r="BP137" s="491"/>
      <c r="BQ137" s="492">
        <f t="shared" si="58"/>
        <v>0</v>
      </c>
      <c r="BR137" s="494"/>
      <c r="BS137" s="494"/>
      <c r="BT137" s="494"/>
      <c r="BX137" s="493">
        <f t="shared" si="75"/>
        <v>0</v>
      </c>
      <c r="BY137" s="493" t="e">
        <f>#REF!*BE137</f>
        <v>#REF!</v>
      </c>
      <c r="BZ137" s="493">
        <f t="shared" si="57"/>
        <v>0</v>
      </c>
    </row>
    <row r="138" spans="1:78" ht="49.9" customHeight="1">
      <c r="A138" s="482">
        <f>IFERROR(VLOOKUP(G138,'base dados'!$K$2:$L$3,2,FALSE),0)</f>
        <v>0</v>
      </c>
      <c r="B138" s="482">
        <f>IFERROR(VLOOKUP(H138,'base dados'!$O$2:$P$5,2,FALSE),0)</f>
        <v>0</v>
      </c>
      <c r="C138" s="578">
        <f t="shared" si="55"/>
        <v>128</v>
      </c>
      <c r="D138" s="578"/>
      <c r="E138" s="578"/>
      <c r="F138" s="581"/>
      <c r="G138" s="579"/>
      <c r="H138" s="579"/>
      <c r="I138" s="578"/>
      <c r="J138" s="582"/>
      <c r="K138" s="582"/>
      <c r="L138" s="586">
        <f t="shared" si="59"/>
        <v>0</v>
      </c>
      <c r="M138" s="587"/>
      <c r="N138" s="587"/>
      <c r="O138" s="586">
        <f t="shared" si="60"/>
        <v>0</v>
      </c>
      <c r="P138" s="587"/>
      <c r="Q138" s="587"/>
      <c r="R138" s="587"/>
      <c r="S138" s="587"/>
      <c r="T138" s="586">
        <f t="shared" si="61"/>
        <v>0</v>
      </c>
      <c r="U138" s="582"/>
      <c r="V138" s="582"/>
      <c r="W138" s="582"/>
      <c r="X138" s="582"/>
      <c r="Y138" s="586">
        <f t="shared" si="62"/>
        <v>0</v>
      </c>
      <c r="Z138" s="582"/>
      <c r="AA138" s="582"/>
      <c r="AB138" s="586">
        <f t="shared" si="63"/>
        <v>0</v>
      </c>
      <c r="AC138" s="582"/>
      <c r="AD138" s="582"/>
      <c r="AE138" s="582"/>
      <c r="AF138" s="586">
        <f t="shared" si="64"/>
        <v>0</v>
      </c>
      <c r="AG138" s="582"/>
      <c r="AH138" s="582"/>
      <c r="AI138" s="582"/>
      <c r="AJ138" s="582"/>
      <c r="AK138" s="586">
        <f t="shared" si="65"/>
        <v>0</v>
      </c>
      <c r="AL138" s="582"/>
      <c r="AM138" s="582"/>
      <c r="AN138" s="586">
        <f t="shared" si="66"/>
        <v>0</v>
      </c>
      <c r="AO138" s="582"/>
      <c r="AP138" s="582"/>
      <c r="AQ138" s="582"/>
      <c r="AR138" s="588">
        <f t="shared" si="67"/>
        <v>0</v>
      </c>
      <c r="AS138" s="590">
        <f t="shared" si="56"/>
        <v>0</v>
      </c>
      <c r="AT138" s="583" t="str">
        <f t="shared" si="68"/>
        <v/>
      </c>
      <c r="AU138" s="583" t="str">
        <f t="shared" si="69"/>
        <v/>
      </c>
      <c r="AV138" s="584" t="str">
        <f>IFERROR(VLOOKUP(G138,'base dados'!$B$2:$C$47,2,FALSE),"")</f>
        <v/>
      </c>
      <c r="AW138" s="589">
        <f t="shared" si="70"/>
        <v>0</v>
      </c>
      <c r="AX138" s="583" t="str">
        <f t="shared" si="71"/>
        <v/>
      </c>
      <c r="AY138" s="583" t="str">
        <f t="shared" si="72"/>
        <v/>
      </c>
      <c r="AZ138" s="585" t="str">
        <f>IFERROR(VLOOKUP(H138,'base dados'!$B$2:$C$47,2,FALSE),"")</f>
        <v/>
      </c>
      <c r="BA138" s="589">
        <f t="shared" si="73"/>
        <v>0</v>
      </c>
      <c r="BB138" s="589">
        <f t="shared" si="74"/>
        <v>0</v>
      </c>
      <c r="BD138" s="494"/>
      <c r="BE138" s="494"/>
      <c r="BF138" s="494"/>
      <c r="BG138" s="494"/>
      <c r="BH138" s="482" t="e">
        <f>VLOOKUP(I138,[27]TABELAS!$E$1:$F$48,2,0)</f>
        <v>#N/A</v>
      </c>
      <c r="BI138" s="491" t="str">
        <f>IF(AV138="","",VLOOKUP(CONCATENATE(I138,K138),[27]atualizada!$A$6:$N$160,12,0))</f>
        <v/>
      </c>
      <c r="BJ138" s="491" t="e">
        <f>IF(#REF!="","",VLOOKUP(CONCATENATE(I138,K138),[27]atualizada!$A$6:$N$160,8,0))</f>
        <v>#REF!</v>
      </c>
      <c r="BK138" s="491">
        <f>IF(BA138="","",VLOOKUP(CONCATENATE(I138,K138),[27]atualizada!$A$6:$N$160,10,0))</f>
        <v>0</v>
      </c>
      <c r="BL138" s="494"/>
      <c r="BM138" s="494"/>
      <c r="BO138" s="491"/>
      <c r="BP138" s="491"/>
      <c r="BQ138" s="492">
        <f t="shared" si="58"/>
        <v>0</v>
      </c>
      <c r="BR138" s="494"/>
      <c r="BS138" s="494"/>
      <c r="BT138" s="494"/>
      <c r="BX138" s="493">
        <f t="shared" si="75"/>
        <v>0</v>
      </c>
      <c r="BY138" s="493" t="e">
        <f>#REF!*BE138</f>
        <v>#REF!</v>
      </c>
      <c r="BZ138" s="493">
        <f t="shared" si="57"/>
        <v>0</v>
      </c>
    </row>
    <row r="139" spans="1:78" ht="49.9" customHeight="1">
      <c r="A139" s="482">
        <f>IFERROR(VLOOKUP(G139,'base dados'!$K$2:$L$3,2,FALSE),0)</f>
        <v>0</v>
      </c>
      <c r="B139" s="482">
        <f>IFERROR(VLOOKUP(H139,'base dados'!$O$2:$P$5,2,FALSE),0)</f>
        <v>0</v>
      </c>
      <c r="C139" s="578">
        <f t="shared" si="55"/>
        <v>129</v>
      </c>
      <c r="D139" s="578"/>
      <c r="E139" s="578"/>
      <c r="F139" s="581"/>
      <c r="G139" s="579"/>
      <c r="H139" s="579"/>
      <c r="I139" s="578"/>
      <c r="J139" s="582"/>
      <c r="K139" s="582"/>
      <c r="L139" s="586">
        <f t="shared" si="59"/>
        <v>0</v>
      </c>
      <c r="M139" s="587"/>
      <c r="N139" s="587"/>
      <c r="O139" s="586">
        <f t="shared" si="60"/>
        <v>0</v>
      </c>
      <c r="P139" s="587"/>
      <c r="Q139" s="587"/>
      <c r="R139" s="587"/>
      <c r="S139" s="587"/>
      <c r="T139" s="586">
        <f t="shared" si="61"/>
        <v>0</v>
      </c>
      <c r="U139" s="582"/>
      <c r="V139" s="582"/>
      <c r="W139" s="582"/>
      <c r="X139" s="582"/>
      <c r="Y139" s="586">
        <f t="shared" si="62"/>
        <v>0</v>
      </c>
      <c r="Z139" s="582"/>
      <c r="AA139" s="582"/>
      <c r="AB139" s="586">
        <f t="shared" si="63"/>
        <v>0</v>
      </c>
      <c r="AC139" s="582"/>
      <c r="AD139" s="582"/>
      <c r="AE139" s="582"/>
      <c r="AF139" s="586">
        <f t="shared" si="64"/>
        <v>0</v>
      </c>
      <c r="AG139" s="582"/>
      <c r="AH139" s="582"/>
      <c r="AI139" s="582"/>
      <c r="AJ139" s="582"/>
      <c r="AK139" s="586">
        <f t="shared" si="65"/>
        <v>0</v>
      </c>
      <c r="AL139" s="582"/>
      <c r="AM139" s="582"/>
      <c r="AN139" s="586">
        <f t="shared" si="66"/>
        <v>0</v>
      </c>
      <c r="AO139" s="582"/>
      <c r="AP139" s="582"/>
      <c r="AQ139" s="582"/>
      <c r="AR139" s="588">
        <f t="shared" si="67"/>
        <v>0</v>
      </c>
      <c r="AS139" s="590">
        <f t="shared" si="56"/>
        <v>0</v>
      </c>
      <c r="AT139" s="583" t="str">
        <f t="shared" si="68"/>
        <v/>
      </c>
      <c r="AU139" s="583" t="str">
        <f t="shared" si="69"/>
        <v/>
      </c>
      <c r="AV139" s="584" t="str">
        <f>IFERROR(VLOOKUP(G139,'base dados'!$B$2:$C$47,2,FALSE),"")</f>
        <v/>
      </c>
      <c r="AW139" s="589">
        <f t="shared" si="70"/>
        <v>0</v>
      </c>
      <c r="AX139" s="583" t="str">
        <f t="shared" si="71"/>
        <v/>
      </c>
      <c r="AY139" s="583" t="str">
        <f t="shared" si="72"/>
        <v/>
      </c>
      <c r="AZ139" s="585" t="str">
        <f>IFERROR(VLOOKUP(H139,'base dados'!$B$2:$C$47,2,FALSE),"")</f>
        <v/>
      </c>
      <c r="BA139" s="589">
        <f t="shared" si="73"/>
        <v>0</v>
      </c>
      <c r="BB139" s="589">
        <f t="shared" si="74"/>
        <v>0</v>
      </c>
      <c r="BD139" s="494"/>
      <c r="BE139" s="494"/>
      <c r="BF139" s="494"/>
      <c r="BG139" s="494"/>
      <c r="BH139" s="482" t="e">
        <f>VLOOKUP(I139,[27]TABELAS!$E$1:$F$48,2,0)</f>
        <v>#N/A</v>
      </c>
      <c r="BI139" s="491" t="str">
        <f>IF(AV139="","",VLOOKUP(CONCATENATE(I139,K139),[27]atualizada!$A$6:$N$160,12,0))</f>
        <v/>
      </c>
      <c r="BJ139" s="491" t="e">
        <f>IF(#REF!="","",VLOOKUP(CONCATENATE(I139,K139),[27]atualizada!$A$6:$N$160,8,0))</f>
        <v>#REF!</v>
      </c>
      <c r="BK139" s="491">
        <f>IF(BA139="","",VLOOKUP(CONCATENATE(I139,K139),[27]atualizada!$A$6:$N$160,10,0))</f>
        <v>0</v>
      </c>
      <c r="BL139" s="494"/>
      <c r="BM139" s="494"/>
      <c r="BO139" s="491"/>
      <c r="BP139" s="491"/>
      <c r="BQ139" s="492">
        <f t="shared" si="58"/>
        <v>0</v>
      </c>
      <c r="BR139" s="494"/>
      <c r="BS139" s="494"/>
      <c r="BT139" s="494"/>
      <c r="BX139" s="493">
        <f t="shared" si="75"/>
        <v>0</v>
      </c>
      <c r="BY139" s="493" t="e">
        <f>#REF!*BE139</f>
        <v>#REF!</v>
      </c>
      <c r="BZ139" s="493">
        <f t="shared" si="57"/>
        <v>0</v>
      </c>
    </row>
    <row r="140" spans="1:78" ht="49.9" customHeight="1">
      <c r="A140" s="482">
        <f>IFERROR(VLOOKUP(G140,'base dados'!$K$2:$L$3,2,FALSE),0)</f>
        <v>0</v>
      </c>
      <c r="B140" s="482">
        <f>IFERROR(VLOOKUP(H140,'base dados'!$O$2:$P$5,2,FALSE),0)</f>
        <v>0</v>
      </c>
      <c r="C140" s="578">
        <f t="shared" ref="C140:C203" si="76">ROW()-10</f>
        <v>130</v>
      </c>
      <c r="D140" s="578"/>
      <c r="E140" s="578"/>
      <c r="F140" s="581"/>
      <c r="G140" s="579"/>
      <c r="H140" s="579"/>
      <c r="I140" s="578"/>
      <c r="J140" s="582"/>
      <c r="K140" s="582"/>
      <c r="L140" s="586">
        <f t="shared" si="59"/>
        <v>0</v>
      </c>
      <c r="M140" s="587"/>
      <c r="N140" s="587"/>
      <c r="O140" s="586">
        <f t="shared" si="60"/>
        <v>0</v>
      </c>
      <c r="P140" s="587"/>
      <c r="Q140" s="587"/>
      <c r="R140" s="587"/>
      <c r="S140" s="587"/>
      <c r="T140" s="586">
        <f t="shared" si="61"/>
        <v>0</v>
      </c>
      <c r="U140" s="582"/>
      <c r="V140" s="582"/>
      <c r="W140" s="582"/>
      <c r="X140" s="582"/>
      <c r="Y140" s="586">
        <f t="shared" si="62"/>
        <v>0</v>
      </c>
      <c r="Z140" s="582"/>
      <c r="AA140" s="582"/>
      <c r="AB140" s="586">
        <f t="shared" si="63"/>
        <v>0</v>
      </c>
      <c r="AC140" s="582"/>
      <c r="AD140" s="582"/>
      <c r="AE140" s="582"/>
      <c r="AF140" s="586">
        <f t="shared" si="64"/>
        <v>0</v>
      </c>
      <c r="AG140" s="582"/>
      <c r="AH140" s="582"/>
      <c r="AI140" s="582"/>
      <c r="AJ140" s="582"/>
      <c r="AK140" s="586">
        <f t="shared" si="65"/>
        <v>0</v>
      </c>
      <c r="AL140" s="582"/>
      <c r="AM140" s="582"/>
      <c r="AN140" s="586">
        <f t="shared" si="66"/>
        <v>0</v>
      </c>
      <c r="AO140" s="582"/>
      <c r="AP140" s="582"/>
      <c r="AQ140" s="582"/>
      <c r="AR140" s="588">
        <f t="shared" si="67"/>
        <v>0</v>
      </c>
      <c r="AS140" s="590">
        <f t="shared" ref="AS140:AS203" si="77">ROUNDUP(AB140+AF140+AK140+AN140+AR140+T140+O140+Y140,3)</f>
        <v>0</v>
      </c>
      <c r="AT140" s="583" t="str">
        <f t="shared" si="68"/>
        <v/>
      </c>
      <c r="AU140" s="583" t="str">
        <f t="shared" si="69"/>
        <v/>
      </c>
      <c r="AV140" s="584" t="str">
        <f>IFERROR(VLOOKUP(G140,'base dados'!$B$2:$C$47,2,FALSE),"")</f>
        <v/>
      </c>
      <c r="AW140" s="589">
        <f t="shared" si="70"/>
        <v>0</v>
      </c>
      <c r="AX140" s="583" t="str">
        <f t="shared" si="71"/>
        <v/>
      </c>
      <c r="AY140" s="583" t="str">
        <f t="shared" si="72"/>
        <v/>
      </c>
      <c r="AZ140" s="585" t="str">
        <f>IFERROR(VLOOKUP(H140,'base dados'!$B$2:$C$47,2,FALSE),"")</f>
        <v/>
      </c>
      <c r="BA140" s="589">
        <f t="shared" si="73"/>
        <v>0</v>
      </c>
      <c r="BB140" s="589">
        <f t="shared" si="74"/>
        <v>0</v>
      </c>
      <c r="BD140" s="494"/>
      <c r="BE140" s="494"/>
      <c r="BF140" s="494"/>
      <c r="BG140" s="494"/>
      <c r="BH140" s="482" t="e">
        <f>VLOOKUP(I140,[27]TABELAS!$E$1:$F$48,2,0)</f>
        <v>#N/A</v>
      </c>
      <c r="BI140" s="491" t="str">
        <f>IF(AV140="","",VLOOKUP(CONCATENATE(I140,K140),[27]atualizada!$A$6:$N$160,12,0))</f>
        <v/>
      </c>
      <c r="BJ140" s="491" t="e">
        <f>IF(#REF!="","",VLOOKUP(CONCATENATE(I140,K140),[27]atualizada!$A$6:$N$160,8,0))</f>
        <v>#REF!</v>
      </c>
      <c r="BK140" s="491">
        <f>IF(BA140="","",VLOOKUP(CONCATENATE(I140,K140),[27]atualizada!$A$6:$N$160,10,0))</f>
        <v>0</v>
      </c>
      <c r="BL140" s="494"/>
      <c r="BM140" s="494"/>
      <c r="BO140" s="491"/>
      <c r="BP140" s="491"/>
      <c r="BQ140" s="492">
        <f t="shared" si="58"/>
        <v>0</v>
      </c>
      <c r="BR140" s="494"/>
      <c r="BS140" s="494"/>
      <c r="BT140" s="494"/>
      <c r="BX140" s="493">
        <f t="shared" si="75"/>
        <v>0</v>
      </c>
      <c r="BY140" s="493" t="e">
        <f>#REF!*BE140</f>
        <v>#REF!</v>
      </c>
      <c r="BZ140" s="493">
        <f t="shared" si="57"/>
        <v>0</v>
      </c>
    </row>
    <row r="141" spans="1:78" ht="49.9" customHeight="1">
      <c r="A141" s="482">
        <f>IFERROR(VLOOKUP(G141,'base dados'!$K$2:$L$3,2,FALSE),0)</f>
        <v>0</v>
      </c>
      <c r="B141" s="482">
        <f>IFERROR(VLOOKUP(H141,'base dados'!$O$2:$P$5,2,FALSE),0)</f>
        <v>0</v>
      </c>
      <c r="C141" s="578">
        <f t="shared" si="76"/>
        <v>131</v>
      </c>
      <c r="D141" s="578"/>
      <c r="E141" s="578"/>
      <c r="F141" s="581"/>
      <c r="G141" s="579"/>
      <c r="H141" s="579"/>
      <c r="I141" s="578"/>
      <c r="J141" s="582"/>
      <c r="K141" s="582"/>
      <c r="L141" s="586">
        <f t="shared" si="59"/>
        <v>0</v>
      </c>
      <c r="M141" s="587"/>
      <c r="N141" s="587"/>
      <c r="O141" s="586">
        <f t="shared" si="60"/>
        <v>0</v>
      </c>
      <c r="P141" s="587"/>
      <c r="Q141" s="587"/>
      <c r="R141" s="587"/>
      <c r="S141" s="587"/>
      <c r="T141" s="586">
        <f t="shared" si="61"/>
        <v>0</v>
      </c>
      <c r="U141" s="582"/>
      <c r="V141" s="582"/>
      <c r="W141" s="582"/>
      <c r="X141" s="582"/>
      <c r="Y141" s="586">
        <f t="shared" si="62"/>
        <v>0</v>
      </c>
      <c r="Z141" s="582"/>
      <c r="AA141" s="582"/>
      <c r="AB141" s="586">
        <f t="shared" si="63"/>
        <v>0</v>
      </c>
      <c r="AC141" s="582"/>
      <c r="AD141" s="582"/>
      <c r="AE141" s="582"/>
      <c r="AF141" s="586">
        <f t="shared" si="64"/>
        <v>0</v>
      </c>
      <c r="AG141" s="582"/>
      <c r="AH141" s="582"/>
      <c r="AI141" s="582"/>
      <c r="AJ141" s="582"/>
      <c r="AK141" s="586">
        <f t="shared" si="65"/>
        <v>0</v>
      </c>
      <c r="AL141" s="582"/>
      <c r="AM141" s="582"/>
      <c r="AN141" s="586">
        <f t="shared" si="66"/>
        <v>0</v>
      </c>
      <c r="AO141" s="582"/>
      <c r="AP141" s="582"/>
      <c r="AQ141" s="582"/>
      <c r="AR141" s="588">
        <f t="shared" si="67"/>
        <v>0</v>
      </c>
      <c r="AS141" s="590">
        <f t="shared" si="77"/>
        <v>0</v>
      </c>
      <c r="AT141" s="583" t="str">
        <f t="shared" si="68"/>
        <v/>
      </c>
      <c r="AU141" s="583" t="str">
        <f t="shared" si="69"/>
        <v/>
      </c>
      <c r="AV141" s="584" t="str">
        <f>IFERROR(VLOOKUP(G141,'base dados'!$B$2:$C$47,2,FALSE),"")</f>
        <v/>
      </c>
      <c r="AW141" s="589">
        <f t="shared" si="70"/>
        <v>0</v>
      </c>
      <c r="AX141" s="583" t="str">
        <f t="shared" si="71"/>
        <v/>
      </c>
      <c r="AY141" s="583" t="str">
        <f t="shared" si="72"/>
        <v/>
      </c>
      <c r="AZ141" s="585" t="str">
        <f>IFERROR(VLOOKUP(H141,'base dados'!$B$2:$C$47,2,FALSE),"")</f>
        <v/>
      </c>
      <c r="BA141" s="589">
        <f t="shared" si="73"/>
        <v>0</v>
      </c>
      <c r="BB141" s="589">
        <f t="shared" si="74"/>
        <v>0</v>
      </c>
      <c r="BD141" s="494"/>
      <c r="BE141" s="494"/>
      <c r="BF141" s="494"/>
      <c r="BG141" s="494"/>
      <c r="BH141" s="482" t="e">
        <f>VLOOKUP(I141,[27]TABELAS!$E$1:$F$48,2,0)</f>
        <v>#N/A</v>
      </c>
      <c r="BI141" s="491" t="str">
        <f>IF(AV141="","",VLOOKUP(CONCATENATE(I141,K141),[27]atualizada!$A$6:$N$160,12,0))</f>
        <v/>
      </c>
      <c r="BJ141" s="491" t="e">
        <f>IF(#REF!="","",VLOOKUP(CONCATENATE(I141,K141),[27]atualizada!$A$6:$N$160,8,0))</f>
        <v>#REF!</v>
      </c>
      <c r="BK141" s="491">
        <f>IF(BA141="","",VLOOKUP(CONCATENATE(I141,K141),[27]atualizada!$A$6:$N$160,10,0))</f>
        <v>0</v>
      </c>
      <c r="BL141" s="494"/>
      <c r="BM141" s="494"/>
      <c r="BO141" s="491"/>
      <c r="BP141" s="491"/>
      <c r="BQ141" s="492">
        <f t="shared" si="58"/>
        <v>0</v>
      </c>
      <c r="BR141" s="494"/>
      <c r="BS141" s="494"/>
      <c r="BT141" s="494"/>
      <c r="BX141" s="493">
        <f t="shared" si="75"/>
        <v>0</v>
      </c>
      <c r="BY141" s="493" t="e">
        <f>#REF!*BE141</f>
        <v>#REF!</v>
      </c>
      <c r="BZ141" s="493">
        <f t="shared" ref="BZ141:BZ204" si="78">BA141*BF141</f>
        <v>0</v>
      </c>
    </row>
    <row r="142" spans="1:78" ht="49.9" customHeight="1">
      <c r="A142" s="482">
        <f>IFERROR(VLOOKUP(G142,'base dados'!$K$2:$L$3,2,FALSE),0)</f>
        <v>0</v>
      </c>
      <c r="B142" s="482">
        <f>IFERROR(VLOOKUP(H142,'base dados'!$O$2:$P$5,2,FALSE),0)</f>
        <v>0</v>
      </c>
      <c r="C142" s="578">
        <f t="shared" si="76"/>
        <v>132</v>
      </c>
      <c r="D142" s="578"/>
      <c r="E142" s="578"/>
      <c r="F142" s="581"/>
      <c r="G142" s="579"/>
      <c r="H142" s="579"/>
      <c r="I142" s="578"/>
      <c r="J142" s="582"/>
      <c r="K142" s="582"/>
      <c r="L142" s="586">
        <f t="shared" si="59"/>
        <v>0</v>
      </c>
      <c r="M142" s="587"/>
      <c r="N142" s="587"/>
      <c r="O142" s="586">
        <f t="shared" si="60"/>
        <v>0</v>
      </c>
      <c r="P142" s="587"/>
      <c r="Q142" s="587"/>
      <c r="R142" s="587"/>
      <c r="S142" s="587"/>
      <c r="T142" s="586">
        <f t="shared" si="61"/>
        <v>0</v>
      </c>
      <c r="U142" s="582"/>
      <c r="V142" s="582"/>
      <c r="W142" s="582"/>
      <c r="X142" s="582"/>
      <c r="Y142" s="586">
        <f t="shared" si="62"/>
        <v>0</v>
      </c>
      <c r="Z142" s="582"/>
      <c r="AA142" s="582"/>
      <c r="AB142" s="586">
        <f t="shared" si="63"/>
        <v>0</v>
      </c>
      <c r="AC142" s="582"/>
      <c r="AD142" s="582"/>
      <c r="AE142" s="582"/>
      <c r="AF142" s="586">
        <f t="shared" si="64"/>
        <v>0</v>
      </c>
      <c r="AG142" s="582"/>
      <c r="AH142" s="582"/>
      <c r="AI142" s="582"/>
      <c r="AJ142" s="582"/>
      <c r="AK142" s="586">
        <f t="shared" si="65"/>
        <v>0</v>
      </c>
      <c r="AL142" s="582"/>
      <c r="AM142" s="582"/>
      <c r="AN142" s="586">
        <f t="shared" si="66"/>
        <v>0</v>
      </c>
      <c r="AO142" s="582"/>
      <c r="AP142" s="582"/>
      <c r="AQ142" s="582"/>
      <c r="AR142" s="588">
        <f t="shared" si="67"/>
        <v>0</v>
      </c>
      <c r="AS142" s="590">
        <f t="shared" si="77"/>
        <v>0</v>
      </c>
      <c r="AT142" s="583" t="str">
        <f t="shared" si="68"/>
        <v/>
      </c>
      <c r="AU142" s="583" t="str">
        <f t="shared" si="69"/>
        <v/>
      </c>
      <c r="AV142" s="584" t="str">
        <f>IFERROR(VLOOKUP(G142,'base dados'!$B$2:$C$47,2,FALSE),"")</f>
        <v/>
      </c>
      <c r="AW142" s="589">
        <f t="shared" si="70"/>
        <v>0</v>
      </c>
      <c r="AX142" s="583" t="str">
        <f t="shared" si="71"/>
        <v/>
      </c>
      <c r="AY142" s="583" t="str">
        <f t="shared" si="72"/>
        <v/>
      </c>
      <c r="AZ142" s="585" t="str">
        <f>IFERROR(VLOOKUP(H142,'base dados'!$B$2:$C$47,2,FALSE),"")</f>
        <v/>
      </c>
      <c r="BA142" s="589">
        <f t="shared" si="73"/>
        <v>0</v>
      </c>
      <c r="BB142" s="589">
        <f t="shared" si="74"/>
        <v>0</v>
      </c>
      <c r="BD142" s="494"/>
      <c r="BE142" s="494"/>
      <c r="BF142" s="494"/>
      <c r="BG142" s="494"/>
      <c r="BH142" s="482" t="e">
        <f>VLOOKUP(I142,[27]TABELAS!$E$1:$F$48,2,0)</f>
        <v>#N/A</v>
      </c>
      <c r="BI142" s="491" t="str">
        <f>IF(AV142="","",VLOOKUP(CONCATENATE(I142,K142),[27]atualizada!$A$6:$N$160,12,0))</f>
        <v/>
      </c>
      <c r="BJ142" s="491" t="e">
        <f>IF(#REF!="","",VLOOKUP(CONCATENATE(I142,K142),[27]atualizada!$A$6:$N$160,8,0))</f>
        <v>#REF!</v>
      </c>
      <c r="BK142" s="491">
        <f>IF(BA142="","",VLOOKUP(CONCATENATE(I142,K142),[27]atualizada!$A$6:$N$160,10,0))</f>
        <v>0</v>
      </c>
      <c r="BL142" s="494"/>
      <c r="BM142" s="494"/>
      <c r="BO142" s="491"/>
      <c r="BP142" s="491"/>
      <c r="BQ142" s="492">
        <f t="shared" si="58"/>
        <v>0</v>
      </c>
      <c r="BR142" s="494"/>
      <c r="BS142" s="494"/>
      <c r="BT142" s="494"/>
      <c r="BX142" s="493">
        <f t="shared" si="75"/>
        <v>0</v>
      </c>
      <c r="BY142" s="493" t="e">
        <f>#REF!*BE142</f>
        <v>#REF!</v>
      </c>
      <c r="BZ142" s="493">
        <f t="shared" si="78"/>
        <v>0</v>
      </c>
    </row>
    <row r="143" spans="1:78" ht="49.9" customHeight="1">
      <c r="A143" s="482">
        <f>IFERROR(VLOOKUP(G143,'base dados'!$K$2:$L$3,2,FALSE),0)</f>
        <v>0</v>
      </c>
      <c r="B143" s="482">
        <f>IFERROR(VLOOKUP(H143,'base dados'!$O$2:$P$5,2,FALSE),0)</f>
        <v>0</v>
      </c>
      <c r="C143" s="578">
        <f t="shared" si="76"/>
        <v>133</v>
      </c>
      <c r="D143" s="578"/>
      <c r="E143" s="578"/>
      <c r="F143" s="581"/>
      <c r="G143" s="579"/>
      <c r="H143" s="579"/>
      <c r="I143" s="578"/>
      <c r="J143" s="582"/>
      <c r="K143" s="582"/>
      <c r="L143" s="586">
        <f t="shared" si="59"/>
        <v>0</v>
      </c>
      <c r="M143" s="587"/>
      <c r="N143" s="587"/>
      <c r="O143" s="586">
        <f t="shared" si="60"/>
        <v>0</v>
      </c>
      <c r="P143" s="587"/>
      <c r="Q143" s="587"/>
      <c r="R143" s="587"/>
      <c r="S143" s="587"/>
      <c r="T143" s="586">
        <f t="shared" si="61"/>
        <v>0</v>
      </c>
      <c r="U143" s="582"/>
      <c r="V143" s="582"/>
      <c r="W143" s="582"/>
      <c r="X143" s="582"/>
      <c r="Y143" s="586">
        <f t="shared" si="62"/>
        <v>0</v>
      </c>
      <c r="Z143" s="582"/>
      <c r="AA143" s="582"/>
      <c r="AB143" s="586">
        <f t="shared" si="63"/>
        <v>0</v>
      </c>
      <c r="AC143" s="582"/>
      <c r="AD143" s="582"/>
      <c r="AE143" s="582"/>
      <c r="AF143" s="586">
        <f t="shared" si="64"/>
        <v>0</v>
      </c>
      <c r="AG143" s="582"/>
      <c r="AH143" s="582"/>
      <c r="AI143" s="582"/>
      <c r="AJ143" s="582"/>
      <c r="AK143" s="586">
        <f t="shared" si="65"/>
        <v>0</v>
      </c>
      <c r="AL143" s="582"/>
      <c r="AM143" s="582"/>
      <c r="AN143" s="586">
        <f t="shared" si="66"/>
        <v>0</v>
      </c>
      <c r="AO143" s="582"/>
      <c r="AP143" s="582"/>
      <c r="AQ143" s="582"/>
      <c r="AR143" s="588">
        <f t="shared" si="67"/>
        <v>0</v>
      </c>
      <c r="AS143" s="590">
        <f t="shared" si="77"/>
        <v>0</v>
      </c>
      <c r="AT143" s="583" t="str">
        <f t="shared" si="68"/>
        <v/>
      </c>
      <c r="AU143" s="583" t="str">
        <f t="shared" si="69"/>
        <v/>
      </c>
      <c r="AV143" s="584" t="str">
        <f>IFERROR(VLOOKUP(G143,'base dados'!$B$2:$C$47,2,FALSE),"")</f>
        <v/>
      </c>
      <c r="AW143" s="589">
        <f t="shared" si="70"/>
        <v>0</v>
      </c>
      <c r="AX143" s="583" t="str">
        <f t="shared" si="71"/>
        <v/>
      </c>
      <c r="AY143" s="583" t="str">
        <f t="shared" si="72"/>
        <v/>
      </c>
      <c r="AZ143" s="585" t="str">
        <f>IFERROR(VLOOKUP(H143,'base dados'!$B$2:$C$47,2,FALSE),"")</f>
        <v/>
      </c>
      <c r="BA143" s="589">
        <f t="shared" si="73"/>
        <v>0</v>
      </c>
      <c r="BB143" s="589">
        <f t="shared" si="74"/>
        <v>0</v>
      </c>
      <c r="BD143" s="494"/>
      <c r="BE143" s="494"/>
      <c r="BF143" s="494"/>
      <c r="BG143" s="494"/>
      <c r="BH143" s="482" t="e">
        <f>VLOOKUP(I143,[27]TABELAS!$E$1:$F$48,2,0)</f>
        <v>#N/A</v>
      </c>
      <c r="BI143" s="491" t="str">
        <f>IF(AV143="","",VLOOKUP(CONCATENATE(I143,K143),[27]atualizada!$A$6:$N$160,12,0))</f>
        <v/>
      </c>
      <c r="BJ143" s="491" t="e">
        <f>IF(#REF!="","",VLOOKUP(CONCATENATE(I143,K143),[27]atualizada!$A$6:$N$160,8,0))</f>
        <v>#REF!</v>
      </c>
      <c r="BK143" s="491">
        <f>IF(BA143="","",VLOOKUP(CONCATENATE(I143,K143),[27]atualizada!$A$6:$N$160,10,0))</f>
        <v>0</v>
      </c>
      <c r="BL143" s="494"/>
      <c r="BM143" s="494"/>
      <c r="BO143" s="491"/>
      <c r="BP143" s="491"/>
      <c r="BQ143" s="492">
        <f t="shared" ref="BQ143:BQ206" si="79">BN143-BT143</f>
        <v>0</v>
      </c>
      <c r="BR143" s="494"/>
      <c r="BS143" s="494"/>
      <c r="BT143" s="494"/>
      <c r="BX143" s="493">
        <f t="shared" si="75"/>
        <v>0</v>
      </c>
      <c r="BY143" s="493" t="e">
        <f>#REF!*BE143</f>
        <v>#REF!</v>
      </c>
      <c r="BZ143" s="493">
        <f t="shared" si="78"/>
        <v>0</v>
      </c>
    </row>
    <row r="144" spans="1:78" ht="49.9" customHeight="1">
      <c r="A144" s="482">
        <f>IFERROR(VLOOKUP(G144,'base dados'!$K$2:$L$3,2,FALSE),0)</f>
        <v>0</v>
      </c>
      <c r="B144" s="482">
        <f>IFERROR(VLOOKUP(H144,'base dados'!$O$2:$P$5,2,FALSE),0)</f>
        <v>0</v>
      </c>
      <c r="C144" s="578">
        <f t="shared" si="76"/>
        <v>134</v>
      </c>
      <c r="D144" s="578"/>
      <c r="E144" s="578"/>
      <c r="F144" s="581"/>
      <c r="G144" s="579"/>
      <c r="H144" s="579"/>
      <c r="I144" s="578"/>
      <c r="J144" s="582"/>
      <c r="K144" s="582"/>
      <c r="L144" s="586">
        <f t="shared" si="59"/>
        <v>0</v>
      </c>
      <c r="M144" s="587"/>
      <c r="N144" s="587"/>
      <c r="O144" s="586">
        <f t="shared" si="60"/>
        <v>0</v>
      </c>
      <c r="P144" s="587"/>
      <c r="Q144" s="587"/>
      <c r="R144" s="587"/>
      <c r="S144" s="587"/>
      <c r="T144" s="586">
        <f t="shared" si="61"/>
        <v>0</v>
      </c>
      <c r="U144" s="582"/>
      <c r="V144" s="582"/>
      <c r="W144" s="582"/>
      <c r="X144" s="582"/>
      <c r="Y144" s="586">
        <f t="shared" si="62"/>
        <v>0</v>
      </c>
      <c r="Z144" s="582"/>
      <c r="AA144" s="582"/>
      <c r="AB144" s="586">
        <f t="shared" si="63"/>
        <v>0</v>
      </c>
      <c r="AC144" s="582"/>
      <c r="AD144" s="582"/>
      <c r="AE144" s="582"/>
      <c r="AF144" s="586">
        <f t="shared" si="64"/>
        <v>0</v>
      </c>
      <c r="AG144" s="582"/>
      <c r="AH144" s="582"/>
      <c r="AI144" s="582"/>
      <c r="AJ144" s="582"/>
      <c r="AK144" s="586">
        <f t="shared" si="65"/>
        <v>0</v>
      </c>
      <c r="AL144" s="582"/>
      <c r="AM144" s="582"/>
      <c r="AN144" s="586">
        <f t="shared" si="66"/>
        <v>0</v>
      </c>
      <c r="AO144" s="582"/>
      <c r="AP144" s="582"/>
      <c r="AQ144" s="582"/>
      <c r="AR144" s="588">
        <f t="shared" si="67"/>
        <v>0</v>
      </c>
      <c r="AS144" s="590">
        <f t="shared" si="77"/>
        <v>0</v>
      </c>
      <c r="AT144" s="583" t="str">
        <f t="shared" si="68"/>
        <v/>
      </c>
      <c r="AU144" s="583" t="str">
        <f t="shared" si="69"/>
        <v/>
      </c>
      <c r="AV144" s="584" t="str">
        <f>IFERROR(VLOOKUP(G144,'base dados'!$B$2:$C$47,2,FALSE),"")</f>
        <v/>
      </c>
      <c r="AW144" s="589">
        <f t="shared" si="70"/>
        <v>0</v>
      </c>
      <c r="AX144" s="583" t="str">
        <f t="shared" si="71"/>
        <v/>
      </c>
      <c r="AY144" s="583" t="str">
        <f t="shared" si="72"/>
        <v/>
      </c>
      <c r="AZ144" s="585" t="str">
        <f>IFERROR(VLOOKUP(H144,'base dados'!$B$2:$C$47,2,FALSE),"")</f>
        <v/>
      </c>
      <c r="BA144" s="589">
        <f t="shared" si="73"/>
        <v>0</v>
      </c>
      <c r="BB144" s="589">
        <f t="shared" si="74"/>
        <v>0</v>
      </c>
      <c r="BD144" s="494"/>
      <c r="BE144" s="494"/>
      <c r="BF144" s="494"/>
      <c r="BG144" s="494"/>
      <c r="BH144" s="482" t="e">
        <f>VLOOKUP(I144,[27]TABELAS!$E$1:$F$48,2,0)</f>
        <v>#N/A</v>
      </c>
      <c r="BI144" s="491" t="str">
        <f>IF(AV144="","",VLOOKUP(CONCATENATE(I144,K144),[27]atualizada!$A$6:$N$160,12,0))</f>
        <v/>
      </c>
      <c r="BJ144" s="491" t="e">
        <f>IF(#REF!="","",VLOOKUP(CONCATENATE(I144,K144),[27]atualizada!$A$6:$N$160,8,0))</f>
        <v>#REF!</v>
      </c>
      <c r="BK144" s="491">
        <f>IF(BA144="","",VLOOKUP(CONCATENATE(I144,K144),[27]atualizada!$A$6:$N$160,10,0))</f>
        <v>0</v>
      </c>
      <c r="BL144" s="494"/>
      <c r="BM144" s="494"/>
      <c r="BO144" s="491"/>
      <c r="BP144" s="491"/>
      <c r="BQ144" s="492">
        <f t="shared" si="79"/>
        <v>0</v>
      </c>
      <c r="BR144" s="494"/>
      <c r="BS144" s="494"/>
      <c r="BT144" s="494"/>
      <c r="BX144" s="493">
        <f t="shared" si="75"/>
        <v>0</v>
      </c>
      <c r="BY144" s="493" t="e">
        <f>#REF!*BE144</f>
        <v>#REF!</v>
      </c>
      <c r="BZ144" s="493">
        <f t="shared" si="78"/>
        <v>0</v>
      </c>
    </row>
    <row r="145" spans="1:78" ht="49.9" customHeight="1">
      <c r="A145" s="482">
        <f>IFERROR(VLOOKUP(G145,'base dados'!$K$2:$L$3,2,FALSE),0)</f>
        <v>0</v>
      </c>
      <c r="B145" s="482">
        <f>IFERROR(VLOOKUP(H145,'base dados'!$O$2:$P$5,2,FALSE),0)</f>
        <v>0</v>
      </c>
      <c r="C145" s="578">
        <f t="shared" si="76"/>
        <v>135</v>
      </c>
      <c r="D145" s="578"/>
      <c r="E145" s="578"/>
      <c r="F145" s="581"/>
      <c r="G145" s="579"/>
      <c r="H145" s="579"/>
      <c r="I145" s="578"/>
      <c r="J145" s="582"/>
      <c r="K145" s="582"/>
      <c r="L145" s="586">
        <f t="shared" si="59"/>
        <v>0</v>
      </c>
      <c r="M145" s="587"/>
      <c r="N145" s="587"/>
      <c r="O145" s="586">
        <f t="shared" si="60"/>
        <v>0</v>
      </c>
      <c r="P145" s="587"/>
      <c r="Q145" s="587"/>
      <c r="R145" s="587"/>
      <c r="S145" s="587"/>
      <c r="T145" s="586">
        <f t="shared" si="61"/>
        <v>0</v>
      </c>
      <c r="U145" s="582"/>
      <c r="V145" s="582"/>
      <c r="W145" s="582"/>
      <c r="X145" s="582"/>
      <c r="Y145" s="586">
        <f t="shared" si="62"/>
        <v>0</v>
      </c>
      <c r="Z145" s="582"/>
      <c r="AA145" s="582"/>
      <c r="AB145" s="586">
        <f t="shared" si="63"/>
        <v>0</v>
      </c>
      <c r="AC145" s="582"/>
      <c r="AD145" s="582"/>
      <c r="AE145" s="582"/>
      <c r="AF145" s="586">
        <f t="shared" si="64"/>
        <v>0</v>
      </c>
      <c r="AG145" s="582"/>
      <c r="AH145" s="582"/>
      <c r="AI145" s="582"/>
      <c r="AJ145" s="582"/>
      <c r="AK145" s="586">
        <f t="shared" si="65"/>
        <v>0</v>
      </c>
      <c r="AL145" s="582"/>
      <c r="AM145" s="582"/>
      <c r="AN145" s="586">
        <f t="shared" si="66"/>
        <v>0</v>
      </c>
      <c r="AO145" s="582"/>
      <c r="AP145" s="582"/>
      <c r="AQ145" s="582"/>
      <c r="AR145" s="588">
        <f t="shared" si="67"/>
        <v>0</v>
      </c>
      <c r="AS145" s="590">
        <f t="shared" si="77"/>
        <v>0</v>
      </c>
      <c r="AT145" s="583" t="str">
        <f t="shared" si="68"/>
        <v/>
      </c>
      <c r="AU145" s="583" t="str">
        <f t="shared" si="69"/>
        <v/>
      </c>
      <c r="AV145" s="584" t="str">
        <f>IFERROR(VLOOKUP(G145,'base dados'!$B$2:$C$47,2,FALSE),"")</f>
        <v/>
      </c>
      <c r="AW145" s="589">
        <f t="shared" si="70"/>
        <v>0</v>
      </c>
      <c r="AX145" s="583" t="str">
        <f t="shared" si="71"/>
        <v/>
      </c>
      <c r="AY145" s="583" t="str">
        <f t="shared" si="72"/>
        <v/>
      </c>
      <c r="AZ145" s="585" t="str">
        <f>IFERROR(VLOOKUP(H145,'base dados'!$B$2:$C$47,2,FALSE),"")</f>
        <v/>
      </c>
      <c r="BA145" s="589">
        <f t="shared" si="73"/>
        <v>0</v>
      </c>
      <c r="BB145" s="589">
        <f t="shared" si="74"/>
        <v>0</v>
      </c>
      <c r="BD145" s="494"/>
      <c r="BE145" s="494"/>
      <c r="BF145" s="494"/>
      <c r="BG145" s="494"/>
      <c r="BH145" s="482" t="e">
        <f>VLOOKUP(I145,[27]TABELAS!$E$1:$F$48,2,0)</f>
        <v>#N/A</v>
      </c>
      <c r="BI145" s="491" t="str">
        <f>IF(AV145="","",VLOOKUP(CONCATENATE(I145,K145),[27]atualizada!$A$6:$N$160,12,0))</f>
        <v/>
      </c>
      <c r="BJ145" s="491" t="e">
        <f>IF(#REF!="","",VLOOKUP(CONCATENATE(I145,K145),[27]atualizada!$A$6:$N$160,8,0))</f>
        <v>#REF!</v>
      </c>
      <c r="BK145" s="491">
        <f>IF(BA145="","",VLOOKUP(CONCATENATE(I145,K145),[27]atualizada!$A$6:$N$160,10,0))</f>
        <v>0</v>
      </c>
      <c r="BL145" s="494"/>
      <c r="BM145" s="494"/>
      <c r="BO145" s="491"/>
      <c r="BP145" s="491"/>
      <c r="BQ145" s="492">
        <f t="shared" si="79"/>
        <v>0</v>
      </c>
      <c r="BR145" s="494"/>
      <c r="BS145" s="494"/>
      <c r="BT145" s="494"/>
      <c r="BX145" s="493">
        <f t="shared" si="75"/>
        <v>0</v>
      </c>
      <c r="BY145" s="493" t="e">
        <f>#REF!*BE145</f>
        <v>#REF!</v>
      </c>
      <c r="BZ145" s="493">
        <f t="shared" si="78"/>
        <v>0</v>
      </c>
    </row>
    <row r="146" spans="1:78" ht="49.9" customHeight="1">
      <c r="A146" s="482">
        <f>IFERROR(VLOOKUP(G146,'base dados'!$K$2:$L$3,2,FALSE),0)</f>
        <v>0</v>
      </c>
      <c r="B146" s="482">
        <f>IFERROR(VLOOKUP(H146,'base dados'!$O$2:$P$5,2,FALSE),0)</f>
        <v>0</v>
      </c>
      <c r="C146" s="578">
        <f t="shared" si="76"/>
        <v>136</v>
      </c>
      <c r="D146" s="578"/>
      <c r="E146" s="578"/>
      <c r="F146" s="581"/>
      <c r="G146" s="579"/>
      <c r="H146" s="579"/>
      <c r="I146" s="578"/>
      <c r="J146" s="582"/>
      <c r="K146" s="582"/>
      <c r="L146" s="586">
        <f t="shared" si="59"/>
        <v>0</v>
      </c>
      <c r="M146" s="587"/>
      <c r="N146" s="587"/>
      <c r="O146" s="586">
        <f t="shared" si="60"/>
        <v>0</v>
      </c>
      <c r="P146" s="587"/>
      <c r="Q146" s="587"/>
      <c r="R146" s="587"/>
      <c r="S146" s="587"/>
      <c r="T146" s="586">
        <f t="shared" si="61"/>
        <v>0</v>
      </c>
      <c r="U146" s="582"/>
      <c r="V146" s="582"/>
      <c r="W146" s="582"/>
      <c r="X146" s="582"/>
      <c r="Y146" s="586">
        <f t="shared" si="62"/>
        <v>0</v>
      </c>
      <c r="Z146" s="582"/>
      <c r="AA146" s="582"/>
      <c r="AB146" s="586">
        <f t="shared" si="63"/>
        <v>0</v>
      </c>
      <c r="AC146" s="582"/>
      <c r="AD146" s="582"/>
      <c r="AE146" s="582"/>
      <c r="AF146" s="586">
        <f t="shared" si="64"/>
        <v>0</v>
      </c>
      <c r="AG146" s="582"/>
      <c r="AH146" s="582"/>
      <c r="AI146" s="582"/>
      <c r="AJ146" s="582"/>
      <c r="AK146" s="586">
        <f t="shared" si="65"/>
        <v>0</v>
      </c>
      <c r="AL146" s="582"/>
      <c r="AM146" s="582"/>
      <c r="AN146" s="586">
        <f t="shared" si="66"/>
        <v>0</v>
      </c>
      <c r="AO146" s="582"/>
      <c r="AP146" s="582"/>
      <c r="AQ146" s="582"/>
      <c r="AR146" s="588">
        <f t="shared" si="67"/>
        <v>0</v>
      </c>
      <c r="AS146" s="590">
        <f t="shared" si="77"/>
        <v>0</v>
      </c>
      <c r="AT146" s="583" t="str">
        <f t="shared" si="68"/>
        <v/>
      </c>
      <c r="AU146" s="583" t="str">
        <f t="shared" si="69"/>
        <v/>
      </c>
      <c r="AV146" s="584" t="str">
        <f>IFERROR(VLOOKUP(G146,'base dados'!$B$2:$C$47,2,FALSE),"")</f>
        <v/>
      </c>
      <c r="AW146" s="589">
        <f t="shared" si="70"/>
        <v>0</v>
      </c>
      <c r="AX146" s="583" t="str">
        <f t="shared" si="71"/>
        <v/>
      </c>
      <c r="AY146" s="583" t="str">
        <f t="shared" si="72"/>
        <v/>
      </c>
      <c r="AZ146" s="585" t="str">
        <f>IFERROR(VLOOKUP(H146,'base dados'!$B$2:$C$47,2,FALSE),"")</f>
        <v/>
      </c>
      <c r="BA146" s="589">
        <f t="shared" si="73"/>
        <v>0</v>
      </c>
      <c r="BB146" s="589">
        <f t="shared" si="74"/>
        <v>0</v>
      </c>
      <c r="BD146" s="494"/>
      <c r="BE146" s="494"/>
      <c r="BF146" s="494"/>
      <c r="BG146" s="494"/>
      <c r="BH146" s="482" t="e">
        <f>VLOOKUP(I146,[27]TABELAS!$E$1:$F$48,2,0)</f>
        <v>#N/A</v>
      </c>
      <c r="BI146" s="491" t="str">
        <f>IF(AV146="","",VLOOKUP(CONCATENATE(I146,K146),[27]atualizada!$A$6:$N$160,12,0))</f>
        <v/>
      </c>
      <c r="BJ146" s="491" t="e">
        <f>IF(#REF!="","",VLOOKUP(CONCATENATE(I146,K146),[27]atualizada!$A$6:$N$160,8,0))</f>
        <v>#REF!</v>
      </c>
      <c r="BK146" s="491">
        <f>IF(BA146="","",VLOOKUP(CONCATENATE(I146,K146),[27]atualizada!$A$6:$N$160,10,0))</f>
        <v>0</v>
      </c>
      <c r="BL146" s="494"/>
      <c r="BM146" s="494"/>
      <c r="BO146" s="491"/>
      <c r="BP146" s="491"/>
      <c r="BQ146" s="492">
        <f t="shared" si="79"/>
        <v>0</v>
      </c>
      <c r="BR146" s="494"/>
      <c r="BS146" s="494"/>
      <c r="BT146" s="494"/>
      <c r="BX146" s="493">
        <f t="shared" si="75"/>
        <v>0</v>
      </c>
      <c r="BY146" s="493" t="e">
        <f>#REF!*BE146</f>
        <v>#REF!</v>
      </c>
      <c r="BZ146" s="493">
        <f t="shared" si="78"/>
        <v>0</v>
      </c>
    </row>
    <row r="147" spans="1:78" ht="49.9" customHeight="1">
      <c r="A147" s="482">
        <f>IFERROR(VLOOKUP(G147,'base dados'!$K$2:$L$3,2,FALSE),0)</f>
        <v>0</v>
      </c>
      <c r="B147" s="482">
        <f>IFERROR(VLOOKUP(H147,'base dados'!$O$2:$P$5,2,FALSE),0)</f>
        <v>0</v>
      </c>
      <c r="C147" s="578">
        <f t="shared" si="76"/>
        <v>137</v>
      </c>
      <c r="D147" s="578"/>
      <c r="E147" s="578"/>
      <c r="F147" s="581"/>
      <c r="G147" s="579"/>
      <c r="H147" s="579"/>
      <c r="I147" s="578"/>
      <c r="J147" s="582"/>
      <c r="K147" s="582"/>
      <c r="L147" s="586">
        <f t="shared" si="59"/>
        <v>0</v>
      </c>
      <c r="M147" s="587"/>
      <c r="N147" s="587"/>
      <c r="O147" s="586">
        <f t="shared" si="60"/>
        <v>0</v>
      </c>
      <c r="P147" s="587"/>
      <c r="Q147" s="587"/>
      <c r="R147" s="587"/>
      <c r="S147" s="587"/>
      <c r="T147" s="586">
        <f t="shared" si="61"/>
        <v>0</v>
      </c>
      <c r="U147" s="582"/>
      <c r="V147" s="582"/>
      <c r="W147" s="582"/>
      <c r="X147" s="582"/>
      <c r="Y147" s="586">
        <f t="shared" si="62"/>
        <v>0</v>
      </c>
      <c r="Z147" s="582"/>
      <c r="AA147" s="582"/>
      <c r="AB147" s="586">
        <f t="shared" si="63"/>
        <v>0</v>
      </c>
      <c r="AC147" s="582"/>
      <c r="AD147" s="582"/>
      <c r="AE147" s="582"/>
      <c r="AF147" s="586">
        <f t="shared" si="64"/>
        <v>0</v>
      </c>
      <c r="AG147" s="582"/>
      <c r="AH147" s="582"/>
      <c r="AI147" s="582"/>
      <c r="AJ147" s="582"/>
      <c r="AK147" s="586">
        <f t="shared" si="65"/>
        <v>0</v>
      </c>
      <c r="AL147" s="582"/>
      <c r="AM147" s="582"/>
      <c r="AN147" s="586">
        <f t="shared" si="66"/>
        <v>0</v>
      </c>
      <c r="AO147" s="582"/>
      <c r="AP147" s="582"/>
      <c r="AQ147" s="582"/>
      <c r="AR147" s="588">
        <f t="shared" si="67"/>
        <v>0</v>
      </c>
      <c r="AS147" s="590">
        <f t="shared" si="77"/>
        <v>0</v>
      </c>
      <c r="AT147" s="583" t="str">
        <f t="shared" si="68"/>
        <v/>
      </c>
      <c r="AU147" s="583" t="str">
        <f t="shared" si="69"/>
        <v/>
      </c>
      <c r="AV147" s="584" t="str">
        <f>IFERROR(VLOOKUP(G147,'base dados'!$B$2:$C$47,2,FALSE),"")</f>
        <v/>
      </c>
      <c r="AW147" s="589">
        <f t="shared" si="70"/>
        <v>0</v>
      </c>
      <c r="AX147" s="583" t="str">
        <f t="shared" si="71"/>
        <v/>
      </c>
      <c r="AY147" s="583" t="str">
        <f t="shared" si="72"/>
        <v/>
      </c>
      <c r="AZ147" s="585" t="str">
        <f>IFERROR(VLOOKUP(H147,'base dados'!$B$2:$C$47,2,FALSE),"")</f>
        <v/>
      </c>
      <c r="BA147" s="589">
        <f t="shared" si="73"/>
        <v>0</v>
      </c>
      <c r="BB147" s="589">
        <f t="shared" si="74"/>
        <v>0</v>
      </c>
      <c r="BD147" s="494"/>
      <c r="BE147" s="494"/>
      <c r="BF147" s="494"/>
      <c r="BG147" s="494"/>
      <c r="BH147" s="482" t="e">
        <f>VLOOKUP(I147,[27]TABELAS!$E$1:$F$48,2,0)</f>
        <v>#N/A</v>
      </c>
      <c r="BI147" s="491" t="str">
        <f>IF(AV147="","",VLOOKUP(CONCATENATE(I147,K147),[27]atualizada!$A$6:$N$160,12,0))</f>
        <v/>
      </c>
      <c r="BJ147" s="491" t="e">
        <f>IF(#REF!="","",VLOOKUP(CONCATENATE(I147,K147),[27]atualizada!$A$6:$N$160,8,0))</f>
        <v>#REF!</v>
      </c>
      <c r="BK147" s="491">
        <f>IF(BA147="","",VLOOKUP(CONCATENATE(I147,K147),[27]atualizada!$A$6:$N$160,10,0))</f>
        <v>0</v>
      </c>
      <c r="BL147" s="494"/>
      <c r="BM147" s="494"/>
      <c r="BO147" s="491"/>
      <c r="BP147" s="491"/>
      <c r="BQ147" s="492">
        <f t="shared" si="79"/>
        <v>0</v>
      </c>
      <c r="BR147" s="494"/>
      <c r="BS147" s="494"/>
      <c r="BT147" s="494"/>
      <c r="BX147" s="493">
        <f t="shared" si="75"/>
        <v>0</v>
      </c>
      <c r="BY147" s="493" t="e">
        <f>#REF!*BE147</f>
        <v>#REF!</v>
      </c>
      <c r="BZ147" s="493">
        <f t="shared" si="78"/>
        <v>0</v>
      </c>
    </row>
    <row r="148" spans="1:78" ht="49.9" customHeight="1">
      <c r="A148" s="482">
        <f>IFERROR(VLOOKUP(G148,'base dados'!$K$2:$L$3,2,FALSE),0)</f>
        <v>0</v>
      </c>
      <c r="B148" s="482">
        <f>IFERROR(VLOOKUP(H148,'base dados'!$O$2:$P$5,2,FALSE),0)</f>
        <v>0</v>
      </c>
      <c r="C148" s="578">
        <f t="shared" si="76"/>
        <v>138</v>
      </c>
      <c r="D148" s="578"/>
      <c r="E148" s="578"/>
      <c r="F148" s="581"/>
      <c r="G148" s="579"/>
      <c r="H148" s="579"/>
      <c r="I148" s="578"/>
      <c r="J148" s="582"/>
      <c r="K148" s="582"/>
      <c r="L148" s="586">
        <f t="shared" ref="L148:L211" si="80">IFERROR(IF(J148="1ª",K148,IF(J148="ÚNICA",K148,K148+L147)),0)</f>
        <v>0</v>
      </c>
      <c r="M148" s="587"/>
      <c r="N148" s="587"/>
      <c r="O148" s="586">
        <f t="shared" ref="O148:O211" si="81">IF(M148="",0,((M148/1000*2)+(L148/1000*2))*3.1416*N148)</f>
        <v>0</v>
      </c>
      <c r="P148" s="587"/>
      <c r="Q148" s="587"/>
      <c r="R148" s="587"/>
      <c r="S148" s="587"/>
      <c r="T148" s="586">
        <f t="shared" ref="T148:T211" si="82">IF(P148="",0,(((Q148+R148/1000*2)+(L148/1000*2))*4*S148*P148)+((Q148+R148/1000)+(L148/1000*2))*((Q148+R148/1000)+(L148/1000*2))*3.1416/4*P148)</f>
        <v>0</v>
      </c>
      <c r="U148" s="582"/>
      <c r="V148" s="582"/>
      <c r="W148" s="582"/>
      <c r="X148" s="582"/>
      <c r="Y148" s="586">
        <f t="shared" ref="Y148:Y211" si="83">(((U148+V148+L148*0.001)/2)*PI())*W148*X148</f>
        <v>0</v>
      </c>
      <c r="Z148" s="582"/>
      <c r="AA148" s="582"/>
      <c r="AB148" s="586">
        <f t="shared" ref="AB148:AB211" si="84">4*PI()*(((Z148+L148*0.001)/2)^2)*AA148</f>
        <v>0</v>
      </c>
      <c r="AC148" s="582"/>
      <c r="AD148" s="582"/>
      <c r="AE148" s="582"/>
      <c r="AF148" s="586">
        <f t="shared" ref="AF148:AF211" si="85">IF(AE148&gt;0,((AC148+L148*0.001)*PI()*AD148*AE148)+(((AC148+L148*0.001)/2)^2*PI())*2,0)</f>
        <v>0</v>
      </c>
      <c r="AG148" s="582"/>
      <c r="AH148" s="582"/>
      <c r="AI148" s="582"/>
      <c r="AJ148" s="582"/>
      <c r="AK148" s="586">
        <f t="shared" ref="AK148:AK211" si="86">(((AG148+L148*0.002)*(AH148+L148*0.002))*2+((AG148+L148*0.002)*(AI148+L148*0.002))*2+((AH148+L148*0.002)*(AI148+L148*0.002))*2)*AJ148</f>
        <v>0</v>
      </c>
      <c r="AL148" s="582"/>
      <c r="AM148" s="582"/>
      <c r="AN148" s="586">
        <f t="shared" ref="AN148:AN211" si="87">PI()*(AL148/2)^2*AM148</f>
        <v>0</v>
      </c>
      <c r="AO148" s="582"/>
      <c r="AP148" s="582"/>
      <c r="AQ148" s="582"/>
      <c r="AR148" s="588">
        <f t="shared" ref="AR148:AR211" si="88">IF(AO148="",0,(AQ148*AP148*AO148))</f>
        <v>0</v>
      </c>
      <c r="AS148" s="590">
        <f t="shared" si="77"/>
        <v>0</v>
      </c>
      <c r="AT148" s="583" t="str">
        <f t="shared" ref="AT148:AT211" si="89">IF(G148="REM. ISOLANTE TÉRM. FLEX. TUBOS/EQP.",AS148,IF(G148="REM.ISOLANTE TÉRMICO RÍGIDO EM TUBO/EQTO",AS148,""))</f>
        <v/>
      </c>
      <c r="AU148" s="583" t="str">
        <f t="shared" ref="AU148:AU211" si="90">IF(G148="REM. ISOLANTE TÉRM. FLEX. TUBOS/EQP.",AS148*(K148/1000),IF(G148="REM.ISOLANTE TÉRMICO RÍGIDO EM TUBO/EQTO",AS148*(K148/1000),""))</f>
        <v/>
      </c>
      <c r="AV148" s="584" t="str">
        <f>IFERROR(VLOOKUP(G148,'base dados'!$B$2:$C$47,2,FALSE),"")</f>
        <v/>
      </c>
      <c r="AW148" s="589">
        <f t="shared" ref="AW148:AW211" si="91">IF(AV148="",0,AU148*AV148)</f>
        <v>0</v>
      </c>
      <c r="AX148" s="583" t="str">
        <f t="shared" ref="AX148:AX211" si="92">IF(H148="INST. ISOL TÉRM. FLEX. EQTO (DENS 64-96)",AS148,IF(H148="INST. ISOLANTE TÉRM. RÍGIDO EM EQUIPAM.",AS148,IF(H148="INST. ISOLANTE TÉRM. À FRIO PRÉ-MOL EQTO",AS148,IF(H148="INST. ISOL. TÉRM. À FRIO INJETADO-EQTO",AS148,""))))</f>
        <v/>
      </c>
      <c r="AY148" s="583" t="str">
        <f t="shared" ref="AY148:AY211" si="93">IF(H148="INST. ISOL TÉRM. FLEX. EQTO (DENS 64-96)",AS148*(L148/1000),IF(H148="INST. ISOLANTE TÉRM. RÍGIDO EM EQUIPAM.",AS148*(L148/1000),IF(H148="INST. ISOLANTE TÉRM. À FRIO PRÉ-MOL EQTO",AS148*(L148/1000),IF(H148="INST. ISOL. TÉRM. À FRIO INJETADO-EQTO",AS148*(L148/1000),""))))</f>
        <v/>
      </c>
      <c r="AZ148" s="585" t="str">
        <f>IFERROR(VLOOKUP(H148,'base dados'!$B$2:$C$47,2,FALSE),"")</f>
        <v/>
      </c>
      <c r="BA148" s="589">
        <f t="shared" ref="BA148:BA211" si="94">IFERROR(IF(AZ148="",0,AY148*AZ148),0)</f>
        <v>0</v>
      </c>
      <c r="BB148" s="589">
        <f t="shared" ref="BB148:BB211" si="95">BA148+AW148</f>
        <v>0</v>
      </c>
      <c r="BD148" s="494"/>
      <c r="BE148" s="494"/>
      <c r="BF148" s="494"/>
      <c r="BG148" s="494"/>
      <c r="BH148" s="482" t="e">
        <f>VLOOKUP(I148,[27]TABELAS!$E$1:$F$48,2,0)</f>
        <v>#N/A</v>
      </c>
      <c r="BI148" s="491" t="str">
        <f>IF(AV148="","",VLOOKUP(CONCATENATE(I148,K148),[27]atualizada!$A$6:$N$160,12,0))</f>
        <v/>
      </c>
      <c r="BJ148" s="491" t="e">
        <f>IF(#REF!="","",VLOOKUP(CONCATENATE(I148,K148),[27]atualizada!$A$6:$N$160,8,0))</f>
        <v>#REF!</v>
      </c>
      <c r="BK148" s="491">
        <f>IF(BA148="","",VLOOKUP(CONCATENATE(I148,K148),[27]atualizada!$A$6:$N$160,10,0))</f>
        <v>0</v>
      </c>
      <c r="BL148" s="494"/>
      <c r="BM148" s="494"/>
      <c r="BO148" s="491"/>
      <c r="BP148" s="491"/>
      <c r="BQ148" s="492">
        <f t="shared" si="79"/>
        <v>0</v>
      </c>
      <c r="BR148" s="494"/>
      <c r="BS148" s="494"/>
      <c r="BT148" s="494"/>
      <c r="BX148" s="493">
        <f t="shared" ref="BX148:BX211" si="96">AW148*BD148</f>
        <v>0</v>
      </c>
      <c r="BY148" s="493" t="e">
        <f>#REF!*BE148</f>
        <v>#REF!</v>
      </c>
      <c r="BZ148" s="493">
        <f t="shared" si="78"/>
        <v>0</v>
      </c>
    </row>
    <row r="149" spans="1:78" ht="49.9" customHeight="1">
      <c r="A149" s="482">
        <f>IFERROR(VLOOKUP(G149,'base dados'!$K$2:$L$3,2,FALSE),0)</f>
        <v>0</v>
      </c>
      <c r="B149" s="482">
        <f>IFERROR(VLOOKUP(H149,'base dados'!$O$2:$P$5,2,FALSE),0)</f>
        <v>0</v>
      </c>
      <c r="C149" s="578">
        <f t="shared" si="76"/>
        <v>139</v>
      </c>
      <c r="D149" s="578"/>
      <c r="E149" s="578"/>
      <c r="F149" s="581"/>
      <c r="G149" s="579"/>
      <c r="H149" s="579"/>
      <c r="I149" s="578"/>
      <c r="J149" s="582"/>
      <c r="K149" s="582"/>
      <c r="L149" s="586">
        <f t="shared" si="80"/>
        <v>0</v>
      </c>
      <c r="M149" s="587"/>
      <c r="N149" s="587"/>
      <c r="O149" s="586">
        <f t="shared" si="81"/>
        <v>0</v>
      </c>
      <c r="P149" s="587"/>
      <c r="Q149" s="587"/>
      <c r="R149" s="587"/>
      <c r="S149" s="587"/>
      <c r="T149" s="586">
        <f t="shared" si="82"/>
        <v>0</v>
      </c>
      <c r="U149" s="582"/>
      <c r="V149" s="582"/>
      <c r="W149" s="582"/>
      <c r="X149" s="582"/>
      <c r="Y149" s="586">
        <f t="shared" si="83"/>
        <v>0</v>
      </c>
      <c r="Z149" s="582"/>
      <c r="AA149" s="582"/>
      <c r="AB149" s="586">
        <f t="shared" si="84"/>
        <v>0</v>
      </c>
      <c r="AC149" s="582"/>
      <c r="AD149" s="582"/>
      <c r="AE149" s="582"/>
      <c r="AF149" s="586">
        <f t="shared" si="85"/>
        <v>0</v>
      </c>
      <c r="AG149" s="582"/>
      <c r="AH149" s="582"/>
      <c r="AI149" s="582"/>
      <c r="AJ149" s="582"/>
      <c r="AK149" s="586">
        <f t="shared" si="86"/>
        <v>0</v>
      </c>
      <c r="AL149" s="582"/>
      <c r="AM149" s="582"/>
      <c r="AN149" s="586">
        <f t="shared" si="87"/>
        <v>0</v>
      </c>
      <c r="AO149" s="582"/>
      <c r="AP149" s="582"/>
      <c r="AQ149" s="582"/>
      <c r="AR149" s="588">
        <f t="shared" si="88"/>
        <v>0</v>
      </c>
      <c r="AS149" s="590">
        <f t="shared" si="77"/>
        <v>0</v>
      </c>
      <c r="AT149" s="583" t="str">
        <f t="shared" si="89"/>
        <v/>
      </c>
      <c r="AU149" s="583" t="str">
        <f t="shared" si="90"/>
        <v/>
      </c>
      <c r="AV149" s="584" t="str">
        <f>IFERROR(VLOOKUP(G149,'base dados'!$B$2:$C$47,2,FALSE),"")</f>
        <v/>
      </c>
      <c r="AW149" s="589">
        <f t="shared" si="91"/>
        <v>0</v>
      </c>
      <c r="AX149" s="583" t="str">
        <f t="shared" si="92"/>
        <v/>
      </c>
      <c r="AY149" s="583" t="str">
        <f t="shared" si="93"/>
        <v/>
      </c>
      <c r="AZ149" s="585" t="str">
        <f>IFERROR(VLOOKUP(H149,'base dados'!$B$2:$C$47,2,FALSE),"")</f>
        <v/>
      </c>
      <c r="BA149" s="589">
        <f t="shared" si="94"/>
        <v>0</v>
      </c>
      <c r="BB149" s="589">
        <f t="shared" si="95"/>
        <v>0</v>
      </c>
      <c r="BD149" s="494"/>
      <c r="BE149" s="494"/>
      <c r="BF149" s="494"/>
      <c r="BG149" s="494"/>
      <c r="BH149" s="482" t="e">
        <f>VLOOKUP(I149,[27]TABELAS!$E$1:$F$48,2,0)</f>
        <v>#N/A</v>
      </c>
      <c r="BI149" s="491" t="str">
        <f>IF(AV149="","",VLOOKUP(CONCATENATE(I149,K149),[27]atualizada!$A$6:$N$160,12,0))</f>
        <v/>
      </c>
      <c r="BJ149" s="491" t="e">
        <f>IF(#REF!="","",VLOOKUP(CONCATENATE(I149,K149),[27]atualizada!$A$6:$N$160,8,0))</f>
        <v>#REF!</v>
      </c>
      <c r="BK149" s="491">
        <f>IF(BA149="","",VLOOKUP(CONCATENATE(I149,K149),[27]atualizada!$A$6:$N$160,10,0))</f>
        <v>0</v>
      </c>
      <c r="BL149" s="494"/>
      <c r="BM149" s="494"/>
      <c r="BO149" s="491"/>
      <c r="BP149" s="491"/>
      <c r="BQ149" s="492">
        <f t="shared" si="79"/>
        <v>0</v>
      </c>
      <c r="BR149" s="494"/>
      <c r="BS149" s="494"/>
      <c r="BT149" s="494"/>
      <c r="BX149" s="493">
        <f t="shared" si="96"/>
        <v>0</v>
      </c>
      <c r="BY149" s="493" t="e">
        <f>#REF!*BE149</f>
        <v>#REF!</v>
      </c>
      <c r="BZ149" s="493">
        <f t="shared" si="78"/>
        <v>0</v>
      </c>
    </row>
    <row r="150" spans="1:78" ht="49.9" customHeight="1">
      <c r="A150" s="482">
        <f>IFERROR(VLOOKUP(G150,'base dados'!$K$2:$L$3,2,FALSE),0)</f>
        <v>0</v>
      </c>
      <c r="B150" s="482">
        <f>IFERROR(VLOOKUP(H150,'base dados'!$O$2:$P$5,2,FALSE),0)</f>
        <v>0</v>
      </c>
      <c r="C150" s="578">
        <f t="shared" si="76"/>
        <v>140</v>
      </c>
      <c r="D150" s="578"/>
      <c r="E150" s="578"/>
      <c r="F150" s="581"/>
      <c r="G150" s="579"/>
      <c r="H150" s="579"/>
      <c r="I150" s="578"/>
      <c r="J150" s="582"/>
      <c r="K150" s="582"/>
      <c r="L150" s="586">
        <f t="shared" si="80"/>
        <v>0</v>
      </c>
      <c r="M150" s="587"/>
      <c r="N150" s="587"/>
      <c r="O150" s="586">
        <f t="shared" si="81"/>
        <v>0</v>
      </c>
      <c r="P150" s="587"/>
      <c r="Q150" s="587"/>
      <c r="R150" s="587"/>
      <c r="S150" s="587"/>
      <c r="T150" s="586">
        <f t="shared" si="82"/>
        <v>0</v>
      </c>
      <c r="U150" s="582"/>
      <c r="V150" s="582"/>
      <c r="W150" s="582"/>
      <c r="X150" s="582"/>
      <c r="Y150" s="586">
        <f t="shared" si="83"/>
        <v>0</v>
      </c>
      <c r="Z150" s="582"/>
      <c r="AA150" s="582"/>
      <c r="AB150" s="586">
        <f t="shared" si="84"/>
        <v>0</v>
      </c>
      <c r="AC150" s="582"/>
      <c r="AD150" s="582"/>
      <c r="AE150" s="582"/>
      <c r="AF150" s="586">
        <f t="shared" si="85"/>
        <v>0</v>
      </c>
      <c r="AG150" s="582"/>
      <c r="AH150" s="582"/>
      <c r="AI150" s="582"/>
      <c r="AJ150" s="582"/>
      <c r="AK150" s="586">
        <f t="shared" si="86"/>
        <v>0</v>
      </c>
      <c r="AL150" s="582"/>
      <c r="AM150" s="582"/>
      <c r="AN150" s="586">
        <f t="shared" si="87"/>
        <v>0</v>
      </c>
      <c r="AO150" s="582"/>
      <c r="AP150" s="582"/>
      <c r="AQ150" s="582"/>
      <c r="AR150" s="588">
        <f t="shared" si="88"/>
        <v>0</v>
      </c>
      <c r="AS150" s="590">
        <f t="shared" si="77"/>
        <v>0</v>
      </c>
      <c r="AT150" s="583" t="str">
        <f t="shared" si="89"/>
        <v/>
      </c>
      <c r="AU150" s="583" t="str">
        <f t="shared" si="90"/>
        <v/>
      </c>
      <c r="AV150" s="584" t="str">
        <f>IFERROR(VLOOKUP(G150,'base dados'!$B$2:$C$47,2,FALSE),"")</f>
        <v/>
      </c>
      <c r="AW150" s="589">
        <f t="shared" si="91"/>
        <v>0</v>
      </c>
      <c r="AX150" s="583" t="str">
        <f t="shared" si="92"/>
        <v/>
      </c>
      <c r="AY150" s="583" t="str">
        <f t="shared" si="93"/>
        <v/>
      </c>
      <c r="AZ150" s="585" t="str">
        <f>IFERROR(VLOOKUP(H150,'base dados'!$B$2:$C$47,2,FALSE),"")</f>
        <v/>
      </c>
      <c r="BA150" s="589">
        <f t="shared" si="94"/>
        <v>0</v>
      </c>
      <c r="BB150" s="589">
        <f t="shared" si="95"/>
        <v>0</v>
      </c>
      <c r="BD150" s="494"/>
      <c r="BE150" s="494"/>
      <c r="BF150" s="494"/>
      <c r="BG150" s="494"/>
      <c r="BH150" s="482" t="e">
        <f>VLOOKUP(I150,[27]TABELAS!$E$1:$F$48,2,0)</f>
        <v>#N/A</v>
      </c>
      <c r="BI150" s="491" t="str">
        <f>IF(AV150="","",VLOOKUP(CONCATENATE(I150,K150),[27]atualizada!$A$6:$N$160,12,0))</f>
        <v/>
      </c>
      <c r="BJ150" s="491" t="e">
        <f>IF(#REF!="","",VLOOKUP(CONCATENATE(I150,K150),[27]atualizada!$A$6:$N$160,8,0))</f>
        <v>#REF!</v>
      </c>
      <c r="BK150" s="491">
        <f>IF(BA150="","",VLOOKUP(CONCATENATE(I150,K150),[27]atualizada!$A$6:$N$160,10,0))</f>
        <v>0</v>
      </c>
      <c r="BL150" s="494"/>
      <c r="BM150" s="494"/>
      <c r="BO150" s="491"/>
      <c r="BP150" s="491"/>
      <c r="BQ150" s="492">
        <f t="shared" si="79"/>
        <v>0</v>
      </c>
      <c r="BR150" s="494"/>
      <c r="BS150" s="494"/>
      <c r="BT150" s="494"/>
      <c r="BX150" s="493">
        <f t="shared" si="96"/>
        <v>0</v>
      </c>
      <c r="BY150" s="493" t="e">
        <f>#REF!*BE150</f>
        <v>#REF!</v>
      </c>
      <c r="BZ150" s="493">
        <f t="shared" si="78"/>
        <v>0</v>
      </c>
    </row>
    <row r="151" spans="1:78" ht="49.9" customHeight="1">
      <c r="A151" s="482">
        <f>IFERROR(VLOOKUP(G151,'base dados'!$K$2:$L$3,2,FALSE),0)</f>
        <v>0</v>
      </c>
      <c r="B151" s="482">
        <f>IFERROR(VLOOKUP(H151,'base dados'!$O$2:$P$5,2,FALSE),0)</f>
        <v>0</v>
      </c>
      <c r="C151" s="578">
        <f t="shared" si="76"/>
        <v>141</v>
      </c>
      <c r="D151" s="578"/>
      <c r="E151" s="578"/>
      <c r="F151" s="581"/>
      <c r="G151" s="579"/>
      <c r="H151" s="579"/>
      <c r="I151" s="578"/>
      <c r="J151" s="582"/>
      <c r="K151" s="582"/>
      <c r="L151" s="586">
        <f t="shared" si="80"/>
        <v>0</v>
      </c>
      <c r="M151" s="587"/>
      <c r="N151" s="587"/>
      <c r="O151" s="586">
        <f t="shared" si="81"/>
        <v>0</v>
      </c>
      <c r="P151" s="587"/>
      <c r="Q151" s="587"/>
      <c r="R151" s="587"/>
      <c r="S151" s="587"/>
      <c r="T151" s="586">
        <f t="shared" si="82"/>
        <v>0</v>
      </c>
      <c r="U151" s="582"/>
      <c r="V151" s="582"/>
      <c r="W151" s="582"/>
      <c r="X151" s="582"/>
      <c r="Y151" s="586">
        <f t="shared" si="83"/>
        <v>0</v>
      </c>
      <c r="Z151" s="582"/>
      <c r="AA151" s="582"/>
      <c r="AB151" s="586">
        <f t="shared" si="84"/>
        <v>0</v>
      </c>
      <c r="AC151" s="582"/>
      <c r="AD151" s="582"/>
      <c r="AE151" s="582"/>
      <c r="AF151" s="586">
        <f t="shared" si="85"/>
        <v>0</v>
      </c>
      <c r="AG151" s="582"/>
      <c r="AH151" s="582"/>
      <c r="AI151" s="582"/>
      <c r="AJ151" s="582"/>
      <c r="AK151" s="586">
        <f t="shared" si="86"/>
        <v>0</v>
      </c>
      <c r="AL151" s="582"/>
      <c r="AM151" s="582"/>
      <c r="AN151" s="586">
        <f t="shared" si="87"/>
        <v>0</v>
      </c>
      <c r="AO151" s="582"/>
      <c r="AP151" s="582"/>
      <c r="AQ151" s="582"/>
      <c r="AR151" s="588">
        <f t="shared" si="88"/>
        <v>0</v>
      </c>
      <c r="AS151" s="590">
        <f t="shared" si="77"/>
        <v>0</v>
      </c>
      <c r="AT151" s="583" t="str">
        <f t="shared" si="89"/>
        <v/>
      </c>
      <c r="AU151" s="583" t="str">
        <f t="shared" si="90"/>
        <v/>
      </c>
      <c r="AV151" s="584" t="str">
        <f>IFERROR(VLOOKUP(G151,'base dados'!$B$2:$C$47,2,FALSE),"")</f>
        <v/>
      </c>
      <c r="AW151" s="589">
        <f t="shared" si="91"/>
        <v>0</v>
      </c>
      <c r="AX151" s="583" t="str">
        <f t="shared" si="92"/>
        <v/>
      </c>
      <c r="AY151" s="583" t="str">
        <f t="shared" si="93"/>
        <v/>
      </c>
      <c r="AZ151" s="585" t="str">
        <f>IFERROR(VLOOKUP(H151,'base dados'!$B$2:$C$47,2,FALSE),"")</f>
        <v/>
      </c>
      <c r="BA151" s="589">
        <f t="shared" si="94"/>
        <v>0</v>
      </c>
      <c r="BB151" s="589">
        <f t="shared" si="95"/>
        <v>0</v>
      </c>
      <c r="BD151" s="494"/>
      <c r="BE151" s="494"/>
      <c r="BF151" s="494"/>
      <c r="BG151" s="494"/>
      <c r="BH151" s="482" t="e">
        <f>VLOOKUP(I151,[27]TABELAS!$E$1:$F$48,2,0)</f>
        <v>#N/A</v>
      </c>
      <c r="BI151" s="491" t="str">
        <f>IF(AV151="","",VLOOKUP(CONCATENATE(I151,K151),[27]atualizada!$A$6:$N$160,12,0))</f>
        <v/>
      </c>
      <c r="BJ151" s="491" t="e">
        <f>IF(#REF!="","",VLOOKUP(CONCATENATE(I151,K151),[27]atualizada!$A$6:$N$160,8,0))</f>
        <v>#REF!</v>
      </c>
      <c r="BK151" s="491">
        <f>IF(BA151="","",VLOOKUP(CONCATENATE(I151,K151),[27]atualizada!$A$6:$N$160,10,0))</f>
        <v>0</v>
      </c>
      <c r="BL151" s="494"/>
      <c r="BM151" s="494"/>
      <c r="BO151" s="491"/>
      <c r="BP151" s="491"/>
      <c r="BQ151" s="492">
        <f t="shared" si="79"/>
        <v>0</v>
      </c>
      <c r="BR151" s="494"/>
      <c r="BS151" s="494"/>
      <c r="BT151" s="494"/>
      <c r="BX151" s="493">
        <f t="shared" si="96"/>
        <v>0</v>
      </c>
      <c r="BY151" s="493" t="e">
        <f>#REF!*BE151</f>
        <v>#REF!</v>
      </c>
      <c r="BZ151" s="493">
        <f t="shared" si="78"/>
        <v>0</v>
      </c>
    </row>
    <row r="152" spans="1:78" ht="49.9" customHeight="1">
      <c r="A152" s="482">
        <f>IFERROR(VLOOKUP(G152,'base dados'!$K$2:$L$3,2,FALSE),0)</f>
        <v>0</v>
      </c>
      <c r="B152" s="482">
        <f>IFERROR(VLOOKUP(H152,'base dados'!$O$2:$P$5,2,FALSE),0)</f>
        <v>0</v>
      </c>
      <c r="C152" s="578">
        <f t="shared" si="76"/>
        <v>142</v>
      </c>
      <c r="D152" s="578"/>
      <c r="E152" s="578"/>
      <c r="F152" s="581"/>
      <c r="G152" s="579"/>
      <c r="H152" s="579"/>
      <c r="I152" s="578"/>
      <c r="J152" s="582"/>
      <c r="K152" s="582"/>
      <c r="L152" s="586">
        <f t="shared" si="80"/>
        <v>0</v>
      </c>
      <c r="M152" s="587"/>
      <c r="N152" s="587"/>
      <c r="O152" s="586">
        <f t="shared" si="81"/>
        <v>0</v>
      </c>
      <c r="P152" s="587"/>
      <c r="Q152" s="587"/>
      <c r="R152" s="587"/>
      <c r="S152" s="587"/>
      <c r="T152" s="586">
        <f t="shared" si="82"/>
        <v>0</v>
      </c>
      <c r="U152" s="582"/>
      <c r="V152" s="582"/>
      <c r="W152" s="582"/>
      <c r="X152" s="582"/>
      <c r="Y152" s="586">
        <f t="shared" si="83"/>
        <v>0</v>
      </c>
      <c r="Z152" s="582"/>
      <c r="AA152" s="582"/>
      <c r="AB152" s="586">
        <f t="shared" si="84"/>
        <v>0</v>
      </c>
      <c r="AC152" s="582"/>
      <c r="AD152" s="582"/>
      <c r="AE152" s="582"/>
      <c r="AF152" s="586">
        <f t="shared" si="85"/>
        <v>0</v>
      </c>
      <c r="AG152" s="582"/>
      <c r="AH152" s="582"/>
      <c r="AI152" s="582"/>
      <c r="AJ152" s="582"/>
      <c r="AK152" s="586">
        <f t="shared" si="86"/>
        <v>0</v>
      </c>
      <c r="AL152" s="582"/>
      <c r="AM152" s="582"/>
      <c r="AN152" s="586">
        <f t="shared" si="87"/>
        <v>0</v>
      </c>
      <c r="AO152" s="582"/>
      <c r="AP152" s="582"/>
      <c r="AQ152" s="582"/>
      <c r="AR152" s="588">
        <f t="shared" si="88"/>
        <v>0</v>
      </c>
      <c r="AS152" s="590">
        <f t="shared" si="77"/>
        <v>0</v>
      </c>
      <c r="AT152" s="583" t="str">
        <f t="shared" si="89"/>
        <v/>
      </c>
      <c r="AU152" s="583" t="str">
        <f t="shared" si="90"/>
        <v/>
      </c>
      <c r="AV152" s="584" t="str">
        <f>IFERROR(VLOOKUP(G152,'base dados'!$B$2:$C$47,2,FALSE),"")</f>
        <v/>
      </c>
      <c r="AW152" s="589">
        <f t="shared" si="91"/>
        <v>0</v>
      </c>
      <c r="AX152" s="583" t="str">
        <f t="shared" si="92"/>
        <v/>
      </c>
      <c r="AY152" s="583" t="str">
        <f t="shared" si="93"/>
        <v/>
      </c>
      <c r="AZ152" s="585" t="str">
        <f>IFERROR(VLOOKUP(H152,'base dados'!$B$2:$C$47,2,FALSE),"")</f>
        <v/>
      </c>
      <c r="BA152" s="589">
        <f t="shared" si="94"/>
        <v>0</v>
      </c>
      <c r="BB152" s="589">
        <f t="shared" si="95"/>
        <v>0</v>
      </c>
      <c r="BD152" s="494"/>
      <c r="BE152" s="494"/>
      <c r="BF152" s="494"/>
      <c r="BG152" s="494"/>
      <c r="BH152" s="482" t="e">
        <f>VLOOKUP(I152,[27]TABELAS!$E$1:$F$48,2,0)</f>
        <v>#N/A</v>
      </c>
      <c r="BI152" s="491" t="str">
        <f>IF(AV152="","",VLOOKUP(CONCATENATE(I152,K152),[27]atualizada!$A$6:$N$160,12,0))</f>
        <v/>
      </c>
      <c r="BJ152" s="491" t="e">
        <f>IF(#REF!="","",VLOOKUP(CONCATENATE(I152,K152),[27]atualizada!$A$6:$N$160,8,0))</f>
        <v>#REF!</v>
      </c>
      <c r="BK152" s="491">
        <f>IF(BA152="","",VLOOKUP(CONCATENATE(I152,K152),[27]atualizada!$A$6:$N$160,10,0))</f>
        <v>0</v>
      </c>
      <c r="BL152" s="494"/>
      <c r="BM152" s="494"/>
      <c r="BO152" s="491"/>
      <c r="BP152" s="491"/>
      <c r="BQ152" s="492">
        <f t="shared" si="79"/>
        <v>0</v>
      </c>
      <c r="BR152" s="494"/>
      <c r="BS152" s="494"/>
      <c r="BT152" s="494"/>
      <c r="BX152" s="493">
        <f t="shared" si="96"/>
        <v>0</v>
      </c>
      <c r="BY152" s="493" t="e">
        <f>#REF!*BE152</f>
        <v>#REF!</v>
      </c>
      <c r="BZ152" s="493">
        <f t="shared" si="78"/>
        <v>0</v>
      </c>
    </row>
    <row r="153" spans="1:78" ht="49.9" customHeight="1">
      <c r="A153" s="482">
        <f>IFERROR(VLOOKUP(G153,'base dados'!$K$2:$L$3,2,FALSE),0)</f>
        <v>0</v>
      </c>
      <c r="B153" s="482">
        <f>IFERROR(VLOOKUP(H153,'base dados'!$O$2:$P$5,2,FALSE),0)</f>
        <v>0</v>
      </c>
      <c r="C153" s="578">
        <f t="shared" si="76"/>
        <v>143</v>
      </c>
      <c r="D153" s="578"/>
      <c r="E153" s="578"/>
      <c r="F153" s="581"/>
      <c r="G153" s="579"/>
      <c r="H153" s="579"/>
      <c r="I153" s="578"/>
      <c r="J153" s="582"/>
      <c r="K153" s="582"/>
      <c r="L153" s="586">
        <f t="shared" si="80"/>
        <v>0</v>
      </c>
      <c r="M153" s="587"/>
      <c r="N153" s="587"/>
      <c r="O153" s="586">
        <f t="shared" si="81"/>
        <v>0</v>
      </c>
      <c r="P153" s="587"/>
      <c r="Q153" s="587"/>
      <c r="R153" s="587"/>
      <c r="S153" s="587"/>
      <c r="T153" s="586">
        <f t="shared" si="82"/>
        <v>0</v>
      </c>
      <c r="U153" s="582"/>
      <c r="V153" s="582"/>
      <c r="W153" s="582"/>
      <c r="X153" s="582"/>
      <c r="Y153" s="586">
        <f t="shared" si="83"/>
        <v>0</v>
      </c>
      <c r="Z153" s="582"/>
      <c r="AA153" s="582"/>
      <c r="AB153" s="586">
        <f t="shared" si="84"/>
        <v>0</v>
      </c>
      <c r="AC153" s="582"/>
      <c r="AD153" s="582"/>
      <c r="AE153" s="582"/>
      <c r="AF153" s="586">
        <f t="shared" si="85"/>
        <v>0</v>
      </c>
      <c r="AG153" s="582"/>
      <c r="AH153" s="582"/>
      <c r="AI153" s="582"/>
      <c r="AJ153" s="582"/>
      <c r="AK153" s="586">
        <f t="shared" si="86"/>
        <v>0</v>
      </c>
      <c r="AL153" s="582"/>
      <c r="AM153" s="582"/>
      <c r="AN153" s="586">
        <f t="shared" si="87"/>
        <v>0</v>
      </c>
      <c r="AO153" s="582"/>
      <c r="AP153" s="582"/>
      <c r="AQ153" s="582"/>
      <c r="AR153" s="588">
        <f t="shared" si="88"/>
        <v>0</v>
      </c>
      <c r="AS153" s="590">
        <f t="shared" si="77"/>
        <v>0</v>
      </c>
      <c r="AT153" s="583" t="str">
        <f t="shared" si="89"/>
        <v/>
      </c>
      <c r="AU153" s="583" t="str">
        <f t="shared" si="90"/>
        <v/>
      </c>
      <c r="AV153" s="584" t="str">
        <f>IFERROR(VLOOKUP(G153,'base dados'!$B$2:$C$47,2,FALSE),"")</f>
        <v/>
      </c>
      <c r="AW153" s="589">
        <f t="shared" si="91"/>
        <v>0</v>
      </c>
      <c r="AX153" s="583" t="str">
        <f t="shared" si="92"/>
        <v/>
      </c>
      <c r="AY153" s="583" t="str">
        <f t="shared" si="93"/>
        <v/>
      </c>
      <c r="AZ153" s="585" t="str">
        <f>IFERROR(VLOOKUP(H153,'base dados'!$B$2:$C$47,2,FALSE),"")</f>
        <v/>
      </c>
      <c r="BA153" s="589">
        <f t="shared" si="94"/>
        <v>0</v>
      </c>
      <c r="BB153" s="589">
        <f t="shared" si="95"/>
        <v>0</v>
      </c>
      <c r="BD153" s="494"/>
      <c r="BE153" s="494"/>
      <c r="BF153" s="494"/>
      <c r="BG153" s="494"/>
      <c r="BH153" s="482" t="e">
        <f>VLOOKUP(I153,[27]TABELAS!$E$1:$F$48,2,0)</f>
        <v>#N/A</v>
      </c>
      <c r="BI153" s="491" t="str">
        <f>IF(AV153="","",VLOOKUP(CONCATENATE(I153,K153),[27]atualizada!$A$6:$N$160,12,0))</f>
        <v/>
      </c>
      <c r="BJ153" s="491" t="e">
        <f>IF(#REF!="","",VLOOKUP(CONCATENATE(I153,K153),[27]atualizada!$A$6:$N$160,8,0))</f>
        <v>#REF!</v>
      </c>
      <c r="BK153" s="491">
        <f>IF(BA153="","",VLOOKUP(CONCATENATE(I153,K153),[27]atualizada!$A$6:$N$160,10,0))</f>
        <v>0</v>
      </c>
      <c r="BL153" s="494"/>
      <c r="BM153" s="494"/>
      <c r="BO153" s="491"/>
      <c r="BP153" s="491"/>
      <c r="BQ153" s="492">
        <f t="shared" si="79"/>
        <v>0</v>
      </c>
      <c r="BR153" s="494"/>
      <c r="BS153" s="494"/>
      <c r="BT153" s="494"/>
      <c r="BX153" s="493">
        <f t="shared" si="96"/>
        <v>0</v>
      </c>
      <c r="BY153" s="493" t="e">
        <f>#REF!*BE153</f>
        <v>#REF!</v>
      </c>
      <c r="BZ153" s="493">
        <f t="shared" si="78"/>
        <v>0</v>
      </c>
    </row>
    <row r="154" spans="1:78" ht="49.9" customHeight="1">
      <c r="A154" s="482">
        <f>IFERROR(VLOOKUP(G154,'base dados'!$K$2:$L$3,2,FALSE),0)</f>
        <v>0</v>
      </c>
      <c r="B154" s="482">
        <f>IFERROR(VLOOKUP(H154,'base dados'!$O$2:$P$5,2,FALSE),0)</f>
        <v>0</v>
      </c>
      <c r="C154" s="578">
        <f t="shared" si="76"/>
        <v>144</v>
      </c>
      <c r="D154" s="578"/>
      <c r="E154" s="578"/>
      <c r="F154" s="581"/>
      <c r="G154" s="579"/>
      <c r="H154" s="579"/>
      <c r="I154" s="578"/>
      <c r="J154" s="582"/>
      <c r="K154" s="582"/>
      <c r="L154" s="586">
        <f t="shared" si="80"/>
        <v>0</v>
      </c>
      <c r="M154" s="587"/>
      <c r="N154" s="587"/>
      <c r="O154" s="586">
        <f t="shared" si="81"/>
        <v>0</v>
      </c>
      <c r="P154" s="587"/>
      <c r="Q154" s="587"/>
      <c r="R154" s="587"/>
      <c r="S154" s="587"/>
      <c r="T154" s="586">
        <f t="shared" si="82"/>
        <v>0</v>
      </c>
      <c r="U154" s="582"/>
      <c r="V154" s="582"/>
      <c r="W154" s="582"/>
      <c r="X154" s="582"/>
      <c r="Y154" s="586">
        <f t="shared" si="83"/>
        <v>0</v>
      </c>
      <c r="Z154" s="582"/>
      <c r="AA154" s="582"/>
      <c r="AB154" s="586">
        <f t="shared" si="84"/>
        <v>0</v>
      </c>
      <c r="AC154" s="582"/>
      <c r="AD154" s="582"/>
      <c r="AE154" s="582"/>
      <c r="AF154" s="586">
        <f t="shared" si="85"/>
        <v>0</v>
      </c>
      <c r="AG154" s="582"/>
      <c r="AH154" s="582"/>
      <c r="AI154" s="582"/>
      <c r="AJ154" s="582"/>
      <c r="AK154" s="586">
        <f t="shared" si="86"/>
        <v>0</v>
      </c>
      <c r="AL154" s="582"/>
      <c r="AM154" s="582"/>
      <c r="AN154" s="586">
        <f t="shared" si="87"/>
        <v>0</v>
      </c>
      <c r="AO154" s="582"/>
      <c r="AP154" s="582"/>
      <c r="AQ154" s="582"/>
      <c r="AR154" s="588">
        <f t="shared" si="88"/>
        <v>0</v>
      </c>
      <c r="AS154" s="590">
        <f t="shared" si="77"/>
        <v>0</v>
      </c>
      <c r="AT154" s="583" t="str">
        <f t="shared" si="89"/>
        <v/>
      </c>
      <c r="AU154" s="583" t="str">
        <f t="shared" si="90"/>
        <v/>
      </c>
      <c r="AV154" s="584" t="str">
        <f>IFERROR(VLOOKUP(G154,'base dados'!$B$2:$C$47,2,FALSE),"")</f>
        <v/>
      </c>
      <c r="AW154" s="589">
        <f t="shared" si="91"/>
        <v>0</v>
      </c>
      <c r="AX154" s="583" t="str">
        <f t="shared" si="92"/>
        <v/>
      </c>
      <c r="AY154" s="583" t="str">
        <f t="shared" si="93"/>
        <v/>
      </c>
      <c r="AZ154" s="585" t="str">
        <f>IFERROR(VLOOKUP(H154,'base dados'!$B$2:$C$47,2,FALSE),"")</f>
        <v/>
      </c>
      <c r="BA154" s="589">
        <f t="shared" si="94"/>
        <v>0</v>
      </c>
      <c r="BB154" s="589">
        <f t="shared" si="95"/>
        <v>0</v>
      </c>
      <c r="BD154" s="494"/>
      <c r="BE154" s="494"/>
      <c r="BF154" s="494"/>
      <c r="BG154" s="494"/>
      <c r="BH154" s="482" t="e">
        <f>VLOOKUP(I154,[27]TABELAS!$E$1:$F$48,2,0)</f>
        <v>#N/A</v>
      </c>
      <c r="BI154" s="491" t="str">
        <f>IF(AV154="","",VLOOKUP(CONCATENATE(I154,K154),[27]atualizada!$A$6:$N$160,12,0))</f>
        <v/>
      </c>
      <c r="BJ154" s="491" t="e">
        <f>IF(#REF!="","",VLOOKUP(CONCATENATE(I154,K154),[27]atualizada!$A$6:$N$160,8,0))</f>
        <v>#REF!</v>
      </c>
      <c r="BK154" s="491">
        <f>IF(BA154="","",VLOOKUP(CONCATENATE(I154,K154),[27]atualizada!$A$6:$N$160,10,0))</f>
        <v>0</v>
      </c>
      <c r="BL154" s="494"/>
      <c r="BM154" s="494"/>
      <c r="BO154" s="491"/>
      <c r="BP154" s="491"/>
      <c r="BQ154" s="492">
        <f t="shared" si="79"/>
        <v>0</v>
      </c>
      <c r="BR154" s="494"/>
      <c r="BS154" s="494"/>
      <c r="BT154" s="494"/>
      <c r="BX154" s="493">
        <f t="shared" si="96"/>
        <v>0</v>
      </c>
      <c r="BY154" s="493" t="e">
        <f>#REF!*BE154</f>
        <v>#REF!</v>
      </c>
      <c r="BZ154" s="493">
        <f t="shared" si="78"/>
        <v>0</v>
      </c>
    </row>
    <row r="155" spans="1:78" ht="49.9" customHeight="1">
      <c r="A155" s="482">
        <f>IFERROR(VLOOKUP(G155,'base dados'!$K$2:$L$3,2,FALSE),0)</f>
        <v>0</v>
      </c>
      <c r="B155" s="482">
        <f>IFERROR(VLOOKUP(H155,'base dados'!$O$2:$P$5,2,FALSE),0)</f>
        <v>0</v>
      </c>
      <c r="C155" s="578">
        <f t="shared" si="76"/>
        <v>145</v>
      </c>
      <c r="D155" s="578"/>
      <c r="E155" s="578"/>
      <c r="F155" s="581"/>
      <c r="G155" s="579"/>
      <c r="H155" s="579"/>
      <c r="I155" s="578"/>
      <c r="J155" s="582"/>
      <c r="K155" s="582"/>
      <c r="L155" s="586">
        <f t="shared" si="80"/>
        <v>0</v>
      </c>
      <c r="M155" s="587"/>
      <c r="N155" s="587"/>
      <c r="O155" s="586">
        <f t="shared" si="81"/>
        <v>0</v>
      </c>
      <c r="P155" s="587"/>
      <c r="Q155" s="587"/>
      <c r="R155" s="587"/>
      <c r="S155" s="587"/>
      <c r="T155" s="586">
        <f t="shared" si="82"/>
        <v>0</v>
      </c>
      <c r="U155" s="582"/>
      <c r="V155" s="582"/>
      <c r="W155" s="582"/>
      <c r="X155" s="582"/>
      <c r="Y155" s="586">
        <f t="shared" si="83"/>
        <v>0</v>
      </c>
      <c r="Z155" s="582"/>
      <c r="AA155" s="582"/>
      <c r="AB155" s="586">
        <f t="shared" si="84"/>
        <v>0</v>
      </c>
      <c r="AC155" s="582"/>
      <c r="AD155" s="582"/>
      <c r="AE155" s="582"/>
      <c r="AF155" s="586">
        <f t="shared" si="85"/>
        <v>0</v>
      </c>
      <c r="AG155" s="582"/>
      <c r="AH155" s="582"/>
      <c r="AI155" s="582"/>
      <c r="AJ155" s="582"/>
      <c r="AK155" s="586">
        <f t="shared" si="86"/>
        <v>0</v>
      </c>
      <c r="AL155" s="582"/>
      <c r="AM155" s="582"/>
      <c r="AN155" s="586">
        <f t="shared" si="87"/>
        <v>0</v>
      </c>
      <c r="AO155" s="582"/>
      <c r="AP155" s="582"/>
      <c r="AQ155" s="582"/>
      <c r="AR155" s="588">
        <f t="shared" si="88"/>
        <v>0</v>
      </c>
      <c r="AS155" s="590">
        <f t="shared" si="77"/>
        <v>0</v>
      </c>
      <c r="AT155" s="583" t="str">
        <f t="shared" si="89"/>
        <v/>
      </c>
      <c r="AU155" s="583" t="str">
        <f t="shared" si="90"/>
        <v/>
      </c>
      <c r="AV155" s="584" t="str">
        <f>IFERROR(VLOOKUP(G155,'base dados'!$B$2:$C$47,2,FALSE),"")</f>
        <v/>
      </c>
      <c r="AW155" s="589">
        <f t="shared" si="91"/>
        <v>0</v>
      </c>
      <c r="AX155" s="583" t="str">
        <f t="shared" si="92"/>
        <v/>
      </c>
      <c r="AY155" s="583" t="str">
        <f t="shared" si="93"/>
        <v/>
      </c>
      <c r="AZ155" s="585" t="str">
        <f>IFERROR(VLOOKUP(H155,'base dados'!$B$2:$C$47,2,FALSE),"")</f>
        <v/>
      </c>
      <c r="BA155" s="589">
        <f t="shared" si="94"/>
        <v>0</v>
      </c>
      <c r="BB155" s="589">
        <f t="shared" si="95"/>
        <v>0</v>
      </c>
      <c r="BD155" s="494"/>
      <c r="BE155" s="494"/>
      <c r="BF155" s="494"/>
      <c r="BG155" s="494"/>
      <c r="BH155" s="482" t="e">
        <f>VLOOKUP(I155,[27]TABELAS!$E$1:$F$48,2,0)</f>
        <v>#N/A</v>
      </c>
      <c r="BI155" s="491" t="str">
        <f>IF(AV155="","",VLOOKUP(CONCATENATE(I155,K155),[27]atualizada!$A$6:$N$160,12,0))</f>
        <v/>
      </c>
      <c r="BJ155" s="491" t="e">
        <f>IF(#REF!="","",VLOOKUP(CONCATENATE(I155,K155),[27]atualizada!$A$6:$N$160,8,0))</f>
        <v>#REF!</v>
      </c>
      <c r="BK155" s="491">
        <f>IF(BA155="","",VLOOKUP(CONCATENATE(I155,K155),[27]atualizada!$A$6:$N$160,10,0))</f>
        <v>0</v>
      </c>
      <c r="BL155" s="494"/>
      <c r="BM155" s="494"/>
      <c r="BO155" s="491"/>
      <c r="BP155" s="491"/>
      <c r="BQ155" s="492">
        <f t="shared" si="79"/>
        <v>0</v>
      </c>
      <c r="BR155" s="494"/>
      <c r="BS155" s="494"/>
      <c r="BT155" s="494"/>
      <c r="BX155" s="493">
        <f t="shared" si="96"/>
        <v>0</v>
      </c>
      <c r="BY155" s="493" t="e">
        <f>#REF!*BE155</f>
        <v>#REF!</v>
      </c>
      <c r="BZ155" s="493">
        <f t="shared" si="78"/>
        <v>0</v>
      </c>
    </row>
    <row r="156" spans="1:78" ht="49.9" customHeight="1">
      <c r="A156" s="482">
        <f>IFERROR(VLOOKUP(G156,'base dados'!$K$2:$L$3,2,FALSE),0)</f>
        <v>0</v>
      </c>
      <c r="B156" s="482">
        <f>IFERROR(VLOOKUP(H156,'base dados'!$O$2:$P$5,2,FALSE),0)</f>
        <v>0</v>
      </c>
      <c r="C156" s="578">
        <f t="shared" si="76"/>
        <v>146</v>
      </c>
      <c r="D156" s="578"/>
      <c r="E156" s="578"/>
      <c r="F156" s="581"/>
      <c r="G156" s="579"/>
      <c r="H156" s="579"/>
      <c r="I156" s="578"/>
      <c r="J156" s="582"/>
      <c r="K156" s="582"/>
      <c r="L156" s="586">
        <f t="shared" si="80"/>
        <v>0</v>
      </c>
      <c r="M156" s="587"/>
      <c r="N156" s="587"/>
      <c r="O156" s="586">
        <f t="shared" si="81"/>
        <v>0</v>
      </c>
      <c r="P156" s="587"/>
      <c r="Q156" s="587"/>
      <c r="R156" s="587"/>
      <c r="S156" s="587"/>
      <c r="T156" s="586">
        <f t="shared" si="82"/>
        <v>0</v>
      </c>
      <c r="U156" s="582"/>
      <c r="V156" s="582"/>
      <c r="W156" s="582"/>
      <c r="X156" s="582"/>
      <c r="Y156" s="586">
        <f t="shared" si="83"/>
        <v>0</v>
      </c>
      <c r="Z156" s="582"/>
      <c r="AA156" s="582"/>
      <c r="AB156" s="586">
        <f t="shared" si="84"/>
        <v>0</v>
      </c>
      <c r="AC156" s="582"/>
      <c r="AD156" s="582"/>
      <c r="AE156" s="582"/>
      <c r="AF156" s="586">
        <f t="shared" si="85"/>
        <v>0</v>
      </c>
      <c r="AG156" s="582"/>
      <c r="AH156" s="582"/>
      <c r="AI156" s="582"/>
      <c r="AJ156" s="582"/>
      <c r="AK156" s="586">
        <f t="shared" si="86"/>
        <v>0</v>
      </c>
      <c r="AL156" s="582"/>
      <c r="AM156" s="582"/>
      <c r="AN156" s="586">
        <f t="shared" si="87"/>
        <v>0</v>
      </c>
      <c r="AO156" s="582"/>
      <c r="AP156" s="582"/>
      <c r="AQ156" s="582"/>
      <c r="AR156" s="588">
        <f t="shared" si="88"/>
        <v>0</v>
      </c>
      <c r="AS156" s="590">
        <f t="shared" si="77"/>
        <v>0</v>
      </c>
      <c r="AT156" s="583" t="str">
        <f t="shared" si="89"/>
        <v/>
      </c>
      <c r="AU156" s="583" t="str">
        <f t="shared" si="90"/>
        <v/>
      </c>
      <c r="AV156" s="584" t="str">
        <f>IFERROR(VLOOKUP(G156,'base dados'!$B$2:$C$47,2,FALSE),"")</f>
        <v/>
      </c>
      <c r="AW156" s="589">
        <f t="shared" si="91"/>
        <v>0</v>
      </c>
      <c r="AX156" s="583" t="str">
        <f t="shared" si="92"/>
        <v/>
      </c>
      <c r="AY156" s="583" t="str">
        <f t="shared" si="93"/>
        <v/>
      </c>
      <c r="AZ156" s="585" t="str">
        <f>IFERROR(VLOOKUP(H156,'base dados'!$B$2:$C$47,2,FALSE),"")</f>
        <v/>
      </c>
      <c r="BA156" s="589">
        <f t="shared" si="94"/>
        <v>0</v>
      </c>
      <c r="BB156" s="589">
        <f t="shared" si="95"/>
        <v>0</v>
      </c>
      <c r="BD156" s="494"/>
      <c r="BE156" s="494"/>
      <c r="BF156" s="494"/>
      <c r="BG156" s="494"/>
      <c r="BH156" s="482" t="e">
        <f>VLOOKUP(I156,[27]TABELAS!$E$1:$F$48,2,0)</f>
        <v>#N/A</v>
      </c>
      <c r="BI156" s="491" t="str">
        <f>IF(AV156="","",VLOOKUP(CONCATENATE(I156,K156),[27]atualizada!$A$6:$N$160,12,0))</f>
        <v/>
      </c>
      <c r="BJ156" s="491" t="e">
        <f>IF(#REF!="","",VLOOKUP(CONCATENATE(I156,K156),[27]atualizada!$A$6:$N$160,8,0))</f>
        <v>#REF!</v>
      </c>
      <c r="BK156" s="491">
        <f>IF(BA156="","",VLOOKUP(CONCATENATE(I156,K156),[27]atualizada!$A$6:$N$160,10,0))</f>
        <v>0</v>
      </c>
      <c r="BL156" s="494"/>
      <c r="BM156" s="494"/>
      <c r="BO156" s="491"/>
      <c r="BP156" s="491"/>
      <c r="BQ156" s="492">
        <f t="shared" si="79"/>
        <v>0</v>
      </c>
      <c r="BR156" s="494"/>
      <c r="BS156" s="494"/>
      <c r="BT156" s="494"/>
      <c r="BX156" s="493">
        <f t="shared" si="96"/>
        <v>0</v>
      </c>
      <c r="BY156" s="493" t="e">
        <f>#REF!*BE156</f>
        <v>#REF!</v>
      </c>
      <c r="BZ156" s="493">
        <f t="shared" si="78"/>
        <v>0</v>
      </c>
    </row>
    <row r="157" spans="1:78" ht="49.9" customHeight="1">
      <c r="A157" s="482">
        <f>IFERROR(VLOOKUP(G157,'base dados'!$K$2:$L$3,2,FALSE),0)</f>
        <v>0</v>
      </c>
      <c r="B157" s="482">
        <f>IFERROR(VLOOKUP(H157,'base dados'!$O$2:$P$5,2,FALSE),0)</f>
        <v>0</v>
      </c>
      <c r="C157" s="578">
        <f t="shared" si="76"/>
        <v>147</v>
      </c>
      <c r="D157" s="578"/>
      <c r="E157" s="578"/>
      <c r="F157" s="581"/>
      <c r="G157" s="579"/>
      <c r="H157" s="579"/>
      <c r="I157" s="578"/>
      <c r="J157" s="582"/>
      <c r="K157" s="582"/>
      <c r="L157" s="586">
        <f t="shared" si="80"/>
        <v>0</v>
      </c>
      <c r="M157" s="587"/>
      <c r="N157" s="587"/>
      <c r="O157" s="586">
        <f t="shared" si="81"/>
        <v>0</v>
      </c>
      <c r="P157" s="587"/>
      <c r="Q157" s="587"/>
      <c r="R157" s="587"/>
      <c r="S157" s="587"/>
      <c r="T157" s="586">
        <f t="shared" si="82"/>
        <v>0</v>
      </c>
      <c r="U157" s="582"/>
      <c r="V157" s="582"/>
      <c r="W157" s="582"/>
      <c r="X157" s="582"/>
      <c r="Y157" s="586">
        <f t="shared" si="83"/>
        <v>0</v>
      </c>
      <c r="Z157" s="582"/>
      <c r="AA157" s="582"/>
      <c r="AB157" s="586">
        <f t="shared" si="84"/>
        <v>0</v>
      </c>
      <c r="AC157" s="582"/>
      <c r="AD157" s="582"/>
      <c r="AE157" s="582"/>
      <c r="AF157" s="586">
        <f t="shared" si="85"/>
        <v>0</v>
      </c>
      <c r="AG157" s="582"/>
      <c r="AH157" s="582"/>
      <c r="AI157" s="582"/>
      <c r="AJ157" s="582"/>
      <c r="AK157" s="586">
        <f t="shared" si="86"/>
        <v>0</v>
      </c>
      <c r="AL157" s="582"/>
      <c r="AM157" s="582"/>
      <c r="AN157" s="586">
        <f t="shared" si="87"/>
        <v>0</v>
      </c>
      <c r="AO157" s="582"/>
      <c r="AP157" s="582"/>
      <c r="AQ157" s="582"/>
      <c r="AR157" s="588">
        <f t="shared" si="88"/>
        <v>0</v>
      </c>
      <c r="AS157" s="590">
        <f t="shared" si="77"/>
        <v>0</v>
      </c>
      <c r="AT157" s="583" t="str">
        <f t="shared" si="89"/>
        <v/>
      </c>
      <c r="AU157" s="583" t="str">
        <f t="shared" si="90"/>
        <v/>
      </c>
      <c r="AV157" s="584" t="str">
        <f>IFERROR(VLOOKUP(G157,'base dados'!$B$2:$C$47,2,FALSE),"")</f>
        <v/>
      </c>
      <c r="AW157" s="589">
        <f t="shared" si="91"/>
        <v>0</v>
      </c>
      <c r="AX157" s="583" t="str">
        <f t="shared" si="92"/>
        <v/>
      </c>
      <c r="AY157" s="583" t="str">
        <f t="shared" si="93"/>
        <v/>
      </c>
      <c r="AZ157" s="585" t="str">
        <f>IFERROR(VLOOKUP(H157,'base dados'!$B$2:$C$47,2,FALSE),"")</f>
        <v/>
      </c>
      <c r="BA157" s="589">
        <f t="shared" si="94"/>
        <v>0</v>
      </c>
      <c r="BB157" s="589">
        <f t="shared" si="95"/>
        <v>0</v>
      </c>
      <c r="BD157" s="494"/>
      <c r="BE157" s="494"/>
      <c r="BF157" s="494"/>
      <c r="BG157" s="494"/>
      <c r="BH157" s="482" t="e">
        <f>VLOOKUP(I157,[27]TABELAS!$E$1:$F$48,2,0)</f>
        <v>#N/A</v>
      </c>
      <c r="BI157" s="491" t="str">
        <f>IF(AV157="","",VLOOKUP(CONCATENATE(I157,K157),[27]atualizada!$A$6:$N$160,12,0))</f>
        <v/>
      </c>
      <c r="BJ157" s="491" t="e">
        <f>IF(#REF!="","",VLOOKUP(CONCATENATE(I157,K157),[27]atualizada!$A$6:$N$160,8,0))</f>
        <v>#REF!</v>
      </c>
      <c r="BK157" s="491">
        <f>IF(BA157="","",VLOOKUP(CONCATENATE(I157,K157),[27]atualizada!$A$6:$N$160,10,0))</f>
        <v>0</v>
      </c>
      <c r="BL157" s="494"/>
      <c r="BM157" s="494"/>
      <c r="BO157" s="491"/>
      <c r="BP157" s="491"/>
      <c r="BQ157" s="492">
        <f t="shared" si="79"/>
        <v>0</v>
      </c>
      <c r="BR157" s="494"/>
      <c r="BS157" s="494"/>
      <c r="BT157" s="494"/>
      <c r="BX157" s="493">
        <f t="shared" si="96"/>
        <v>0</v>
      </c>
      <c r="BY157" s="493" t="e">
        <f>#REF!*BE157</f>
        <v>#REF!</v>
      </c>
      <c r="BZ157" s="493">
        <f t="shared" si="78"/>
        <v>0</v>
      </c>
    </row>
    <row r="158" spans="1:78" ht="49.9" customHeight="1">
      <c r="A158" s="482">
        <f>IFERROR(VLOOKUP(G158,'base dados'!$K$2:$L$3,2,FALSE),0)</f>
        <v>0</v>
      </c>
      <c r="B158" s="482">
        <f>IFERROR(VLOOKUP(H158,'base dados'!$O$2:$P$5,2,FALSE),0)</f>
        <v>0</v>
      </c>
      <c r="C158" s="578">
        <f t="shared" si="76"/>
        <v>148</v>
      </c>
      <c r="D158" s="578"/>
      <c r="E158" s="578"/>
      <c r="F158" s="581"/>
      <c r="G158" s="579"/>
      <c r="H158" s="579"/>
      <c r="I158" s="578"/>
      <c r="J158" s="582"/>
      <c r="K158" s="582"/>
      <c r="L158" s="586">
        <f t="shared" si="80"/>
        <v>0</v>
      </c>
      <c r="M158" s="587"/>
      <c r="N158" s="587"/>
      <c r="O158" s="586">
        <f t="shared" si="81"/>
        <v>0</v>
      </c>
      <c r="P158" s="587"/>
      <c r="Q158" s="587"/>
      <c r="R158" s="587"/>
      <c r="S158" s="587"/>
      <c r="T158" s="586">
        <f t="shared" si="82"/>
        <v>0</v>
      </c>
      <c r="U158" s="582"/>
      <c r="V158" s="582"/>
      <c r="W158" s="582"/>
      <c r="X158" s="582"/>
      <c r="Y158" s="586">
        <f t="shared" si="83"/>
        <v>0</v>
      </c>
      <c r="Z158" s="582"/>
      <c r="AA158" s="582"/>
      <c r="AB158" s="586">
        <f t="shared" si="84"/>
        <v>0</v>
      </c>
      <c r="AC158" s="582"/>
      <c r="AD158" s="582"/>
      <c r="AE158" s="582"/>
      <c r="AF158" s="586">
        <f t="shared" si="85"/>
        <v>0</v>
      </c>
      <c r="AG158" s="582"/>
      <c r="AH158" s="582"/>
      <c r="AI158" s="582"/>
      <c r="AJ158" s="582"/>
      <c r="AK158" s="586">
        <f t="shared" si="86"/>
        <v>0</v>
      </c>
      <c r="AL158" s="582"/>
      <c r="AM158" s="582"/>
      <c r="AN158" s="586">
        <f t="shared" si="87"/>
        <v>0</v>
      </c>
      <c r="AO158" s="582"/>
      <c r="AP158" s="582"/>
      <c r="AQ158" s="582"/>
      <c r="AR158" s="588">
        <f t="shared" si="88"/>
        <v>0</v>
      </c>
      <c r="AS158" s="590">
        <f t="shared" si="77"/>
        <v>0</v>
      </c>
      <c r="AT158" s="583" t="str">
        <f t="shared" si="89"/>
        <v/>
      </c>
      <c r="AU158" s="583" t="str">
        <f t="shared" si="90"/>
        <v/>
      </c>
      <c r="AV158" s="584" t="str">
        <f>IFERROR(VLOOKUP(G158,'base dados'!$B$2:$C$47,2,FALSE),"")</f>
        <v/>
      </c>
      <c r="AW158" s="589">
        <f t="shared" si="91"/>
        <v>0</v>
      </c>
      <c r="AX158" s="583" t="str">
        <f t="shared" si="92"/>
        <v/>
      </c>
      <c r="AY158" s="583" t="str">
        <f t="shared" si="93"/>
        <v/>
      </c>
      <c r="AZ158" s="585" t="str">
        <f>IFERROR(VLOOKUP(H158,'base dados'!$B$2:$C$47,2,FALSE),"")</f>
        <v/>
      </c>
      <c r="BA158" s="589">
        <f t="shared" si="94"/>
        <v>0</v>
      </c>
      <c r="BB158" s="589">
        <f t="shared" si="95"/>
        <v>0</v>
      </c>
      <c r="BD158" s="494"/>
      <c r="BE158" s="494"/>
      <c r="BF158" s="494"/>
      <c r="BG158" s="494"/>
      <c r="BH158" s="482" t="e">
        <f>VLOOKUP(I158,[27]TABELAS!$E$1:$F$48,2,0)</f>
        <v>#N/A</v>
      </c>
      <c r="BI158" s="491" t="str">
        <f>IF(AV158="","",VLOOKUP(CONCATENATE(I158,K158),[27]atualizada!$A$6:$N$160,12,0))</f>
        <v/>
      </c>
      <c r="BJ158" s="491" t="e">
        <f>IF(#REF!="","",VLOOKUP(CONCATENATE(I158,K158),[27]atualizada!$A$6:$N$160,8,0))</f>
        <v>#REF!</v>
      </c>
      <c r="BK158" s="491">
        <f>IF(BA158="","",VLOOKUP(CONCATENATE(I158,K158),[27]atualizada!$A$6:$N$160,10,0))</f>
        <v>0</v>
      </c>
      <c r="BL158" s="494"/>
      <c r="BM158" s="494"/>
      <c r="BO158" s="491"/>
      <c r="BP158" s="491"/>
      <c r="BQ158" s="492">
        <f t="shared" si="79"/>
        <v>0</v>
      </c>
      <c r="BR158" s="494"/>
      <c r="BS158" s="494"/>
      <c r="BT158" s="494"/>
      <c r="BX158" s="493">
        <f t="shared" si="96"/>
        <v>0</v>
      </c>
      <c r="BY158" s="493" t="e">
        <f>#REF!*BE158</f>
        <v>#REF!</v>
      </c>
      <c r="BZ158" s="493">
        <f t="shared" si="78"/>
        <v>0</v>
      </c>
    </row>
    <row r="159" spans="1:78" ht="49.9" customHeight="1">
      <c r="A159" s="482">
        <f>IFERROR(VLOOKUP(G159,'base dados'!$K$2:$L$3,2,FALSE),0)</f>
        <v>0</v>
      </c>
      <c r="B159" s="482">
        <f>IFERROR(VLOOKUP(H159,'base dados'!$O$2:$P$5,2,FALSE),0)</f>
        <v>0</v>
      </c>
      <c r="C159" s="578">
        <f t="shared" si="76"/>
        <v>149</v>
      </c>
      <c r="D159" s="578"/>
      <c r="E159" s="578"/>
      <c r="F159" s="581"/>
      <c r="G159" s="579"/>
      <c r="H159" s="579"/>
      <c r="I159" s="578"/>
      <c r="J159" s="582"/>
      <c r="K159" s="582"/>
      <c r="L159" s="586">
        <f t="shared" si="80"/>
        <v>0</v>
      </c>
      <c r="M159" s="587"/>
      <c r="N159" s="587"/>
      <c r="O159" s="586">
        <f t="shared" si="81"/>
        <v>0</v>
      </c>
      <c r="P159" s="587"/>
      <c r="Q159" s="587"/>
      <c r="R159" s="587"/>
      <c r="S159" s="587"/>
      <c r="T159" s="586">
        <f t="shared" si="82"/>
        <v>0</v>
      </c>
      <c r="U159" s="582"/>
      <c r="V159" s="582"/>
      <c r="W159" s="582"/>
      <c r="X159" s="582"/>
      <c r="Y159" s="586">
        <f t="shared" si="83"/>
        <v>0</v>
      </c>
      <c r="Z159" s="582"/>
      <c r="AA159" s="582"/>
      <c r="AB159" s="586">
        <f t="shared" si="84"/>
        <v>0</v>
      </c>
      <c r="AC159" s="582"/>
      <c r="AD159" s="582"/>
      <c r="AE159" s="582"/>
      <c r="AF159" s="586">
        <f t="shared" si="85"/>
        <v>0</v>
      </c>
      <c r="AG159" s="582"/>
      <c r="AH159" s="582"/>
      <c r="AI159" s="582"/>
      <c r="AJ159" s="582"/>
      <c r="AK159" s="586">
        <f t="shared" si="86"/>
        <v>0</v>
      </c>
      <c r="AL159" s="582"/>
      <c r="AM159" s="582"/>
      <c r="AN159" s="586">
        <f t="shared" si="87"/>
        <v>0</v>
      </c>
      <c r="AO159" s="582"/>
      <c r="AP159" s="582"/>
      <c r="AQ159" s="582"/>
      <c r="AR159" s="588">
        <f t="shared" si="88"/>
        <v>0</v>
      </c>
      <c r="AS159" s="590">
        <f t="shared" si="77"/>
        <v>0</v>
      </c>
      <c r="AT159" s="583" t="str">
        <f t="shared" si="89"/>
        <v/>
      </c>
      <c r="AU159" s="583" t="str">
        <f t="shared" si="90"/>
        <v/>
      </c>
      <c r="AV159" s="584" t="str">
        <f>IFERROR(VLOOKUP(G159,'base dados'!$B$2:$C$47,2,FALSE),"")</f>
        <v/>
      </c>
      <c r="AW159" s="589">
        <f t="shared" si="91"/>
        <v>0</v>
      </c>
      <c r="AX159" s="583" t="str">
        <f t="shared" si="92"/>
        <v/>
      </c>
      <c r="AY159" s="583" t="str">
        <f t="shared" si="93"/>
        <v/>
      </c>
      <c r="AZ159" s="585" t="str">
        <f>IFERROR(VLOOKUP(H159,'base dados'!$B$2:$C$47,2,FALSE),"")</f>
        <v/>
      </c>
      <c r="BA159" s="589">
        <f t="shared" si="94"/>
        <v>0</v>
      </c>
      <c r="BB159" s="589">
        <f t="shared" si="95"/>
        <v>0</v>
      </c>
      <c r="BD159" s="494"/>
      <c r="BE159" s="494"/>
      <c r="BF159" s="494"/>
      <c r="BG159" s="494"/>
      <c r="BH159" s="482" t="e">
        <f>VLOOKUP(I159,[27]TABELAS!$E$1:$F$48,2,0)</f>
        <v>#N/A</v>
      </c>
      <c r="BI159" s="491" t="str">
        <f>IF(AV159="","",VLOOKUP(CONCATENATE(I159,K159),[27]atualizada!$A$6:$N$160,12,0))</f>
        <v/>
      </c>
      <c r="BJ159" s="491" t="e">
        <f>IF(#REF!="","",VLOOKUP(CONCATENATE(I159,K159),[27]atualizada!$A$6:$N$160,8,0))</f>
        <v>#REF!</v>
      </c>
      <c r="BK159" s="491">
        <f>IF(BA159="","",VLOOKUP(CONCATENATE(I159,K159),[27]atualizada!$A$6:$N$160,10,0))</f>
        <v>0</v>
      </c>
      <c r="BL159" s="494"/>
      <c r="BM159" s="494"/>
      <c r="BO159" s="491"/>
      <c r="BP159" s="491"/>
      <c r="BQ159" s="492">
        <f t="shared" si="79"/>
        <v>0</v>
      </c>
      <c r="BR159" s="494"/>
      <c r="BS159" s="494"/>
      <c r="BT159" s="494"/>
      <c r="BX159" s="493">
        <f t="shared" si="96"/>
        <v>0</v>
      </c>
      <c r="BY159" s="493" t="e">
        <f>#REF!*BE159</f>
        <v>#REF!</v>
      </c>
      <c r="BZ159" s="493">
        <f t="shared" si="78"/>
        <v>0</v>
      </c>
    </row>
    <row r="160" spans="1:78" ht="49.9" customHeight="1">
      <c r="A160" s="482">
        <f>IFERROR(VLOOKUP(G160,'base dados'!$K$2:$L$3,2,FALSE),0)</f>
        <v>0</v>
      </c>
      <c r="B160" s="482">
        <f>IFERROR(VLOOKUP(H160,'base dados'!$O$2:$P$5,2,FALSE),0)</f>
        <v>0</v>
      </c>
      <c r="C160" s="578">
        <f t="shared" si="76"/>
        <v>150</v>
      </c>
      <c r="D160" s="578"/>
      <c r="E160" s="578"/>
      <c r="F160" s="581"/>
      <c r="G160" s="579"/>
      <c r="H160" s="579"/>
      <c r="I160" s="578"/>
      <c r="J160" s="582"/>
      <c r="K160" s="582"/>
      <c r="L160" s="586">
        <f t="shared" si="80"/>
        <v>0</v>
      </c>
      <c r="M160" s="587"/>
      <c r="N160" s="587"/>
      <c r="O160" s="586">
        <f t="shared" si="81"/>
        <v>0</v>
      </c>
      <c r="P160" s="587"/>
      <c r="Q160" s="587"/>
      <c r="R160" s="587"/>
      <c r="S160" s="587"/>
      <c r="T160" s="586">
        <f t="shared" si="82"/>
        <v>0</v>
      </c>
      <c r="U160" s="582"/>
      <c r="V160" s="582"/>
      <c r="W160" s="582"/>
      <c r="X160" s="582"/>
      <c r="Y160" s="586">
        <f t="shared" si="83"/>
        <v>0</v>
      </c>
      <c r="Z160" s="582"/>
      <c r="AA160" s="582"/>
      <c r="AB160" s="586">
        <f t="shared" si="84"/>
        <v>0</v>
      </c>
      <c r="AC160" s="582"/>
      <c r="AD160" s="582"/>
      <c r="AE160" s="582"/>
      <c r="AF160" s="586">
        <f t="shared" si="85"/>
        <v>0</v>
      </c>
      <c r="AG160" s="582"/>
      <c r="AH160" s="582"/>
      <c r="AI160" s="582"/>
      <c r="AJ160" s="582"/>
      <c r="AK160" s="586">
        <f t="shared" si="86"/>
        <v>0</v>
      </c>
      <c r="AL160" s="582"/>
      <c r="AM160" s="582"/>
      <c r="AN160" s="586">
        <f t="shared" si="87"/>
        <v>0</v>
      </c>
      <c r="AO160" s="582"/>
      <c r="AP160" s="582"/>
      <c r="AQ160" s="582"/>
      <c r="AR160" s="588">
        <f t="shared" si="88"/>
        <v>0</v>
      </c>
      <c r="AS160" s="590">
        <f t="shared" si="77"/>
        <v>0</v>
      </c>
      <c r="AT160" s="583" t="str">
        <f t="shared" si="89"/>
        <v/>
      </c>
      <c r="AU160" s="583" t="str">
        <f t="shared" si="90"/>
        <v/>
      </c>
      <c r="AV160" s="584" t="str">
        <f>IFERROR(VLOOKUP(G160,'base dados'!$B$2:$C$47,2,FALSE),"")</f>
        <v/>
      </c>
      <c r="AW160" s="589">
        <f t="shared" si="91"/>
        <v>0</v>
      </c>
      <c r="AX160" s="583" t="str">
        <f t="shared" si="92"/>
        <v/>
      </c>
      <c r="AY160" s="583" t="str">
        <f t="shared" si="93"/>
        <v/>
      </c>
      <c r="AZ160" s="585" t="str">
        <f>IFERROR(VLOOKUP(H160,'base dados'!$B$2:$C$47,2,FALSE),"")</f>
        <v/>
      </c>
      <c r="BA160" s="589">
        <f t="shared" si="94"/>
        <v>0</v>
      </c>
      <c r="BB160" s="589">
        <f t="shared" si="95"/>
        <v>0</v>
      </c>
      <c r="BD160" s="494"/>
      <c r="BE160" s="494"/>
      <c r="BF160" s="494"/>
      <c r="BG160" s="494"/>
      <c r="BH160" s="482" t="e">
        <f>VLOOKUP(I160,[27]TABELAS!$E$1:$F$48,2,0)</f>
        <v>#N/A</v>
      </c>
      <c r="BI160" s="491" t="str">
        <f>IF(AV160="","",VLOOKUP(CONCATENATE(I160,K160),[27]atualizada!$A$6:$N$160,12,0))</f>
        <v/>
      </c>
      <c r="BJ160" s="491" t="e">
        <f>IF(#REF!="","",VLOOKUP(CONCATENATE(I160,K160),[27]atualizada!$A$6:$N$160,8,0))</f>
        <v>#REF!</v>
      </c>
      <c r="BK160" s="491">
        <f>IF(BA160="","",VLOOKUP(CONCATENATE(I160,K160),[27]atualizada!$A$6:$N$160,10,0))</f>
        <v>0</v>
      </c>
      <c r="BL160" s="494"/>
      <c r="BM160" s="494"/>
      <c r="BO160" s="491"/>
      <c r="BP160" s="491"/>
      <c r="BQ160" s="492">
        <f t="shared" si="79"/>
        <v>0</v>
      </c>
      <c r="BR160" s="494"/>
      <c r="BS160" s="494"/>
      <c r="BT160" s="494"/>
      <c r="BX160" s="493">
        <f t="shared" si="96"/>
        <v>0</v>
      </c>
      <c r="BY160" s="493" t="e">
        <f>#REF!*BE160</f>
        <v>#REF!</v>
      </c>
      <c r="BZ160" s="493">
        <f t="shared" si="78"/>
        <v>0</v>
      </c>
    </row>
    <row r="161" spans="1:78" ht="49.9" customHeight="1">
      <c r="A161" s="482">
        <f>IFERROR(VLOOKUP(G161,'base dados'!$K$2:$L$3,2,FALSE),0)</f>
        <v>0</v>
      </c>
      <c r="B161" s="482">
        <f>IFERROR(VLOOKUP(H161,'base dados'!$O$2:$P$5,2,FALSE),0)</f>
        <v>0</v>
      </c>
      <c r="C161" s="578">
        <f t="shared" si="76"/>
        <v>151</v>
      </c>
      <c r="D161" s="578"/>
      <c r="E161" s="578"/>
      <c r="F161" s="581"/>
      <c r="G161" s="579"/>
      <c r="H161" s="579"/>
      <c r="I161" s="578"/>
      <c r="J161" s="582"/>
      <c r="K161" s="582"/>
      <c r="L161" s="586">
        <f t="shared" si="80"/>
        <v>0</v>
      </c>
      <c r="M161" s="587"/>
      <c r="N161" s="587"/>
      <c r="O161" s="586">
        <f t="shared" si="81"/>
        <v>0</v>
      </c>
      <c r="P161" s="587"/>
      <c r="Q161" s="587"/>
      <c r="R161" s="587"/>
      <c r="S161" s="587"/>
      <c r="T161" s="586">
        <f t="shared" si="82"/>
        <v>0</v>
      </c>
      <c r="U161" s="582"/>
      <c r="V161" s="582"/>
      <c r="W161" s="582"/>
      <c r="X161" s="582"/>
      <c r="Y161" s="586">
        <f t="shared" si="83"/>
        <v>0</v>
      </c>
      <c r="Z161" s="582"/>
      <c r="AA161" s="582"/>
      <c r="AB161" s="586">
        <f t="shared" si="84"/>
        <v>0</v>
      </c>
      <c r="AC161" s="582"/>
      <c r="AD161" s="582"/>
      <c r="AE161" s="582"/>
      <c r="AF161" s="586">
        <f t="shared" si="85"/>
        <v>0</v>
      </c>
      <c r="AG161" s="582"/>
      <c r="AH161" s="582"/>
      <c r="AI161" s="582"/>
      <c r="AJ161" s="582"/>
      <c r="AK161" s="586">
        <f t="shared" si="86"/>
        <v>0</v>
      </c>
      <c r="AL161" s="582"/>
      <c r="AM161" s="582"/>
      <c r="AN161" s="586">
        <f t="shared" si="87"/>
        <v>0</v>
      </c>
      <c r="AO161" s="582"/>
      <c r="AP161" s="582"/>
      <c r="AQ161" s="582"/>
      <c r="AR161" s="588">
        <f t="shared" si="88"/>
        <v>0</v>
      </c>
      <c r="AS161" s="590">
        <f t="shared" si="77"/>
        <v>0</v>
      </c>
      <c r="AT161" s="583" t="str">
        <f t="shared" si="89"/>
        <v/>
      </c>
      <c r="AU161" s="583" t="str">
        <f t="shared" si="90"/>
        <v/>
      </c>
      <c r="AV161" s="584" t="str">
        <f>IFERROR(VLOOKUP(G161,'base dados'!$B$2:$C$47,2,FALSE),"")</f>
        <v/>
      </c>
      <c r="AW161" s="589">
        <f t="shared" si="91"/>
        <v>0</v>
      </c>
      <c r="AX161" s="583" t="str">
        <f t="shared" si="92"/>
        <v/>
      </c>
      <c r="AY161" s="583" t="str">
        <f t="shared" si="93"/>
        <v/>
      </c>
      <c r="AZ161" s="585" t="str">
        <f>IFERROR(VLOOKUP(H161,'base dados'!$B$2:$C$47,2,FALSE),"")</f>
        <v/>
      </c>
      <c r="BA161" s="589">
        <f t="shared" si="94"/>
        <v>0</v>
      </c>
      <c r="BB161" s="589">
        <f t="shared" si="95"/>
        <v>0</v>
      </c>
      <c r="BD161" s="494"/>
      <c r="BE161" s="494"/>
      <c r="BF161" s="494"/>
      <c r="BG161" s="494"/>
      <c r="BH161" s="482" t="e">
        <f>VLOOKUP(I161,[27]TABELAS!$E$1:$F$48,2,0)</f>
        <v>#N/A</v>
      </c>
      <c r="BI161" s="491" t="str">
        <f>IF(AV161="","",VLOOKUP(CONCATENATE(I161,K161),[27]atualizada!$A$6:$N$160,12,0))</f>
        <v/>
      </c>
      <c r="BJ161" s="491" t="e">
        <f>IF(#REF!="","",VLOOKUP(CONCATENATE(I161,K161),[27]atualizada!$A$6:$N$160,8,0))</f>
        <v>#REF!</v>
      </c>
      <c r="BK161" s="491">
        <f>IF(BA161="","",VLOOKUP(CONCATENATE(I161,K161),[27]atualizada!$A$6:$N$160,10,0))</f>
        <v>0</v>
      </c>
      <c r="BL161" s="494"/>
      <c r="BM161" s="494"/>
      <c r="BO161" s="491"/>
      <c r="BP161" s="491"/>
      <c r="BQ161" s="492">
        <f t="shared" si="79"/>
        <v>0</v>
      </c>
      <c r="BR161" s="494"/>
      <c r="BS161" s="494"/>
      <c r="BT161" s="494"/>
      <c r="BX161" s="493">
        <f t="shared" si="96"/>
        <v>0</v>
      </c>
      <c r="BY161" s="493" t="e">
        <f>#REF!*BE161</f>
        <v>#REF!</v>
      </c>
      <c r="BZ161" s="493">
        <f t="shared" si="78"/>
        <v>0</v>
      </c>
    </row>
    <row r="162" spans="1:78" ht="49.9" customHeight="1">
      <c r="A162" s="482">
        <f>IFERROR(VLOOKUP(G162,'base dados'!$K$2:$L$3,2,FALSE),0)</f>
        <v>0</v>
      </c>
      <c r="B162" s="482">
        <f>IFERROR(VLOOKUP(H162,'base dados'!$O$2:$P$5,2,FALSE),0)</f>
        <v>0</v>
      </c>
      <c r="C162" s="578">
        <f t="shared" si="76"/>
        <v>152</v>
      </c>
      <c r="D162" s="578"/>
      <c r="E162" s="578"/>
      <c r="F162" s="581"/>
      <c r="G162" s="579"/>
      <c r="H162" s="579"/>
      <c r="I162" s="578"/>
      <c r="J162" s="582"/>
      <c r="K162" s="582"/>
      <c r="L162" s="586">
        <f t="shared" si="80"/>
        <v>0</v>
      </c>
      <c r="M162" s="587"/>
      <c r="N162" s="587"/>
      <c r="O162" s="586">
        <f t="shared" si="81"/>
        <v>0</v>
      </c>
      <c r="P162" s="587"/>
      <c r="Q162" s="587"/>
      <c r="R162" s="587"/>
      <c r="S162" s="587"/>
      <c r="T162" s="586">
        <f t="shared" si="82"/>
        <v>0</v>
      </c>
      <c r="U162" s="582"/>
      <c r="V162" s="582"/>
      <c r="W162" s="582"/>
      <c r="X162" s="582"/>
      <c r="Y162" s="586">
        <f t="shared" si="83"/>
        <v>0</v>
      </c>
      <c r="Z162" s="582"/>
      <c r="AA162" s="582"/>
      <c r="AB162" s="586">
        <f t="shared" si="84"/>
        <v>0</v>
      </c>
      <c r="AC162" s="582"/>
      <c r="AD162" s="582"/>
      <c r="AE162" s="582"/>
      <c r="AF162" s="586">
        <f t="shared" si="85"/>
        <v>0</v>
      </c>
      <c r="AG162" s="582"/>
      <c r="AH162" s="582"/>
      <c r="AI162" s="582"/>
      <c r="AJ162" s="582"/>
      <c r="AK162" s="586">
        <f t="shared" si="86"/>
        <v>0</v>
      </c>
      <c r="AL162" s="582"/>
      <c r="AM162" s="582"/>
      <c r="AN162" s="586">
        <f t="shared" si="87"/>
        <v>0</v>
      </c>
      <c r="AO162" s="582"/>
      <c r="AP162" s="582"/>
      <c r="AQ162" s="582"/>
      <c r="AR162" s="588">
        <f t="shared" si="88"/>
        <v>0</v>
      </c>
      <c r="AS162" s="590">
        <f t="shared" si="77"/>
        <v>0</v>
      </c>
      <c r="AT162" s="583" t="str">
        <f t="shared" si="89"/>
        <v/>
      </c>
      <c r="AU162" s="583" t="str">
        <f t="shared" si="90"/>
        <v/>
      </c>
      <c r="AV162" s="584" t="str">
        <f>IFERROR(VLOOKUP(G162,'base dados'!$B$2:$C$47,2,FALSE),"")</f>
        <v/>
      </c>
      <c r="AW162" s="589">
        <f t="shared" si="91"/>
        <v>0</v>
      </c>
      <c r="AX162" s="583" t="str">
        <f t="shared" si="92"/>
        <v/>
      </c>
      <c r="AY162" s="583" t="str">
        <f t="shared" si="93"/>
        <v/>
      </c>
      <c r="AZ162" s="585" t="str">
        <f>IFERROR(VLOOKUP(H162,'base dados'!$B$2:$C$47,2,FALSE),"")</f>
        <v/>
      </c>
      <c r="BA162" s="589">
        <f t="shared" si="94"/>
        <v>0</v>
      </c>
      <c r="BB162" s="589">
        <f t="shared" si="95"/>
        <v>0</v>
      </c>
      <c r="BD162" s="494"/>
      <c r="BE162" s="494"/>
      <c r="BF162" s="494"/>
      <c r="BG162" s="494"/>
      <c r="BH162" s="482" t="e">
        <f>VLOOKUP(I162,[27]TABELAS!$E$1:$F$48,2,0)</f>
        <v>#N/A</v>
      </c>
      <c r="BI162" s="491" t="str">
        <f>IF(AV162="","",VLOOKUP(CONCATENATE(I162,K162),[27]atualizada!$A$6:$N$160,12,0))</f>
        <v/>
      </c>
      <c r="BJ162" s="491" t="e">
        <f>IF(#REF!="","",VLOOKUP(CONCATENATE(I162,K162),[27]atualizada!$A$6:$N$160,8,0))</f>
        <v>#REF!</v>
      </c>
      <c r="BK162" s="491">
        <f>IF(BA162="","",VLOOKUP(CONCATENATE(I162,K162),[27]atualizada!$A$6:$N$160,10,0))</f>
        <v>0</v>
      </c>
      <c r="BL162" s="494"/>
      <c r="BM162" s="494"/>
      <c r="BO162" s="491"/>
      <c r="BP162" s="491"/>
      <c r="BQ162" s="492">
        <f t="shared" si="79"/>
        <v>0</v>
      </c>
      <c r="BR162" s="494"/>
      <c r="BS162" s="494"/>
      <c r="BT162" s="494"/>
      <c r="BX162" s="493">
        <f t="shared" si="96"/>
        <v>0</v>
      </c>
      <c r="BY162" s="493" t="e">
        <f>#REF!*BE162</f>
        <v>#REF!</v>
      </c>
      <c r="BZ162" s="493">
        <f t="shared" si="78"/>
        <v>0</v>
      </c>
    </row>
    <row r="163" spans="1:78" ht="49.9" customHeight="1">
      <c r="A163" s="482">
        <f>IFERROR(VLOOKUP(G163,'base dados'!$K$2:$L$3,2,FALSE),0)</f>
        <v>0</v>
      </c>
      <c r="B163" s="482">
        <f>IFERROR(VLOOKUP(H163,'base dados'!$O$2:$P$5,2,FALSE),0)</f>
        <v>0</v>
      </c>
      <c r="C163" s="578">
        <f t="shared" si="76"/>
        <v>153</v>
      </c>
      <c r="D163" s="578"/>
      <c r="E163" s="578"/>
      <c r="F163" s="581"/>
      <c r="G163" s="579"/>
      <c r="H163" s="579"/>
      <c r="I163" s="578"/>
      <c r="J163" s="582"/>
      <c r="K163" s="582"/>
      <c r="L163" s="586">
        <f t="shared" si="80"/>
        <v>0</v>
      </c>
      <c r="M163" s="587"/>
      <c r="N163" s="587"/>
      <c r="O163" s="586">
        <f t="shared" si="81"/>
        <v>0</v>
      </c>
      <c r="P163" s="587"/>
      <c r="Q163" s="587"/>
      <c r="R163" s="587"/>
      <c r="S163" s="587"/>
      <c r="T163" s="586">
        <f t="shared" si="82"/>
        <v>0</v>
      </c>
      <c r="U163" s="582"/>
      <c r="V163" s="582"/>
      <c r="W163" s="582"/>
      <c r="X163" s="582"/>
      <c r="Y163" s="586">
        <f t="shared" si="83"/>
        <v>0</v>
      </c>
      <c r="Z163" s="582"/>
      <c r="AA163" s="582"/>
      <c r="AB163" s="586">
        <f t="shared" si="84"/>
        <v>0</v>
      </c>
      <c r="AC163" s="582"/>
      <c r="AD163" s="582"/>
      <c r="AE163" s="582"/>
      <c r="AF163" s="586">
        <f t="shared" si="85"/>
        <v>0</v>
      </c>
      <c r="AG163" s="582"/>
      <c r="AH163" s="582"/>
      <c r="AI163" s="582"/>
      <c r="AJ163" s="582"/>
      <c r="AK163" s="586">
        <f t="shared" si="86"/>
        <v>0</v>
      </c>
      <c r="AL163" s="582"/>
      <c r="AM163" s="582"/>
      <c r="AN163" s="586">
        <f t="shared" si="87"/>
        <v>0</v>
      </c>
      <c r="AO163" s="582"/>
      <c r="AP163" s="582"/>
      <c r="AQ163" s="582"/>
      <c r="AR163" s="588">
        <f t="shared" si="88"/>
        <v>0</v>
      </c>
      <c r="AS163" s="590">
        <f t="shared" si="77"/>
        <v>0</v>
      </c>
      <c r="AT163" s="583" t="str">
        <f t="shared" si="89"/>
        <v/>
      </c>
      <c r="AU163" s="583" t="str">
        <f t="shared" si="90"/>
        <v/>
      </c>
      <c r="AV163" s="584" t="str">
        <f>IFERROR(VLOOKUP(G163,'base dados'!$B$2:$C$47,2,FALSE),"")</f>
        <v/>
      </c>
      <c r="AW163" s="589">
        <f t="shared" si="91"/>
        <v>0</v>
      </c>
      <c r="AX163" s="583" t="str">
        <f t="shared" si="92"/>
        <v/>
      </c>
      <c r="AY163" s="583" t="str">
        <f t="shared" si="93"/>
        <v/>
      </c>
      <c r="AZ163" s="585" t="str">
        <f>IFERROR(VLOOKUP(H163,'base dados'!$B$2:$C$47,2,FALSE),"")</f>
        <v/>
      </c>
      <c r="BA163" s="589">
        <f t="shared" si="94"/>
        <v>0</v>
      </c>
      <c r="BB163" s="589">
        <f t="shared" si="95"/>
        <v>0</v>
      </c>
      <c r="BD163" s="494"/>
      <c r="BE163" s="494"/>
      <c r="BF163" s="494"/>
      <c r="BG163" s="494"/>
      <c r="BH163" s="482" t="e">
        <f>VLOOKUP(I163,[27]TABELAS!$E$1:$F$48,2,0)</f>
        <v>#N/A</v>
      </c>
      <c r="BI163" s="491" t="str">
        <f>IF(AV163="","",VLOOKUP(CONCATENATE(I163,K163),[27]atualizada!$A$6:$N$160,12,0))</f>
        <v/>
      </c>
      <c r="BJ163" s="491" t="e">
        <f>IF(#REF!="","",VLOOKUP(CONCATENATE(I163,K163),[27]atualizada!$A$6:$N$160,8,0))</f>
        <v>#REF!</v>
      </c>
      <c r="BK163" s="491">
        <f>IF(BA163="","",VLOOKUP(CONCATENATE(I163,K163),[27]atualizada!$A$6:$N$160,10,0))</f>
        <v>0</v>
      </c>
      <c r="BL163" s="494"/>
      <c r="BM163" s="494"/>
      <c r="BO163" s="491"/>
      <c r="BP163" s="491"/>
      <c r="BQ163" s="492">
        <f t="shared" si="79"/>
        <v>0</v>
      </c>
      <c r="BR163" s="494"/>
      <c r="BS163" s="494"/>
      <c r="BT163" s="494"/>
      <c r="BX163" s="493">
        <f t="shared" si="96"/>
        <v>0</v>
      </c>
      <c r="BY163" s="493" t="e">
        <f>#REF!*BE163</f>
        <v>#REF!</v>
      </c>
      <c r="BZ163" s="493">
        <f t="shared" si="78"/>
        <v>0</v>
      </c>
    </row>
    <row r="164" spans="1:78" ht="49.9" customHeight="1">
      <c r="A164" s="482">
        <f>IFERROR(VLOOKUP(G164,'base dados'!$K$2:$L$3,2,FALSE),0)</f>
        <v>0</v>
      </c>
      <c r="B164" s="482">
        <f>IFERROR(VLOOKUP(H164,'base dados'!$O$2:$P$5,2,FALSE),0)</f>
        <v>0</v>
      </c>
      <c r="C164" s="578">
        <f t="shared" si="76"/>
        <v>154</v>
      </c>
      <c r="D164" s="578"/>
      <c r="E164" s="578"/>
      <c r="F164" s="581"/>
      <c r="G164" s="579"/>
      <c r="H164" s="579"/>
      <c r="I164" s="578"/>
      <c r="J164" s="582"/>
      <c r="K164" s="582"/>
      <c r="L164" s="586">
        <f t="shared" si="80"/>
        <v>0</v>
      </c>
      <c r="M164" s="587"/>
      <c r="N164" s="587"/>
      <c r="O164" s="586">
        <f t="shared" si="81"/>
        <v>0</v>
      </c>
      <c r="P164" s="587"/>
      <c r="Q164" s="587"/>
      <c r="R164" s="587"/>
      <c r="S164" s="587"/>
      <c r="T164" s="586">
        <f t="shared" si="82"/>
        <v>0</v>
      </c>
      <c r="U164" s="582"/>
      <c r="V164" s="582"/>
      <c r="W164" s="582"/>
      <c r="X164" s="582"/>
      <c r="Y164" s="586">
        <f t="shared" si="83"/>
        <v>0</v>
      </c>
      <c r="Z164" s="582"/>
      <c r="AA164" s="582"/>
      <c r="AB164" s="586">
        <f t="shared" si="84"/>
        <v>0</v>
      </c>
      <c r="AC164" s="582"/>
      <c r="AD164" s="582"/>
      <c r="AE164" s="582"/>
      <c r="AF164" s="586">
        <f t="shared" si="85"/>
        <v>0</v>
      </c>
      <c r="AG164" s="582"/>
      <c r="AH164" s="582"/>
      <c r="AI164" s="582"/>
      <c r="AJ164" s="582"/>
      <c r="AK164" s="586">
        <f t="shared" si="86"/>
        <v>0</v>
      </c>
      <c r="AL164" s="582"/>
      <c r="AM164" s="582"/>
      <c r="AN164" s="586">
        <f t="shared" si="87"/>
        <v>0</v>
      </c>
      <c r="AO164" s="582"/>
      <c r="AP164" s="582"/>
      <c r="AQ164" s="582"/>
      <c r="AR164" s="588">
        <f t="shared" si="88"/>
        <v>0</v>
      </c>
      <c r="AS164" s="590">
        <f t="shared" si="77"/>
        <v>0</v>
      </c>
      <c r="AT164" s="583" t="str">
        <f t="shared" si="89"/>
        <v/>
      </c>
      <c r="AU164" s="583" t="str">
        <f t="shared" si="90"/>
        <v/>
      </c>
      <c r="AV164" s="584" t="str">
        <f>IFERROR(VLOOKUP(G164,'base dados'!$B$2:$C$47,2,FALSE),"")</f>
        <v/>
      </c>
      <c r="AW164" s="589">
        <f t="shared" si="91"/>
        <v>0</v>
      </c>
      <c r="AX164" s="583" t="str">
        <f t="shared" si="92"/>
        <v/>
      </c>
      <c r="AY164" s="583" t="str">
        <f t="shared" si="93"/>
        <v/>
      </c>
      <c r="AZ164" s="585" t="str">
        <f>IFERROR(VLOOKUP(H164,'base dados'!$B$2:$C$47,2,FALSE),"")</f>
        <v/>
      </c>
      <c r="BA164" s="589">
        <f t="shared" si="94"/>
        <v>0</v>
      </c>
      <c r="BB164" s="589">
        <f t="shared" si="95"/>
        <v>0</v>
      </c>
      <c r="BD164" s="494"/>
      <c r="BE164" s="494"/>
      <c r="BF164" s="494"/>
      <c r="BG164" s="494"/>
      <c r="BH164" s="482" t="e">
        <f>VLOOKUP(I164,[27]TABELAS!$E$1:$F$48,2,0)</f>
        <v>#N/A</v>
      </c>
      <c r="BI164" s="491" t="str">
        <f>IF(AV164="","",VLOOKUP(CONCATENATE(I164,K164),[27]atualizada!$A$6:$N$160,12,0))</f>
        <v/>
      </c>
      <c r="BJ164" s="491" t="e">
        <f>IF(#REF!="","",VLOOKUP(CONCATENATE(I164,K164),[27]atualizada!$A$6:$N$160,8,0))</f>
        <v>#REF!</v>
      </c>
      <c r="BK164" s="491">
        <f>IF(BA164="","",VLOOKUP(CONCATENATE(I164,K164),[27]atualizada!$A$6:$N$160,10,0))</f>
        <v>0</v>
      </c>
      <c r="BL164" s="494"/>
      <c r="BM164" s="494"/>
      <c r="BO164" s="491"/>
      <c r="BP164" s="491"/>
      <c r="BQ164" s="492">
        <f t="shared" si="79"/>
        <v>0</v>
      </c>
      <c r="BR164" s="494"/>
      <c r="BS164" s="494"/>
      <c r="BT164" s="494"/>
      <c r="BX164" s="493">
        <f t="shared" si="96"/>
        <v>0</v>
      </c>
      <c r="BY164" s="493" t="e">
        <f>#REF!*BE164</f>
        <v>#REF!</v>
      </c>
      <c r="BZ164" s="493">
        <f t="shared" si="78"/>
        <v>0</v>
      </c>
    </row>
    <row r="165" spans="1:78" ht="49.9" customHeight="1">
      <c r="A165" s="482">
        <f>IFERROR(VLOOKUP(G165,'base dados'!$K$2:$L$3,2,FALSE),0)</f>
        <v>0</v>
      </c>
      <c r="B165" s="482">
        <f>IFERROR(VLOOKUP(H165,'base dados'!$O$2:$P$5,2,FALSE),0)</f>
        <v>0</v>
      </c>
      <c r="C165" s="578">
        <f t="shared" si="76"/>
        <v>155</v>
      </c>
      <c r="D165" s="578"/>
      <c r="E165" s="578"/>
      <c r="F165" s="581"/>
      <c r="G165" s="579"/>
      <c r="H165" s="579"/>
      <c r="I165" s="578"/>
      <c r="J165" s="582"/>
      <c r="K165" s="582"/>
      <c r="L165" s="586">
        <f t="shared" si="80"/>
        <v>0</v>
      </c>
      <c r="M165" s="587"/>
      <c r="N165" s="587"/>
      <c r="O165" s="586">
        <f t="shared" si="81"/>
        <v>0</v>
      </c>
      <c r="P165" s="587"/>
      <c r="Q165" s="587"/>
      <c r="R165" s="587"/>
      <c r="S165" s="587"/>
      <c r="T165" s="586">
        <f t="shared" si="82"/>
        <v>0</v>
      </c>
      <c r="U165" s="582"/>
      <c r="V165" s="582"/>
      <c r="W165" s="582"/>
      <c r="X165" s="582"/>
      <c r="Y165" s="586">
        <f t="shared" si="83"/>
        <v>0</v>
      </c>
      <c r="Z165" s="582"/>
      <c r="AA165" s="582"/>
      <c r="AB165" s="586">
        <f t="shared" si="84"/>
        <v>0</v>
      </c>
      <c r="AC165" s="582"/>
      <c r="AD165" s="582"/>
      <c r="AE165" s="582"/>
      <c r="AF165" s="586">
        <f t="shared" si="85"/>
        <v>0</v>
      </c>
      <c r="AG165" s="582"/>
      <c r="AH165" s="582"/>
      <c r="AI165" s="582"/>
      <c r="AJ165" s="582"/>
      <c r="AK165" s="586">
        <f t="shared" si="86"/>
        <v>0</v>
      </c>
      <c r="AL165" s="582"/>
      <c r="AM165" s="582"/>
      <c r="AN165" s="586">
        <f t="shared" si="87"/>
        <v>0</v>
      </c>
      <c r="AO165" s="582"/>
      <c r="AP165" s="582"/>
      <c r="AQ165" s="582"/>
      <c r="AR165" s="588">
        <f t="shared" si="88"/>
        <v>0</v>
      </c>
      <c r="AS165" s="590">
        <f t="shared" si="77"/>
        <v>0</v>
      </c>
      <c r="AT165" s="583" t="str">
        <f t="shared" si="89"/>
        <v/>
      </c>
      <c r="AU165" s="583" t="str">
        <f t="shared" si="90"/>
        <v/>
      </c>
      <c r="AV165" s="584" t="str">
        <f>IFERROR(VLOOKUP(G165,'base dados'!$B$2:$C$47,2,FALSE),"")</f>
        <v/>
      </c>
      <c r="AW165" s="589">
        <f t="shared" si="91"/>
        <v>0</v>
      </c>
      <c r="AX165" s="583" t="str">
        <f t="shared" si="92"/>
        <v/>
      </c>
      <c r="AY165" s="583" t="str">
        <f t="shared" si="93"/>
        <v/>
      </c>
      <c r="AZ165" s="585" t="str">
        <f>IFERROR(VLOOKUP(H165,'base dados'!$B$2:$C$47,2,FALSE),"")</f>
        <v/>
      </c>
      <c r="BA165" s="589">
        <f t="shared" si="94"/>
        <v>0</v>
      </c>
      <c r="BB165" s="589">
        <f t="shared" si="95"/>
        <v>0</v>
      </c>
      <c r="BD165" s="494"/>
      <c r="BE165" s="494"/>
      <c r="BF165" s="494"/>
      <c r="BG165" s="494"/>
      <c r="BH165" s="482" t="e">
        <f>VLOOKUP(I165,[27]TABELAS!$E$1:$F$48,2,0)</f>
        <v>#N/A</v>
      </c>
      <c r="BI165" s="491" t="str">
        <f>IF(AV165="","",VLOOKUP(CONCATENATE(I165,K165),[27]atualizada!$A$6:$N$160,12,0))</f>
        <v/>
      </c>
      <c r="BJ165" s="491" t="e">
        <f>IF(#REF!="","",VLOOKUP(CONCATENATE(I165,K165),[27]atualizada!$A$6:$N$160,8,0))</f>
        <v>#REF!</v>
      </c>
      <c r="BK165" s="491">
        <f>IF(BA165="","",VLOOKUP(CONCATENATE(I165,K165),[27]atualizada!$A$6:$N$160,10,0))</f>
        <v>0</v>
      </c>
      <c r="BL165" s="494"/>
      <c r="BM165" s="494"/>
      <c r="BO165" s="491"/>
      <c r="BP165" s="491"/>
      <c r="BQ165" s="492">
        <f t="shared" si="79"/>
        <v>0</v>
      </c>
      <c r="BR165" s="494"/>
      <c r="BS165" s="494"/>
      <c r="BT165" s="494"/>
      <c r="BX165" s="493">
        <f t="shared" si="96"/>
        <v>0</v>
      </c>
      <c r="BY165" s="493" t="e">
        <f>#REF!*BE165</f>
        <v>#REF!</v>
      </c>
      <c r="BZ165" s="493">
        <f t="shared" si="78"/>
        <v>0</v>
      </c>
    </row>
    <row r="166" spans="1:78" ht="49.9" customHeight="1">
      <c r="A166" s="482">
        <f>IFERROR(VLOOKUP(G166,'base dados'!$K$2:$L$3,2,FALSE),0)</f>
        <v>0</v>
      </c>
      <c r="B166" s="482">
        <f>IFERROR(VLOOKUP(H166,'base dados'!$O$2:$P$5,2,FALSE),0)</f>
        <v>0</v>
      </c>
      <c r="C166" s="578">
        <f t="shared" si="76"/>
        <v>156</v>
      </c>
      <c r="D166" s="578"/>
      <c r="E166" s="578"/>
      <c r="F166" s="581"/>
      <c r="G166" s="579"/>
      <c r="H166" s="579"/>
      <c r="I166" s="578"/>
      <c r="J166" s="582"/>
      <c r="K166" s="582"/>
      <c r="L166" s="586">
        <f t="shared" si="80"/>
        <v>0</v>
      </c>
      <c r="M166" s="587"/>
      <c r="N166" s="587"/>
      <c r="O166" s="586">
        <f t="shared" si="81"/>
        <v>0</v>
      </c>
      <c r="P166" s="587"/>
      <c r="Q166" s="587"/>
      <c r="R166" s="587"/>
      <c r="S166" s="587"/>
      <c r="T166" s="586">
        <f t="shared" si="82"/>
        <v>0</v>
      </c>
      <c r="U166" s="582"/>
      <c r="V166" s="582"/>
      <c r="W166" s="582"/>
      <c r="X166" s="582"/>
      <c r="Y166" s="586">
        <f t="shared" si="83"/>
        <v>0</v>
      </c>
      <c r="Z166" s="582"/>
      <c r="AA166" s="582"/>
      <c r="AB166" s="586">
        <f t="shared" si="84"/>
        <v>0</v>
      </c>
      <c r="AC166" s="582"/>
      <c r="AD166" s="582"/>
      <c r="AE166" s="582"/>
      <c r="AF166" s="586">
        <f t="shared" si="85"/>
        <v>0</v>
      </c>
      <c r="AG166" s="582"/>
      <c r="AH166" s="582"/>
      <c r="AI166" s="582"/>
      <c r="AJ166" s="582"/>
      <c r="AK166" s="586">
        <f t="shared" si="86"/>
        <v>0</v>
      </c>
      <c r="AL166" s="582"/>
      <c r="AM166" s="582"/>
      <c r="AN166" s="586">
        <f t="shared" si="87"/>
        <v>0</v>
      </c>
      <c r="AO166" s="582"/>
      <c r="AP166" s="582"/>
      <c r="AQ166" s="582"/>
      <c r="AR166" s="588">
        <f t="shared" si="88"/>
        <v>0</v>
      </c>
      <c r="AS166" s="590">
        <f t="shared" si="77"/>
        <v>0</v>
      </c>
      <c r="AT166" s="583" t="str">
        <f t="shared" si="89"/>
        <v/>
      </c>
      <c r="AU166" s="583" t="str">
        <f t="shared" si="90"/>
        <v/>
      </c>
      <c r="AV166" s="584" t="str">
        <f>IFERROR(VLOOKUP(G166,'base dados'!$B$2:$C$47,2,FALSE),"")</f>
        <v/>
      </c>
      <c r="AW166" s="589">
        <f t="shared" si="91"/>
        <v>0</v>
      </c>
      <c r="AX166" s="583" t="str">
        <f t="shared" si="92"/>
        <v/>
      </c>
      <c r="AY166" s="583" t="str">
        <f t="shared" si="93"/>
        <v/>
      </c>
      <c r="AZ166" s="585" t="str">
        <f>IFERROR(VLOOKUP(H166,'base dados'!$B$2:$C$47,2,FALSE),"")</f>
        <v/>
      </c>
      <c r="BA166" s="589">
        <f t="shared" si="94"/>
        <v>0</v>
      </c>
      <c r="BB166" s="589">
        <f t="shared" si="95"/>
        <v>0</v>
      </c>
      <c r="BD166" s="494"/>
      <c r="BE166" s="494"/>
      <c r="BF166" s="494"/>
      <c r="BG166" s="494"/>
      <c r="BH166" s="482" t="e">
        <f>VLOOKUP(I166,[27]TABELAS!$E$1:$F$48,2,0)</f>
        <v>#N/A</v>
      </c>
      <c r="BI166" s="491" t="str">
        <f>IF(AV166="","",VLOOKUP(CONCATENATE(I166,K166),[27]atualizada!$A$6:$N$160,12,0))</f>
        <v/>
      </c>
      <c r="BJ166" s="491" t="e">
        <f>IF(#REF!="","",VLOOKUP(CONCATENATE(I166,K166),[27]atualizada!$A$6:$N$160,8,0))</f>
        <v>#REF!</v>
      </c>
      <c r="BK166" s="491">
        <f>IF(BA166="","",VLOOKUP(CONCATENATE(I166,K166),[27]atualizada!$A$6:$N$160,10,0))</f>
        <v>0</v>
      </c>
      <c r="BL166" s="494"/>
      <c r="BM166" s="494"/>
      <c r="BO166" s="491"/>
      <c r="BP166" s="491"/>
      <c r="BQ166" s="492">
        <f t="shared" si="79"/>
        <v>0</v>
      </c>
      <c r="BR166" s="494"/>
      <c r="BS166" s="494"/>
      <c r="BT166" s="494"/>
      <c r="BX166" s="493">
        <f t="shared" si="96"/>
        <v>0</v>
      </c>
      <c r="BY166" s="493" t="e">
        <f>#REF!*BE166</f>
        <v>#REF!</v>
      </c>
      <c r="BZ166" s="493">
        <f t="shared" si="78"/>
        <v>0</v>
      </c>
    </row>
    <row r="167" spans="1:78" ht="49.9" customHeight="1">
      <c r="A167" s="482">
        <f>IFERROR(VLOOKUP(G167,'base dados'!$K$2:$L$3,2,FALSE),0)</f>
        <v>0</v>
      </c>
      <c r="B167" s="482">
        <f>IFERROR(VLOOKUP(H167,'base dados'!$O$2:$P$5,2,FALSE),0)</f>
        <v>0</v>
      </c>
      <c r="C167" s="578">
        <f t="shared" si="76"/>
        <v>157</v>
      </c>
      <c r="D167" s="578"/>
      <c r="E167" s="578"/>
      <c r="F167" s="581"/>
      <c r="G167" s="579"/>
      <c r="H167" s="579"/>
      <c r="I167" s="578"/>
      <c r="J167" s="582"/>
      <c r="K167" s="582"/>
      <c r="L167" s="586">
        <f t="shared" si="80"/>
        <v>0</v>
      </c>
      <c r="M167" s="587"/>
      <c r="N167" s="587"/>
      <c r="O167" s="586">
        <f t="shared" si="81"/>
        <v>0</v>
      </c>
      <c r="P167" s="587"/>
      <c r="Q167" s="587"/>
      <c r="R167" s="587"/>
      <c r="S167" s="587"/>
      <c r="T167" s="586">
        <f t="shared" si="82"/>
        <v>0</v>
      </c>
      <c r="U167" s="582"/>
      <c r="V167" s="582"/>
      <c r="W167" s="582"/>
      <c r="X167" s="582"/>
      <c r="Y167" s="586">
        <f t="shared" si="83"/>
        <v>0</v>
      </c>
      <c r="Z167" s="582"/>
      <c r="AA167" s="582"/>
      <c r="AB167" s="586">
        <f t="shared" si="84"/>
        <v>0</v>
      </c>
      <c r="AC167" s="582"/>
      <c r="AD167" s="582"/>
      <c r="AE167" s="582"/>
      <c r="AF167" s="586">
        <f t="shared" si="85"/>
        <v>0</v>
      </c>
      <c r="AG167" s="582"/>
      <c r="AH167" s="582"/>
      <c r="AI167" s="582"/>
      <c r="AJ167" s="582"/>
      <c r="AK167" s="586">
        <f t="shared" si="86"/>
        <v>0</v>
      </c>
      <c r="AL167" s="582"/>
      <c r="AM167" s="582"/>
      <c r="AN167" s="586">
        <f t="shared" si="87"/>
        <v>0</v>
      </c>
      <c r="AO167" s="582"/>
      <c r="AP167" s="582"/>
      <c r="AQ167" s="582"/>
      <c r="AR167" s="588">
        <f t="shared" si="88"/>
        <v>0</v>
      </c>
      <c r="AS167" s="590">
        <f t="shared" si="77"/>
        <v>0</v>
      </c>
      <c r="AT167" s="583" t="str">
        <f t="shared" si="89"/>
        <v/>
      </c>
      <c r="AU167" s="583" t="str">
        <f t="shared" si="90"/>
        <v/>
      </c>
      <c r="AV167" s="584" t="str">
        <f>IFERROR(VLOOKUP(G167,'base dados'!$B$2:$C$47,2,FALSE),"")</f>
        <v/>
      </c>
      <c r="AW167" s="589">
        <f t="shared" si="91"/>
        <v>0</v>
      </c>
      <c r="AX167" s="583" t="str">
        <f t="shared" si="92"/>
        <v/>
      </c>
      <c r="AY167" s="583" t="str">
        <f t="shared" si="93"/>
        <v/>
      </c>
      <c r="AZ167" s="585" t="str">
        <f>IFERROR(VLOOKUP(H167,'base dados'!$B$2:$C$47,2,FALSE),"")</f>
        <v/>
      </c>
      <c r="BA167" s="589">
        <f t="shared" si="94"/>
        <v>0</v>
      </c>
      <c r="BB167" s="589">
        <f t="shared" si="95"/>
        <v>0</v>
      </c>
      <c r="BD167" s="494"/>
      <c r="BE167" s="494"/>
      <c r="BF167" s="494"/>
      <c r="BG167" s="494"/>
      <c r="BH167" s="482" t="e">
        <f>VLOOKUP(I167,[27]TABELAS!$E$1:$F$48,2,0)</f>
        <v>#N/A</v>
      </c>
      <c r="BI167" s="491" t="str">
        <f>IF(AV167="","",VLOOKUP(CONCATENATE(I167,K167),[27]atualizada!$A$6:$N$160,12,0))</f>
        <v/>
      </c>
      <c r="BJ167" s="491" t="e">
        <f>IF(#REF!="","",VLOOKUP(CONCATENATE(I167,K167),[27]atualizada!$A$6:$N$160,8,0))</f>
        <v>#REF!</v>
      </c>
      <c r="BK167" s="491">
        <f>IF(BA167="","",VLOOKUP(CONCATENATE(I167,K167),[27]atualizada!$A$6:$N$160,10,0))</f>
        <v>0</v>
      </c>
      <c r="BL167" s="494"/>
      <c r="BM167" s="494"/>
      <c r="BO167" s="491"/>
      <c r="BP167" s="491"/>
      <c r="BQ167" s="492">
        <f t="shared" si="79"/>
        <v>0</v>
      </c>
      <c r="BR167" s="494"/>
      <c r="BS167" s="494"/>
      <c r="BT167" s="494"/>
      <c r="BX167" s="493">
        <f t="shared" si="96"/>
        <v>0</v>
      </c>
      <c r="BY167" s="493" t="e">
        <f>#REF!*BE167</f>
        <v>#REF!</v>
      </c>
      <c r="BZ167" s="493">
        <f t="shared" si="78"/>
        <v>0</v>
      </c>
    </row>
    <row r="168" spans="1:78" ht="49.9" customHeight="1">
      <c r="A168" s="482">
        <f>IFERROR(VLOOKUP(G168,'base dados'!$K$2:$L$3,2,FALSE),0)</f>
        <v>0</v>
      </c>
      <c r="B168" s="482">
        <f>IFERROR(VLOOKUP(H168,'base dados'!$O$2:$P$5,2,FALSE),0)</f>
        <v>0</v>
      </c>
      <c r="C168" s="578">
        <f t="shared" si="76"/>
        <v>158</v>
      </c>
      <c r="D168" s="578"/>
      <c r="E168" s="578"/>
      <c r="F168" s="581"/>
      <c r="G168" s="579"/>
      <c r="H168" s="579"/>
      <c r="I168" s="578"/>
      <c r="J168" s="582"/>
      <c r="K168" s="582"/>
      <c r="L168" s="586">
        <f t="shared" si="80"/>
        <v>0</v>
      </c>
      <c r="M168" s="587"/>
      <c r="N168" s="587"/>
      <c r="O168" s="586">
        <f t="shared" si="81"/>
        <v>0</v>
      </c>
      <c r="P168" s="587"/>
      <c r="Q168" s="587"/>
      <c r="R168" s="587"/>
      <c r="S168" s="587"/>
      <c r="T168" s="586">
        <f t="shared" si="82"/>
        <v>0</v>
      </c>
      <c r="U168" s="582"/>
      <c r="V168" s="582"/>
      <c r="W168" s="582"/>
      <c r="X168" s="582"/>
      <c r="Y168" s="586">
        <f t="shared" si="83"/>
        <v>0</v>
      </c>
      <c r="Z168" s="582"/>
      <c r="AA168" s="582"/>
      <c r="AB168" s="586">
        <f t="shared" si="84"/>
        <v>0</v>
      </c>
      <c r="AC168" s="582"/>
      <c r="AD168" s="582"/>
      <c r="AE168" s="582"/>
      <c r="AF168" s="586">
        <f t="shared" si="85"/>
        <v>0</v>
      </c>
      <c r="AG168" s="582"/>
      <c r="AH168" s="582"/>
      <c r="AI168" s="582"/>
      <c r="AJ168" s="582"/>
      <c r="AK168" s="586">
        <f t="shared" si="86"/>
        <v>0</v>
      </c>
      <c r="AL168" s="582"/>
      <c r="AM168" s="582"/>
      <c r="AN168" s="586">
        <f t="shared" si="87"/>
        <v>0</v>
      </c>
      <c r="AO168" s="582"/>
      <c r="AP168" s="582"/>
      <c r="AQ168" s="582"/>
      <c r="AR168" s="588">
        <f t="shared" si="88"/>
        <v>0</v>
      </c>
      <c r="AS168" s="590">
        <f t="shared" si="77"/>
        <v>0</v>
      </c>
      <c r="AT168" s="583" t="str">
        <f t="shared" si="89"/>
        <v/>
      </c>
      <c r="AU168" s="583" t="str">
        <f t="shared" si="90"/>
        <v/>
      </c>
      <c r="AV168" s="584" t="str">
        <f>IFERROR(VLOOKUP(G168,'base dados'!$B$2:$C$47,2,FALSE),"")</f>
        <v/>
      </c>
      <c r="AW168" s="589">
        <f t="shared" si="91"/>
        <v>0</v>
      </c>
      <c r="AX168" s="583" t="str">
        <f t="shared" si="92"/>
        <v/>
      </c>
      <c r="AY168" s="583" t="str">
        <f t="shared" si="93"/>
        <v/>
      </c>
      <c r="AZ168" s="585" t="str">
        <f>IFERROR(VLOOKUP(H168,'base dados'!$B$2:$C$47,2,FALSE),"")</f>
        <v/>
      </c>
      <c r="BA168" s="589">
        <f t="shared" si="94"/>
        <v>0</v>
      </c>
      <c r="BB168" s="589">
        <f t="shared" si="95"/>
        <v>0</v>
      </c>
      <c r="BD168" s="494"/>
      <c r="BE168" s="494"/>
      <c r="BF168" s="494"/>
      <c r="BG168" s="494"/>
      <c r="BH168" s="482" t="e">
        <f>VLOOKUP(I168,[27]TABELAS!$E$1:$F$48,2,0)</f>
        <v>#N/A</v>
      </c>
      <c r="BI168" s="491" t="str">
        <f>IF(AV168="","",VLOOKUP(CONCATENATE(I168,K168),[27]atualizada!$A$6:$N$160,12,0))</f>
        <v/>
      </c>
      <c r="BJ168" s="491" t="e">
        <f>IF(#REF!="","",VLOOKUP(CONCATENATE(I168,K168),[27]atualizada!$A$6:$N$160,8,0))</f>
        <v>#REF!</v>
      </c>
      <c r="BK168" s="491">
        <f>IF(BA168="","",VLOOKUP(CONCATENATE(I168,K168),[27]atualizada!$A$6:$N$160,10,0))</f>
        <v>0</v>
      </c>
      <c r="BL168" s="494"/>
      <c r="BM168" s="494"/>
      <c r="BO168" s="491"/>
      <c r="BP168" s="491"/>
      <c r="BQ168" s="492">
        <f t="shared" si="79"/>
        <v>0</v>
      </c>
      <c r="BR168" s="494"/>
      <c r="BS168" s="494"/>
      <c r="BT168" s="494"/>
      <c r="BX168" s="493">
        <f t="shared" si="96"/>
        <v>0</v>
      </c>
      <c r="BY168" s="493" t="e">
        <f>#REF!*BE168</f>
        <v>#REF!</v>
      </c>
      <c r="BZ168" s="493">
        <f t="shared" si="78"/>
        <v>0</v>
      </c>
    </row>
    <row r="169" spans="1:78" ht="49.9" customHeight="1">
      <c r="A169" s="482">
        <f>IFERROR(VLOOKUP(G169,'base dados'!$K$2:$L$3,2,FALSE),0)</f>
        <v>0</v>
      </c>
      <c r="B169" s="482">
        <f>IFERROR(VLOOKUP(H169,'base dados'!$O$2:$P$5,2,FALSE),0)</f>
        <v>0</v>
      </c>
      <c r="C169" s="578">
        <f t="shared" si="76"/>
        <v>159</v>
      </c>
      <c r="D169" s="578"/>
      <c r="E169" s="578"/>
      <c r="F169" s="581"/>
      <c r="G169" s="579"/>
      <c r="H169" s="579"/>
      <c r="I169" s="578"/>
      <c r="J169" s="582"/>
      <c r="K169" s="582"/>
      <c r="L169" s="586">
        <f t="shared" si="80"/>
        <v>0</v>
      </c>
      <c r="M169" s="587"/>
      <c r="N169" s="587"/>
      <c r="O169" s="586">
        <f t="shared" si="81"/>
        <v>0</v>
      </c>
      <c r="P169" s="587"/>
      <c r="Q169" s="587"/>
      <c r="R169" s="587"/>
      <c r="S169" s="587"/>
      <c r="T169" s="586">
        <f t="shared" si="82"/>
        <v>0</v>
      </c>
      <c r="U169" s="582"/>
      <c r="V169" s="582"/>
      <c r="W169" s="582"/>
      <c r="X169" s="582"/>
      <c r="Y169" s="586">
        <f t="shared" si="83"/>
        <v>0</v>
      </c>
      <c r="Z169" s="582"/>
      <c r="AA169" s="582"/>
      <c r="AB169" s="586">
        <f t="shared" si="84"/>
        <v>0</v>
      </c>
      <c r="AC169" s="582"/>
      <c r="AD169" s="582"/>
      <c r="AE169" s="582"/>
      <c r="AF169" s="586">
        <f t="shared" si="85"/>
        <v>0</v>
      </c>
      <c r="AG169" s="582"/>
      <c r="AH169" s="582"/>
      <c r="AI169" s="582"/>
      <c r="AJ169" s="582"/>
      <c r="AK169" s="586">
        <f t="shared" si="86"/>
        <v>0</v>
      </c>
      <c r="AL169" s="582"/>
      <c r="AM169" s="582"/>
      <c r="AN169" s="586">
        <f t="shared" si="87"/>
        <v>0</v>
      </c>
      <c r="AO169" s="582"/>
      <c r="AP169" s="582"/>
      <c r="AQ169" s="582"/>
      <c r="AR169" s="588">
        <f t="shared" si="88"/>
        <v>0</v>
      </c>
      <c r="AS169" s="590">
        <f t="shared" si="77"/>
        <v>0</v>
      </c>
      <c r="AT169" s="583" t="str">
        <f t="shared" si="89"/>
        <v/>
      </c>
      <c r="AU169" s="583" t="str">
        <f t="shared" si="90"/>
        <v/>
      </c>
      <c r="AV169" s="584" t="str">
        <f>IFERROR(VLOOKUP(G169,'base dados'!$B$2:$C$47,2,FALSE),"")</f>
        <v/>
      </c>
      <c r="AW169" s="589">
        <f t="shared" si="91"/>
        <v>0</v>
      </c>
      <c r="AX169" s="583" t="str">
        <f t="shared" si="92"/>
        <v/>
      </c>
      <c r="AY169" s="583" t="str">
        <f t="shared" si="93"/>
        <v/>
      </c>
      <c r="AZ169" s="585" t="str">
        <f>IFERROR(VLOOKUP(H169,'base dados'!$B$2:$C$47,2,FALSE),"")</f>
        <v/>
      </c>
      <c r="BA169" s="589">
        <f t="shared" si="94"/>
        <v>0</v>
      </c>
      <c r="BB169" s="589">
        <f t="shared" si="95"/>
        <v>0</v>
      </c>
      <c r="BD169" s="494"/>
      <c r="BE169" s="494"/>
      <c r="BF169" s="494"/>
      <c r="BG169" s="494"/>
      <c r="BH169" s="482" t="e">
        <f>VLOOKUP(I169,[27]TABELAS!$E$1:$F$48,2,0)</f>
        <v>#N/A</v>
      </c>
      <c r="BI169" s="491" t="str">
        <f>IF(AV169="","",VLOOKUP(CONCATENATE(I169,K169),[27]atualizada!$A$6:$N$160,12,0))</f>
        <v/>
      </c>
      <c r="BJ169" s="491" t="e">
        <f>IF(#REF!="","",VLOOKUP(CONCATENATE(I169,K169),[27]atualizada!$A$6:$N$160,8,0))</f>
        <v>#REF!</v>
      </c>
      <c r="BK169" s="491">
        <f>IF(BA169="","",VLOOKUP(CONCATENATE(I169,K169),[27]atualizada!$A$6:$N$160,10,0))</f>
        <v>0</v>
      </c>
      <c r="BL169" s="494"/>
      <c r="BM169" s="494"/>
      <c r="BO169" s="491"/>
      <c r="BP169" s="491"/>
      <c r="BQ169" s="492">
        <f t="shared" si="79"/>
        <v>0</v>
      </c>
      <c r="BR169" s="494"/>
      <c r="BS169" s="494"/>
      <c r="BT169" s="494"/>
      <c r="BX169" s="493">
        <f t="shared" si="96"/>
        <v>0</v>
      </c>
      <c r="BY169" s="493" t="e">
        <f>#REF!*BE169</f>
        <v>#REF!</v>
      </c>
      <c r="BZ169" s="493">
        <f t="shared" si="78"/>
        <v>0</v>
      </c>
    </row>
    <row r="170" spans="1:78" ht="49.9" customHeight="1">
      <c r="A170" s="482">
        <f>IFERROR(VLOOKUP(G170,'base dados'!$K$2:$L$3,2,FALSE),0)</f>
        <v>0</v>
      </c>
      <c r="B170" s="482">
        <f>IFERROR(VLOOKUP(H170,'base dados'!$O$2:$P$5,2,FALSE),0)</f>
        <v>0</v>
      </c>
      <c r="C170" s="578">
        <f t="shared" si="76"/>
        <v>160</v>
      </c>
      <c r="D170" s="578"/>
      <c r="E170" s="578"/>
      <c r="F170" s="581"/>
      <c r="G170" s="579"/>
      <c r="H170" s="579"/>
      <c r="I170" s="578"/>
      <c r="J170" s="582"/>
      <c r="K170" s="582"/>
      <c r="L170" s="586">
        <f t="shared" si="80"/>
        <v>0</v>
      </c>
      <c r="M170" s="587"/>
      <c r="N170" s="587"/>
      <c r="O170" s="586">
        <f t="shared" si="81"/>
        <v>0</v>
      </c>
      <c r="P170" s="587"/>
      <c r="Q170" s="587"/>
      <c r="R170" s="587"/>
      <c r="S170" s="587"/>
      <c r="T170" s="586">
        <f t="shared" si="82"/>
        <v>0</v>
      </c>
      <c r="U170" s="582"/>
      <c r="V170" s="582"/>
      <c r="W170" s="582"/>
      <c r="X170" s="582"/>
      <c r="Y170" s="586">
        <f t="shared" si="83"/>
        <v>0</v>
      </c>
      <c r="Z170" s="582"/>
      <c r="AA170" s="582"/>
      <c r="AB170" s="586">
        <f t="shared" si="84"/>
        <v>0</v>
      </c>
      <c r="AC170" s="582"/>
      <c r="AD170" s="582"/>
      <c r="AE170" s="582"/>
      <c r="AF170" s="586">
        <f t="shared" si="85"/>
        <v>0</v>
      </c>
      <c r="AG170" s="582"/>
      <c r="AH170" s="582"/>
      <c r="AI170" s="582"/>
      <c r="AJ170" s="582"/>
      <c r="AK170" s="586">
        <f t="shared" si="86"/>
        <v>0</v>
      </c>
      <c r="AL170" s="582"/>
      <c r="AM170" s="582"/>
      <c r="AN170" s="586">
        <f t="shared" si="87"/>
        <v>0</v>
      </c>
      <c r="AO170" s="582"/>
      <c r="AP170" s="582"/>
      <c r="AQ170" s="582"/>
      <c r="AR170" s="588">
        <f t="shared" si="88"/>
        <v>0</v>
      </c>
      <c r="AS170" s="590">
        <f t="shared" si="77"/>
        <v>0</v>
      </c>
      <c r="AT170" s="583" t="str">
        <f t="shared" si="89"/>
        <v/>
      </c>
      <c r="AU170" s="583" t="str">
        <f t="shared" si="90"/>
        <v/>
      </c>
      <c r="AV170" s="584" t="str">
        <f>IFERROR(VLOOKUP(G170,'base dados'!$B$2:$C$47,2,FALSE),"")</f>
        <v/>
      </c>
      <c r="AW170" s="589">
        <f t="shared" si="91"/>
        <v>0</v>
      </c>
      <c r="AX170" s="583" t="str">
        <f t="shared" si="92"/>
        <v/>
      </c>
      <c r="AY170" s="583" t="str">
        <f t="shared" si="93"/>
        <v/>
      </c>
      <c r="AZ170" s="585" t="str">
        <f>IFERROR(VLOOKUP(H170,'base dados'!$B$2:$C$47,2,FALSE),"")</f>
        <v/>
      </c>
      <c r="BA170" s="589">
        <f t="shared" si="94"/>
        <v>0</v>
      </c>
      <c r="BB170" s="589">
        <f t="shared" si="95"/>
        <v>0</v>
      </c>
      <c r="BD170" s="494"/>
      <c r="BE170" s="494"/>
      <c r="BF170" s="494"/>
      <c r="BG170" s="494"/>
      <c r="BH170" s="482" t="e">
        <f>VLOOKUP(I170,[27]TABELAS!$E$1:$F$48,2,0)</f>
        <v>#N/A</v>
      </c>
      <c r="BI170" s="491" t="str">
        <f>IF(AV170="","",VLOOKUP(CONCATENATE(I170,K170),[27]atualizada!$A$6:$N$160,12,0))</f>
        <v/>
      </c>
      <c r="BJ170" s="491" t="e">
        <f>IF(#REF!="","",VLOOKUP(CONCATENATE(I170,K170),[27]atualizada!$A$6:$N$160,8,0))</f>
        <v>#REF!</v>
      </c>
      <c r="BK170" s="491">
        <f>IF(BA170="","",VLOOKUP(CONCATENATE(I170,K170),[27]atualizada!$A$6:$N$160,10,0))</f>
        <v>0</v>
      </c>
      <c r="BL170" s="494"/>
      <c r="BM170" s="494"/>
      <c r="BO170" s="491"/>
      <c r="BP170" s="491"/>
      <c r="BQ170" s="492">
        <f t="shared" si="79"/>
        <v>0</v>
      </c>
      <c r="BR170" s="494"/>
      <c r="BS170" s="494"/>
      <c r="BT170" s="494"/>
      <c r="BX170" s="493">
        <f t="shared" si="96"/>
        <v>0</v>
      </c>
      <c r="BY170" s="493" t="e">
        <f>#REF!*BE170</f>
        <v>#REF!</v>
      </c>
      <c r="BZ170" s="493">
        <f t="shared" si="78"/>
        <v>0</v>
      </c>
    </row>
    <row r="171" spans="1:78" ht="49.9" customHeight="1">
      <c r="A171" s="482">
        <f>IFERROR(VLOOKUP(G171,'base dados'!$K$2:$L$3,2,FALSE),0)</f>
        <v>0</v>
      </c>
      <c r="B171" s="482">
        <f>IFERROR(VLOOKUP(H171,'base dados'!$O$2:$P$5,2,FALSE),0)</f>
        <v>0</v>
      </c>
      <c r="C171" s="578">
        <f t="shared" si="76"/>
        <v>161</v>
      </c>
      <c r="D171" s="578"/>
      <c r="E171" s="578"/>
      <c r="F171" s="581"/>
      <c r="G171" s="579"/>
      <c r="H171" s="579"/>
      <c r="I171" s="578"/>
      <c r="J171" s="582"/>
      <c r="K171" s="582"/>
      <c r="L171" s="586">
        <f t="shared" si="80"/>
        <v>0</v>
      </c>
      <c r="M171" s="587"/>
      <c r="N171" s="587"/>
      <c r="O171" s="586">
        <f t="shared" si="81"/>
        <v>0</v>
      </c>
      <c r="P171" s="587"/>
      <c r="Q171" s="587"/>
      <c r="R171" s="587"/>
      <c r="S171" s="587"/>
      <c r="T171" s="586">
        <f t="shared" si="82"/>
        <v>0</v>
      </c>
      <c r="U171" s="582"/>
      <c r="V171" s="582"/>
      <c r="W171" s="582"/>
      <c r="X171" s="582"/>
      <c r="Y171" s="586">
        <f t="shared" si="83"/>
        <v>0</v>
      </c>
      <c r="Z171" s="582"/>
      <c r="AA171" s="582"/>
      <c r="AB171" s="586">
        <f t="shared" si="84"/>
        <v>0</v>
      </c>
      <c r="AC171" s="582"/>
      <c r="AD171" s="582"/>
      <c r="AE171" s="582"/>
      <c r="AF171" s="586">
        <f t="shared" si="85"/>
        <v>0</v>
      </c>
      <c r="AG171" s="582"/>
      <c r="AH171" s="582"/>
      <c r="AI171" s="582"/>
      <c r="AJ171" s="582"/>
      <c r="AK171" s="586">
        <f t="shared" si="86"/>
        <v>0</v>
      </c>
      <c r="AL171" s="582"/>
      <c r="AM171" s="582"/>
      <c r="AN171" s="586">
        <f t="shared" si="87"/>
        <v>0</v>
      </c>
      <c r="AO171" s="582"/>
      <c r="AP171" s="582"/>
      <c r="AQ171" s="582"/>
      <c r="AR171" s="588">
        <f t="shared" si="88"/>
        <v>0</v>
      </c>
      <c r="AS171" s="590">
        <f t="shared" si="77"/>
        <v>0</v>
      </c>
      <c r="AT171" s="583" t="str">
        <f t="shared" si="89"/>
        <v/>
      </c>
      <c r="AU171" s="583" t="str">
        <f t="shared" si="90"/>
        <v/>
      </c>
      <c r="AV171" s="584" t="str">
        <f>IFERROR(VLOOKUP(G171,'base dados'!$B$2:$C$47,2,FALSE),"")</f>
        <v/>
      </c>
      <c r="AW171" s="589">
        <f t="shared" si="91"/>
        <v>0</v>
      </c>
      <c r="AX171" s="583" t="str">
        <f t="shared" si="92"/>
        <v/>
      </c>
      <c r="AY171" s="583" t="str">
        <f t="shared" si="93"/>
        <v/>
      </c>
      <c r="AZ171" s="585" t="str">
        <f>IFERROR(VLOOKUP(H171,'base dados'!$B$2:$C$47,2,FALSE),"")</f>
        <v/>
      </c>
      <c r="BA171" s="589">
        <f t="shared" si="94"/>
        <v>0</v>
      </c>
      <c r="BB171" s="589">
        <f t="shared" si="95"/>
        <v>0</v>
      </c>
      <c r="BD171" s="494"/>
      <c r="BE171" s="494"/>
      <c r="BF171" s="494"/>
      <c r="BG171" s="494"/>
      <c r="BH171" s="482" t="e">
        <f>VLOOKUP(I171,[27]TABELAS!$E$1:$F$48,2,0)</f>
        <v>#N/A</v>
      </c>
      <c r="BI171" s="491" t="str">
        <f>IF(AV171="","",VLOOKUP(CONCATENATE(I171,K171),[27]atualizada!$A$6:$N$160,12,0))</f>
        <v/>
      </c>
      <c r="BJ171" s="491" t="e">
        <f>IF(#REF!="","",VLOOKUP(CONCATENATE(I171,K171),[27]atualizada!$A$6:$N$160,8,0))</f>
        <v>#REF!</v>
      </c>
      <c r="BK171" s="491">
        <f>IF(BA171="","",VLOOKUP(CONCATENATE(I171,K171),[27]atualizada!$A$6:$N$160,10,0))</f>
        <v>0</v>
      </c>
      <c r="BL171" s="494"/>
      <c r="BM171" s="494"/>
      <c r="BO171" s="491"/>
      <c r="BP171" s="491"/>
      <c r="BQ171" s="492">
        <f t="shared" si="79"/>
        <v>0</v>
      </c>
      <c r="BR171" s="494"/>
      <c r="BS171" s="494"/>
      <c r="BT171" s="494"/>
      <c r="BX171" s="493">
        <f t="shared" si="96"/>
        <v>0</v>
      </c>
      <c r="BY171" s="493" t="e">
        <f>#REF!*BE171</f>
        <v>#REF!</v>
      </c>
      <c r="BZ171" s="493">
        <f t="shared" si="78"/>
        <v>0</v>
      </c>
    </row>
    <row r="172" spans="1:78" ht="49.9" customHeight="1">
      <c r="A172" s="482">
        <f>IFERROR(VLOOKUP(G172,'base dados'!$K$2:$L$3,2,FALSE),0)</f>
        <v>0</v>
      </c>
      <c r="B172" s="482">
        <f>IFERROR(VLOOKUP(H172,'base dados'!$O$2:$P$5,2,FALSE),0)</f>
        <v>0</v>
      </c>
      <c r="C172" s="578">
        <f t="shared" si="76"/>
        <v>162</v>
      </c>
      <c r="D172" s="578"/>
      <c r="E172" s="578"/>
      <c r="F172" s="581"/>
      <c r="G172" s="579"/>
      <c r="H172" s="579"/>
      <c r="I172" s="578"/>
      <c r="J172" s="582"/>
      <c r="K172" s="582"/>
      <c r="L172" s="586">
        <f t="shared" si="80"/>
        <v>0</v>
      </c>
      <c r="M172" s="587"/>
      <c r="N172" s="587"/>
      <c r="O172" s="586">
        <f t="shared" si="81"/>
        <v>0</v>
      </c>
      <c r="P172" s="587"/>
      <c r="Q172" s="587"/>
      <c r="R172" s="587"/>
      <c r="S172" s="587"/>
      <c r="T172" s="586">
        <f t="shared" si="82"/>
        <v>0</v>
      </c>
      <c r="U172" s="582"/>
      <c r="V172" s="582"/>
      <c r="W172" s="582"/>
      <c r="X172" s="582"/>
      <c r="Y172" s="586">
        <f t="shared" si="83"/>
        <v>0</v>
      </c>
      <c r="Z172" s="582"/>
      <c r="AA172" s="582"/>
      <c r="AB172" s="586">
        <f t="shared" si="84"/>
        <v>0</v>
      </c>
      <c r="AC172" s="582"/>
      <c r="AD172" s="582"/>
      <c r="AE172" s="582"/>
      <c r="AF172" s="586">
        <f t="shared" si="85"/>
        <v>0</v>
      </c>
      <c r="AG172" s="582"/>
      <c r="AH172" s="582"/>
      <c r="AI172" s="582"/>
      <c r="AJ172" s="582"/>
      <c r="AK172" s="586">
        <f t="shared" si="86"/>
        <v>0</v>
      </c>
      <c r="AL172" s="582"/>
      <c r="AM172" s="582"/>
      <c r="AN172" s="586">
        <f t="shared" si="87"/>
        <v>0</v>
      </c>
      <c r="AO172" s="582"/>
      <c r="AP172" s="582"/>
      <c r="AQ172" s="582"/>
      <c r="AR172" s="588">
        <f t="shared" si="88"/>
        <v>0</v>
      </c>
      <c r="AS172" s="590">
        <f t="shared" si="77"/>
        <v>0</v>
      </c>
      <c r="AT172" s="583" t="str">
        <f t="shared" si="89"/>
        <v/>
      </c>
      <c r="AU172" s="583" t="str">
        <f t="shared" si="90"/>
        <v/>
      </c>
      <c r="AV172" s="584" t="str">
        <f>IFERROR(VLOOKUP(G172,'base dados'!$B$2:$C$47,2,FALSE),"")</f>
        <v/>
      </c>
      <c r="AW172" s="589">
        <f t="shared" si="91"/>
        <v>0</v>
      </c>
      <c r="AX172" s="583" t="str">
        <f t="shared" si="92"/>
        <v/>
      </c>
      <c r="AY172" s="583" t="str">
        <f t="shared" si="93"/>
        <v/>
      </c>
      <c r="AZ172" s="585" t="str">
        <f>IFERROR(VLOOKUP(H172,'base dados'!$B$2:$C$47,2,FALSE),"")</f>
        <v/>
      </c>
      <c r="BA172" s="589">
        <f t="shared" si="94"/>
        <v>0</v>
      </c>
      <c r="BB172" s="589">
        <f t="shared" si="95"/>
        <v>0</v>
      </c>
      <c r="BD172" s="494"/>
      <c r="BE172" s="494"/>
      <c r="BF172" s="494"/>
      <c r="BG172" s="494"/>
      <c r="BH172" s="482" t="e">
        <f>VLOOKUP(I172,[27]TABELAS!$E$1:$F$48,2,0)</f>
        <v>#N/A</v>
      </c>
      <c r="BI172" s="491" t="str">
        <f>IF(AV172="","",VLOOKUP(CONCATENATE(I172,K172),[27]atualizada!$A$6:$N$160,12,0))</f>
        <v/>
      </c>
      <c r="BJ172" s="491" t="e">
        <f>IF(#REF!="","",VLOOKUP(CONCATENATE(I172,K172),[27]atualizada!$A$6:$N$160,8,0))</f>
        <v>#REF!</v>
      </c>
      <c r="BK172" s="491">
        <f>IF(BA172="","",VLOOKUP(CONCATENATE(I172,K172),[27]atualizada!$A$6:$N$160,10,0))</f>
        <v>0</v>
      </c>
      <c r="BL172" s="494"/>
      <c r="BM172" s="494"/>
      <c r="BO172" s="491"/>
      <c r="BP172" s="491"/>
      <c r="BQ172" s="492">
        <f t="shared" si="79"/>
        <v>0</v>
      </c>
      <c r="BR172" s="494"/>
      <c r="BS172" s="494"/>
      <c r="BT172" s="494"/>
      <c r="BX172" s="493">
        <f t="shared" si="96"/>
        <v>0</v>
      </c>
      <c r="BY172" s="493" t="e">
        <f>#REF!*BE172</f>
        <v>#REF!</v>
      </c>
      <c r="BZ172" s="493">
        <f t="shared" si="78"/>
        <v>0</v>
      </c>
    </row>
    <row r="173" spans="1:78" ht="49.9" customHeight="1">
      <c r="A173" s="482">
        <f>IFERROR(VLOOKUP(G173,'base dados'!$K$2:$L$3,2,FALSE),0)</f>
        <v>0</v>
      </c>
      <c r="B173" s="482">
        <f>IFERROR(VLOOKUP(H173,'base dados'!$O$2:$P$5,2,FALSE),0)</f>
        <v>0</v>
      </c>
      <c r="C173" s="578">
        <f t="shared" si="76"/>
        <v>163</v>
      </c>
      <c r="D173" s="578"/>
      <c r="E173" s="578"/>
      <c r="F173" s="581"/>
      <c r="G173" s="579"/>
      <c r="H173" s="579"/>
      <c r="I173" s="578"/>
      <c r="J173" s="582"/>
      <c r="K173" s="582"/>
      <c r="L173" s="586">
        <f t="shared" si="80"/>
        <v>0</v>
      </c>
      <c r="M173" s="587"/>
      <c r="N173" s="587"/>
      <c r="O173" s="586">
        <f t="shared" si="81"/>
        <v>0</v>
      </c>
      <c r="P173" s="587"/>
      <c r="Q173" s="587"/>
      <c r="R173" s="587"/>
      <c r="S173" s="587"/>
      <c r="T173" s="586">
        <f t="shared" si="82"/>
        <v>0</v>
      </c>
      <c r="U173" s="582"/>
      <c r="V173" s="582"/>
      <c r="W173" s="582"/>
      <c r="X173" s="582"/>
      <c r="Y173" s="586">
        <f t="shared" si="83"/>
        <v>0</v>
      </c>
      <c r="Z173" s="582"/>
      <c r="AA173" s="582"/>
      <c r="AB173" s="586">
        <f t="shared" si="84"/>
        <v>0</v>
      </c>
      <c r="AC173" s="582"/>
      <c r="AD173" s="582"/>
      <c r="AE173" s="582"/>
      <c r="AF173" s="586">
        <f t="shared" si="85"/>
        <v>0</v>
      </c>
      <c r="AG173" s="582"/>
      <c r="AH173" s="582"/>
      <c r="AI173" s="582"/>
      <c r="AJ173" s="582"/>
      <c r="AK173" s="586">
        <f t="shared" si="86"/>
        <v>0</v>
      </c>
      <c r="AL173" s="582"/>
      <c r="AM173" s="582"/>
      <c r="AN173" s="586">
        <f t="shared" si="87"/>
        <v>0</v>
      </c>
      <c r="AO173" s="582"/>
      <c r="AP173" s="582"/>
      <c r="AQ173" s="582"/>
      <c r="AR173" s="588">
        <f t="shared" si="88"/>
        <v>0</v>
      </c>
      <c r="AS173" s="590">
        <f t="shared" si="77"/>
        <v>0</v>
      </c>
      <c r="AT173" s="583" t="str">
        <f t="shared" si="89"/>
        <v/>
      </c>
      <c r="AU173" s="583" t="str">
        <f t="shared" si="90"/>
        <v/>
      </c>
      <c r="AV173" s="584" t="str">
        <f>IFERROR(VLOOKUP(G173,'base dados'!$B$2:$C$47,2,FALSE),"")</f>
        <v/>
      </c>
      <c r="AW173" s="589">
        <f t="shared" si="91"/>
        <v>0</v>
      </c>
      <c r="AX173" s="583" t="str">
        <f t="shared" si="92"/>
        <v/>
      </c>
      <c r="AY173" s="583" t="str">
        <f t="shared" si="93"/>
        <v/>
      </c>
      <c r="AZ173" s="585" t="str">
        <f>IFERROR(VLOOKUP(H173,'base dados'!$B$2:$C$47,2,FALSE),"")</f>
        <v/>
      </c>
      <c r="BA173" s="589">
        <f t="shared" si="94"/>
        <v>0</v>
      </c>
      <c r="BB173" s="589">
        <f t="shared" si="95"/>
        <v>0</v>
      </c>
      <c r="BD173" s="494"/>
      <c r="BE173" s="494"/>
      <c r="BF173" s="494"/>
      <c r="BG173" s="494"/>
      <c r="BH173" s="482" t="e">
        <f>VLOOKUP(I173,[27]TABELAS!$E$1:$F$48,2,0)</f>
        <v>#N/A</v>
      </c>
      <c r="BI173" s="491" t="str">
        <f>IF(AV173="","",VLOOKUP(CONCATENATE(I173,K173),[27]atualizada!$A$6:$N$160,12,0))</f>
        <v/>
      </c>
      <c r="BJ173" s="491" t="e">
        <f>IF(#REF!="","",VLOOKUP(CONCATENATE(I173,K173),[27]atualizada!$A$6:$N$160,8,0))</f>
        <v>#REF!</v>
      </c>
      <c r="BK173" s="491">
        <f>IF(BA173="","",VLOOKUP(CONCATENATE(I173,K173),[27]atualizada!$A$6:$N$160,10,0))</f>
        <v>0</v>
      </c>
      <c r="BL173" s="494"/>
      <c r="BM173" s="494"/>
      <c r="BO173" s="491"/>
      <c r="BP173" s="491"/>
      <c r="BQ173" s="492">
        <f t="shared" si="79"/>
        <v>0</v>
      </c>
      <c r="BR173" s="494"/>
      <c r="BS173" s="494"/>
      <c r="BT173" s="494"/>
      <c r="BX173" s="493">
        <f t="shared" si="96"/>
        <v>0</v>
      </c>
      <c r="BY173" s="493" t="e">
        <f>#REF!*BE173</f>
        <v>#REF!</v>
      </c>
      <c r="BZ173" s="493">
        <f t="shared" si="78"/>
        <v>0</v>
      </c>
    </row>
    <row r="174" spans="1:78" ht="49.9" customHeight="1">
      <c r="A174" s="482">
        <f>IFERROR(VLOOKUP(G174,'base dados'!$K$2:$L$3,2,FALSE),0)</f>
        <v>0</v>
      </c>
      <c r="B174" s="482">
        <f>IFERROR(VLOOKUP(H174,'base dados'!$O$2:$P$5,2,FALSE),0)</f>
        <v>0</v>
      </c>
      <c r="C174" s="578">
        <f t="shared" si="76"/>
        <v>164</v>
      </c>
      <c r="D174" s="578"/>
      <c r="E174" s="578"/>
      <c r="F174" s="581"/>
      <c r="G174" s="579"/>
      <c r="H174" s="579"/>
      <c r="I174" s="578"/>
      <c r="J174" s="582"/>
      <c r="K174" s="582"/>
      <c r="L174" s="586">
        <f t="shared" si="80"/>
        <v>0</v>
      </c>
      <c r="M174" s="587"/>
      <c r="N174" s="587"/>
      <c r="O174" s="586">
        <f t="shared" si="81"/>
        <v>0</v>
      </c>
      <c r="P174" s="587"/>
      <c r="Q174" s="587"/>
      <c r="R174" s="587"/>
      <c r="S174" s="587"/>
      <c r="T174" s="586">
        <f t="shared" si="82"/>
        <v>0</v>
      </c>
      <c r="U174" s="582"/>
      <c r="V174" s="582"/>
      <c r="W174" s="582"/>
      <c r="X174" s="582"/>
      <c r="Y174" s="586">
        <f t="shared" si="83"/>
        <v>0</v>
      </c>
      <c r="Z174" s="582"/>
      <c r="AA174" s="582"/>
      <c r="AB174" s="586">
        <f t="shared" si="84"/>
        <v>0</v>
      </c>
      <c r="AC174" s="582"/>
      <c r="AD174" s="582"/>
      <c r="AE174" s="582"/>
      <c r="AF174" s="586">
        <f t="shared" si="85"/>
        <v>0</v>
      </c>
      <c r="AG174" s="582"/>
      <c r="AH174" s="582"/>
      <c r="AI174" s="582"/>
      <c r="AJ174" s="582"/>
      <c r="AK174" s="586">
        <f t="shared" si="86"/>
        <v>0</v>
      </c>
      <c r="AL174" s="582"/>
      <c r="AM174" s="582"/>
      <c r="AN174" s="586">
        <f t="shared" si="87"/>
        <v>0</v>
      </c>
      <c r="AO174" s="582"/>
      <c r="AP174" s="582"/>
      <c r="AQ174" s="582"/>
      <c r="AR174" s="588">
        <f t="shared" si="88"/>
        <v>0</v>
      </c>
      <c r="AS174" s="590">
        <f t="shared" si="77"/>
        <v>0</v>
      </c>
      <c r="AT174" s="583" t="str">
        <f t="shared" si="89"/>
        <v/>
      </c>
      <c r="AU174" s="583" t="str">
        <f t="shared" si="90"/>
        <v/>
      </c>
      <c r="AV174" s="584" t="str">
        <f>IFERROR(VLOOKUP(G174,'base dados'!$B$2:$C$47,2,FALSE),"")</f>
        <v/>
      </c>
      <c r="AW174" s="589">
        <f t="shared" si="91"/>
        <v>0</v>
      </c>
      <c r="AX174" s="583" t="str">
        <f t="shared" si="92"/>
        <v/>
      </c>
      <c r="AY174" s="583" t="str">
        <f t="shared" si="93"/>
        <v/>
      </c>
      <c r="AZ174" s="585" t="str">
        <f>IFERROR(VLOOKUP(H174,'base dados'!$B$2:$C$47,2,FALSE),"")</f>
        <v/>
      </c>
      <c r="BA174" s="589">
        <f t="shared" si="94"/>
        <v>0</v>
      </c>
      <c r="BB174" s="589">
        <f t="shared" si="95"/>
        <v>0</v>
      </c>
      <c r="BD174" s="494"/>
      <c r="BE174" s="494"/>
      <c r="BF174" s="494"/>
      <c r="BG174" s="494"/>
      <c r="BH174" s="482" t="e">
        <f>VLOOKUP(I174,[27]TABELAS!$E$1:$F$48,2,0)</f>
        <v>#N/A</v>
      </c>
      <c r="BI174" s="491" t="str">
        <f>IF(AV174="","",VLOOKUP(CONCATENATE(I174,K174),[27]atualizada!$A$6:$N$160,12,0))</f>
        <v/>
      </c>
      <c r="BJ174" s="491" t="e">
        <f>IF(#REF!="","",VLOOKUP(CONCATENATE(I174,K174),[27]atualizada!$A$6:$N$160,8,0))</f>
        <v>#REF!</v>
      </c>
      <c r="BK174" s="491">
        <f>IF(BA174="","",VLOOKUP(CONCATENATE(I174,K174),[27]atualizada!$A$6:$N$160,10,0))</f>
        <v>0</v>
      </c>
      <c r="BL174" s="494"/>
      <c r="BM174" s="494"/>
      <c r="BO174" s="491"/>
      <c r="BP174" s="491"/>
      <c r="BQ174" s="492">
        <f t="shared" si="79"/>
        <v>0</v>
      </c>
      <c r="BR174" s="494"/>
      <c r="BS174" s="494"/>
      <c r="BT174" s="494"/>
      <c r="BX174" s="493">
        <f t="shared" si="96"/>
        <v>0</v>
      </c>
      <c r="BY174" s="493" t="e">
        <f>#REF!*BE174</f>
        <v>#REF!</v>
      </c>
      <c r="BZ174" s="493">
        <f t="shared" si="78"/>
        <v>0</v>
      </c>
    </row>
    <row r="175" spans="1:78" ht="49.9" customHeight="1">
      <c r="A175" s="482">
        <f>IFERROR(VLOOKUP(G175,'base dados'!$K$2:$L$3,2,FALSE),0)</f>
        <v>0</v>
      </c>
      <c r="B175" s="482">
        <f>IFERROR(VLOOKUP(H175,'base dados'!$O$2:$P$5,2,FALSE),0)</f>
        <v>0</v>
      </c>
      <c r="C175" s="578">
        <f t="shared" si="76"/>
        <v>165</v>
      </c>
      <c r="D175" s="578"/>
      <c r="E175" s="578"/>
      <c r="F175" s="581"/>
      <c r="G175" s="579"/>
      <c r="H175" s="579"/>
      <c r="I175" s="578"/>
      <c r="J175" s="582"/>
      <c r="K175" s="582"/>
      <c r="L175" s="586">
        <f t="shared" si="80"/>
        <v>0</v>
      </c>
      <c r="M175" s="587"/>
      <c r="N175" s="587"/>
      <c r="O175" s="586">
        <f t="shared" si="81"/>
        <v>0</v>
      </c>
      <c r="P175" s="587"/>
      <c r="Q175" s="587"/>
      <c r="R175" s="587"/>
      <c r="S175" s="587"/>
      <c r="T175" s="586">
        <f t="shared" si="82"/>
        <v>0</v>
      </c>
      <c r="U175" s="582"/>
      <c r="V175" s="582"/>
      <c r="W175" s="582"/>
      <c r="X175" s="582"/>
      <c r="Y175" s="586">
        <f t="shared" si="83"/>
        <v>0</v>
      </c>
      <c r="Z175" s="582"/>
      <c r="AA175" s="582"/>
      <c r="AB175" s="586">
        <f t="shared" si="84"/>
        <v>0</v>
      </c>
      <c r="AC175" s="582"/>
      <c r="AD175" s="582"/>
      <c r="AE175" s="582"/>
      <c r="AF175" s="586">
        <f t="shared" si="85"/>
        <v>0</v>
      </c>
      <c r="AG175" s="582"/>
      <c r="AH175" s="582"/>
      <c r="AI175" s="582"/>
      <c r="AJ175" s="582"/>
      <c r="AK175" s="586">
        <f t="shared" si="86"/>
        <v>0</v>
      </c>
      <c r="AL175" s="582"/>
      <c r="AM175" s="582"/>
      <c r="AN175" s="586">
        <f t="shared" si="87"/>
        <v>0</v>
      </c>
      <c r="AO175" s="582"/>
      <c r="AP175" s="582"/>
      <c r="AQ175" s="582"/>
      <c r="AR175" s="588">
        <f t="shared" si="88"/>
        <v>0</v>
      </c>
      <c r="AS175" s="590">
        <f t="shared" si="77"/>
        <v>0</v>
      </c>
      <c r="AT175" s="583" t="str">
        <f t="shared" si="89"/>
        <v/>
      </c>
      <c r="AU175" s="583" t="str">
        <f t="shared" si="90"/>
        <v/>
      </c>
      <c r="AV175" s="584" t="str">
        <f>IFERROR(VLOOKUP(G175,'base dados'!$B$2:$C$47,2,FALSE),"")</f>
        <v/>
      </c>
      <c r="AW175" s="589">
        <f t="shared" si="91"/>
        <v>0</v>
      </c>
      <c r="AX175" s="583" t="str">
        <f t="shared" si="92"/>
        <v/>
      </c>
      <c r="AY175" s="583" t="str">
        <f t="shared" si="93"/>
        <v/>
      </c>
      <c r="AZ175" s="585" t="str">
        <f>IFERROR(VLOOKUP(H175,'base dados'!$B$2:$C$47,2,FALSE),"")</f>
        <v/>
      </c>
      <c r="BA175" s="589">
        <f t="shared" si="94"/>
        <v>0</v>
      </c>
      <c r="BB175" s="589">
        <f t="shared" si="95"/>
        <v>0</v>
      </c>
      <c r="BD175" s="494"/>
      <c r="BE175" s="494"/>
      <c r="BF175" s="494"/>
      <c r="BG175" s="494"/>
      <c r="BH175" s="482" t="e">
        <f>VLOOKUP(I175,[27]TABELAS!$E$1:$F$48,2,0)</f>
        <v>#N/A</v>
      </c>
      <c r="BI175" s="491" t="str">
        <f>IF(AV175="","",VLOOKUP(CONCATENATE(I175,K175),[27]atualizada!$A$6:$N$160,12,0))</f>
        <v/>
      </c>
      <c r="BJ175" s="491" t="e">
        <f>IF(#REF!="","",VLOOKUP(CONCATENATE(I175,K175),[27]atualizada!$A$6:$N$160,8,0))</f>
        <v>#REF!</v>
      </c>
      <c r="BK175" s="491">
        <f>IF(BA175="","",VLOOKUP(CONCATENATE(I175,K175),[27]atualizada!$A$6:$N$160,10,0))</f>
        <v>0</v>
      </c>
      <c r="BL175" s="494"/>
      <c r="BM175" s="494"/>
      <c r="BO175" s="491"/>
      <c r="BP175" s="491"/>
      <c r="BQ175" s="492">
        <f t="shared" si="79"/>
        <v>0</v>
      </c>
      <c r="BR175" s="494"/>
      <c r="BS175" s="494"/>
      <c r="BT175" s="494"/>
      <c r="BX175" s="493">
        <f t="shared" si="96"/>
        <v>0</v>
      </c>
      <c r="BY175" s="493" t="e">
        <f>#REF!*BE175</f>
        <v>#REF!</v>
      </c>
      <c r="BZ175" s="493">
        <f t="shared" si="78"/>
        <v>0</v>
      </c>
    </row>
    <row r="176" spans="1:78" ht="49.9" customHeight="1">
      <c r="A176" s="482">
        <f>IFERROR(VLOOKUP(G176,'base dados'!$K$2:$L$3,2,FALSE),0)</f>
        <v>0</v>
      </c>
      <c r="B176" s="482">
        <f>IFERROR(VLOOKUP(H176,'base dados'!$O$2:$P$5,2,FALSE),0)</f>
        <v>0</v>
      </c>
      <c r="C176" s="578">
        <f t="shared" si="76"/>
        <v>166</v>
      </c>
      <c r="D176" s="578"/>
      <c r="E176" s="578"/>
      <c r="F176" s="581"/>
      <c r="G176" s="579"/>
      <c r="H176" s="579"/>
      <c r="I176" s="578"/>
      <c r="J176" s="582"/>
      <c r="K176" s="582"/>
      <c r="L176" s="586">
        <f t="shared" si="80"/>
        <v>0</v>
      </c>
      <c r="M176" s="587"/>
      <c r="N176" s="587"/>
      <c r="O176" s="586">
        <f t="shared" si="81"/>
        <v>0</v>
      </c>
      <c r="P176" s="587"/>
      <c r="Q176" s="587"/>
      <c r="R176" s="587"/>
      <c r="S176" s="587"/>
      <c r="T176" s="586">
        <f t="shared" si="82"/>
        <v>0</v>
      </c>
      <c r="U176" s="582"/>
      <c r="V176" s="582"/>
      <c r="W176" s="582"/>
      <c r="X176" s="582"/>
      <c r="Y176" s="586">
        <f t="shared" si="83"/>
        <v>0</v>
      </c>
      <c r="Z176" s="582"/>
      <c r="AA176" s="582"/>
      <c r="AB176" s="586">
        <f t="shared" si="84"/>
        <v>0</v>
      </c>
      <c r="AC176" s="582"/>
      <c r="AD176" s="582"/>
      <c r="AE176" s="582"/>
      <c r="AF176" s="586">
        <f t="shared" si="85"/>
        <v>0</v>
      </c>
      <c r="AG176" s="582"/>
      <c r="AH176" s="582"/>
      <c r="AI176" s="582"/>
      <c r="AJ176" s="582"/>
      <c r="AK176" s="586">
        <f t="shared" si="86"/>
        <v>0</v>
      </c>
      <c r="AL176" s="582"/>
      <c r="AM176" s="582"/>
      <c r="AN176" s="586">
        <f t="shared" si="87"/>
        <v>0</v>
      </c>
      <c r="AO176" s="582"/>
      <c r="AP176" s="582"/>
      <c r="AQ176" s="582"/>
      <c r="AR176" s="588">
        <f t="shared" si="88"/>
        <v>0</v>
      </c>
      <c r="AS176" s="590">
        <f t="shared" si="77"/>
        <v>0</v>
      </c>
      <c r="AT176" s="583" t="str">
        <f t="shared" si="89"/>
        <v/>
      </c>
      <c r="AU176" s="583" t="str">
        <f t="shared" si="90"/>
        <v/>
      </c>
      <c r="AV176" s="584" t="str">
        <f>IFERROR(VLOOKUP(G176,'base dados'!$B$2:$C$47,2,FALSE),"")</f>
        <v/>
      </c>
      <c r="AW176" s="589">
        <f t="shared" si="91"/>
        <v>0</v>
      </c>
      <c r="AX176" s="583" t="str">
        <f t="shared" si="92"/>
        <v/>
      </c>
      <c r="AY176" s="583" t="str">
        <f t="shared" si="93"/>
        <v/>
      </c>
      <c r="AZ176" s="585" t="str">
        <f>IFERROR(VLOOKUP(H176,'base dados'!$B$2:$C$47,2,FALSE),"")</f>
        <v/>
      </c>
      <c r="BA176" s="589">
        <f t="shared" si="94"/>
        <v>0</v>
      </c>
      <c r="BB176" s="589">
        <f t="shared" si="95"/>
        <v>0</v>
      </c>
      <c r="BD176" s="494"/>
      <c r="BE176" s="494"/>
      <c r="BF176" s="494"/>
      <c r="BG176" s="494"/>
      <c r="BH176" s="482" t="e">
        <f>VLOOKUP(I176,[27]TABELAS!$E$1:$F$48,2,0)</f>
        <v>#N/A</v>
      </c>
      <c r="BI176" s="491" t="str">
        <f>IF(AV176="","",VLOOKUP(CONCATENATE(I176,K176),[27]atualizada!$A$6:$N$160,12,0))</f>
        <v/>
      </c>
      <c r="BJ176" s="491" t="e">
        <f>IF(#REF!="","",VLOOKUP(CONCATENATE(I176,K176),[27]atualizada!$A$6:$N$160,8,0))</f>
        <v>#REF!</v>
      </c>
      <c r="BK176" s="491">
        <f>IF(BA176="","",VLOOKUP(CONCATENATE(I176,K176),[27]atualizada!$A$6:$N$160,10,0))</f>
        <v>0</v>
      </c>
      <c r="BL176" s="494"/>
      <c r="BM176" s="494"/>
      <c r="BO176" s="491"/>
      <c r="BP176" s="491"/>
      <c r="BQ176" s="492">
        <f t="shared" si="79"/>
        <v>0</v>
      </c>
      <c r="BR176" s="494"/>
      <c r="BS176" s="494"/>
      <c r="BT176" s="494"/>
      <c r="BX176" s="493">
        <f t="shared" si="96"/>
        <v>0</v>
      </c>
      <c r="BY176" s="493" t="e">
        <f>#REF!*BE176</f>
        <v>#REF!</v>
      </c>
      <c r="BZ176" s="493">
        <f t="shared" si="78"/>
        <v>0</v>
      </c>
    </row>
    <row r="177" spans="1:78" ht="49.9" customHeight="1">
      <c r="A177" s="482">
        <f>IFERROR(VLOOKUP(G177,'base dados'!$K$2:$L$3,2,FALSE),0)</f>
        <v>0</v>
      </c>
      <c r="B177" s="482">
        <f>IFERROR(VLOOKUP(H177,'base dados'!$O$2:$P$5,2,FALSE),0)</f>
        <v>0</v>
      </c>
      <c r="C177" s="578">
        <f t="shared" si="76"/>
        <v>167</v>
      </c>
      <c r="D177" s="578"/>
      <c r="E177" s="578"/>
      <c r="F177" s="581"/>
      <c r="G177" s="579"/>
      <c r="H177" s="579"/>
      <c r="I177" s="578"/>
      <c r="J177" s="582"/>
      <c r="K177" s="582"/>
      <c r="L177" s="586">
        <f t="shared" si="80"/>
        <v>0</v>
      </c>
      <c r="M177" s="587"/>
      <c r="N177" s="587"/>
      <c r="O177" s="586">
        <f t="shared" si="81"/>
        <v>0</v>
      </c>
      <c r="P177" s="587"/>
      <c r="Q177" s="587"/>
      <c r="R177" s="587"/>
      <c r="S177" s="587"/>
      <c r="T177" s="586">
        <f t="shared" si="82"/>
        <v>0</v>
      </c>
      <c r="U177" s="582"/>
      <c r="V177" s="582"/>
      <c r="W177" s="582"/>
      <c r="X177" s="582"/>
      <c r="Y177" s="586">
        <f t="shared" si="83"/>
        <v>0</v>
      </c>
      <c r="Z177" s="582"/>
      <c r="AA177" s="582"/>
      <c r="AB177" s="586">
        <f t="shared" si="84"/>
        <v>0</v>
      </c>
      <c r="AC177" s="582"/>
      <c r="AD177" s="582"/>
      <c r="AE177" s="582"/>
      <c r="AF177" s="586">
        <f t="shared" si="85"/>
        <v>0</v>
      </c>
      <c r="AG177" s="582"/>
      <c r="AH177" s="582"/>
      <c r="AI177" s="582"/>
      <c r="AJ177" s="582"/>
      <c r="AK177" s="586">
        <f t="shared" si="86"/>
        <v>0</v>
      </c>
      <c r="AL177" s="582"/>
      <c r="AM177" s="582"/>
      <c r="AN177" s="586">
        <f t="shared" si="87"/>
        <v>0</v>
      </c>
      <c r="AO177" s="582"/>
      <c r="AP177" s="582"/>
      <c r="AQ177" s="582"/>
      <c r="AR177" s="588">
        <f t="shared" si="88"/>
        <v>0</v>
      </c>
      <c r="AS177" s="590">
        <f t="shared" si="77"/>
        <v>0</v>
      </c>
      <c r="AT177" s="583" t="str">
        <f t="shared" si="89"/>
        <v/>
      </c>
      <c r="AU177" s="583" t="str">
        <f t="shared" si="90"/>
        <v/>
      </c>
      <c r="AV177" s="584" t="str">
        <f>IFERROR(VLOOKUP(G177,'base dados'!$B$2:$C$47,2,FALSE),"")</f>
        <v/>
      </c>
      <c r="AW177" s="589">
        <f t="shared" si="91"/>
        <v>0</v>
      </c>
      <c r="AX177" s="583" t="str">
        <f t="shared" si="92"/>
        <v/>
      </c>
      <c r="AY177" s="583" t="str">
        <f t="shared" si="93"/>
        <v/>
      </c>
      <c r="AZ177" s="585" t="str">
        <f>IFERROR(VLOOKUP(H177,'base dados'!$B$2:$C$47,2,FALSE),"")</f>
        <v/>
      </c>
      <c r="BA177" s="589">
        <f t="shared" si="94"/>
        <v>0</v>
      </c>
      <c r="BB177" s="589">
        <f t="shared" si="95"/>
        <v>0</v>
      </c>
      <c r="BD177" s="494"/>
      <c r="BE177" s="494"/>
      <c r="BF177" s="494"/>
      <c r="BG177" s="494"/>
      <c r="BH177" s="482" t="e">
        <f>VLOOKUP(I177,[27]TABELAS!$E$1:$F$48,2,0)</f>
        <v>#N/A</v>
      </c>
      <c r="BI177" s="491" t="str">
        <f>IF(AV177="","",VLOOKUP(CONCATENATE(I177,K177),[27]atualizada!$A$6:$N$160,12,0))</f>
        <v/>
      </c>
      <c r="BJ177" s="491" t="e">
        <f>IF(#REF!="","",VLOOKUP(CONCATENATE(I177,K177),[27]atualizada!$A$6:$N$160,8,0))</f>
        <v>#REF!</v>
      </c>
      <c r="BK177" s="491">
        <f>IF(BA177="","",VLOOKUP(CONCATENATE(I177,K177),[27]atualizada!$A$6:$N$160,10,0))</f>
        <v>0</v>
      </c>
      <c r="BL177" s="494"/>
      <c r="BM177" s="494"/>
      <c r="BO177" s="491"/>
      <c r="BP177" s="491"/>
      <c r="BQ177" s="492">
        <f t="shared" si="79"/>
        <v>0</v>
      </c>
      <c r="BR177" s="494"/>
      <c r="BS177" s="494"/>
      <c r="BT177" s="494"/>
      <c r="BX177" s="493">
        <f t="shared" si="96"/>
        <v>0</v>
      </c>
      <c r="BY177" s="493" t="e">
        <f>#REF!*BE177</f>
        <v>#REF!</v>
      </c>
      <c r="BZ177" s="493">
        <f t="shared" si="78"/>
        <v>0</v>
      </c>
    </row>
    <row r="178" spans="1:78" ht="49.9" customHeight="1">
      <c r="A178" s="482">
        <f>IFERROR(VLOOKUP(G178,'base dados'!$K$2:$L$3,2,FALSE),0)</f>
        <v>0</v>
      </c>
      <c r="B178" s="482">
        <f>IFERROR(VLOOKUP(H178,'base dados'!$O$2:$P$5,2,FALSE),0)</f>
        <v>0</v>
      </c>
      <c r="C178" s="578">
        <f t="shared" si="76"/>
        <v>168</v>
      </c>
      <c r="D178" s="578"/>
      <c r="E178" s="578"/>
      <c r="F178" s="581"/>
      <c r="G178" s="579"/>
      <c r="H178" s="579"/>
      <c r="I178" s="578"/>
      <c r="J178" s="582"/>
      <c r="K178" s="582"/>
      <c r="L178" s="586">
        <f t="shared" si="80"/>
        <v>0</v>
      </c>
      <c r="M178" s="587"/>
      <c r="N178" s="587"/>
      <c r="O178" s="586">
        <f t="shared" si="81"/>
        <v>0</v>
      </c>
      <c r="P178" s="587"/>
      <c r="Q178" s="587"/>
      <c r="R178" s="587"/>
      <c r="S178" s="587"/>
      <c r="T178" s="586">
        <f t="shared" si="82"/>
        <v>0</v>
      </c>
      <c r="U178" s="582"/>
      <c r="V178" s="582"/>
      <c r="W178" s="582"/>
      <c r="X178" s="582"/>
      <c r="Y178" s="586">
        <f t="shared" si="83"/>
        <v>0</v>
      </c>
      <c r="Z178" s="582"/>
      <c r="AA178" s="582"/>
      <c r="AB178" s="586">
        <f t="shared" si="84"/>
        <v>0</v>
      </c>
      <c r="AC178" s="582"/>
      <c r="AD178" s="582"/>
      <c r="AE178" s="582"/>
      <c r="AF178" s="586">
        <f t="shared" si="85"/>
        <v>0</v>
      </c>
      <c r="AG178" s="582"/>
      <c r="AH178" s="582"/>
      <c r="AI178" s="582"/>
      <c r="AJ178" s="582"/>
      <c r="AK178" s="586">
        <f t="shared" si="86"/>
        <v>0</v>
      </c>
      <c r="AL178" s="582"/>
      <c r="AM178" s="582"/>
      <c r="AN178" s="586">
        <f t="shared" si="87"/>
        <v>0</v>
      </c>
      <c r="AO178" s="582"/>
      <c r="AP178" s="582"/>
      <c r="AQ178" s="582"/>
      <c r="AR178" s="588">
        <f t="shared" si="88"/>
        <v>0</v>
      </c>
      <c r="AS178" s="590">
        <f t="shared" si="77"/>
        <v>0</v>
      </c>
      <c r="AT178" s="583" t="str">
        <f t="shared" si="89"/>
        <v/>
      </c>
      <c r="AU178" s="583" t="str">
        <f t="shared" si="90"/>
        <v/>
      </c>
      <c r="AV178" s="584" t="str">
        <f>IFERROR(VLOOKUP(G178,'base dados'!$B$2:$C$47,2,FALSE),"")</f>
        <v/>
      </c>
      <c r="AW178" s="589">
        <f t="shared" si="91"/>
        <v>0</v>
      </c>
      <c r="AX178" s="583" t="str">
        <f t="shared" si="92"/>
        <v/>
      </c>
      <c r="AY178" s="583" t="str">
        <f t="shared" si="93"/>
        <v/>
      </c>
      <c r="AZ178" s="585" t="str">
        <f>IFERROR(VLOOKUP(H178,'base dados'!$B$2:$C$47,2,FALSE),"")</f>
        <v/>
      </c>
      <c r="BA178" s="589">
        <f t="shared" si="94"/>
        <v>0</v>
      </c>
      <c r="BB178" s="589">
        <f t="shared" si="95"/>
        <v>0</v>
      </c>
      <c r="BD178" s="494"/>
      <c r="BE178" s="494"/>
      <c r="BF178" s="494"/>
      <c r="BG178" s="494"/>
      <c r="BH178" s="482" t="e">
        <f>VLOOKUP(I178,[27]TABELAS!$E$1:$F$48,2,0)</f>
        <v>#N/A</v>
      </c>
      <c r="BI178" s="491" t="str">
        <f>IF(AV178="","",VLOOKUP(CONCATENATE(I178,K178),[27]atualizada!$A$6:$N$160,12,0))</f>
        <v/>
      </c>
      <c r="BJ178" s="491" t="e">
        <f>IF(#REF!="","",VLOOKUP(CONCATENATE(I178,K178),[27]atualizada!$A$6:$N$160,8,0))</f>
        <v>#REF!</v>
      </c>
      <c r="BK178" s="491">
        <f>IF(BA178="","",VLOOKUP(CONCATENATE(I178,K178),[27]atualizada!$A$6:$N$160,10,0))</f>
        <v>0</v>
      </c>
      <c r="BL178" s="494"/>
      <c r="BM178" s="494"/>
      <c r="BO178" s="491"/>
      <c r="BP178" s="491"/>
      <c r="BQ178" s="492">
        <f t="shared" si="79"/>
        <v>0</v>
      </c>
      <c r="BR178" s="494"/>
      <c r="BS178" s="494"/>
      <c r="BT178" s="494"/>
      <c r="BX178" s="493">
        <f t="shared" si="96"/>
        <v>0</v>
      </c>
      <c r="BY178" s="493" t="e">
        <f>#REF!*BE178</f>
        <v>#REF!</v>
      </c>
      <c r="BZ178" s="493">
        <f t="shared" si="78"/>
        <v>0</v>
      </c>
    </row>
    <row r="179" spans="1:78" ht="49.9" customHeight="1">
      <c r="A179" s="482">
        <f>IFERROR(VLOOKUP(G179,'base dados'!$K$2:$L$3,2,FALSE),0)</f>
        <v>0</v>
      </c>
      <c r="B179" s="482">
        <f>IFERROR(VLOOKUP(H179,'base dados'!$O$2:$P$5,2,FALSE),0)</f>
        <v>0</v>
      </c>
      <c r="C179" s="578">
        <f t="shared" si="76"/>
        <v>169</v>
      </c>
      <c r="D179" s="578"/>
      <c r="E179" s="578"/>
      <c r="F179" s="581"/>
      <c r="G179" s="579"/>
      <c r="H179" s="579"/>
      <c r="I179" s="578"/>
      <c r="J179" s="582"/>
      <c r="K179" s="582"/>
      <c r="L179" s="586">
        <f t="shared" si="80"/>
        <v>0</v>
      </c>
      <c r="M179" s="587"/>
      <c r="N179" s="587"/>
      <c r="O179" s="586">
        <f t="shared" si="81"/>
        <v>0</v>
      </c>
      <c r="P179" s="587"/>
      <c r="Q179" s="587"/>
      <c r="R179" s="587"/>
      <c r="S179" s="587"/>
      <c r="T179" s="586">
        <f t="shared" si="82"/>
        <v>0</v>
      </c>
      <c r="U179" s="582"/>
      <c r="V179" s="582"/>
      <c r="W179" s="582"/>
      <c r="X179" s="582"/>
      <c r="Y179" s="586">
        <f t="shared" si="83"/>
        <v>0</v>
      </c>
      <c r="Z179" s="582"/>
      <c r="AA179" s="582"/>
      <c r="AB179" s="586">
        <f t="shared" si="84"/>
        <v>0</v>
      </c>
      <c r="AC179" s="582"/>
      <c r="AD179" s="582"/>
      <c r="AE179" s="582"/>
      <c r="AF179" s="586">
        <f t="shared" si="85"/>
        <v>0</v>
      </c>
      <c r="AG179" s="582"/>
      <c r="AH179" s="582"/>
      <c r="AI179" s="582"/>
      <c r="AJ179" s="582"/>
      <c r="AK179" s="586">
        <f t="shared" si="86"/>
        <v>0</v>
      </c>
      <c r="AL179" s="582"/>
      <c r="AM179" s="582"/>
      <c r="AN179" s="586">
        <f t="shared" si="87"/>
        <v>0</v>
      </c>
      <c r="AO179" s="582"/>
      <c r="AP179" s="582"/>
      <c r="AQ179" s="582"/>
      <c r="AR179" s="588">
        <f t="shared" si="88"/>
        <v>0</v>
      </c>
      <c r="AS179" s="590">
        <f t="shared" si="77"/>
        <v>0</v>
      </c>
      <c r="AT179" s="583" t="str">
        <f t="shared" si="89"/>
        <v/>
      </c>
      <c r="AU179" s="583" t="str">
        <f t="shared" si="90"/>
        <v/>
      </c>
      <c r="AV179" s="584" t="str">
        <f>IFERROR(VLOOKUP(G179,'base dados'!$B$2:$C$47,2,FALSE),"")</f>
        <v/>
      </c>
      <c r="AW179" s="589">
        <f t="shared" si="91"/>
        <v>0</v>
      </c>
      <c r="AX179" s="583" t="str">
        <f t="shared" si="92"/>
        <v/>
      </c>
      <c r="AY179" s="583" t="str">
        <f t="shared" si="93"/>
        <v/>
      </c>
      <c r="AZ179" s="585" t="str">
        <f>IFERROR(VLOOKUP(H179,'base dados'!$B$2:$C$47,2,FALSE),"")</f>
        <v/>
      </c>
      <c r="BA179" s="589">
        <f t="shared" si="94"/>
        <v>0</v>
      </c>
      <c r="BB179" s="589">
        <f t="shared" si="95"/>
        <v>0</v>
      </c>
      <c r="BD179" s="494"/>
      <c r="BE179" s="494"/>
      <c r="BF179" s="494"/>
      <c r="BG179" s="494"/>
      <c r="BH179" s="482" t="e">
        <f>VLOOKUP(I179,[27]TABELAS!$E$1:$F$48,2,0)</f>
        <v>#N/A</v>
      </c>
      <c r="BI179" s="491" t="str">
        <f>IF(AV179="","",VLOOKUP(CONCATENATE(I179,K179),[27]atualizada!$A$6:$N$160,12,0))</f>
        <v/>
      </c>
      <c r="BJ179" s="491" t="e">
        <f>IF(#REF!="","",VLOOKUP(CONCATENATE(I179,K179),[27]atualizada!$A$6:$N$160,8,0))</f>
        <v>#REF!</v>
      </c>
      <c r="BK179" s="491">
        <f>IF(BA179="","",VLOOKUP(CONCATENATE(I179,K179),[27]atualizada!$A$6:$N$160,10,0))</f>
        <v>0</v>
      </c>
      <c r="BL179" s="494"/>
      <c r="BM179" s="494"/>
      <c r="BO179" s="491"/>
      <c r="BP179" s="491"/>
      <c r="BQ179" s="492">
        <f t="shared" si="79"/>
        <v>0</v>
      </c>
      <c r="BR179" s="494"/>
      <c r="BS179" s="494"/>
      <c r="BT179" s="494"/>
      <c r="BX179" s="493">
        <f t="shared" si="96"/>
        <v>0</v>
      </c>
      <c r="BY179" s="493" t="e">
        <f>#REF!*BE179</f>
        <v>#REF!</v>
      </c>
      <c r="BZ179" s="493">
        <f t="shared" si="78"/>
        <v>0</v>
      </c>
    </row>
    <row r="180" spans="1:78" ht="49.9" customHeight="1">
      <c r="A180" s="482">
        <f>IFERROR(VLOOKUP(G180,'base dados'!$K$2:$L$3,2,FALSE),0)</f>
        <v>0</v>
      </c>
      <c r="B180" s="482">
        <f>IFERROR(VLOOKUP(H180,'base dados'!$O$2:$P$5,2,FALSE),0)</f>
        <v>0</v>
      </c>
      <c r="C180" s="578">
        <f t="shared" si="76"/>
        <v>170</v>
      </c>
      <c r="D180" s="578"/>
      <c r="E180" s="578"/>
      <c r="F180" s="581"/>
      <c r="G180" s="579"/>
      <c r="H180" s="579"/>
      <c r="I180" s="578"/>
      <c r="J180" s="582"/>
      <c r="K180" s="582"/>
      <c r="L180" s="586">
        <f t="shared" si="80"/>
        <v>0</v>
      </c>
      <c r="M180" s="587"/>
      <c r="N180" s="587"/>
      <c r="O180" s="586">
        <f t="shared" si="81"/>
        <v>0</v>
      </c>
      <c r="P180" s="587"/>
      <c r="Q180" s="587"/>
      <c r="R180" s="587"/>
      <c r="S180" s="587"/>
      <c r="T180" s="586">
        <f t="shared" si="82"/>
        <v>0</v>
      </c>
      <c r="U180" s="582"/>
      <c r="V180" s="582"/>
      <c r="W180" s="582"/>
      <c r="X180" s="582"/>
      <c r="Y180" s="586">
        <f t="shared" si="83"/>
        <v>0</v>
      </c>
      <c r="Z180" s="582"/>
      <c r="AA180" s="582"/>
      <c r="AB180" s="586">
        <f t="shared" si="84"/>
        <v>0</v>
      </c>
      <c r="AC180" s="582"/>
      <c r="AD180" s="582"/>
      <c r="AE180" s="582"/>
      <c r="AF180" s="586">
        <f t="shared" si="85"/>
        <v>0</v>
      </c>
      <c r="AG180" s="582"/>
      <c r="AH180" s="582"/>
      <c r="AI180" s="582"/>
      <c r="AJ180" s="582"/>
      <c r="AK180" s="586">
        <f t="shared" si="86"/>
        <v>0</v>
      </c>
      <c r="AL180" s="582"/>
      <c r="AM180" s="582"/>
      <c r="AN180" s="586">
        <f t="shared" si="87"/>
        <v>0</v>
      </c>
      <c r="AO180" s="582"/>
      <c r="AP180" s="582"/>
      <c r="AQ180" s="582"/>
      <c r="AR180" s="588">
        <f t="shared" si="88"/>
        <v>0</v>
      </c>
      <c r="AS180" s="590">
        <f t="shared" si="77"/>
        <v>0</v>
      </c>
      <c r="AT180" s="583" t="str">
        <f t="shared" si="89"/>
        <v/>
      </c>
      <c r="AU180" s="583" t="str">
        <f t="shared" si="90"/>
        <v/>
      </c>
      <c r="AV180" s="584" t="str">
        <f>IFERROR(VLOOKUP(G180,'base dados'!$B$2:$C$47,2,FALSE),"")</f>
        <v/>
      </c>
      <c r="AW180" s="589">
        <f t="shared" si="91"/>
        <v>0</v>
      </c>
      <c r="AX180" s="583" t="str">
        <f t="shared" si="92"/>
        <v/>
      </c>
      <c r="AY180" s="583" t="str">
        <f t="shared" si="93"/>
        <v/>
      </c>
      <c r="AZ180" s="585" t="str">
        <f>IFERROR(VLOOKUP(H180,'base dados'!$B$2:$C$47,2,FALSE),"")</f>
        <v/>
      </c>
      <c r="BA180" s="589">
        <f t="shared" si="94"/>
        <v>0</v>
      </c>
      <c r="BB180" s="589">
        <f t="shared" si="95"/>
        <v>0</v>
      </c>
      <c r="BD180" s="494"/>
      <c r="BE180" s="494"/>
      <c r="BF180" s="494"/>
      <c r="BG180" s="494"/>
      <c r="BH180" s="482" t="e">
        <f>VLOOKUP(I180,[27]TABELAS!$E$1:$F$48,2,0)</f>
        <v>#N/A</v>
      </c>
      <c r="BI180" s="491" t="str">
        <f>IF(AV180="","",VLOOKUP(CONCATENATE(I180,K180),[27]atualizada!$A$6:$N$160,12,0))</f>
        <v/>
      </c>
      <c r="BJ180" s="491" t="e">
        <f>IF(#REF!="","",VLOOKUP(CONCATENATE(I180,K180),[27]atualizada!$A$6:$N$160,8,0))</f>
        <v>#REF!</v>
      </c>
      <c r="BK180" s="491">
        <f>IF(BA180="","",VLOOKUP(CONCATENATE(I180,K180),[27]atualizada!$A$6:$N$160,10,0))</f>
        <v>0</v>
      </c>
      <c r="BL180" s="494"/>
      <c r="BM180" s="494"/>
      <c r="BO180" s="491"/>
      <c r="BP180" s="491"/>
      <c r="BQ180" s="492">
        <f t="shared" si="79"/>
        <v>0</v>
      </c>
      <c r="BR180" s="494"/>
      <c r="BS180" s="494"/>
      <c r="BT180" s="494"/>
      <c r="BX180" s="493">
        <f t="shared" si="96"/>
        <v>0</v>
      </c>
      <c r="BY180" s="493" t="e">
        <f>#REF!*BE180</f>
        <v>#REF!</v>
      </c>
      <c r="BZ180" s="493">
        <f t="shared" si="78"/>
        <v>0</v>
      </c>
    </row>
    <row r="181" spans="1:78" ht="49.9" customHeight="1">
      <c r="A181" s="482">
        <f>IFERROR(VLOOKUP(G181,'base dados'!$K$2:$L$3,2,FALSE),0)</f>
        <v>0</v>
      </c>
      <c r="B181" s="482">
        <f>IFERROR(VLOOKUP(H181,'base dados'!$O$2:$P$5,2,FALSE),0)</f>
        <v>0</v>
      </c>
      <c r="C181" s="578">
        <f t="shared" si="76"/>
        <v>171</v>
      </c>
      <c r="D181" s="578"/>
      <c r="E181" s="578"/>
      <c r="F181" s="581"/>
      <c r="G181" s="579"/>
      <c r="H181" s="579"/>
      <c r="I181" s="578"/>
      <c r="J181" s="582"/>
      <c r="K181" s="582"/>
      <c r="L181" s="586">
        <f t="shared" si="80"/>
        <v>0</v>
      </c>
      <c r="M181" s="587"/>
      <c r="N181" s="587"/>
      <c r="O181" s="586">
        <f t="shared" si="81"/>
        <v>0</v>
      </c>
      <c r="P181" s="587"/>
      <c r="Q181" s="587"/>
      <c r="R181" s="587"/>
      <c r="S181" s="587"/>
      <c r="T181" s="586">
        <f t="shared" si="82"/>
        <v>0</v>
      </c>
      <c r="U181" s="582"/>
      <c r="V181" s="582"/>
      <c r="W181" s="582"/>
      <c r="X181" s="582"/>
      <c r="Y181" s="586">
        <f t="shared" si="83"/>
        <v>0</v>
      </c>
      <c r="Z181" s="582"/>
      <c r="AA181" s="582"/>
      <c r="AB181" s="586">
        <f t="shared" si="84"/>
        <v>0</v>
      </c>
      <c r="AC181" s="582"/>
      <c r="AD181" s="582"/>
      <c r="AE181" s="582"/>
      <c r="AF181" s="586">
        <f t="shared" si="85"/>
        <v>0</v>
      </c>
      <c r="AG181" s="582"/>
      <c r="AH181" s="582"/>
      <c r="AI181" s="582"/>
      <c r="AJ181" s="582"/>
      <c r="AK181" s="586">
        <f t="shared" si="86"/>
        <v>0</v>
      </c>
      <c r="AL181" s="582"/>
      <c r="AM181" s="582"/>
      <c r="AN181" s="586">
        <f t="shared" si="87"/>
        <v>0</v>
      </c>
      <c r="AO181" s="582"/>
      <c r="AP181" s="582"/>
      <c r="AQ181" s="582"/>
      <c r="AR181" s="588">
        <f t="shared" si="88"/>
        <v>0</v>
      </c>
      <c r="AS181" s="590">
        <f t="shared" si="77"/>
        <v>0</v>
      </c>
      <c r="AT181" s="583" t="str">
        <f t="shared" si="89"/>
        <v/>
      </c>
      <c r="AU181" s="583" t="str">
        <f t="shared" si="90"/>
        <v/>
      </c>
      <c r="AV181" s="584" t="str">
        <f>IFERROR(VLOOKUP(G181,'base dados'!$B$2:$C$47,2,FALSE),"")</f>
        <v/>
      </c>
      <c r="AW181" s="589">
        <f t="shared" si="91"/>
        <v>0</v>
      </c>
      <c r="AX181" s="583" t="str">
        <f t="shared" si="92"/>
        <v/>
      </c>
      <c r="AY181" s="583" t="str">
        <f t="shared" si="93"/>
        <v/>
      </c>
      <c r="AZ181" s="585" t="str">
        <f>IFERROR(VLOOKUP(H181,'base dados'!$B$2:$C$47,2,FALSE),"")</f>
        <v/>
      </c>
      <c r="BA181" s="589">
        <f t="shared" si="94"/>
        <v>0</v>
      </c>
      <c r="BB181" s="589">
        <f t="shared" si="95"/>
        <v>0</v>
      </c>
      <c r="BD181" s="494"/>
      <c r="BE181" s="494"/>
      <c r="BF181" s="494"/>
      <c r="BG181" s="494"/>
      <c r="BH181" s="482" t="e">
        <f>VLOOKUP(I181,[27]TABELAS!$E$1:$F$48,2,0)</f>
        <v>#N/A</v>
      </c>
      <c r="BI181" s="491" t="str">
        <f>IF(AV181="","",VLOOKUP(CONCATENATE(I181,K181),[27]atualizada!$A$6:$N$160,12,0))</f>
        <v/>
      </c>
      <c r="BJ181" s="491" t="e">
        <f>IF(#REF!="","",VLOOKUP(CONCATENATE(I181,K181),[27]atualizada!$A$6:$N$160,8,0))</f>
        <v>#REF!</v>
      </c>
      <c r="BK181" s="491">
        <f>IF(BA181="","",VLOOKUP(CONCATENATE(I181,K181),[27]atualizada!$A$6:$N$160,10,0))</f>
        <v>0</v>
      </c>
      <c r="BL181" s="494"/>
      <c r="BM181" s="494"/>
      <c r="BO181" s="491"/>
      <c r="BP181" s="491"/>
      <c r="BQ181" s="492">
        <f t="shared" si="79"/>
        <v>0</v>
      </c>
      <c r="BR181" s="494"/>
      <c r="BS181" s="494"/>
      <c r="BT181" s="494"/>
      <c r="BX181" s="493">
        <f t="shared" si="96"/>
        <v>0</v>
      </c>
      <c r="BY181" s="493" t="e">
        <f>#REF!*BE181</f>
        <v>#REF!</v>
      </c>
      <c r="BZ181" s="493">
        <f t="shared" si="78"/>
        <v>0</v>
      </c>
    </row>
    <row r="182" spans="1:78" ht="49.9" customHeight="1">
      <c r="A182" s="482">
        <f>IFERROR(VLOOKUP(G182,'base dados'!$K$2:$L$3,2,FALSE),0)</f>
        <v>0</v>
      </c>
      <c r="B182" s="482">
        <f>IFERROR(VLOOKUP(H182,'base dados'!$O$2:$P$5,2,FALSE),0)</f>
        <v>0</v>
      </c>
      <c r="C182" s="578">
        <f t="shared" si="76"/>
        <v>172</v>
      </c>
      <c r="D182" s="578"/>
      <c r="E182" s="578"/>
      <c r="F182" s="581"/>
      <c r="G182" s="579"/>
      <c r="H182" s="579"/>
      <c r="I182" s="578"/>
      <c r="J182" s="582"/>
      <c r="K182" s="582"/>
      <c r="L182" s="586">
        <f t="shared" si="80"/>
        <v>0</v>
      </c>
      <c r="M182" s="587"/>
      <c r="N182" s="587"/>
      <c r="O182" s="586">
        <f t="shared" si="81"/>
        <v>0</v>
      </c>
      <c r="P182" s="587"/>
      <c r="Q182" s="587"/>
      <c r="R182" s="587"/>
      <c r="S182" s="587"/>
      <c r="T182" s="586">
        <f t="shared" si="82"/>
        <v>0</v>
      </c>
      <c r="U182" s="582"/>
      <c r="V182" s="582"/>
      <c r="W182" s="582"/>
      <c r="X182" s="582"/>
      <c r="Y182" s="586">
        <f t="shared" si="83"/>
        <v>0</v>
      </c>
      <c r="Z182" s="582"/>
      <c r="AA182" s="582"/>
      <c r="AB182" s="586">
        <f t="shared" si="84"/>
        <v>0</v>
      </c>
      <c r="AC182" s="582"/>
      <c r="AD182" s="582"/>
      <c r="AE182" s="582"/>
      <c r="AF182" s="586">
        <f t="shared" si="85"/>
        <v>0</v>
      </c>
      <c r="AG182" s="582"/>
      <c r="AH182" s="582"/>
      <c r="AI182" s="582"/>
      <c r="AJ182" s="582"/>
      <c r="AK182" s="586">
        <f t="shared" si="86"/>
        <v>0</v>
      </c>
      <c r="AL182" s="582"/>
      <c r="AM182" s="582"/>
      <c r="AN182" s="586">
        <f t="shared" si="87"/>
        <v>0</v>
      </c>
      <c r="AO182" s="582"/>
      <c r="AP182" s="582"/>
      <c r="AQ182" s="582"/>
      <c r="AR182" s="588">
        <f t="shared" si="88"/>
        <v>0</v>
      </c>
      <c r="AS182" s="590">
        <f t="shared" si="77"/>
        <v>0</v>
      </c>
      <c r="AT182" s="583" t="str">
        <f t="shared" si="89"/>
        <v/>
      </c>
      <c r="AU182" s="583" t="str">
        <f t="shared" si="90"/>
        <v/>
      </c>
      <c r="AV182" s="584" t="str">
        <f>IFERROR(VLOOKUP(G182,'base dados'!$B$2:$C$47,2,FALSE),"")</f>
        <v/>
      </c>
      <c r="AW182" s="589">
        <f t="shared" si="91"/>
        <v>0</v>
      </c>
      <c r="AX182" s="583" t="str">
        <f t="shared" si="92"/>
        <v/>
      </c>
      <c r="AY182" s="583" t="str">
        <f t="shared" si="93"/>
        <v/>
      </c>
      <c r="AZ182" s="585" t="str">
        <f>IFERROR(VLOOKUP(H182,'base dados'!$B$2:$C$47,2,FALSE),"")</f>
        <v/>
      </c>
      <c r="BA182" s="589">
        <f t="shared" si="94"/>
        <v>0</v>
      </c>
      <c r="BB182" s="589">
        <f t="shared" si="95"/>
        <v>0</v>
      </c>
      <c r="BD182" s="494"/>
      <c r="BE182" s="494"/>
      <c r="BF182" s="494"/>
      <c r="BG182" s="494"/>
      <c r="BH182" s="482" t="e">
        <f>VLOOKUP(I182,[27]TABELAS!$E$1:$F$48,2,0)</f>
        <v>#N/A</v>
      </c>
      <c r="BI182" s="491" t="str">
        <f>IF(AV182="","",VLOOKUP(CONCATENATE(I182,K182),[27]atualizada!$A$6:$N$160,12,0))</f>
        <v/>
      </c>
      <c r="BJ182" s="491" t="e">
        <f>IF(#REF!="","",VLOOKUP(CONCATENATE(I182,K182),[27]atualizada!$A$6:$N$160,8,0))</f>
        <v>#REF!</v>
      </c>
      <c r="BK182" s="491">
        <f>IF(BA182="","",VLOOKUP(CONCATENATE(I182,K182),[27]atualizada!$A$6:$N$160,10,0))</f>
        <v>0</v>
      </c>
      <c r="BL182" s="494"/>
      <c r="BM182" s="494"/>
      <c r="BO182" s="491"/>
      <c r="BP182" s="491"/>
      <c r="BQ182" s="492">
        <f t="shared" si="79"/>
        <v>0</v>
      </c>
      <c r="BR182" s="494"/>
      <c r="BS182" s="494"/>
      <c r="BT182" s="494"/>
      <c r="BX182" s="493">
        <f t="shared" si="96"/>
        <v>0</v>
      </c>
      <c r="BY182" s="493" t="e">
        <f>#REF!*BE182</f>
        <v>#REF!</v>
      </c>
      <c r="BZ182" s="493">
        <f t="shared" si="78"/>
        <v>0</v>
      </c>
    </row>
    <row r="183" spans="1:78" ht="49.9" customHeight="1">
      <c r="A183" s="482">
        <f>IFERROR(VLOOKUP(G183,'base dados'!$K$2:$L$3,2,FALSE),0)</f>
        <v>0</v>
      </c>
      <c r="B183" s="482">
        <f>IFERROR(VLOOKUP(H183,'base dados'!$O$2:$P$5,2,FALSE),0)</f>
        <v>0</v>
      </c>
      <c r="C183" s="578">
        <f t="shared" si="76"/>
        <v>173</v>
      </c>
      <c r="D183" s="578"/>
      <c r="E183" s="578"/>
      <c r="F183" s="581"/>
      <c r="G183" s="579"/>
      <c r="H183" s="579"/>
      <c r="I183" s="578"/>
      <c r="J183" s="582"/>
      <c r="K183" s="582"/>
      <c r="L183" s="586">
        <f t="shared" si="80"/>
        <v>0</v>
      </c>
      <c r="M183" s="587"/>
      <c r="N183" s="587"/>
      <c r="O183" s="586">
        <f t="shared" si="81"/>
        <v>0</v>
      </c>
      <c r="P183" s="587"/>
      <c r="Q183" s="587"/>
      <c r="R183" s="587"/>
      <c r="S183" s="587"/>
      <c r="T183" s="586">
        <f t="shared" si="82"/>
        <v>0</v>
      </c>
      <c r="U183" s="582"/>
      <c r="V183" s="582"/>
      <c r="W183" s="582"/>
      <c r="X183" s="582"/>
      <c r="Y183" s="586">
        <f t="shared" si="83"/>
        <v>0</v>
      </c>
      <c r="Z183" s="582"/>
      <c r="AA183" s="582"/>
      <c r="AB183" s="586">
        <f t="shared" si="84"/>
        <v>0</v>
      </c>
      <c r="AC183" s="582"/>
      <c r="AD183" s="582"/>
      <c r="AE183" s="582"/>
      <c r="AF183" s="586">
        <f t="shared" si="85"/>
        <v>0</v>
      </c>
      <c r="AG183" s="582"/>
      <c r="AH183" s="582"/>
      <c r="AI183" s="582"/>
      <c r="AJ183" s="582"/>
      <c r="AK183" s="586">
        <f t="shared" si="86"/>
        <v>0</v>
      </c>
      <c r="AL183" s="582"/>
      <c r="AM183" s="582"/>
      <c r="AN183" s="586">
        <f t="shared" si="87"/>
        <v>0</v>
      </c>
      <c r="AO183" s="582"/>
      <c r="AP183" s="582"/>
      <c r="AQ183" s="582"/>
      <c r="AR183" s="588">
        <f t="shared" si="88"/>
        <v>0</v>
      </c>
      <c r="AS183" s="590">
        <f t="shared" si="77"/>
        <v>0</v>
      </c>
      <c r="AT183" s="583" t="str">
        <f t="shared" si="89"/>
        <v/>
      </c>
      <c r="AU183" s="583" t="str">
        <f t="shared" si="90"/>
        <v/>
      </c>
      <c r="AV183" s="584" t="str">
        <f>IFERROR(VLOOKUP(G183,'base dados'!$B$2:$C$47,2,FALSE),"")</f>
        <v/>
      </c>
      <c r="AW183" s="589">
        <f t="shared" si="91"/>
        <v>0</v>
      </c>
      <c r="AX183" s="583" t="str">
        <f t="shared" si="92"/>
        <v/>
      </c>
      <c r="AY183" s="583" t="str">
        <f t="shared" si="93"/>
        <v/>
      </c>
      <c r="AZ183" s="585" t="str">
        <f>IFERROR(VLOOKUP(H183,'base dados'!$B$2:$C$47,2,FALSE),"")</f>
        <v/>
      </c>
      <c r="BA183" s="589">
        <f t="shared" si="94"/>
        <v>0</v>
      </c>
      <c r="BB183" s="589">
        <f t="shared" si="95"/>
        <v>0</v>
      </c>
      <c r="BD183" s="494"/>
      <c r="BE183" s="494"/>
      <c r="BF183" s="494"/>
      <c r="BG183" s="494"/>
      <c r="BH183" s="482" t="e">
        <f>VLOOKUP(I183,[27]TABELAS!$E$1:$F$48,2,0)</f>
        <v>#N/A</v>
      </c>
      <c r="BI183" s="491" t="str">
        <f>IF(AV183="","",VLOOKUP(CONCATENATE(I183,K183),[27]atualizada!$A$6:$N$160,12,0))</f>
        <v/>
      </c>
      <c r="BJ183" s="491" t="e">
        <f>IF(#REF!="","",VLOOKUP(CONCATENATE(I183,K183),[27]atualizada!$A$6:$N$160,8,0))</f>
        <v>#REF!</v>
      </c>
      <c r="BK183" s="491">
        <f>IF(BA183="","",VLOOKUP(CONCATENATE(I183,K183),[27]atualizada!$A$6:$N$160,10,0))</f>
        <v>0</v>
      </c>
      <c r="BL183" s="494"/>
      <c r="BM183" s="494"/>
      <c r="BO183" s="491"/>
      <c r="BP183" s="491"/>
      <c r="BQ183" s="492">
        <f t="shared" si="79"/>
        <v>0</v>
      </c>
      <c r="BR183" s="494"/>
      <c r="BS183" s="494"/>
      <c r="BT183" s="494"/>
      <c r="BX183" s="493">
        <f t="shared" si="96"/>
        <v>0</v>
      </c>
      <c r="BY183" s="493" t="e">
        <f>#REF!*BE183</f>
        <v>#REF!</v>
      </c>
      <c r="BZ183" s="493">
        <f t="shared" si="78"/>
        <v>0</v>
      </c>
    </row>
    <row r="184" spans="1:78" ht="49.9" customHeight="1">
      <c r="A184" s="482">
        <f>IFERROR(VLOOKUP(G184,'base dados'!$K$2:$L$3,2,FALSE),0)</f>
        <v>0</v>
      </c>
      <c r="B184" s="482">
        <f>IFERROR(VLOOKUP(H184,'base dados'!$O$2:$P$5,2,FALSE),0)</f>
        <v>0</v>
      </c>
      <c r="C184" s="578">
        <f t="shared" si="76"/>
        <v>174</v>
      </c>
      <c r="D184" s="578"/>
      <c r="E184" s="578"/>
      <c r="F184" s="581"/>
      <c r="G184" s="579"/>
      <c r="H184" s="579"/>
      <c r="I184" s="578"/>
      <c r="J184" s="582"/>
      <c r="K184" s="582"/>
      <c r="L184" s="586">
        <f t="shared" si="80"/>
        <v>0</v>
      </c>
      <c r="M184" s="587"/>
      <c r="N184" s="587"/>
      <c r="O184" s="586">
        <f t="shared" si="81"/>
        <v>0</v>
      </c>
      <c r="P184" s="587"/>
      <c r="Q184" s="587"/>
      <c r="R184" s="587"/>
      <c r="S184" s="587"/>
      <c r="T184" s="586">
        <f t="shared" si="82"/>
        <v>0</v>
      </c>
      <c r="U184" s="582"/>
      <c r="V184" s="582"/>
      <c r="W184" s="582"/>
      <c r="X184" s="582"/>
      <c r="Y184" s="586">
        <f t="shared" si="83"/>
        <v>0</v>
      </c>
      <c r="Z184" s="582"/>
      <c r="AA184" s="582"/>
      <c r="AB184" s="586">
        <f t="shared" si="84"/>
        <v>0</v>
      </c>
      <c r="AC184" s="582"/>
      <c r="AD184" s="582"/>
      <c r="AE184" s="582"/>
      <c r="AF184" s="586">
        <f t="shared" si="85"/>
        <v>0</v>
      </c>
      <c r="AG184" s="582"/>
      <c r="AH184" s="582"/>
      <c r="AI184" s="582"/>
      <c r="AJ184" s="582"/>
      <c r="AK184" s="586">
        <f t="shared" si="86"/>
        <v>0</v>
      </c>
      <c r="AL184" s="582"/>
      <c r="AM184" s="582"/>
      <c r="AN184" s="586">
        <f t="shared" si="87"/>
        <v>0</v>
      </c>
      <c r="AO184" s="582"/>
      <c r="AP184" s="582"/>
      <c r="AQ184" s="582"/>
      <c r="AR184" s="588">
        <f t="shared" si="88"/>
        <v>0</v>
      </c>
      <c r="AS184" s="590">
        <f t="shared" si="77"/>
        <v>0</v>
      </c>
      <c r="AT184" s="583" t="str">
        <f t="shared" si="89"/>
        <v/>
      </c>
      <c r="AU184" s="583" t="str">
        <f t="shared" si="90"/>
        <v/>
      </c>
      <c r="AV184" s="584" t="str">
        <f>IFERROR(VLOOKUP(G184,'base dados'!$B$2:$C$47,2,FALSE),"")</f>
        <v/>
      </c>
      <c r="AW184" s="589">
        <f t="shared" si="91"/>
        <v>0</v>
      </c>
      <c r="AX184" s="583" t="str">
        <f t="shared" si="92"/>
        <v/>
      </c>
      <c r="AY184" s="583" t="str">
        <f t="shared" si="93"/>
        <v/>
      </c>
      <c r="AZ184" s="585" t="str">
        <f>IFERROR(VLOOKUP(H184,'base dados'!$B$2:$C$47,2,FALSE),"")</f>
        <v/>
      </c>
      <c r="BA184" s="589">
        <f t="shared" si="94"/>
        <v>0</v>
      </c>
      <c r="BB184" s="589">
        <f t="shared" si="95"/>
        <v>0</v>
      </c>
      <c r="BD184" s="494"/>
      <c r="BE184" s="494"/>
      <c r="BF184" s="494"/>
      <c r="BG184" s="494"/>
      <c r="BH184" s="482" t="e">
        <f>VLOOKUP(I184,[27]TABELAS!$E$1:$F$48,2,0)</f>
        <v>#N/A</v>
      </c>
      <c r="BI184" s="491" t="str">
        <f>IF(AV184="","",VLOOKUP(CONCATENATE(I184,K184),[27]atualizada!$A$6:$N$160,12,0))</f>
        <v/>
      </c>
      <c r="BJ184" s="491" t="e">
        <f>IF(#REF!="","",VLOOKUP(CONCATENATE(I184,K184),[27]atualizada!$A$6:$N$160,8,0))</f>
        <v>#REF!</v>
      </c>
      <c r="BK184" s="491">
        <f>IF(BA184="","",VLOOKUP(CONCATENATE(I184,K184),[27]atualizada!$A$6:$N$160,10,0))</f>
        <v>0</v>
      </c>
      <c r="BL184" s="494"/>
      <c r="BM184" s="494"/>
      <c r="BO184" s="491"/>
      <c r="BP184" s="491"/>
      <c r="BQ184" s="492">
        <f t="shared" si="79"/>
        <v>0</v>
      </c>
      <c r="BR184" s="494"/>
      <c r="BS184" s="494"/>
      <c r="BT184" s="494"/>
      <c r="BX184" s="493">
        <f t="shared" si="96"/>
        <v>0</v>
      </c>
      <c r="BY184" s="493" t="e">
        <f>#REF!*BE184</f>
        <v>#REF!</v>
      </c>
      <c r="BZ184" s="493">
        <f t="shared" si="78"/>
        <v>0</v>
      </c>
    </row>
    <row r="185" spans="1:78" ht="49.9" customHeight="1">
      <c r="A185" s="482">
        <f>IFERROR(VLOOKUP(G185,'base dados'!$K$2:$L$3,2,FALSE),0)</f>
        <v>0</v>
      </c>
      <c r="B185" s="482">
        <f>IFERROR(VLOOKUP(H185,'base dados'!$O$2:$P$5,2,FALSE),0)</f>
        <v>0</v>
      </c>
      <c r="C185" s="578">
        <f t="shared" si="76"/>
        <v>175</v>
      </c>
      <c r="D185" s="578"/>
      <c r="E185" s="578"/>
      <c r="F185" s="581"/>
      <c r="G185" s="579"/>
      <c r="H185" s="579"/>
      <c r="I185" s="578"/>
      <c r="J185" s="582"/>
      <c r="K185" s="582"/>
      <c r="L185" s="586">
        <f t="shared" si="80"/>
        <v>0</v>
      </c>
      <c r="M185" s="587"/>
      <c r="N185" s="587"/>
      <c r="O185" s="586">
        <f t="shared" si="81"/>
        <v>0</v>
      </c>
      <c r="P185" s="587"/>
      <c r="Q185" s="587"/>
      <c r="R185" s="587"/>
      <c r="S185" s="587"/>
      <c r="T185" s="586">
        <f t="shared" si="82"/>
        <v>0</v>
      </c>
      <c r="U185" s="582"/>
      <c r="V185" s="582"/>
      <c r="W185" s="582"/>
      <c r="X185" s="582"/>
      <c r="Y185" s="586">
        <f t="shared" si="83"/>
        <v>0</v>
      </c>
      <c r="Z185" s="582"/>
      <c r="AA185" s="582"/>
      <c r="AB185" s="586">
        <f t="shared" si="84"/>
        <v>0</v>
      </c>
      <c r="AC185" s="582"/>
      <c r="AD185" s="582"/>
      <c r="AE185" s="582"/>
      <c r="AF185" s="586">
        <f t="shared" si="85"/>
        <v>0</v>
      </c>
      <c r="AG185" s="582"/>
      <c r="AH185" s="582"/>
      <c r="AI185" s="582"/>
      <c r="AJ185" s="582"/>
      <c r="AK185" s="586">
        <f t="shared" si="86"/>
        <v>0</v>
      </c>
      <c r="AL185" s="582"/>
      <c r="AM185" s="582"/>
      <c r="AN185" s="586">
        <f t="shared" si="87"/>
        <v>0</v>
      </c>
      <c r="AO185" s="582"/>
      <c r="AP185" s="582"/>
      <c r="AQ185" s="582"/>
      <c r="AR185" s="588">
        <f t="shared" si="88"/>
        <v>0</v>
      </c>
      <c r="AS185" s="590">
        <f t="shared" si="77"/>
        <v>0</v>
      </c>
      <c r="AT185" s="583" t="str">
        <f t="shared" si="89"/>
        <v/>
      </c>
      <c r="AU185" s="583" t="str">
        <f t="shared" si="90"/>
        <v/>
      </c>
      <c r="AV185" s="584" t="str">
        <f>IFERROR(VLOOKUP(G185,'base dados'!$B$2:$C$47,2,FALSE),"")</f>
        <v/>
      </c>
      <c r="AW185" s="589">
        <f t="shared" si="91"/>
        <v>0</v>
      </c>
      <c r="AX185" s="583" t="str">
        <f t="shared" si="92"/>
        <v/>
      </c>
      <c r="AY185" s="583" t="str">
        <f t="shared" si="93"/>
        <v/>
      </c>
      <c r="AZ185" s="585" t="str">
        <f>IFERROR(VLOOKUP(H185,'base dados'!$B$2:$C$47,2,FALSE),"")</f>
        <v/>
      </c>
      <c r="BA185" s="589">
        <f t="shared" si="94"/>
        <v>0</v>
      </c>
      <c r="BB185" s="589">
        <f t="shared" si="95"/>
        <v>0</v>
      </c>
      <c r="BD185" s="494"/>
      <c r="BE185" s="494"/>
      <c r="BF185" s="494"/>
      <c r="BG185" s="494"/>
      <c r="BH185" s="482" t="e">
        <f>VLOOKUP(I185,[27]TABELAS!$E$1:$F$48,2,0)</f>
        <v>#N/A</v>
      </c>
      <c r="BI185" s="491" t="str">
        <f>IF(AV185="","",VLOOKUP(CONCATENATE(I185,K185),[27]atualizada!$A$6:$N$160,12,0))</f>
        <v/>
      </c>
      <c r="BJ185" s="491" t="e">
        <f>IF(#REF!="","",VLOOKUP(CONCATENATE(I185,K185),[27]atualizada!$A$6:$N$160,8,0))</f>
        <v>#REF!</v>
      </c>
      <c r="BK185" s="491">
        <f>IF(BA185="","",VLOOKUP(CONCATENATE(I185,K185),[27]atualizada!$A$6:$N$160,10,0))</f>
        <v>0</v>
      </c>
      <c r="BL185" s="494"/>
      <c r="BM185" s="494"/>
      <c r="BO185" s="491"/>
      <c r="BP185" s="491"/>
      <c r="BQ185" s="492">
        <f t="shared" si="79"/>
        <v>0</v>
      </c>
      <c r="BR185" s="494"/>
      <c r="BS185" s="494"/>
      <c r="BT185" s="494"/>
      <c r="BX185" s="493">
        <f t="shared" si="96"/>
        <v>0</v>
      </c>
      <c r="BY185" s="493" t="e">
        <f>#REF!*BE185</f>
        <v>#REF!</v>
      </c>
      <c r="BZ185" s="493">
        <f t="shared" si="78"/>
        <v>0</v>
      </c>
    </row>
    <row r="186" spans="1:78" ht="49.9" customHeight="1">
      <c r="A186" s="482">
        <f>IFERROR(VLOOKUP(G186,'base dados'!$K$2:$L$3,2,FALSE),0)</f>
        <v>0</v>
      </c>
      <c r="B186" s="482">
        <f>IFERROR(VLOOKUP(H186,'base dados'!$O$2:$P$5,2,FALSE),0)</f>
        <v>0</v>
      </c>
      <c r="C186" s="578">
        <f t="shared" si="76"/>
        <v>176</v>
      </c>
      <c r="D186" s="578"/>
      <c r="E186" s="578"/>
      <c r="F186" s="581"/>
      <c r="G186" s="579"/>
      <c r="H186" s="579"/>
      <c r="I186" s="578"/>
      <c r="J186" s="582"/>
      <c r="K186" s="582"/>
      <c r="L186" s="586">
        <f t="shared" si="80"/>
        <v>0</v>
      </c>
      <c r="M186" s="587"/>
      <c r="N186" s="587"/>
      <c r="O186" s="586">
        <f t="shared" si="81"/>
        <v>0</v>
      </c>
      <c r="P186" s="587"/>
      <c r="Q186" s="587"/>
      <c r="R186" s="587"/>
      <c r="S186" s="587"/>
      <c r="T186" s="586">
        <f t="shared" si="82"/>
        <v>0</v>
      </c>
      <c r="U186" s="582"/>
      <c r="V186" s="582"/>
      <c r="W186" s="582"/>
      <c r="X186" s="582"/>
      <c r="Y186" s="586">
        <f t="shared" si="83"/>
        <v>0</v>
      </c>
      <c r="Z186" s="582"/>
      <c r="AA186" s="582"/>
      <c r="AB186" s="586">
        <f t="shared" si="84"/>
        <v>0</v>
      </c>
      <c r="AC186" s="582"/>
      <c r="AD186" s="582"/>
      <c r="AE186" s="582"/>
      <c r="AF186" s="586">
        <f t="shared" si="85"/>
        <v>0</v>
      </c>
      <c r="AG186" s="582"/>
      <c r="AH186" s="582"/>
      <c r="AI186" s="582"/>
      <c r="AJ186" s="582"/>
      <c r="AK186" s="586">
        <f t="shared" si="86"/>
        <v>0</v>
      </c>
      <c r="AL186" s="582"/>
      <c r="AM186" s="582"/>
      <c r="AN186" s="586">
        <f t="shared" si="87"/>
        <v>0</v>
      </c>
      <c r="AO186" s="582"/>
      <c r="AP186" s="582"/>
      <c r="AQ186" s="582"/>
      <c r="AR186" s="588">
        <f t="shared" si="88"/>
        <v>0</v>
      </c>
      <c r="AS186" s="590">
        <f t="shared" si="77"/>
        <v>0</v>
      </c>
      <c r="AT186" s="583" t="str">
        <f t="shared" si="89"/>
        <v/>
      </c>
      <c r="AU186" s="583" t="str">
        <f t="shared" si="90"/>
        <v/>
      </c>
      <c r="AV186" s="584" t="str">
        <f>IFERROR(VLOOKUP(G186,'base dados'!$B$2:$C$47,2,FALSE),"")</f>
        <v/>
      </c>
      <c r="AW186" s="589">
        <f t="shared" si="91"/>
        <v>0</v>
      </c>
      <c r="AX186" s="583" t="str">
        <f t="shared" si="92"/>
        <v/>
      </c>
      <c r="AY186" s="583" t="str">
        <f t="shared" si="93"/>
        <v/>
      </c>
      <c r="AZ186" s="585" t="str">
        <f>IFERROR(VLOOKUP(H186,'base dados'!$B$2:$C$47,2,FALSE),"")</f>
        <v/>
      </c>
      <c r="BA186" s="589">
        <f t="shared" si="94"/>
        <v>0</v>
      </c>
      <c r="BB186" s="589">
        <f t="shared" si="95"/>
        <v>0</v>
      </c>
      <c r="BD186" s="494"/>
      <c r="BE186" s="494"/>
      <c r="BF186" s="494"/>
      <c r="BG186" s="494"/>
      <c r="BH186" s="482" t="e">
        <f>VLOOKUP(I186,[27]TABELAS!$E$1:$F$48,2,0)</f>
        <v>#N/A</v>
      </c>
      <c r="BI186" s="491" t="str">
        <f>IF(AV186="","",VLOOKUP(CONCATENATE(I186,K186),[27]atualizada!$A$6:$N$160,12,0))</f>
        <v/>
      </c>
      <c r="BJ186" s="491" t="e">
        <f>IF(#REF!="","",VLOOKUP(CONCATENATE(I186,K186),[27]atualizada!$A$6:$N$160,8,0))</f>
        <v>#REF!</v>
      </c>
      <c r="BK186" s="491">
        <f>IF(BA186="","",VLOOKUP(CONCATENATE(I186,K186),[27]atualizada!$A$6:$N$160,10,0))</f>
        <v>0</v>
      </c>
      <c r="BL186" s="494"/>
      <c r="BM186" s="494"/>
      <c r="BO186" s="491"/>
      <c r="BP186" s="491"/>
      <c r="BQ186" s="492">
        <f t="shared" si="79"/>
        <v>0</v>
      </c>
      <c r="BR186" s="494"/>
      <c r="BS186" s="494"/>
      <c r="BT186" s="494"/>
      <c r="BX186" s="493">
        <f t="shared" si="96"/>
        <v>0</v>
      </c>
      <c r="BY186" s="493" t="e">
        <f>#REF!*BE186</f>
        <v>#REF!</v>
      </c>
      <c r="BZ186" s="493">
        <f t="shared" si="78"/>
        <v>0</v>
      </c>
    </row>
    <row r="187" spans="1:78" ht="49.9" customHeight="1">
      <c r="A187" s="482">
        <f>IFERROR(VLOOKUP(G187,'base dados'!$K$2:$L$3,2,FALSE),0)</f>
        <v>0</v>
      </c>
      <c r="B187" s="482">
        <f>IFERROR(VLOOKUP(H187,'base dados'!$O$2:$P$5,2,FALSE),0)</f>
        <v>0</v>
      </c>
      <c r="C187" s="578">
        <f t="shared" si="76"/>
        <v>177</v>
      </c>
      <c r="D187" s="578"/>
      <c r="E187" s="578"/>
      <c r="F187" s="581"/>
      <c r="G187" s="579"/>
      <c r="H187" s="579"/>
      <c r="I187" s="578"/>
      <c r="J187" s="582"/>
      <c r="K187" s="582"/>
      <c r="L187" s="586">
        <f t="shared" si="80"/>
        <v>0</v>
      </c>
      <c r="M187" s="587"/>
      <c r="N187" s="587"/>
      <c r="O187" s="586">
        <f t="shared" si="81"/>
        <v>0</v>
      </c>
      <c r="P187" s="587"/>
      <c r="Q187" s="587"/>
      <c r="R187" s="587"/>
      <c r="S187" s="587"/>
      <c r="T187" s="586">
        <f t="shared" si="82"/>
        <v>0</v>
      </c>
      <c r="U187" s="582"/>
      <c r="V187" s="582"/>
      <c r="W187" s="582"/>
      <c r="X187" s="582"/>
      <c r="Y187" s="586">
        <f t="shared" si="83"/>
        <v>0</v>
      </c>
      <c r="Z187" s="582"/>
      <c r="AA187" s="582"/>
      <c r="AB187" s="586">
        <f t="shared" si="84"/>
        <v>0</v>
      </c>
      <c r="AC187" s="582"/>
      <c r="AD187" s="582"/>
      <c r="AE187" s="582"/>
      <c r="AF187" s="586">
        <f t="shared" si="85"/>
        <v>0</v>
      </c>
      <c r="AG187" s="582"/>
      <c r="AH187" s="582"/>
      <c r="AI187" s="582"/>
      <c r="AJ187" s="582"/>
      <c r="AK187" s="586">
        <f t="shared" si="86"/>
        <v>0</v>
      </c>
      <c r="AL187" s="582"/>
      <c r="AM187" s="582"/>
      <c r="AN187" s="586">
        <f t="shared" si="87"/>
        <v>0</v>
      </c>
      <c r="AO187" s="582"/>
      <c r="AP187" s="582"/>
      <c r="AQ187" s="582"/>
      <c r="AR187" s="588">
        <f t="shared" si="88"/>
        <v>0</v>
      </c>
      <c r="AS187" s="590">
        <f t="shared" si="77"/>
        <v>0</v>
      </c>
      <c r="AT187" s="583" t="str">
        <f t="shared" si="89"/>
        <v/>
      </c>
      <c r="AU187" s="583" t="str">
        <f t="shared" si="90"/>
        <v/>
      </c>
      <c r="AV187" s="584" t="str">
        <f>IFERROR(VLOOKUP(G187,'base dados'!$B$2:$C$47,2,FALSE),"")</f>
        <v/>
      </c>
      <c r="AW187" s="589">
        <f t="shared" si="91"/>
        <v>0</v>
      </c>
      <c r="AX187" s="583" t="str">
        <f t="shared" si="92"/>
        <v/>
      </c>
      <c r="AY187" s="583" t="str">
        <f t="shared" si="93"/>
        <v/>
      </c>
      <c r="AZ187" s="585" t="str">
        <f>IFERROR(VLOOKUP(H187,'base dados'!$B$2:$C$47,2,FALSE),"")</f>
        <v/>
      </c>
      <c r="BA187" s="589">
        <f t="shared" si="94"/>
        <v>0</v>
      </c>
      <c r="BB187" s="589">
        <f t="shared" si="95"/>
        <v>0</v>
      </c>
      <c r="BD187" s="494"/>
      <c r="BE187" s="494"/>
      <c r="BF187" s="494"/>
      <c r="BG187" s="494"/>
      <c r="BH187" s="482" t="e">
        <f>VLOOKUP(I187,[27]TABELAS!$E$1:$F$48,2,0)</f>
        <v>#N/A</v>
      </c>
      <c r="BI187" s="491" t="str">
        <f>IF(AV187="","",VLOOKUP(CONCATENATE(I187,K187),[27]atualizada!$A$6:$N$160,12,0))</f>
        <v/>
      </c>
      <c r="BJ187" s="491" t="e">
        <f>IF(#REF!="","",VLOOKUP(CONCATENATE(I187,K187),[27]atualizada!$A$6:$N$160,8,0))</f>
        <v>#REF!</v>
      </c>
      <c r="BK187" s="491">
        <f>IF(BA187="","",VLOOKUP(CONCATENATE(I187,K187),[27]atualizada!$A$6:$N$160,10,0))</f>
        <v>0</v>
      </c>
      <c r="BL187" s="494"/>
      <c r="BM187" s="494"/>
      <c r="BO187" s="491"/>
      <c r="BP187" s="491"/>
      <c r="BQ187" s="492">
        <f t="shared" si="79"/>
        <v>0</v>
      </c>
      <c r="BR187" s="494"/>
      <c r="BS187" s="494"/>
      <c r="BT187" s="494"/>
      <c r="BX187" s="493">
        <f t="shared" si="96"/>
        <v>0</v>
      </c>
      <c r="BY187" s="493" t="e">
        <f>#REF!*BE187</f>
        <v>#REF!</v>
      </c>
      <c r="BZ187" s="493">
        <f t="shared" si="78"/>
        <v>0</v>
      </c>
    </row>
    <row r="188" spans="1:78" ht="49.9" customHeight="1">
      <c r="A188" s="482">
        <f>IFERROR(VLOOKUP(G188,'base dados'!$K$2:$L$3,2,FALSE),0)</f>
        <v>0</v>
      </c>
      <c r="B188" s="482">
        <f>IFERROR(VLOOKUP(H188,'base dados'!$O$2:$P$5,2,FALSE),0)</f>
        <v>0</v>
      </c>
      <c r="C188" s="578">
        <f t="shared" si="76"/>
        <v>178</v>
      </c>
      <c r="D188" s="578"/>
      <c r="E188" s="578"/>
      <c r="F188" s="581"/>
      <c r="G188" s="579"/>
      <c r="H188" s="579"/>
      <c r="I188" s="578"/>
      <c r="J188" s="582"/>
      <c r="K188" s="582"/>
      <c r="L188" s="586">
        <f t="shared" si="80"/>
        <v>0</v>
      </c>
      <c r="M188" s="587"/>
      <c r="N188" s="587"/>
      <c r="O188" s="586">
        <f t="shared" si="81"/>
        <v>0</v>
      </c>
      <c r="P188" s="587"/>
      <c r="Q188" s="587"/>
      <c r="R188" s="587"/>
      <c r="S188" s="587"/>
      <c r="T188" s="586">
        <f t="shared" si="82"/>
        <v>0</v>
      </c>
      <c r="U188" s="582"/>
      <c r="V188" s="582"/>
      <c r="W188" s="582"/>
      <c r="X188" s="582"/>
      <c r="Y188" s="586">
        <f t="shared" si="83"/>
        <v>0</v>
      </c>
      <c r="Z188" s="582"/>
      <c r="AA188" s="582"/>
      <c r="AB188" s="586">
        <f t="shared" si="84"/>
        <v>0</v>
      </c>
      <c r="AC188" s="582"/>
      <c r="AD188" s="582"/>
      <c r="AE188" s="582"/>
      <c r="AF188" s="586">
        <f t="shared" si="85"/>
        <v>0</v>
      </c>
      <c r="AG188" s="582"/>
      <c r="AH188" s="582"/>
      <c r="AI188" s="582"/>
      <c r="AJ188" s="582"/>
      <c r="AK188" s="586">
        <f t="shared" si="86"/>
        <v>0</v>
      </c>
      <c r="AL188" s="582"/>
      <c r="AM188" s="582"/>
      <c r="AN188" s="586">
        <f t="shared" si="87"/>
        <v>0</v>
      </c>
      <c r="AO188" s="582"/>
      <c r="AP188" s="582"/>
      <c r="AQ188" s="582"/>
      <c r="AR188" s="588">
        <f t="shared" si="88"/>
        <v>0</v>
      </c>
      <c r="AS188" s="590">
        <f t="shared" si="77"/>
        <v>0</v>
      </c>
      <c r="AT188" s="583" t="str">
        <f t="shared" si="89"/>
        <v/>
      </c>
      <c r="AU188" s="583" t="str">
        <f t="shared" si="90"/>
        <v/>
      </c>
      <c r="AV188" s="584" t="str">
        <f>IFERROR(VLOOKUP(G188,'base dados'!$B$2:$C$47,2,FALSE),"")</f>
        <v/>
      </c>
      <c r="AW188" s="589">
        <f t="shared" si="91"/>
        <v>0</v>
      </c>
      <c r="AX188" s="583" t="str">
        <f t="shared" si="92"/>
        <v/>
      </c>
      <c r="AY188" s="583" t="str">
        <f t="shared" si="93"/>
        <v/>
      </c>
      <c r="AZ188" s="585" t="str">
        <f>IFERROR(VLOOKUP(H188,'base dados'!$B$2:$C$47,2,FALSE),"")</f>
        <v/>
      </c>
      <c r="BA188" s="589">
        <f t="shared" si="94"/>
        <v>0</v>
      </c>
      <c r="BB188" s="589">
        <f t="shared" si="95"/>
        <v>0</v>
      </c>
      <c r="BD188" s="494"/>
      <c r="BE188" s="494"/>
      <c r="BF188" s="494"/>
      <c r="BG188" s="494"/>
      <c r="BH188" s="482" t="e">
        <f>VLOOKUP(I188,[27]TABELAS!$E$1:$F$48,2,0)</f>
        <v>#N/A</v>
      </c>
      <c r="BI188" s="491" t="str">
        <f>IF(AV188="","",VLOOKUP(CONCATENATE(I188,K188),[27]atualizada!$A$6:$N$160,12,0))</f>
        <v/>
      </c>
      <c r="BJ188" s="491" t="e">
        <f>IF(#REF!="","",VLOOKUP(CONCATENATE(I188,K188),[27]atualizada!$A$6:$N$160,8,0))</f>
        <v>#REF!</v>
      </c>
      <c r="BK188" s="491">
        <f>IF(BA188="","",VLOOKUP(CONCATENATE(I188,K188),[27]atualizada!$A$6:$N$160,10,0))</f>
        <v>0</v>
      </c>
      <c r="BL188" s="494"/>
      <c r="BM188" s="494"/>
      <c r="BO188" s="491"/>
      <c r="BP188" s="491"/>
      <c r="BQ188" s="492">
        <f t="shared" si="79"/>
        <v>0</v>
      </c>
      <c r="BR188" s="494"/>
      <c r="BS188" s="494"/>
      <c r="BT188" s="494"/>
      <c r="BX188" s="493">
        <f t="shared" si="96"/>
        <v>0</v>
      </c>
      <c r="BY188" s="493" t="e">
        <f>#REF!*BE188</f>
        <v>#REF!</v>
      </c>
      <c r="BZ188" s="493">
        <f t="shared" si="78"/>
        <v>0</v>
      </c>
    </row>
    <row r="189" spans="1:78" ht="49.9" customHeight="1">
      <c r="A189" s="482">
        <f>IFERROR(VLOOKUP(G189,'base dados'!$K$2:$L$3,2,FALSE),0)</f>
        <v>0</v>
      </c>
      <c r="B189" s="482">
        <f>IFERROR(VLOOKUP(H189,'base dados'!$O$2:$P$5,2,FALSE),0)</f>
        <v>0</v>
      </c>
      <c r="C189" s="578">
        <f t="shared" si="76"/>
        <v>179</v>
      </c>
      <c r="D189" s="578"/>
      <c r="E189" s="578"/>
      <c r="F189" s="581"/>
      <c r="G189" s="579"/>
      <c r="H189" s="579"/>
      <c r="I189" s="578"/>
      <c r="J189" s="582"/>
      <c r="K189" s="582"/>
      <c r="L189" s="586">
        <f t="shared" si="80"/>
        <v>0</v>
      </c>
      <c r="M189" s="587"/>
      <c r="N189" s="587"/>
      <c r="O189" s="586">
        <f t="shared" si="81"/>
        <v>0</v>
      </c>
      <c r="P189" s="587"/>
      <c r="Q189" s="587"/>
      <c r="R189" s="587"/>
      <c r="S189" s="587"/>
      <c r="T189" s="586">
        <f t="shared" si="82"/>
        <v>0</v>
      </c>
      <c r="U189" s="582"/>
      <c r="V189" s="582"/>
      <c r="W189" s="582"/>
      <c r="X189" s="582"/>
      <c r="Y189" s="586">
        <f t="shared" si="83"/>
        <v>0</v>
      </c>
      <c r="Z189" s="582"/>
      <c r="AA189" s="582"/>
      <c r="AB189" s="586">
        <f t="shared" si="84"/>
        <v>0</v>
      </c>
      <c r="AC189" s="582"/>
      <c r="AD189" s="582"/>
      <c r="AE189" s="582"/>
      <c r="AF189" s="586">
        <f t="shared" si="85"/>
        <v>0</v>
      </c>
      <c r="AG189" s="582"/>
      <c r="AH189" s="582"/>
      <c r="AI189" s="582"/>
      <c r="AJ189" s="582"/>
      <c r="AK189" s="586">
        <f t="shared" si="86"/>
        <v>0</v>
      </c>
      <c r="AL189" s="582"/>
      <c r="AM189" s="582"/>
      <c r="AN189" s="586">
        <f t="shared" si="87"/>
        <v>0</v>
      </c>
      <c r="AO189" s="582"/>
      <c r="AP189" s="582"/>
      <c r="AQ189" s="582"/>
      <c r="AR189" s="588">
        <f t="shared" si="88"/>
        <v>0</v>
      </c>
      <c r="AS189" s="590">
        <f t="shared" si="77"/>
        <v>0</v>
      </c>
      <c r="AT189" s="583" t="str">
        <f t="shared" si="89"/>
        <v/>
      </c>
      <c r="AU189" s="583" t="str">
        <f t="shared" si="90"/>
        <v/>
      </c>
      <c r="AV189" s="584" t="str">
        <f>IFERROR(VLOOKUP(G189,'base dados'!$B$2:$C$47,2,FALSE),"")</f>
        <v/>
      </c>
      <c r="AW189" s="589">
        <f t="shared" si="91"/>
        <v>0</v>
      </c>
      <c r="AX189" s="583" t="str">
        <f t="shared" si="92"/>
        <v/>
      </c>
      <c r="AY189" s="583" t="str">
        <f t="shared" si="93"/>
        <v/>
      </c>
      <c r="AZ189" s="585" t="str">
        <f>IFERROR(VLOOKUP(H189,'base dados'!$B$2:$C$47,2,FALSE),"")</f>
        <v/>
      </c>
      <c r="BA189" s="589">
        <f t="shared" si="94"/>
        <v>0</v>
      </c>
      <c r="BB189" s="589">
        <f t="shared" si="95"/>
        <v>0</v>
      </c>
      <c r="BD189" s="494"/>
      <c r="BE189" s="494"/>
      <c r="BF189" s="494"/>
      <c r="BG189" s="494"/>
      <c r="BH189" s="482" t="e">
        <f>VLOOKUP(I189,[27]TABELAS!$E$1:$F$48,2,0)</f>
        <v>#N/A</v>
      </c>
      <c r="BI189" s="491" t="str">
        <f>IF(AV189="","",VLOOKUP(CONCATENATE(I189,K189),[27]atualizada!$A$6:$N$160,12,0))</f>
        <v/>
      </c>
      <c r="BJ189" s="491" t="e">
        <f>IF(#REF!="","",VLOOKUP(CONCATENATE(I189,K189),[27]atualizada!$A$6:$N$160,8,0))</f>
        <v>#REF!</v>
      </c>
      <c r="BK189" s="491">
        <f>IF(BA189="","",VLOOKUP(CONCATENATE(I189,K189),[27]atualizada!$A$6:$N$160,10,0))</f>
        <v>0</v>
      </c>
      <c r="BL189" s="494"/>
      <c r="BM189" s="494"/>
      <c r="BO189" s="491"/>
      <c r="BP189" s="491"/>
      <c r="BQ189" s="492">
        <f t="shared" si="79"/>
        <v>0</v>
      </c>
      <c r="BR189" s="494"/>
      <c r="BS189" s="494"/>
      <c r="BT189" s="494"/>
      <c r="BX189" s="493">
        <f t="shared" si="96"/>
        <v>0</v>
      </c>
      <c r="BY189" s="493" t="e">
        <f>#REF!*BE189</f>
        <v>#REF!</v>
      </c>
      <c r="BZ189" s="493">
        <f t="shared" si="78"/>
        <v>0</v>
      </c>
    </row>
    <row r="190" spans="1:78" ht="49.9" customHeight="1">
      <c r="A190" s="482">
        <f>IFERROR(VLOOKUP(G190,'base dados'!$K$2:$L$3,2,FALSE),0)</f>
        <v>0</v>
      </c>
      <c r="B190" s="482">
        <f>IFERROR(VLOOKUP(H190,'base dados'!$O$2:$P$5,2,FALSE),0)</f>
        <v>0</v>
      </c>
      <c r="C190" s="578">
        <f t="shared" si="76"/>
        <v>180</v>
      </c>
      <c r="D190" s="578"/>
      <c r="E190" s="578"/>
      <c r="F190" s="581"/>
      <c r="G190" s="579"/>
      <c r="H190" s="579"/>
      <c r="I190" s="578"/>
      <c r="J190" s="582"/>
      <c r="K190" s="582"/>
      <c r="L190" s="586">
        <f t="shared" si="80"/>
        <v>0</v>
      </c>
      <c r="M190" s="587"/>
      <c r="N190" s="587"/>
      <c r="O190" s="586">
        <f t="shared" si="81"/>
        <v>0</v>
      </c>
      <c r="P190" s="587"/>
      <c r="Q190" s="587"/>
      <c r="R190" s="587"/>
      <c r="S190" s="587"/>
      <c r="T190" s="586">
        <f t="shared" si="82"/>
        <v>0</v>
      </c>
      <c r="U190" s="582"/>
      <c r="V190" s="582"/>
      <c r="W190" s="582"/>
      <c r="X190" s="582"/>
      <c r="Y190" s="586">
        <f t="shared" si="83"/>
        <v>0</v>
      </c>
      <c r="Z190" s="582"/>
      <c r="AA190" s="582"/>
      <c r="AB190" s="586">
        <f t="shared" si="84"/>
        <v>0</v>
      </c>
      <c r="AC190" s="582"/>
      <c r="AD190" s="582"/>
      <c r="AE190" s="582"/>
      <c r="AF190" s="586">
        <f t="shared" si="85"/>
        <v>0</v>
      </c>
      <c r="AG190" s="582"/>
      <c r="AH190" s="582"/>
      <c r="AI190" s="582"/>
      <c r="AJ190" s="582"/>
      <c r="AK190" s="586">
        <f t="shared" si="86"/>
        <v>0</v>
      </c>
      <c r="AL190" s="582"/>
      <c r="AM190" s="582"/>
      <c r="AN190" s="586">
        <f t="shared" si="87"/>
        <v>0</v>
      </c>
      <c r="AO190" s="582"/>
      <c r="AP190" s="582"/>
      <c r="AQ190" s="582"/>
      <c r="AR190" s="588">
        <f t="shared" si="88"/>
        <v>0</v>
      </c>
      <c r="AS190" s="590">
        <f t="shared" si="77"/>
        <v>0</v>
      </c>
      <c r="AT190" s="583" t="str">
        <f t="shared" si="89"/>
        <v/>
      </c>
      <c r="AU190" s="583" t="str">
        <f t="shared" si="90"/>
        <v/>
      </c>
      <c r="AV190" s="584" t="str">
        <f>IFERROR(VLOOKUP(G190,'base dados'!$B$2:$C$47,2,FALSE),"")</f>
        <v/>
      </c>
      <c r="AW190" s="589">
        <f t="shared" si="91"/>
        <v>0</v>
      </c>
      <c r="AX190" s="583" t="str">
        <f t="shared" si="92"/>
        <v/>
      </c>
      <c r="AY190" s="583" t="str">
        <f t="shared" si="93"/>
        <v/>
      </c>
      <c r="AZ190" s="585" t="str">
        <f>IFERROR(VLOOKUP(H190,'base dados'!$B$2:$C$47,2,FALSE),"")</f>
        <v/>
      </c>
      <c r="BA190" s="589">
        <f t="shared" si="94"/>
        <v>0</v>
      </c>
      <c r="BB190" s="589">
        <f t="shared" si="95"/>
        <v>0</v>
      </c>
      <c r="BD190" s="494"/>
      <c r="BE190" s="494"/>
      <c r="BF190" s="494"/>
      <c r="BG190" s="494"/>
      <c r="BH190" s="482" t="e">
        <f>VLOOKUP(I190,[27]TABELAS!$E$1:$F$48,2,0)</f>
        <v>#N/A</v>
      </c>
      <c r="BI190" s="491" t="str">
        <f>IF(AV190="","",VLOOKUP(CONCATENATE(I190,K190),[27]atualizada!$A$6:$N$160,12,0))</f>
        <v/>
      </c>
      <c r="BJ190" s="491" t="e">
        <f>IF(#REF!="","",VLOOKUP(CONCATENATE(I190,K190),[27]atualizada!$A$6:$N$160,8,0))</f>
        <v>#REF!</v>
      </c>
      <c r="BK190" s="491">
        <f>IF(BA190="","",VLOOKUP(CONCATENATE(I190,K190),[27]atualizada!$A$6:$N$160,10,0))</f>
        <v>0</v>
      </c>
      <c r="BL190" s="494"/>
      <c r="BM190" s="494"/>
      <c r="BO190" s="491"/>
      <c r="BP190" s="491"/>
      <c r="BQ190" s="492">
        <f t="shared" si="79"/>
        <v>0</v>
      </c>
      <c r="BR190" s="494"/>
      <c r="BS190" s="494"/>
      <c r="BT190" s="494"/>
      <c r="BX190" s="493">
        <f t="shared" si="96"/>
        <v>0</v>
      </c>
      <c r="BY190" s="493" t="e">
        <f>#REF!*BE190</f>
        <v>#REF!</v>
      </c>
      <c r="BZ190" s="493">
        <f t="shared" si="78"/>
        <v>0</v>
      </c>
    </row>
    <row r="191" spans="1:78" ht="49.9" customHeight="1">
      <c r="A191" s="482">
        <f>IFERROR(VLOOKUP(G191,'base dados'!$K$2:$L$3,2,FALSE),0)</f>
        <v>0</v>
      </c>
      <c r="B191" s="482">
        <f>IFERROR(VLOOKUP(H191,'base dados'!$O$2:$P$5,2,FALSE),0)</f>
        <v>0</v>
      </c>
      <c r="C191" s="578">
        <f t="shared" si="76"/>
        <v>181</v>
      </c>
      <c r="D191" s="578"/>
      <c r="E191" s="578"/>
      <c r="F191" s="581"/>
      <c r="G191" s="579"/>
      <c r="H191" s="579"/>
      <c r="I191" s="578"/>
      <c r="J191" s="582"/>
      <c r="K191" s="582"/>
      <c r="L191" s="586">
        <f t="shared" si="80"/>
        <v>0</v>
      </c>
      <c r="M191" s="587"/>
      <c r="N191" s="587"/>
      <c r="O191" s="586">
        <f t="shared" si="81"/>
        <v>0</v>
      </c>
      <c r="P191" s="587"/>
      <c r="Q191" s="587"/>
      <c r="R191" s="587"/>
      <c r="S191" s="587"/>
      <c r="T191" s="586">
        <f t="shared" si="82"/>
        <v>0</v>
      </c>
      <c r="U191" s="582"/>
      <c r="V191" s="582"/>
      <c r="W191" s="582"/>
      <c r="X191" s="582"/>
      <c r="Y191" s="586">
        <f t="shared" si="83"/>
        <v>0</v>
      </c>
      <c r="Z191" s="582"/>
      <c r="AA191" s="582"/>
      <c r="AB191" s="586">
        <f t="shared" si="84"/>
        <v>0</v>
      </c>
      <c r="AC191" s="582"/>
      <c r="AD191" s="582"/>
      <c r="AE191" s="582"/>
      <c r="AF191" s="586">
        <f t="shared" si="85"/>
        <v>0</v>
      </c>
      <c r="AG191" s="582"/>
      <c r="AH191" s="582"/>
      <c r="AI191" s="582"/>
      <c r="AJ191" s="582"/>
      <c r="AK191" s="586">
        <f t="shared" si="86"/>
        <v>0</v>
      </c>
      <c r="AL191" s="582"/>
      <c r="AM191" s="582"/>
      <c r="AN191" s="586">
        <f t="shared" si="87"/>
        <v>0</v>
      </c>
      <c r="AO191" s="582"/>
      <c r="AP191" s="582"/>
      <c r="AQ191" s="582"/>
      <c r="AR191" s="588">
        <f t="shared" si="88"/>
        <v>0</v>
      </c>
      <c r="AS191" s="590">
        <f t="shared" si="77"/>
        <v>0</v>
      </c>
      <c r="AT191" s="583" t="str">
        <f t="shared" si="89"/>
        <v/>
      </c>
      <c r="AU191" s="583" t="str">
        <f t="shared" si="90"/>
        <v/>
      </c>
      <c r="AV191" s="584" t="str">
        <f>IFERROR(VLOOKUP(G191,'base dados'!$B$2:$C$47,2,FALSE),"")</f>
        <v/>
      </c>
      <c r="AW191" s="589">
        <f t="shared" si="91"/>
        <v>0</v>
      </c>
      <c r="AX191" s="583" t="str">
        <f t="shared" si="92"/>
        <v/>
      </c>
      <c r="AY191" s="583" t="str">
        <f t="shared" si="93"/>
        <v/>
      </c>
      <c r="AZ191" s="585" t="str">
        <f>IFERROR(VLOOKUP(H191,'base dados'!$B$2:$C$47,2,FALSE),"")</f>
        <v/>
      </c>
      <c r="BA191" s="589">
        <f t="shared" si="94"/>
        <v>0</v>
      </c>
      <c r="BB191" s="589">
        <f t="shared" si="95"/>
        <v>0</v>
      </c>
      <c r="BD191" s="494"/>
      <c r="BE191" s="494"/>
      <c r="BF191" s="494"/>
      <c r="BG191" s="494"/>
      <c r="BH191" s="482" t="e">
        <f>VLOOKUP(I191,[27]TABELAS!$E$1:$F$48,2,0)</f>
        <v>#N/A</v>
      </c>
      <c r="BI191" s="491" t="str">
        <f>IF(AV191="","",VLOOKUP(CONCATENATE(I191,K191),[27]atualizada!$A$6:$N$160,12,0))</f>
        <v/>
      </c>
      <c r="BJ191" s="491" t="e">
        <f>IF(#REF!="","",VLOOKUP(CONCATENATE(I191,K191),[27]atualizada!$A$6:$N$160,8,0))</f>
        <v>#REF!</v>
      </c>
      <c r="BK191" s="491">
        <f>IF(BA191="","",VLOOKUP(CONCATENATE(I191,K191),[27]atualizada!$A$6:$N$160,10,0))</f>
        <v>0</v>
      </c>
      <c r="BL191" s="494"/>
      <c r="BM191" s="494"/>
      <c r="BO191" s="491"/>
      <c r="BP191" s="491"/>
      <c r="BQ191" s="492">
        <f t="shared" si="79"/>
        <v>0</v>
      </c>
      <c r="BR191" s="494"/>
      <c r="BS191" s="494"/>
      <c r="BT191" s="494"/>
      <c r="BX191" s="493">
        <f t="shared" si="96"/>
        <v>0</v>
      </c>
      <c r="BY191" s="493" t="e">
        <f>#REF!*BE191</f>
        <v>#REF!</v>
      </c>
      <c r="BZ191" s="493">
        <f t="shared" si="78"/>
        <v>0</v>
      </c>
    </row>
    <row r="192" spans="1:78" ht="49.9" customHeight="1">
      <c r="A192" s="482">
        <f>IFERROR(VLOOKUP(G192,'base dados'!$K$2:$L$3,2,FALSE),0)</f>
        <v>0</v>
      </c>
      <c r="B192" s="482">
        <f>IFERROR(VLOOKUP(H192,'base dados'!$O$2:$P$5,2,FALSE),0)</f>
        <v>0</v>
      </c>
      <c r="C192" s="578">
        <f t="shared" si="76"/>
        <v>182</v>
      </c>
      <c r="D192" s="578"/>
      <c r="E192" s="578"/>
      <c r="F192" s="581"/>
      <c r="G192" s="579"/>
      <c r="H192" s="579"/>
      <c r="I192" s="578"/>
      <c r="J192" s="582"/>
      <c r="K192" s="582"/>
      <c r="L192" s="586">
        <f t="shared" si="80"/>
        <v>0</v>
      </c>
      <c r="M192" s="587"/>
      <c r="N192" s="587"/>
      <c r="O192" s="586">
        <f t="shared" si="81"/>
        <v>0</v>
      </c>
      <c r="P192" s="587"/>
      <c r="Q192" s="587"/>
      <c r="R192" s="587"/>
      <c r="S192" s="587"/>
      <c r="T192" s="586">
        <f t="shared" si="82"/>
        <v>0</v>
      </c>
      <c r="U192" s="582"/>
      <c r="V192" s="582"/>
      <c r="W192" s="582"/>
      <c r="X192" s="582"/>
      <c r="Y192" s="586">
        <f t="shared" si="83"/>
        <v>0</v>
      </c>
      <c r="Z192" s="582"/>
      <c r="AA192" s="582"/>
      <c r="AB192" s="586">
        <f t="shared" si="84"/>
        <v>0</v>
      </c>
      <c r="AC192" s="582"/>
      <c r="AD192" s="582"/>
      <c r="AE192" s="582"/>
      <c r="AF192" s="586">
        <f t="shared" si="85"/>
        <v>0</v>
      </c>
      <c r="AG192" s="582"/>
      <c r="AH192" s="582"/>
      <c r="AI192" s="582"/>
      <c r="AJ192" s="582"/>
      <c r="AK192" s="586">
        <f t="shared" si="86"/>
        <v>0</v>
      </c>
      <c r="AL192" s="582"/>
      <c r="AM192" s="582"/>
      <c r="AN192" s="586">
        <f t="shared" si="87"/>
        <v>0</v>
      </c>
      <c r="AO192" s="582"/>
      <c r="AP192" s="582"/>
      <c r="AQ192" s="582"/>
      <c r="AR192" s="588">
        <f t="shared" si="88"/>
        <v>0</v>
      </c>
      <c r="AS192" s="590">
        <f t="shared" si="77"/>
        <v>0</v>
      </c>
      <c r="AT192" s="583" t="str">
        <f t="shared" si="89"/>
        <v/>
      </c>
      <c r="AU192" s="583" t="str">
        <f t="shared" si="90"/>
        <v/>
      </c>
      <c r="AV192" s="584" t="str">
        <f>IFERROR(VLOOKUP(G192,'base dados'!$B$2:$C$47,2,FALSE),"")</f>
        <v/>
      </c>
      <c r="AW192" s="589">
        <f t="shared" si="91"/>
        <v>0</v>
      </c>
      <c r="AX192" s="583" t="str">
        <f t="shared" si="92"/>
        <v/>
      </c>
      <c r="AY192" s="583" t="str">
        <f t="shared" si="93"/>
        <v/>
      </c>
      <c r="AZ192" s="585" t="str">
        <f>IFERROR(VLOOKUP(H192,'base dados'!$B$2:$C$47,2,FALSE),"")</f>
        <v/>
      </c>
      <c r="BA192" s="589">
        <f t="shared" si="94"/>
        <v>0</v>
      </c>
      <c r="BB192" s="589">
        <f t="shared" si="95"/>
        <v>0</v>
      </c>
      <c r="BD192" s="494"/>
      <c r="BE192" s="494"/>
      <c r="BF192" s="494"/>
      <c r="BG192" s="494"/>
      <c r="BH192" s="482" t="e">
        <f>VLOOKUP(I192,[27]TABELAS!$E$1:$F$48,2,0)</f>
        <v>#N/A</v>
      </c>
      <c r="BI192" s="491" t="str">
        <f>IF(AV192="","",VLOOKUP(CONCATENATE(I192,K192),[27]atualizada!$A$6:$N$160,12,0))</f>
        <v/>
      </c>
      <c r="BJ192" s="491" t="e">
        <f>IF(#REF!="","",VLOOKUP(CONCATENATE(I192,K192),[27]atualizada!$A$6:$N$160,8,0))</f>
        <v>#REF!</v>
      </c>
      <c r="BK192" s="491">
        <f>IF(BA192="","",VLOOKUP(CONCATENATE(I192,K192),[27]atualizada!$A$6:$N$160,10,0))</f>
        <v>0</v>
      </c>
      <c r="BL192" s="494"/>
      <c r="BM192" s="494"/>
      <c r="BO192" s="491"/>
      <c r="BP192" s="491"/>
      <c r="BQ192" s="492">
        <f t="shared" si="79"/>
        <v>0</v>
      </c>
      <c r="BR192" s="494"/>
      <c r="BS192" s="494"/>
      <c r="BT192" s="494"/>
      <c r="BX192" s="493">
        <f t="shared" si="96"/>
        <v>0</v>
      </c>
      <c r="BY192" s="493" t="e">
        <f>#REF!*BE192</f>
        <v>#REF!</v>
      </c>
      <c r="BZ192" s="493">
        <f t="shared" si="78"/>
        <v>0</v>
      </c>
    </row>
    <row r="193" spans="1:78" ht="49.9" customHeight="1">
      <c r="A193" s="482">
        <f>IFERROR(VLOOKUP(G193,'base dados'!$K$2:$L$3,2,FALSE),0)</f>
        <v>0</v>
      </c>
      <c r="B193" s="482">
        <f>IFERROR(VLOOKUP(H193,'base dados'!$O$2:$P$5,2,FALSE),0)</f>
        <v>0</v>
      </c>
      <c r="C193" s="578">
        <f t="shared" si="76"/>
        <v>183</v>
      </c>
      <c r="D193" s="578"/>
      <c r="E193" s="578"/>
      <c r="F193" s="581"/>
      <c r="G193" s="579"/>
      <c r="H193" s="579"/>
      <c r="I193" s="578"/>
      <c r="J193" s="582"/>
      <c r="K193" s="582"/>
      <c r="L193" s="586">
        <f t="shared" si="80"/>
        <v>0</v>
      </c>
      <c r="M193" s="587"/>
      <c r="N193" s="587"/>
      <c r="O193" s="586">
        <f t="shared" si="81"/>
        <v>0</v>
      </c>
      <c r="P193" s="587"/>
      <c r="Q193" s="587"/>
      <c r="R193" s="587"/>
      <c r="S193" s="587"/>
      <c r="T193" s="586">
        <f t="shared" si="82"/>
        <v>0</v>
      </c>
      <c r="U193" s="582"/>
      <c r="V193" s="582"/>
      <c r="W193" s="582"/>
      <c r="X193" s="582"/>
      <c r="Y193" s="586">
        <f t="shared" si="83"/>
        <v>0</v>
      </c>
      <c r="Z193" s="582"/>
      <c r="AA193" s="582"/>
      <c r="AB193" s="586">
        <f t="shared" si="84"/>
        <v>0</v>
      </c>
      <c r="AC193" s="582"/>
      <c r="AD193" s="582"/>
      <c r="AE193" s="582"/>
      <c r="AF193" s="586">
        <f t="shared" si="85"/>
        <v>0</v>
      </c>
      <c r="AG193" s="582"/>
      <c r="AH193" s="582"/>
      <c r="AI193" s="582"/>
      <c r="AJ193" s="582"/>
      <c r="AK193" s="586">
        <f t="shared" si="86"/>
        <v>0</v>
      </c>
      <c r="AL193" s="582"/>
      <c r="AM193" s="582"/>
      <c r="AN193" s="586">
        <f t="shared" si="87"/>
        <v>0</v>
      </c>
      <c r="AO193" s="582"/>
      <c r="AP193" s="582"/>
      <c r="AQ193" s="582"/>
      <c r="AR193" s="588">
        <f t="shared" si="88"/>
        <v>0</v>
      </c>
      <c r="AS193" s="590">
        <f t="shared" si="77"/>
        <v>0</v>
      </c>
      <c r="AT193" s="583" t="str">
        <f t="shared" si="89"/>
        <v/>
      </c>
      <c r="AU193" s="583" t="str">
        <f t="shared" si="90"/>
        <v/>
      </c>
      <c r="AV193" s="584" t="str">
        <f>IFERROR(VLOOKUP(G193,'base dados'!$B$2:$C$47,2,FALSE),"")</f>
        <v/>
      </c>
      <c r="AW193" s="589">
        <f t="shared" si="91"/>
        <v>0</v>
      </c>
      <c r="AX193" s="583" t="str">
        <f t="shared" si="92"/>
        <v/>
      </c>
      <c r="AY193" s="583" t="str">
        <f t="shared" si="93"/>
        <v/>
      </c>
      <c r="AZ193" s="585" t="str">
        <f>IFERROR(VLOOKUP(H193,'base dados'!$B$2:$C$47,2,FALSE),"")</f>
        <v/>
      </c>
      <c r="BA193" s="589">
        <f t="shared" si="94"/>
        <v>0</v>
      </c>
      <c r="BB193" s="589">
        <f t="shared" si="95"/>
        <v>0</v>
      </c>
      <c r="BD193" s="494"/>
      <c r="BE193" s="494"/>
      <c r="BF193" s="494"/>
      <c r="BG193" s="494"/>
      <c r="BH193" s="482" t="e">
        <f>VLOOKUP(I193,[27]TABELAS!$E$1:$F$48,2,0)</f>
        <v>#N/A</v>
      </c>
      <c r="BI193" s="491" t="str">
        <f>IF(AV193="","",VLOOKUP(CONCATENATE(I193,K193),[27]atualizada!$A$6:$N$160,12,0))</f>
        <v/>
      </c>
      <c r="BJ193" s="491" t="e">
        <f>IF(#REF!="","",VLOOKUP(CONCATENATE(I193,K193),[27]atualizada!$A$6:$N$160,8,0))</f>
        <v>#REF!</v>
      </c>
      <c r="BK193" s="491">
        <f>IF(BA193="","",VLOOKUP(CONCATENATE(I193,K193),[27]atualizada!$A$6:$N$160,10,0))</f>
        <v>0</v>
      </c>
      <c r="BL193" s="494"/>
      <c r="BM193" s="494"/>
      <c r="BO193" s="491"/>
      <c r="BP193" s="491"/>
      <c r="BQ193" s="492">
        <f t="shared" si="79"/>
        <v>0</v>
      </c>
      <c r="BR193" s="494"/>
      <c r="BS193" s="494"/>
      <c r="BT193" s="494"/>
      <c r="BX193" s="493">
        <f t="shared" si="96"/>
        <v>0</v>
      </c>
      <c r="BY193" s="493" t="e">
        <f>#REF!*BE193</f>
        <v>#REF!</v>
      </c>
      <c r="BZ193" s="493">
        <f t="shared" si="78"/>
        <v>0</v>
      </c>
    </row>
    <row r="194" spans="1:78" ht="49.9" customHeight="1">
      <c r="A194" s="482">
        <f>IFERROR(VLOOKUP(G194,'base dados'!$K$2:$L$3,2,FALSE),0)</f>
        <v>0</v>
      </c>
      <c r="B194" s="482">
        <f>IFERROR(VLOOKUP(H194,'base dados'!$O$2:$P$5,2,FALSE),0)</f>
        <v>0</v>
      </c>
      <c r="C194" s="578">
        <f t="shared" si="76"/>
        <v>184</v>
      </c>
      <c r="D194" s="578"/>
      <c r="E194" s="578"/>
      <c r="F194" s="581"/>
      <c r="G194" s="579"/>
      <c r="H194" s="579"/>
      <c r="I194" s="578"/>
      <c r="J194" s="582"/>
      <c r="K194" s="582"/>
      <c r="L194" s="586">
        <f t="shared" si="80"/>
        <v>0</v>
      </c>
      <c r="M194" s="587"/>
      <c r="N194" s="587"/>
      <c r="O194" s="586">
        <f t="shared" si="81"/>
        <v>0</v>
      </c>
      <c r="P194" s="587"/>
      <c r="Q194" s="587"/>
      <c r="R194" s="587"/>
      <c r="S194" s="587"/>
      <c r="T194" s="586">
        <f t="shared" si="82"/>
        <v>0</v>
      </c>
      <c r="U194" s="582"/>
      <c r="V194" s="582"/>
      <c r="W194" s="582"/>
      <c r="X194" s="582"/>
      <c r="Y194" s="586">
        <f t="shared" si="83"/>
        <v>0</v>
      </c>
      <c r="Z194" s="582"/>
      <c r="AA194" s="582"/>
      <c r="AB194" s="586">
        <f t="shared" si="84"/>
        <v>0</v>
      </c>
      <c r="AC194" s="582"/>
      <c r="AD194" s="582"/>
      <c r="AE194" s="582"/>
      <c r="AF194" s="586">
        <f t="shared" si="85"/>
        <v>0</v>
      </c>
      <c r="AG194" s="582"/>
      <c r="AH194" s="582"/>
      <c r="AI194" s="582"/>
      <c r="AJ194" s="582"/>
      <c r="AK194" s="586">
        <f t="shared" si="86"/>
        <v>0</v>
      </c>
      <c r="AL194" s="582"/>
      <c r="AM194" s="582"/>
      <c r="AN194" s="586">
        <f t="shared" si="87"/>
        <v>0</v>
      </c>
      <c r="AO194" s="582"/>
      <c r="AP194" s="582"/>
      <c r="AQ194" s="582"/>
      <c r="AR194" s="588">
        <f t="shared" si="88"/>
        <v>0</v>
      </c>
      <c r="AS194" s="590">
        <f t="shared" si="77"/>
        <v>0</v>
      </c>
      <c r="AT194" s="583" t="str">
        <f t="shared" si="89"/>
        <v/>
      </c>
      <c r="AU194" s="583" t="str">
        <f t="shared" si="90"/>
        <v/>
      </c>
      <c r="AV194" s="584" t="str">
        <f>IFERROR(VLOOKUP(G194,'base dados'!$B$2:$C$47,2,FALSE),"")</f>
        <v/>
      </c>
      <c r="AW194" s="589">
        <f t="shared" si="91"/>
        <v>0</v>
      </c>
      <c r="AX194" s="583" t="str">
        <f t="shared" si="92"/>
        <v/>
      </c>
      <c r="AY194" s="583" t="str">
        <f t="shared" si="93"/>
        <v/>
      </c>
      <c r="AZ194" s="585" t="str">
        <f>IFERROR(VLOOKUP(H194,'base dados'!$B$2:$C$47,2,FALSE),"")</f>
        <v/>
      </c>
      <c r="BA194" s="589">
        <f t="shared" si="94"/>
        <v>0</v>
      </c>
      <c r="BB194" s="589">
        <f t="shared" si="95"/>
        <v>0</v>
      </c>
      <c r="BD194" s="494"/>
      <c r="BE194" s="494"/>
      <c r="BF194" s="494"/>
      <c r="BG194" s="494"/>
      <c r="BH194" s="482" t="e">
        <f>VLOOKUP(I194,[27]TABELAS!$E$1:$F$48,2,0)</f>
        <v>#N/A</v>
      </c>
      <c r="BI194" s="491" t="str">
        <f>IF(AV194="","",VLOOKUP(CONCATENATE(I194,K194),[27]atualizada!$A$6:$N$160,12,0))</f>
        <v/>
      </c>
      <c r="BJ194" s="491" t="e">
        <f>IF(#REF!="","",VLOOKUP(CONCATENATE(I194,K194),[27]atualizada!$A$6:$N$160,8,0))</f>
        <v>#REF!</v>
      </c>
      <c r="BK194" s="491">
        <f>IF(BA194="","",VLOOKUP(CONCATENATE(I194,K194),[27]atualizada!$A$6:$N$160,10,0))</f>
        <v>0</v>
      </c>
      <c r="BL194" s="494"/>
      <c r="BM194" s="494"/>
      <c r="BO194" s="491"/>
      <c r="BP194" s="491"/>
      <c r="BQ194" s="492">
        <f t="shared" si="79"/>
        <v>0</v>
      </c>
      <c r="BR194" s="494"/>
      <c r="BS194" s="494"/>
      <c r="BT194" s="494"/>
      <c r="BX194" s="493">
        <f t="shared" si="96"/>
        <v>0</v>
      </c>
      <c r="BY194" s="493" t="e">
        <f>#REF!*BE194</f>
        <v>#REF!</v>
      </c>
      <c r="BZ194" s="493">
        <f t="shared" si="78"/>
        <v>0</v>
      </c>
    </row>
    <row r="195" spans="1:78" ht="49.9" customHeight="1">
      <c r="A195" s="482">
        <f>IFERROR(VLOOKUP(G195,'base dados'!$K$2:$L$3,2,FALSE),0)</f>
        <v>0</v>
      </c>
      <c r="B195" s="482">
        <f>IFERROR(VLOOKUP(H195,'base dados'!$O$2:$P$5,2,FALSE),0)</f>
        <v>0</v>
      </c>
      <c r="C195" s="578">
        <f t="shared" si="76"/>
        <v>185</v>
      </c>
      <c r="D195" s="578"/>
      <c r="E195" s="578"/>
      <c r="F195" s="581"/>
      <c r="G195" s="579"/>
      <c r="H195" s="579"/>
      <c r="I195" s="578"/>
      <c r="J195" s="582"/>
      <c r="K195" s="582"/>
      <c r="L195" s="586">
        <f t="shared" si="80"/>
        <v>0</v>
      </c>
      <c r="M195" s="587"/>
      <c r="N195" s="587"/>
      <c r="O195" s="586">
        <f t="shared" si="81"/>
        <v>0</v>
      </c>
      <c r="P195" s="587"/>
      <c r="Q195" s="587"/>
      <c r="R195" s="587"/>
      <c r="S195" s="587"/>
      <c r="T195" s="586">
        <f t="shared" si="82"/>
        <v>0</v>
      </c>
      <c r="U195" s="582"/>
      <c r="V195" s="582"/>
      <c r="W195" s="582"/>
      <c r="X195" s="582"/>
      <c r="Y195" s="586">
        <f t="shared" si="83"/>
        <v>0</v>
      </c>
      <c r="Z195" s="582"/>
      <c r="AA195" s="582"/>
      <c r="AB195" s="586">
        <f t="shared" si="84"/>
        <v>0</v>
      </c>
      <c r="AC195" s="582"/>
      <c r="AD195" s="582"/>
      <c r="AE195" s="582"/>
      <c r="AF195" s="586">
        <f t="shared" si="85"/>
        <v>0</v>
      </c>
      <c r="AG195" s="582"/>
      <c r="AH195" s="582"/>
      <c r="AI195" s="582"/>
      <c r="AJ195" s="582"/>
      <c r="AK195" s="586">
        <f t="shared" si="86"/>
        <v>0</v>
      </c>
      <c r="AL195" s="582"/>
      <c r="AM195" s="582"/>
      <c r="AN195" s="586">
        <f t="shared" si="87"/>
        <v>0</v>
      </c>
      <c r="AO195" s="582"/>
      <c r="AP195" s="582"/>
      <c r="AQ195" s="582"/>
      <c r="AR195" s="588">
        <f t="shared" si="88"/>
        <v>0</v>
      </c>
      <c r="AS195" s="590">
        <f t="shared" si="77"/>
        <v>0</v>
      </c>
      <c r="AT195" s="583" t="str">
        <f t="shared" si="89"/>
        <v/>
      </c>
      <c r="AU195" s="583" t="str">
        <f t="shared" si="90"/>
        <v/>
      </c>
      <c r="AV195" s="584" t="str">
        <f>IFERROR(VLOOKUP(G195,'base dados'!$B$2:$C$47,2,FALSE),"")</f>
        <v/>
      </c>
      <c r="AW195" s="589">
        <f t="shared" si="91"/>
        <v>0</v>
      </c>
      <c r="AX195" s="583" t="str">
        <f t="shared" si="92"/>
        <v/>
      </c>
      <c r="AY195" s="583" t="str">
        <f t="shared" si="93"/>
        <v/>
      </c>
      <c r="AZ195" s="585" t="str">
        <f>IFERROR(VLOOKUP(H195,'base dados'!$B$2:$C$47,2,FALSE),"")</f>
        <v/>
      </c>
      <c r="BA195" s="589">
        <f t="shared" si="94"/>
        <v>0</v>
      </c>
      <c r="BB195" s="589">
        <f t="shared" si="95"/>
        <v>0</v>
      </c>
      <c r="BD195" s="494"/>
      <c r="BE195" s="494"/>
      <c r="BF195" s="494"/>
      <c r="BG195" s="494"/>
      <c r="BH195" s="482" t="e">
        <f>VLOOKUP(I195,[27]TABELAS!$E$1:$F$48,2,0)</f>
        <v>#N/A</v>
      </c>
      <c r="BI195" s="491" t="str">
        <f>IF(AV195="","",VLOOKUP(CONCATENATE(I195,K195),[27]atualizada!$A$6:$N$160,12,0))</f>
        <v/>
      </c>
      <c r="BJ195" s="491" t="e">
        <f>IF(#REF!="","",VLOOKUP(CONCATENATE(I195,K195),[27]atualizada!$A$6:$N$160,8,0))</f>
        <v>#REF!</v>
      </c>
      <c r="BK195" s="491">
        <f>IF(BA195="","",VLOOKUP(CONCATENATE(I195,K195),[27]atualizada!$A$6:$N$160,10,0))</f>
        <v>0</v>
      </c>
      <c r="BL195" s="494"/>
      <c r="BM195" s="494"/>
      <c r="BO195" s="491"/>
      <c r="BP195" s="491"/>
      <c r="BQ195" s="492">
        <f t="shared" si="79"/>
        <v>0</v>
      </c>
      <c r="BR195" s="494"/>
      <c r="BS195" s="494"/>
      <c r="BT195" s="494"/>
      <c r="BX195" s="493">
        <f t="shared" si="96"/>
        <v>0</v>
      </c>
      <c r="BY195" s="493" t="e">
        <f>#REF!*BE195</f>
        <v>#REF!</v>
      </c>
      <c r="BZ195" s="493">
        <f t="shared" si="78"/>
        <v>0</v>
      </c>
    </row>
    <row r="196" spans="1:78" ht="49.9" customHeight="1">
      <c r="A196" s="482">
        <f>IFERROR(VLOOKUP(G196,'base dados'!$K$2:$L$3,2,FALSE),0)</f>
        <v>0</v>
      </c>
      <c r="B196" s="482">
        <f>IFERROR(VLOOKUP(H196,'base dados'!$O$2:$P$5,2,FALSE),0)</f>
        <v>0</v>
      </c>
      <c r="C196" s="578">
        <f t="shared" si="76"/>
        <v>186</v>
      </c>
      <c r="D196" s="578"/>
      <c r="E196" s="578"/>
      <c r="F196" s="581"/>
      <c r="G196" s="579"/>
      <c r="H196" s="579"/>
      <c r="I196" s="578"/>
      <c r="J196" s="582"/>
      <c r="K196" s="582"/>
      <c r="L196" s="586">
        <f t="shared" si="80"/>
        <v>0</v>
      </c>
      <c r="M196" s="587"/>
      <c r="N196" s="587"/>
      <c r="O196" s="586">
        <f t="shared" si="81"/>
        <v>0</v>
      </c>
      <c r="P196" s="587"/>
      <c r="Q196" s="587"/>
      <c r="R196" s="587"/>
      <c r="S196" s="587"/>
      <c r="T196" s="586">
        <f t="shared" si="82"/>
        <v>0</v>
      </c>
      <c r="U196" s="582"/>
      <c r="V196" s="582"/>
      <c r="W196" s="582"/>
      <c r="X196" s="582"/>
      <c r="Y196" s="586">
        <f t="shared" si="83"/>
        <v>0</v>
      </c>
      <c r="Z196" s="582"/>
      <c r="AA196" s="582"/>
      <c r="AB196" s="586">
        <f t="shared" si="84"/>
        <v>0</v>
      </c>
      <c r="AC196" s="582"/>
      <c r="AD196" s="582"/>
      <c r="AE196" s="582"/>
      <c r="AF196" s="586">
        <f t="shared" si="85"/>
        <v>0</v>
      </c>
      <c r="AG196" s="582"/>
      <c r="AH196" s="582"/>
      <c r="AI196" s="582"/>
      <c r="AJ196" s="582"/>
      <c r="AK196" s="586">
        <f t="shared" si="86"/>
        <v>0</v>
      </c>
      <c r="AL196" s="582"/>
      <c r="AM196" s="582"/>
      <c r="AN196" s="586">
        <f t="shared" si="87"/>
        <v>0</v>
      </c>
      <c r="AO196" s="582"/>
      <c r="AP196" s="582"/>
      <c r="AQ196" s="582"/>
      <c r="AR196" s="588">
        <f t="shared" si="88"/>
        <v>0</v>
      </c>
      <c r="AS196" s="590">
        <f t="shared" si="77"/>
        <v>0</v>
      </c>
      <c r="AT196" s="583" t="str">
        <f t="shared" si="89"/>
        <v/>
      </c>
      <c r="AU196" s="583" t="str">
        <f t="shared" si="90"/>
        <v/>
      </c>
      <c r="AV196" s="584" t="str">
        <f>IFERROR(VLOOKUP(G196,'base dados'!$B$2:$C$47,2,FALSE),"")</f>
        <v/>
      </c>
      <c r="AW196" s="589">
        <f t="shared" si="91"/>
        <v>0</v>
      </c>
      <c r="AX196" s="583" t="str">
        <f t="shared" si="92"/>
        <v/>
      </c>
      <c r="AY196" s="583" t="str">
        <f t="shared" si="93"/>
        <v/>
      </c>
      <c r="AZ196" s="585" t="str">
        <f>IFERROR(VLOOKUP(H196,'base dados'!$B$2:$C$47,2,FALSE),"")</f>
        <v/>
      </c>
      <c r="BA196" s="589">
        <f t="shared" si="94"/>
        <v>0</v>
      </c>
      <c r="BB196" s="589">
        <f t="shared" si="95"/>
        <v>0</v>
      </c>
      <c r="BD196" s="494"/>
      <c r="BE196" s="494"/>
      <c r="BF196" s="494"/>
      <c r="BG196" s="494"/>
      <c r="BH196" s="482" t="e">
        <f>VLOOKUP(I196,[27]TABELAS!$E$1:$F$48,2,0)</f>
        <v>#N/A</v>
      </c>
      <c r="BI196" s="491" t="str">
        <f>IF(AV196="","",VLOOKUP(CONCATENATE(I196,K196),[27]atualizada!$A$6:$N$160,12,0))</f>
        <v/>
      </c>
      <c r="BJ196" s="491" t="e">
        <f>IF(#REF!="","",VLOOKUP(CONCATENATE(I196,K196),[27]atualizada!$A$6:$N$160,8,0))</f>
        <v>#REF!</v>
      </c>
      <c r="BK196" s="491">
        <f>IF(BA196="","",VLOOKUP(CONCATENATE(I196,K196),[27]atualizada!$A$6:$N$160,10,0))</f>
        <v>0</v>
      </c>
      <c r="BL196" s="494"/>
      <c r="BM196" s="494"/>
      <c r="BO196" s="491"/>
      <c r="BP196" s="491"/>
      <c r="BQ196" s="492">
        <f t="shared" si="79"/>
        <v>0</v>
      </c>
      <c r="BR196" s="494"/>
      <c r="BS196" s="494"/>
      <c r="BT196" s="494"/>
      <c r="BX196" s="493">
        <f t="shared" si="96"/>
        <v>0</v>
      </c>
      <c r="BY196" s="493" t="e">
        <f>#REF!*BE196</f>
        <v>#REF!</v>
      </c>
      <c r="BZ196" s="493">
        <f t="shared" si="78"/>
        <v>0</v>
      </c>
    </row>
    <row r="197" spans="1:78" ht="49.9" customHeight="1">
      <c r="A197" s="482">
        <f>IFERROR(VLOOKUP(G197,'base dados'!$K$2:$L$3,2,FALSE),0)</f>
        <v>0</v>
      </c>
      <c r="B197" s="482">
        <f>IFERROR(VLOOKUP(H197,'base dados'!$O$2:$P$5,2,FALSE),0)</f>
        <v>0</v>
      </c>
      <c r="C197" s="578">
        <f t="shared" si="76"/>
        <v>187</v>
      </c>
      <c r="D197" s="578"/>
      <c r="E197" s="578"/>
      <c r="F197" s="581"/>
      <c r="G197" s="579"/>
      <c r="H197" s="579"/>
      <c r="I197" s="578"/>
      <c r="J197" s="582"/>
      <c r="K197" s="582"/>
      <c r="L197" s="586">
        <f t="shared" si="80"/>
        <v>0</v>
      </c>
      <c r="M197" s="587"/>
      <c r="N197" s="587"/>
      <c r="O197" s="586">
        <f t="shared" si="81"/>
        <v>0</v>
      </c>
      <c r="P197" s="587"/>
      <c r="Q197" s="587"/>
      <c r="R197" s="587"/>
      <c r="S197" s="587"/>
      <c r="T197" s="586">
        <f t="shared" si="82"/>
        <v>0</v>
      </c>
      <c r="U197" s="582"/>
      <c r="V197" s="582"/>
      <c r="W197" s="582"/>
      <c r="X197" s="582"/>
      <c r="Y197" s="586">
        <f t="shared" si="83"/>
        <v>0</v>
      </c>
      <c r="Z197" s="582"/>
      <c r="AA197" s="582"/>
      <c r="AB197" s="586">
        <f t="shared" si="84"/>
        <v>0</v>
      </c>
      <c r="AC197" s="582"/>
      <c r="AD197" s="582"/>
      <c r="AE197" s="582"/>
      <c r="AF197" s="586">
        <f t="shared" si="85"/>
        <v>0</v>
      </c>
      <c r="AG197" s="582"/>
      <c r="AH197" s="582"/>
      <c r="AI197" s="582"/>
      <c r="AJ197" s="582"/>
      <c r="AK197" s="586">
        <f t="shared" si="86"/>
        <v>0</v>
      </c>
      <c r="AL197" s="582"/>
      <c r="AM197" s="582"/>
      <c r="AN197" s="586">
        <f t="shared" si="87"/>
        <v>0</v>
      </c>
      <c r="AO197" s="582"/>
      <c r="AP197" s="582"/>
      <c r="AQ197" s="582"/>
      <c r="AR197" s="588">
        <f t="shared" si="88"/>
        <v>0</v>
      </c>
      <c r="AS197" s="590">
        <f t="shared" si="77"/>
        <v>0</v>
      </c>
      <c r="AT197" s="583" t="str">
        <f t="shared" si="89"/>
        <v/>
      </c>
      <c r="AU197" s="583" t="str">
        <f t="shared" si="90"/>
        <v/>
      </c>
      <c r="AV197" s="584" t="str">
        <f>IFERROR(VLOOKUP(G197,'base dados'!$B$2:$C$47,2,FALSE),"")</f>
        <v/>
      </c>
      <c r="AW197" s="589">
        <f t="shared" si="91"/>
        <v>0</v>
      </c>
      <c r="AX197" s="583" t="str">
        <f t="shared" si="92"/>
        <v/>
      </c>
      <c r="AY197" s="583" t="str">
        <f t="shared" si="93"/>
        <v/>
      </c>
      <c r="AZ197" s="585" t="str">
        <f>IFERROR(VLOOKUP(H197,'base dados'!$B$2:$C$47,2,FALSE),"")</f>
        <v/>
      </c>
      <c r="BA197" s="589">
        <f t="shared" si="94"/>
        <v>0</v>
      </c>
      <c r="BB197" s="589">
        <f t="shared" si="95"/>
        <v>0</v>
      </c>
      <c r="BD197" s="494"/>
      <c r="BE197" s="494"/>
      <c r="BF197" s="494"/>
      <c r="BG197" s="494"/>
      <c r="BH197" s="482" t="e">
        <f>VLOOKUP(I197,[27]TABELAS!$E$1:$F$48,2,0)</f>
        <v>#N/A</v>
      </c>
      <c r="BI197" s="491" t="str">
        <f>IF(AV197="","",VLOOKUP(CONCATENATE(I197,K197),[27]atualizada!$A$6:$N$160,12,0))</f>
        <v/>
      </c>
      <c r="BJ197" s="491" t="e">
        <f>IF(#REF!="","",VLOOKUP(CONCATENATE(I197,K197),[27]atualizada!$A$6:$N$160,8,0))</f>
        <v>#REF!</v>
      </c>
      <c r="BK197" s="491">
        <f>IF(BA197="","",VLOOKUP(CONCATENATE(I197,K197),[27]atualizada!$A$6:$N$160,10,0))</f>
        <v>0</v>
      </c>
      <c r="BL197" s="494"/>
      <c r="BM197" s="494"/>
      <c r="BO197" s="491"/>
      <c r="BP197" s="491"/>
      <c r="BQ197" s="492">
        <f t="shared" si="79"/>
        <v>0</v>
      </c>
      <c r="BR197" s="494"/>
      <c r="BS197" s="494"/>
      <c r="BT197" s="494"/>
      <c r="BX197" s="493">
        <f t="shared" si="96"/>
        <v>0</v>
      </c>
      <c r="BY197" s="493" t="e">
        <f>#REF!*BE197</f>
        <v>#REF!</v>
      </c>
      <c r="BZ197" s="493">
        <f t="shared" si="78"/>
        <v>0</v>
      </c>
    </row>
    <row r="198" spans="1:78" ht="49.9" customHeight="1">
      <c r="A198" s="482">
        <f>IFERROR(VLOOKUP(G198,'base dados'!$K$2:$L$3,2,FALSE),0)</f>
        <v>0</v>
      </c>
      <c r="B198" s="482">
        <f>IFERROR(VLOOKUP(H198,'base dados'!$O$2:$P$5,2,FALSE),0)</f>
        <v>0</v>
      </c>
      <c r="C198" s="578">
        <f t="shared" si="76"/>
        <v>188</v>
      </c>
      <c r="D198" s="578"/>
      <c r="E198" s="578"/>
      <c r="F198" s="581"/>
      <c r="G198" s="579"/>
      <c r="H198" s="579"/>
      <c r="I198" s="578"/>
      <c r="J198" s="582"/>
      <c r="K198" s="582"/>
      <c r="L198" s="586">
        <f t="shared" si="80"/>
        <v>0</v>
      </c>
      <c r="M198" s="587"/>
      <c r="N198" s="587"/>
      <c r="O198" s="586">
        <f t="shared" si="81"/>
        <v>0</v>
      </c>
      <c r="P198" s="587"/>
      <c r="Q198" s="587"/>
      <c r="R198" s="587"/>
      <c r="S198" s="587"/>
      <c r="T198" s="586">
        <f t="shared" si="82"/>
        <v>0</v>
      </c>
      <c r="U198" s="582"/>
      <c r="V198" s="582"/>
      <c r="W198" s="582"/>
      <c r="X198" s="582"/>
      <c r="Y198" s="586">
        <f t="shared" si="83"/>
        <v>0</v>
      </c>
      <c r="Z198" s="582"/>
      <c r="AA198" s="582"/>
      <c r="AB198" s="586">
        <f t="shared" si="84"/>
        <v>0</v>
      </c>
      <c r="AC198" s="582"/>
      <c r="AD198" s="582"/>
      <c r="AE198" s="582"/>
      <c r="AF198" s="586">
        <f t="shared" si="85"/>
        <v>0</v>
      </c>
      <c r="AG198" s="582"/>
      <c r="AH198" s="582"/>
      <c r="AI198" s="582"/>
      <c r="AJ198" s="582"/>
      <c r="AK198" s="586">
        <f t="shared" si="86"/>
        <v>0</v>
      </c>
      <c r="AL198" s="582"/>
      <c r="AM198" s="582"/>
      <c r="AN198" s="586">
        <f t="shared" si="87"/>
        <v>0</v>
      </c>
      <c r="AO198" s="582"/>
      <c r="AP198" s="582"/>
      <c r="AQ198" s="582"/>
      <c r="AR198" s="588">
        <f t="shared" si="88"/>
        <v>0</v>
      </c>
      <c r="AS198" s="590">
        <f t="shared" si="77"/>
        <v>0</v>
      </c>
      <c r="AT198" s="583" t="str">
        <f t="shared" si="89"/>
        <v/>
      </c>
      <c r="AU198" s="583" t="str">
        <f t="shared" si="90"/>
        <v/>
      </c>
      <c r="AV198" s="584" t="str">
        <f>IFERROR(VLOOKUP(G198,'base dados'!$B$2:$C$47,2,FALSE),"")</f>
        <v/>
      </c>
      <c r="AW198" s="589">
        <f t="shared" si="91"/>
        <v>0</v>
      </c>
      <c r="AX198" s="583" t="str">
        <f t="shared" si="92"/>
        <v/>
      </c>
      <c r="AY198" s="583" t="str">
        <f t="shared" si="93"/>
        <v/>
      </c>
      <c r="AZ198" s="585" t="str">
        <f>IFERROR(VLOOKUP(H198,'base dados'!$B$2:$C$47,2,FALSE),"")</f>
        <v/>
      </c>
      <c r="BA198" s="589">
        <f t="shared" si="94"/>
        <v>0</v>
      </c>
      <c r="BB198" s="589">
        <f t="shared" si="95"/>
        <v>0</v>
      </c>
      <c r="BD198" s="494"/>
      <c r="BE198" s="494"/>
      <c r="BF198" s="494"/>
      <c r="BG198" s="494"/>
      <c r="BH198" s="482" t="e">
        <f>VLOOKUP(I198,[27]TABELAS!$E$1:$F$48,2,0)</f>
        <v>#N/A</v>
      </c>
      <c r="BI198" s="491" t="str">
        <f>IF(AV198="","",VLOOKUP(CONCATENATE(I198,K198),[27]atualizada!$A$6:$N$160,12,0))</f>
        <v/>
      </c>
      <c r="BJ198" s="491" t="e">
        <f>IF(#REF!="","",VLOOKUP(CONCATENATE(I198,K198),[27]atualizada!$A$6:$N$160,8,0))</f>
        <v>#REF!</v>
      </c>
      <c r="BK198" s="491">
        <f>IF(BA198="","",VLOOKUP(CONCATENATE(I198,K198),[27]atualizada!$A$6:$N$160,10,0))</f>
        <v>0</v>
      </c>
      <c r="BL198" s="494"/>
      <c r="BM198" s="494"/>
      <c r="BO198" s="491"/>
      <c r="BP198" s="491"/>
      <c r="BQ198" s="492">
        <f t="shared" si="79"/>
        <v>0</v>
      </c>
      <c r="BR198" s="494"/>
      <c r="BS198" s="494"/>
      <c r="BT198" s="494"/>
      <c r="BX198" s="493">
        <f t="shared" si="96"/>
        <v>0</v>
      </c>
      <c r="BY198" s="493" t="e">
        <f>#REF!*BE198</f>
        <v>#REF!</v>
      </c>
      <c r="BZ198" s="493">
        <f t="shared" si="78"/>
        <v>0</v>
      </c>
    </row>
    <row r="199" spans="1:78" ht="49.9" customHeight="1">
      <c r="A199" s="482">
        <f>IFERROR(VLOOKUP(G199,'base dados'!$K$2:$L$3,2,FALSE),0)</f>
        <v>0</v>
      </c>
      <c r="B199" s="482">
        <f>IFERROR(VLOOKUP(H199,'base dados'!$O$2:$P$5,2,FALSE),0)</f>
        <v>0</v>
      </c>
      <c r="C199" s="578">
        <f t="shared" si="76"/>
        <v>189</v>
      </c>
      <c r="D199" s="578"/>
      <c r="E199" s="578"/>
      <c r="F199" s="581"/>
      <c r="G199" s="579"/>
      <c r="H199" s="579"/>
      <c r="I199" s="578"/>
      <c r="J199" s="582"/>
      <c r="K199" s="582"/>
      <c r="L199" s="586">
        <f t="shared" si="80"/>
        <v>0</v>
      </c>
      <c r="M199" s="587"/>
      <c r="N199" s="587"/>
      <c r="O199" s="586">
        <f t="shared" si="81"/>
        <v>0</v>
      </c>
      <c r="P199" s="587"/>
      <c r="Q199" s="587"/>
      <c r="R199" s="587"/>
      <c r="S199" s="587"/>
      <c r="T199" s="586">
        <f t="shared" si="82"/>
        <v>0</v>
      </c>
      <c r="U199" s="582"/>
      <c r="V199" s="582"/>
      <c r="W199" s="582"/>
      <c r="X199" s="582"/>
      <c r="Y199" s="586">
        <f t="shared" si="83"/>
        <v>0</v>
      </c>
      <c r="Z199" s="582"/>
      <c r="AA199" s="582"/>
      <c r="AB199" s="586">
        <f t="shared" si="84"/>
        <v>0</v>
      </c>
      <c r="AC199" s="582"/>
      <c r="AD199" s="582"/>
      <c r="AE199" s="582"/>
      <c r="AF199" s="586">
        <f t="shared" si="85"/>
        <v>0</v>
      </c>
      <c r="AG199" s="582"/>
      <c r="AH199" s="582"/>
      <c r="AI199" s="582"/>
      <c r="AJ199" s="582"/>
      <c r="AK199" s="586">
        <f t="shared" si="86"/>
        <v>0</v>
      </c>
      <c r="AL199" s="582"/>
      <c r="AM199" s="582"/>
      <c r="AN199" s="586">
        <f t="shared" si="87"/>
        <v>0</v>
      </c>
      <c r="AO199" s="582"/>
      <c r="AP199" s="582"/>
      <c r="AQ199" s="582"/>
      <c r="AR199" s="588">
        <f t="shared" si="88"/>
        <v>0</v>
      </c>
      <c r="AS199" s="590">
        <f t="shared" si="77"/>
        <v>0</v>
      </c>
      <c r="AT199" s="583" t="str">
        <f t="shared" si="89"/>
        <v/>
      </c>
      <c r="AU199" s="583" t="str">
        <f t="shared" si="90"/>
        <v/>
      </c>
      <c r="AV199" s="584" t="str">
        <f>IFERROR(VLOOKUP(G199,'base dados'!$B$2:$C$47,2,FALSE),"")</f>
        <v/>
      </c>
      <c r="AW199" s="589">
        <f t="shared" si="91"/>
        <v>0</v>
      </c>
      <c r="AX199" s="583" t="str">
        <f t="shared" si="92"/>
        <v/>
      </c>
      <c r="AY199" s="583" t="str">
        <f t="shared" si="93"/>
        <v/>
      </c>
      <c r="AZ199" s="585" t="str">
        <f>IFERROR(VLOOKUP(H199,'base dados'!$B$2:$C$47,2,FALSE),"")</f>
        <v/>
      </c>
      <c r="BA199" s="589">
        <f t="shared" si="94"/>
        <v>0</v>
      </c>
      <c r="BB199" s="589">
        <f t="shared" si="95"/>
        <v>0</v>
      </c>
      <c r="BD199" s="494"/>
      <c r="BE199" s="494"/>
      <c r="BF199" s="494"/>
      <c r="BG199" s="494"/>
      <c r="BH199" s="482" t="e">
        <f>VLOOKUP(I199,[27]TABELAS!$E$1:$F$48,2,0)</f>
        <v>#N/A</v>
      </c>
      <c r="BI199" s="491" t="str">
        <f>IF(AV199="","",VLOOKUP(CONCATENATE(I199,K199),[27]atualizada!$A$6:$N$160,12,0))</f>
        <v/>
      </c>
      <c r="BJ199" s="491" t="e">
        <f>IF(#REF!="","",VLOOKUP(CONCATENATE(I199,K199),[27]atualizada!$A$6:$N$160,8,0))</f>
        <v>#REF!</v>
      </c>
      <c r="BK199" s="491">
        <f>IF(BA199="","",VLOOKUP(CONCATENATE(I199,K199),[27]atualizada!$A$6:$N$160,10,0))</f>
        <v>0</v>
      </c>
      <c r="BL199" s="494"/>
      <c r="BM199" s="494"/>
      <c r="BO199" s="491"/>
      <c r="BP199" s="491"/>
      <c r="BQ199" s="492">
        <f t="shared" si="79"/>
        <v>0</v>
      </c>
      <c r="BR199" s="494"/>
      <c r="BS199" s="494"/>
      <c r="BT199" s="494"/>
      <c r="BX199" s="493">
        <f t="shared" si="96"/>
        <v>0</v>
      </c>
      <c r="BY199" s="493" t="e">
        <f>#REF!*BE199</f>
        <v>#REF!</v>
      </c>
      <c r="BZ199" s="493">
        <f t="shared" si="78"/>
        <v>0</v>
      </c>
    </row>
    <row r="200" spans="1:78" ht="49.9" customHeight="1">
      <c r="A200" s="482">
        <f>IFERROR(VLOOKUP(G200,'base dados'!$K$2:$L$3,2,FALSE),0)</f>
        <v>0</v>
      </c>
      <c r="B200" s="482">
        <f>IFERROR(VLOOKUP(H200,'base dados'!$O$2:$P$5,2,FALSE),0)</f>
        <v>0</v>
      </c>
      <c r="C200" s="578">
        <f t="shared" si="76"/>
        <v>190</v>
      </c>
      <c r="D200" s="578"/>
      <c r="E200" s="578"/>
      <c r="F200" s="581"/>
      <c r="G200" s="579"/>
      <c r="H200" s="579"/>
      <c r="I200" s="578"/>
      <c r="J200" s="582"/>
      <c r="K200" s="582"/>
      <c r="L200" s="586">
        <f t="shared" si="80"/>
        <v>0</v>
      </c>
      <c r="M200" s="587"/>
      <c r="N200" s="587"/>
      <c r="O200" s="586">
        <f t="shared" si="81"/>
        <v>0</v>
      </c>
      <c r="P200" s="587"/>
      <c r="Q200" s="587"/>
      <c r="R200" s="587"/>
      <c r="S200" s="587"/>
      <c r="T200" s="586">
        <f t="shared" si="82"/>
        <v>0</v>
      </c>
      <c r="U200" s="582"/>
      <c r="V200" s="582"/>
      <c r="W200" s="582"/>
      <c r="X200" s="582"/>
      <c r="Y200" s="586">
        <f t="shared" si="83"/>
        <v>0</v>
      </c>
      <c r="Z200" s="582"/>
      <c r="AA200" s="582"/>
      <c r="AB200" s="586">
        <f t="shared" si="84"/>
        <v>0</v>
      </c>
      <c r="AC200" s="582"/>
      <c r="AD200" s="582"/>
      <c r="AE200" s="582"/>
      <c r="AF200" s="586">
        <f t="shared" si="85"/>
        <v>0</v>
      </c>
      <c r="AG200" s="582"/>
      <c r="AH200" s="582"/>
      <c r="AI200" s="582"/>
      <c r="AJ200" s="582"/>
      <c r="AK200" s="586">
        <f t="shared" si="86"/>
        <v>0</v>
      </c>
      <c r="AL200" s="582"/>
      <c r="AM200" s="582"/>
      <c r="AN200" s="586">
        <f t="shared" si="87"/>
        <v>0</v>
      </c>
      <c r="AO200" s="582"/>
      <c r="AP200" s="582"/>
      <c r="AQ200" s="582"/>
      <c r="AR200" s="588">
        <f t="shared" si="88"/>
        <v>0</v>
      </c>
      <c r="AS200" s="590">
        <f t="shared" si="77"/>
        <v>0</v>
      </c>
      <c r="AT200" s="583" t="str">
        <f t="shared" si="89"/>
        <v/>
      </c>
      <c r="AU200" s="583" t="str">
        <f t="shared" si="90"/>
        <v/>
      </c>
      <c r="AV200" s="584" t="str">
        <f>IFERROR(VLOOKUP(G200,'base dados'!$B$2:$C$47,2,FALSE),"")</f>
        <v/>
      </c>
      <c r="AW200" s="589">
        <f t="shared" si="91"/>
        <v>0</v>
      </c>
      <c r="AX200" s="583" t="str">
        <f t="shared" si="92"/>
        <v/>
      </c>
      <c r="AY200" s="583" t="str">
        <f t="shared" si="93"/>
        <v/>
      </c>
      <c r="AZ200" s="585" t="str">
        <f>IFERROR(VLOOKUP(H200,'base dados'!$B$2:$C$47,2,FALSE),"")</f>
        <v/>
      </c>
      <c r="BA200" s="589">
        <f t="shared" si="94"/>
        <v>0</v>
      </c>
      <c r="BB200" s="589">
        <f t="shared" si="95"/>
        <v>0</v>
      </c>
      <c r="BD200" s="494"/>
      <c r="BE200" s="494"/>
      <c r="BF200" s="494"/>
      <c r="BG200" s="494"/>
      <c r="BH200" s="482" t="e">
        <f>VLOOKUP(I200,[27]TABELAS!$E$1:$F$48,2,0)</f>
        <v>#N/A</v>
      </c>
      <c r="BI200" s="491" t="str">
        <f>IF(AV200="","",VLOOKUP(CONCATENATE(I200,K200),[27]atualizada!$A$6:$N$160,12,0))</f>
        <v/>
      </c>
      <c r="BJ200" s="491" t="e">
        <f>IF(#REF!="","",VLOOKUP(CONCATENATE(I200,K200),[27]atualizada!$A$6:$N$160,8,0))</f>
        <v>#REF!</v>
      </c>
      <c r="BK200" s="491">
        <f>IF(BA200="","",VLOOKUP(CONCATENATE(I200,K200),[27]atualizada!$A$6:$N$160,10,0))</f>
        <v>0</v>
      </c>
      <c r="BL200" s="494"/>
      <c r="BM200" s="494"/>
      <c r="BO200" s="491"/>
      <c r="BP200" s="491"/>
      <c r="BQ200" s="492">
        <f t="shared" si="79"/>
        <v>0</v>
      </c>
      <c r="BR200" s="494"/>
      <c r="BS200" s="494"/>
      <c r="BT200" s="494"/>
      <c r="BX200" s="493">
        <f t="shared" si="96"/>
        <v>0</v>
      </c>
      <c r="BY200" s="493" t="e">
        <f>#REF!*BE200</f>
        <v>#REF!</v>
      </c>
      <c r="BZ200" s="493">
        <f t="shared" si="78"/>
        <v>0</v>
      </c>
    </row>
    <row r="201" spans="1:78" ht="49.9" customHeight="1">
      <c r="A201" s="482">
        <f>IFERROR(VLOOKUP(G201,'base dados'!$K$2:$L$3,2,FALSE),0)</f>
        <v>0</v>
      </c>
      <c r="B201" s="482">
        <f>IFERROR(VLOOKUP(H201,'base dados'!$O$2:$P$5,2,FALSE),0)</f>
        <v>0</v>
      </c>
      <c r="C201" s="578">
        <f t="shared" si="76"/>
        <v>191</v>
      </c>
      <c r="D201" s="578"/>
      <c r="E201" s="578"/>
      <c r="F201" s="581"/>
      <c r="G201" s="579"/>
      <c r="H201" s="579"/>
      <c r="I201" s="578"/>
      <c r="J201" s="582"/>
      <c r="K201" s="582"/>
      <c r="L201" s="586">
        <f t="shared" si="80"/>
        <v>0</v>
      </c>
      <c r="M201" s="587"/>
      <c r="N201" s="587"/>
      <c r="O201" s="586">
        <f t="shared" si="81"/>
        <v>0</v>
      </c>
      <c r="P201" s="587"/>
      <c r="Q201" s="587"/>
      <c r="R201" s="587"/>
      <c r="S201" s="587"/>
      <c r="T201" s="586">
        <f t="shared" si="82"/>
        <v>0</v>
      </c>
      <c r="U201" s="582"/>
      <c r="V201" s="582"/>
      <c r="W201" s="582"/>
      <c r="X201" s="582"/>
      <c r="Y201" s="586">
        <f t="shared" si="83"/>
        <v>0</v>
      </c>
      <c r="Z201" s="582"/>
      <c r="AA201" s="582"/>
      <c r="AB201" s="586">
        <f t="shared" si="84"/>
        <v>0</v>
      </c>
      <c r="AC201" s="582"/>
      <c r="AD201" s="582"/>
      <c r="AE201" s="582"/>
      <c r="AF201" s="586">
        <f t="shared" si="85"/>
        <v>0</v>
      </c>
      <c r="AG201" s="582"/>
      <c r="AH201" s="582"/>
      <c r="AI201" s="582"/>
      <c r="AJ201" s="582"/>
      <c r="AK201" s="586">
        <f t="shared" si="86"/>
        <v>0</v>
      </c>
      <c r="AL201" s="582"/>
      <c r="AM201" s="582"/>
      <c r="AN201" s="586">
        <f t="shared" si="87"/>
        <v>0</v>
      </c>
      <c r="AO201" s="582"/>
      <c r="AP201" s="582"/>
      <c r="AQ201" s="582"/>
      <c r="AR201" s="588">
        <f t="shared" si="88"/>
        <v>0</v>
      </c>
      <c r="AS201" s="590">
        <f t="shared" si="77"/>
        <v>0</v>
      </c>
      <c r="AT201" s="583" t="str">
        <f t="shared" si="89"/>
        <v/>
      </c>
      <c r="AU201" s="583" t="str">
        <f t="shared" si="90"/>
        <v/>
      </c>
      <c r="AV201" s="584" t="str">
        <f>IFERROR(VLOOKUP(G201,'base dados'!$B$2:$C$47,2,FALSE),"")</f>
        <v/>
      </c>
      <c r="AW201" s="589">
        <f t="shared" si="91"/>
        <v>0</v>
      </c>
      <c r="AX201" s="583" t="str">
        <f t="shared" si="92"/>
        <v/>
      </c>
      <c r="AY201" s="583" t="str">
        <f t="shared" si="93"/>
        <v/>
      </c>
      <c r="AZ201" s="585" t="str">
        <f>IFERROR(VLOOKUP(H201,'base dados'!$B$2:$C$47,2,FALSE),"")</f>
        <v/>
      </c>
      <c r="BA201" s="589">
        <f t="shared" si="94"/>
        <v>0</v>
      </c>
      <c r="BB201" s="589">
        <f t="shared" si="95"/>
        <v>0</v>
      </c>
      <c r="BD201" s="494"/>
      <c r="BE201" s="494"/>
      <c r="BF201" s="494"/>
      <c r="BG201" s="494"/>
      <c r="BH201" s="482" t="e">
        <f>VLOOKUP(I201,[27]TABELAS!$E$1:$F$48,2,0)</f>
        <v>#N/A</v>
      </c>
      <c r="BI201" s="491" t="str">
        <f>IF(AV201="","",VLOOKUP(CONCATENATE(I201,K201),[27]atualizada!$A$6:$N$160,12,0))</f>
        <v/>
      </c>
      <c r="BJ201" s="491" t="e">
        <f>IF(#REF!="","",VLOOKUP(CONCATENATE(I201,K201),[27]atualizada!$A$6:$N$160,8,0))</f>
        <v>#REF!</v>
      </c>
      <c r="BK201" s="491">
        <f>IF(BA201="","",VLOOKUP(CONCATENATE(I201,K201),[27]atualizada!$A$6:$N$160,10,0))</f>
        <v>0</v>
      </c>
      <c r="BL201" s="494"/>
      <c r="BM201" s="494"/>
      <c r="BO201" s="491"/>
      <c r="BP201" s="491"/>
      <c r="BQ201" s="492">
        <f t="shared" si="79"/>
        <v>0</v>
      </c>
      <c r="BR201" s="494"/>
      <c r="BS201" s="494"/>
      <c r="BT201" s="494"/>
      <c r="BX201" s="493">
        <f t="shared" si="96"/>
        <v>0</v>
      </c>
      <c r="BY201" s="493" t="e">
        <f>#REF!*BE201</f>
        <v>#REF!</v>
      </c>
      <c r="BZ201" s="493">
        <f t="shared" si="78"/>
        <v>0</v>
      </c>
    </row>
    <row r="202" spans="1:78" ht="49.9" customHeight="1">
      <c r="A202" s="482">
        <f>IFERROR(VLOOKUP(G202,'base dados'!$K$2:$L$3,2,FALSE),0)</f>
        <v>0</v>
      </c>
      <c r="B202" s="482">
        <f>IFERROR(VLOOKUP(H202,'base dados'!$O$2:$P$5,2,FALSE),0)</f>
        <v>0</v>
      </c>
      <c r="C202" s="578">
        <f t="shared" si="76"/>
        <v>192</v>
      </c>
      <c r="D202" s="578"/>
      <c r="E202" s="578"/>
      <c r="F202" s="581"/>
      <c r="G202" s="579"/>
      <c r="H202" s="579"/>
      <c r="I202" s="578"/>
      <c r="J202" s="582"/>
      <c r="K202" s="582"/>
      <c r="L202" s="586">
        <f t="shared" si="80"/>
        <v>0</v>
      </c>
      <c r="M202" s="587"/>
      <c r="N202" s="587"/>
      <c r="O202" s="586">
        <f t="shared" si="81"/>
        <v>0</v>
      </c>
      <c r="P202" s="587"/>
      <c r="Q202" s="587"/>
      <c r="R202" s="587"/>
      <c r="S202" s="587"/>
      <c r="T202" s="586">
        <f t="shared" si="82"/>
        <v>0</v>
      </c>
      <c r="U202" s="582"/>
      <c r="V202" s="582"/>
      <c r="W202" s="582"/>
      <c r="X202" s="582"/>
      <c r="Y202" s="586">
        <f t="shared" si="83"/>
        <v>0</v>
      </c>
      <c r="Z202" s="582"/>
      <c r="AA202" s="582"/>
      <c r="AB202" s="586">
        <f t="shared" si="84"/>
        <v>0</v>
      </c>
      <c r="AC202" s="582"/>
      <c r="AD202" s="582"/>
      <c r="AE202" s="582"/>
      <c r="AF202" s="586">
        <f t="shared" si="85"/>
        <v>0</v>
      </c>
      <c r="AG202" s="582"/>
      <c r="AH202" s="582"/>
      <c r="AI202" s="582"/>
      <c r="AJ202" s="582"/>
      <c r="AK202" s="586">
        <f t="shared" si="86"/>
        <v>0</v>
      </c>
      <c r="AL202" s="582"/>
      <c r="AM202" s="582"/>
      <c r="AN202" s="586">
        <f t="shared" si="87"/>
        <v>0</v>
      </c>
      <c r="AO202" s="582"/>
      <c r="AP202" s="582"/>
      <c r="AQ202" s="582"/>
      <c r="AR202" s="588">
        <f t="shared" si="88"/>
        <v>0</v>
      </c>
      <c r="AS202" s="590">
        <f t="shared" si="77"/>
        <v>0</v>
      </c>
      <c r="AT202" s="583" t="str">
        <f t="shared" si="89"/>
        <v/>
      </c>
      <c r="AU202" s="583" t="str">
        <f t="shared" si="90"/>
        <v/>
      </c>
      <c r="AV202" s="584" t="str">
        <f>IFERROR(VLOOKUP(G202,'base dados'!$B$2:$C$47,2,FALSE),"")</f>
        <v/>
      </c>
      <c r="AW202" s="589">
        <f t="shared" si="91"/>
        <v>0</v>
      </c>
      <c r="AX202" s="583" t="str">
        <f t="shared" si="92"/>
        <v/>
      </c>
      <c r="AY202" s="583" t="str">
        <f t="shared" si="93"/>
        <v/>
      </c>
      <c r="AZ202" s="585" t="str">
        <f>IFERROR(VLOOKUP(H202,'base dados'!$B$2:$C$47,2,FALSE),"")</f>
        <v/>
      </c>
      <c r="BA202" s="589">
        <f t="shared" si="94"/>
        <v>0</v>
      </c>
      <c r="BB202" s="589">
        <f t="shared" si="95"/>
        <v>0</v>
      </c>
      <c r="BD202" s="494"/>
      <c r="BE202" s="494"/>
      <c r="BF202" s="494"/>
      <c r="BG202" s="494"/>
      <c r="BH202" s="482" t="e">
        <f>VLOOKUP(I202,[27]TABELAS!$E$1:$F$48,2,0)</f>
        <v>#N/A</v>
      </c>
      <c r="BI202" s="491" t="str">
        <f>IF(AV202="","",VLOOKUP(CONCATENATE(I202,K202),[27]atualizada!$A$6:$N$160,12,0))</f>
        <v/>
      </c>
      <c r="BJ202" s="491" t="e">
        <f>IF(#REF!="","",VLOOKUP(CONCATENATE(I202,K202),[27]atualizada!$A$6:$N$160,8,0))</f>
        <v>#REF!</v>
      </c>
      <c r="BK202" s="491">
        <f>IF(BA202="","",VLOOKUP(CONCATENATE(I202,K202),[27]atualizada!$A$6:$N$160,10,0))</f>
        <v>0</v>
      </c>
      <c r="BL202" s="494"/>
      <c r="BM202" s="494"/>
      <c r="BO202" s="491"/>
      <c r="BP202" s="491"/>
      <c r="BQ202" s="492">
        <f t="shared" si="79"/>
        <v>0</v>
      </c>
      <c r="BR202" s="494"/>
      <c r="BS202" s="494"/>
      <c r="BT202" s="494"/>
      <c r="BX202" s="493">
        <f t="shared" si="96"/>
        <v>0</v>
      </c>
      <c r="BY202" s="493" t="e">
        <f>#REF!*BE202</f>
        <v>#REF!</v>
      </c>
      <c r="BZ202" s="493">
        <f t="shared" si="78"/>
        <v>0</v>
      </c>
    </row>
    <row r="203" spans="1:78" ht="49.9" customHeight="1">
      <c r="A203" s="482">
        <f>IFERROR(VLOOKUP(G203,'base dados'!$K$2:$L$3,2,FALSE),0)</f>
        <v>0</v>
      </c>
      <c r="B203" s="482">
        <f>IFERROR(VLOOKUP(H203,'base dados'!$O$2:$P$5,2,FALSE),0)</f>
        <v>0</v>
      </c>
      <c r="C203" s="578">
        <f t="shared" si="76"/>
        <v>193</v>
      </c>
      <c r="D203" s="578"/>
      <c r="E203" s="578"/>
      <c r="F203" s="581"/>
      <c r="G203" s="579"/>
      <c r="H203" s="579"/>
      <c r="I203" s="578"/>
      <c r="J203" s="582"/>
      <c r="K203" s="582"/>
      <c r="L203" s="586">
        <f t="shared" si="80"/>
        <v>0</v>
      </c>
      <c r="M203" s="587"/>
      <c r="N203" s="587"/>
      <c r="O203" s="586">
        <f t="shared" si="81"/>
        <v>0</v>
      </c>
      <c r="P203" s="587"/>
      <c r="Q203" s="587"/>
      <c r="R203" s="587"/>
      <c r="S203" s="587"/>
      <c r="T203" s="586">
        <f t="shared" si="82"/>
        <v>0</v>
      </c>
      <c r="U203" s="582"/>
      <c r="V203" s="582"/>
      <c r="W203" s="582"/>
      <c r="X203" s="582"/>
      <c r="Y203" s="586">
        <f t="shared" si="83"/>
        <v>0</v>
      </c>
      <c r="Z203" s="582"/>
      <c r="AA203" s="582"/>
      <c r="AB203" s="586">
        <f t="shared" si="84"/>
        <v>0</v>
      </c>
      <c r="AC203" s="582"/>
      <c r="AD203" s="582"/>
      <c r="AE203" s="582"/>
      <c r="AF203" s="586">
        <f t="shared" si="85"/>
        <v>0</v>
      </c>
      <c r="AG203" s="582"/>
      <c r="AH203" s="582"/>
      <c r="AI203" s="582"/>
      <c r="AJ203" s="582"/>
      <c r="AK203" s="586">
        <f t="shared" si="86"/>
        <v>0</v>
      </c>
      <c r="AL203" s="582"/>
      <c r="AM203" s="582"/>
      <c r="AN203" s="586">
        <f t="shared" si="87"/>
        <v>0</v>
      </c>
      <c r="AO203" s="582"/>
      <c r="AP203" s="582"/>
      <c r="AQ203" s="582"/>
      <c r="AR203" s="588">
        <f t="shared" si="88"/>
        <v>0</v>
      </c>
      <c r="AS203" s="590">
        <f t="shared" si="77"/>
        <v>0</v>
      </c>
      <c r="AT203" s="583" t="str">
        <f t="shared" si="89"/>
        <v/>
      </c>
      <c r="AU203" s="583" t="str">
        <f t="shared" si="90"/>
        <v/>
      </c>
      <c r="AV203" s="584" t="str">
        <f>IFERROR(VLOOKUP(G203,'base dados'!$B$2:$C$47,2,FALSE),"")</f>
        <v/>
      </c>
      <c r="AW203" s="589">
        <f t="shared" si="91"/>
        <v>0</v>
      </c>
      <c r="AX203" s="583" t="str">
        <f t="shared" si="92"/>
        <v/>
      </c>
      <c r="AY203" s="583" t="str">
        <f t="shared" si="93"/>
        <v/>
      </c>
      <c r="AZ203" s="585" t="str">
        <f>IFERROR(VLOOKUP(H203,'base dados'!$B$2:$C$47,2,FALSE),"")</f>
        <v/>
      </c>
      <c r="BA203" s="589">
        <f t="shared" si="94"/>
        <v>0</v>
      </c>
      <c r="BB203" s="589">
        <f t="shared" si="95"/>
        <v>0</v>
      </c>
      <c r="BD203" s="494"/>
      <c r="BE203" s="494"/>
      <c r="BF203" s="494"/>
      <c r="BG203" s="494"/>
      <c r="BH203" s="482" t="e">
        <f>VLOOKUP(I203,[27]TABELAS!$E$1:$F$48,2,0)</f>
        <v>#N/A</v>
      </c>
      <c r="BI203" s="491" t="str">
        <f>IF(AV203="","",VLOOKUP(CONCATENATE(I203,K203),[27]atualizada!$A$6:$N$160,12,0))</f>
        <v/>
      </c>
      <c r="BJ203" s="491" t="e">
        <f>IF(#REF!="","",VLOOKUP(CONCATENATE(I203,K203),[27]atualizada!$A$6:$N$160,8,0))</f>
        <v>#REF!</v>
      </c>
      <c r="BK203" s="491">
        <f>IF(BA203="","",VLOOKUP(CONCATENATE(I203,K203),[27]atualizada!$A$6:$N$160,10,0))</f>
        <v>0</v>
      </c>
      <c r="BL203" s="494"/>
      <c r="BM203" s="494"/>
      <c r="BO203" s="491"/>
      <c r="BP203" s="491"/>
      <c r="BQ203" s="492">
        <f t="shared" si="79"/>
        <v>0</v>
      </c>
      <c r="BR203" s="494"/>
      <c r="BS203" s="494"/>
      <c r="BT203" s="494"/>
      <c r="BX203" s="493">
        <f t="shared" si="96"/>
        <v>0</v>
      </c>
      <c r="BY203" s="493" t="e">
        <f>#REF!*BE203</f>
        <v>#REF!</v>
      </c>
      <c r="BZ203" s="493">
        <f t="shared" si="78"/>
        <v>0</v>
      </c>
    </row>
    <row r="204" spans="1:78" ht="49.9" customHeight="1">
      <c r="A204" s="482">
        <f>IFERROR(VLOOKUP(G204,'base dados'!$K$2:$L$3,2,FALSE),0)</f>
        <v>0</v>
      </c>
      <c r="B204" s="482">
        <f>IFERROR(VLOOKUP(H204,'base dados'!$O$2:$P$5,2,FALSE),0)</f>
        <v>0</v>
      </c>
      <c r="C204" s="578">
        <f t="shared" ref="C204:C267" si="97">ROW()-10</f>
        <v>194</v>
      </c>
      <c r="D204" s="578"/>
      <c r="E204" s="578"/>
      <c r="F204" s="581"/>
      <c r="G204" s="579"/>
      <c r="H204" s="579"/>
      <c r="I204" s="578"/>
      <c r="J204" s="582"/>
      <c r="K204" s="582"/>
      <c r="L204" s="586">
        <f t="shared" si="80"/>
        <v>0</v>
      </c>
      <c r="M204" s="587"/>
      <c r="N204" s="587"/>
      <c r="O204" s="586">
        <f t="shared" si="81"/>
        <v>0</v>
      </c>
      <c r="P204" s="587"/>
      <c r="Q204" s="587"/>
      <c r="R204" s="587"/>
      <c r="S204" s="587"/>
      <c r="T204" s="586">
        <f t="shared" si="82"/>
        <v>0</v>
      </c>
      <c r="U204" s="582"/>
      <c r="V204" s="582"/>
      <c r="W204" s="582"/>
      <c r="X204" s="582"/>
      <c r="Y204" s="586">
        <f t="shared" si="83"/>
        <v>0</v>
      </c>
      <c r="Z204" s="582"/>
      <c r="AA204" s="582"/>
      <c r="AB204" s="586">
        <f t="shared" si="84"/>
        <v>0</v>
      </c>
      <c r="AC204" s="582"/>
      <c r="AD204" s="582"/>
      <c r="AE204" s="582"/>
      <c r="AF204" s="586">
        <f t="shared" si="85"/>
        <v>0</v>
      </c>
      <c r="AG204" s="582"/>
      <c r="AH204" s="582"/>
      <c r="AI204" s="582"/>
      <c r="AJ204" s="582"/>
      <c r="AK204" s="586">
        <f t="shared" si="86"/>
        <v>0</v>
      </c>
      <c r="AL204" s="582"/>
      <c r="AM204" s="582"/>
      <c r="AN204" s="586">
        <f t="shared" si="87"/>
        <v>0</v>
      </c>
      <c r="AO204" s="582"/>
      <c r="AP204" s="582"/>
      <c r="AQ204" s="582"/>
      <c r="AR204" s="588">
        <f t="shared" si="88"/>
        <v>0</v>
      </c>
      <c r="AS204" s="590">
        <f t="shared" ref="AS204:AS267" si="98">ROUNDUP(AB204+AF204+AK204+AN204+AR204+T204+O204+Y204,3)</f>
        <v>0</v>
      </c>
      <c r="AT204" s="583" t="str">
        <f t="shared" si="89"/>
        <v/>
      </c>
      <c r="AU204" s="583" t="str">
        <f t="shared" si="90"/>
        <v/>
      </c>
      <c r="AV204" s="584" t="str">
        <f>IFERROR(VLOOKUP(G204,'base dados'!$B$2:$C$47,2,FALSE),"")</f>
        <v/>
      </c>
      <c r="AW204" s="589">
        <f t="shared" si="91"/>
        <v>0</v>
      </c>
      <c r="AX204" s="583" t="str">
        <f t="shared" si="92"/>
        <v/>
      </c>
      <c r="AY204" s="583" t="str">
        <f t="shared" si="93"/>
        <v/>
      </c>
      <c r="AZ204" s="585" t="str">
        <f>IFERROR(VLOOKUP(H204,'base dados'!$B$2:$C$47,2,FALSE),"")</f>
        <v/>
      </c>
      <c r="BA204" s="589">
        <f t="shared" si="94"/>
        <v>0</v>
      </c>
      <c r="BB204" s="589">
        <f t="shared" si="95"/>
        <v>0</v>
      </c>
      <c r="BD204" s="494"/>
      <c r="BE204" s="494"/>
      <c r="BF204" s="494"/>
      <c r="BG204" s="494"/>
      <c r="BH204" s="482" t="e">
        <f>VLOOKUP(I204,[27]TABELAS!$E$1:$F$48,2,0)</f>
        <v>#N/A</v>
      </c>
      <c r="BI204" s="491" t="str">
        <f>IF(AV204="","",VLOOKUP(CONCATENATE(I204,K204),[27]atualizada!$A$6:$N$160,12,0))</f>
        <v/>
      </c>
      <c r="BJ204" s="491" t="e">
        <f>IF(#REF!="","",VLOOKUP(CONCATENATE(I204,K204),[27]atualizada!$A$6:$N$160,8,0))</f>
        <v>#REF!</v>
      </c>
      <c r="BK204" s="491">
        <f>IF(BA204="","",VLOOKUP(CONCATENATE(I204,K204),[27]atualizada!$A$6:$N$160,10,0))</f>
        <v>0</v>
      </c>
      <c r="BL204" s="494"/>
      <c r="BM204" s="494"/>
      <c r="BO204" s="491"/>
      <c r="BP204" s="491"/>
      <c r="BQ204" s="492">
        <f t="shared" si="79"/>
        <v>0</v>
      </c>
      <c r="BR204" s="494"/>
      <c r="BS204" s="494"/>
      <c r="BT204" s="494"/>
      <c r="BX204" s="493">
        <f t="shared" si="96"/>
        <v>0</v>
      </c>
      <c r="BY204" s="493" t="e">
        <f>#REF!*BE204</f>
        <v>#REF!</v>
      </c>
      <c r="BZ204" s="493">
        <f t="shared" si="78"/>
        <v>0</v>
      </c>
    </row>
    <row r="205" spans="1:78" ht="49.9" customHeight="1">
      <c r="A205" s="482">
        <f>IFERROR(VLOOKUP(G205,'base dados'!$K$2:$L$3,2,FALSE),0)</f>
        <v>0</v>
      </c>
      <c r="B205" s="482">
        <f>IFERROR(VLOOKUP(H205,'base dados'!$O$2:$P$5,2,FALSE),0)</f>
        <v>0</v>
      </c>
      <c r="C205" s="578">
        <f t="shared" si="97"/>
        <v>195</v>
      </c>
      <c r="D205" s="578"/>
      <c r="E205" s="578"/>
      <c r="F205" s="581"/>
      <c r="G205" s="579"/>
      <c r="H205" s="579"/>
      <c r="I205" s="578"/>
      <c r="J205" s="582"/>
      <c r="K205" s="582"/>
      <c r="L205" s="586">
        <f t="shared" si="80"/>
        <v>0</v>
      </c>
      <c r="M205" s="587"/>
      <c r="N205" s="587"/>
      <c r="O205" s="586">
        <f t="shared" si="81"/>
        <v>0</v>
      </c>
      <c r="P205" s="587"/>
      <c r="Q205" s="587"/>
      <c r="R205" s="587"/>
      <c r="S205" s="587"/>
      <c r="T205" s="586">
        <f t="shared" si="82"/>
        <v>0</v>
      </c>
      <c r="U205" s="582"/>
      <c r="V205" s="582"/>
      <c r="W205" s="582"/>
      <c r="X205" s="582"/>
      <c r="Y205" s="586">
        <f t="shared" si="83"/>
        <v>0</v>
      </c>
      <c r="Z205" s="582"/>
      <c r="AA205" s="582"/>
      <c r="AB205" s="586">
        <f t="shared" si="84"/>
        <v>0</v>
      </c>
      <c r="AC205" s="582"/>
      <c r="AD205" s="582"/>
      <c r="AE205" s="582"/>
      <c r="AF205" s="586">
        <f t="shared" si="85"/>
        <v>0</v>
      </c>
      <c r="AG205" s="582"/>
      <c r="AH205" s="582"/>
      <c r="AI205" s="582"/>
      <c r="AJ205" s="582"/>
      <c r="AK205" s="586">
        <f t="shared" si="86"/>
        <v>0</v>
      </c>
      <c r="AL205" s="582"/>
      <c r="AM205" s="582"/>
      <c r="AN205" s="586">
        <f t="shared" si="87"/>
        <v>0</v>
      </c>
      <c r="AO205" s="582"/>
      <c r="AP205" s="582"/>
      <c r="AQ205" s="582"/>
      <c r="AR205" s="588">
        <f t="shared" si="88"/>
        <v>0</v>
      </c>
      <c r="AS205" s="590">
        <f t="shared" si="98"/>
        <v>0</v>
      </c>
      <c r="AT205" s="583" t="str">
        <f t="shared" si="89"/>
        <v/>
      </c>
      <c r="AU205" s="583" t="str">
        <f t="shared" si="90"/>
        <v/>
      </c>
      <c r="AV205" s="584" t="str">
        <f>IFERROR(VLOOKUP(G205,'base dados'!$B$2:$C$47,2,FALSE),"")</f>
        <v/>
      </c>
      <c r="AW205" s="589">
        <f t="shared" si="91"/>
        <v>0</v>
      </c>
      <c r="AX205" s="583" t="str">
        <f t="shared" si="92"/>
        <v/>
      </c>
      <c r="AY205" s="583" t="str">
        <f t="shared" si="93"/>
        <v/>
      </c>
      <c r="AZ205" s="585" t="str">
        <f>IFERROR(VLOOKUP(H205,'base dados'!$B$2:$C$47,2,FALSE),"")</f>
        <v/>
      </c>
      <c r="BA205" s="589">
        <f t="shared" si="94"/>
        <v>0</v>
      </c>
      <c r="BB205" s="589">
        <f t="shared" si="95"/>
        <v>0</v>
      </c>
      <c r="BD205" s="494"/>
      <c r="BE205" s="494"/>
      <c r="BF205" s="494"/>
      <c r="BG205" s="494"/>
      <c r="BH205" s="482" t="e">
        <f>VLOOKUP(I205,[27]TABELAS!$E$1:$F$48,2,0)</f>
        <v>#N/A</v>
      </c>
      <c r="BI205" s="491" t="str">
        <f>IF(AV205="","",VLOOKUP(CONCATENATE(I205,K205),[27]atualizada!$A$6:$N$160,12,0))</f>
        <v/>
      </c>
      <c r="BJ205" s="491" t="e">
        <f>IF(#REF!="","",VLOOKUP(CONCATENATE(I205,K205),[27]atualizada!$A$6:$N$160,8,0))</f>
        <v>#REF!</v>
      </c>
      <c r="BK205" s="491">
        <f>IF(BA205="","",VLOOKUP(CONCATENATE(I205,K205),[27]atualizada!$A$6:$N$160,10,0))</f>
        <v>0</v>
      </c>
      <c r="BL205" s="494"/>
      <c r="BM205" s="494"/>
      <c r="BO205" s="491"/>
      <c r="BP205" s="491"/>
      <c r="BQ205" s="492">
        <f t="shared" si="79"/>
        <v>0</v>
      </c>
      <c r="BR205" s="494"/>
      <c r="BS205" s="494"/>
      <c r="BT205" s="494"/>
      <c r="BX205" s="493">
        <f t="shared" si="96"/>
        <v>0</v>
      </c>
      <c r="BY205" s="493" t="e">
        <f>#REF!*BE205</f>
        <v>#REF!</v>
      </c>
      <c r="BZ205" s="493">
        <f t="shared" ref="BZ205:BZ268" si="99">BA205*BF205</f>
        <v>0</v>
      </c>
    </row>
    <row r="206" spans="1:78" ht="49.9" customHeight="1">
      <c r="A206" s="482">
        <f>IFERROR(VLOOKUP(G206,'base dados'!$K$2:$L$3,2,FALSE),0)</f>
        <v>0</v>
      </c>
      <c r="B206" s="482">
        <f>IFERROR(VLOOKUP(H206,'base dados'!$O$2:$P$5,2,FALSE),0)</f>
        <v>0</v>
      </c>
      <c r="C206" s="578">
        <f t="shared" si="97"/>
        <v>196</v>
      </c>
      <c r="D206" s="578"/>
      <c r="E206" s="578"/>
      <c r="F206" s="581"/>
      <c r="G206" s="579"/>
      <c r="H206" s="579"/>
      <c r="I206" s="578"/>
      <c r="J206" s="582"/>
      <c r="K206" s="582"/>
      <c r="L206" s="586">
        <f t="shared" si="80"/>
        <v>0</v>
      </c>
      <c r="M206" s="587"/>
      <c r="N206" s="587"/>
      <c r="O206" s="586">
        <f t="shared" si="81"/>
        <v>0</v>
      </c>
      <c r="P206" s="587"/>
      <c r="Q206" s="587"/>
      <c r="R206" s="587"/>
      <c r="S206" s="587"/>
      <c r="T206" s="586">
        <f t="shared" si="82"/>
        <v>0</v>
      </c>
      <c r="U206" s="582"/>
      <c r="V206" s="582"/>
      <c r="W206" s="582"/>
      <c r="X206" s="582"/>
      <c r="Y206" s="586">
        <f t="shared" si="83"/>
        <v>0</v>
      </c>
      <c r="Z206" s="582"/>
      <c r="AA206" s="582"/>
      <c r="AB206" s="586">
        <f t="shared" si="84"/>
        <v>0</v>
      </c>
      <c r="AC206" s="582"/>
      <c r="AD206" s="582"/>
      <c r="AE206" s="582"/>
      <c r="AF206" s="586">
        <f t="shared" si="85"/>
        <v>0</v>
      </c>
      <c r="AG206" s="582"/>
      <c r="AH206" s="582"/>
      <c r="AI206" s="582"/>
      <c r="AJ206" s="582"/>
      <c r="AK206" s="586">
        <f t="shared" si="86"/>
        <v>0</v>
      </c>
      <c r="AL206" s="582"/>
      <c r="AM206" s="582"/>
      <c r="AN206" s="586">
        <f t="shared" si="87"/>
        <v>0</v>
      </c>
      <c r="AO206" s="582"/>
      <c r="AP206" s="582"/>
      <c r="AQ206" s="582"/>
      <c r="AR206" s="588">
        <f t="shared" si="88"/>
        <v>0</v>
      </c>
      <c r="AS206" s="590">
        <f t="shared" si="98"/>
        <v>0</v>
      </c>
      <c r="AT206" s="583" t="str">
        <f t="shared" si="89"/>
        <v/>
      </c>
      <c r="AU206" s="583" t="str">
        <f t="shared" si="90"/>
        <v/>
      </c>
      <c r="AV206" s="584" t="str">
        <f>IFERROR(VLOOKUP(G206,'base dados'!$B$2:$C$47,2,FALSE),"")</f>
        <v/>
      </c>
      <c r="AW206" s="589">
        <f t="shared" si="91"/>
        <v>0</v>
      </c>
      <c r="AX206" s="583" t="str">
        <f t="shared" si="92"/>
        <v/>
      </c>
      <c r="AY206" s="583" t="str">
        <f t="shared" si="93"/>
        <v/>
      </c>
      <c r="AZ206" s="585" t="str">
        <f>IFERROR(VLOOKUP(H206,'base dados'!$B$2:$C$47,2,FALSE),"")</f>
        <v/>
      </c>
      <c r="BA206" s="589">
        <f t="shared" si="94"/>
        <v>0</v>
      </c>
      <c r="BB206" s="589">
        <f t="shared" si="95"/>
        <v>0</v>
      </c>
      <c r="BD206" s="494"/>
      <c r="BE206" s="494"/>
      <c r="BF206" s="494"/>
      <c r="BG206" s="494"/>
      <c r="BH206" s="482" t="e">
        <f>VLOOKUP(I206,[27]TABELAS!$E$1:$F$48,2,0)</f>
        <v>#N/A</v>
      </c>
      <c r="BI206" s="491" t="str">
        <f>IF(AV206="","",VLOOKUP(CONCATENATE(I206,K206),[27]atualizada!$A$6:$N$160,12,0))</f>
        <v/>
      </c>
      <c r="BJ206" s="491" t="e">
        <f>IF(#REF!="","",VLOOKUP(CONCATENATE(I206,K206),[27]atualizada!$A$6:$N$160,8,0))</f>
        <v>#REF!</v>
      </c>
      <c r="BK206" s="491">
        <f>IF(BA206="","",VLOOKUP(CONCATENATE(I206,K206),[27]atualizada!$A$6:$N$160,10,0))</f>
        <v>0</v>
      </c>
      <c r="BL206" s="494"/>
      <c r="BM206" s="494"/>
      <c r="BO206" s="491"/>
      <c r="BP206" s="491"/>
      <c r="BQ206" s="492">
        <f t="shared" si="79"/>
        <v>0</v>
      </c>
      <c r="BR206" s="494"/>
      <c r="BS206" s="494"/>
      <c r="BT206" s="494"/>
      <c r="BX206" s="493">
        <f t="shared" si="96"/>
        <v>0</v>
      </c>
      <c r="BY206" s="493" t="e">
        <f>#REF!*BE206</f>
        <v>#REF!</v>
      </c>
      <c r="BZ206" s="493">
        <f t="shared" si="99"/>
        <v>0</v>
      </c>
    </row>
    <row r="207" spans="1:78" ht="49.9" customHeight="1">
      <c r="A207" s="482">
        <f>IFERROR(VLOOKUP(G207,'base dados'!$K$2:$L$3,2,FALSE),0)</f>
        <v>0</v>
      </c>
      <c r="B207" s="482">
        <f>IFERROR(VLOOKUP(H207,'base dados'!$O$2:$P$5,2,FALSE),0)</f>
        <v>0</v>
      </c>
      <c r="C207" s="578">
        <f t="shared" si="97"/>
        <v>197</v>
      </c>
      <c r="D207" s="578"/>
      <c r="E207" s="578"/>
      <c r="F207" s="581"/>
      <c r="G207" s="579"/>
      <c r="H207" s="579"/>
      <c r="I207" s="578"/>
      <c r="J207" s="582"/>
      <c r="K207" s="582"/>
      <c r="L207" s="586">
        <f t="shared" si="80"/>
        <v>0</v>
      </c>
      <c r="M207" s="587"/>
      <c r="N207" s="587"/>
      <c r="O207" s="586">
        <f t="shared" si="81"/>
        <v>0</v>
      </c>
      <c r="P207" s="587"/>
      <c r="Q207" s="587"/>
      <c r="R207" s="587"/>
      <c r="S207" s="587"/>
      <c r="T207" s="586">
        <f t="shared" si="82"/>
        <v>0</v>
      </c>
      <c r="U207" s="582"/>
      <c r="V207" s="582"/>
      <c r="W207" s="582"/>
      <c r="X207" s="582"/>
      <c r="Y207" s="586">
        <f t="shared" si="83"/>
        <v>0</v>
      </c>
      <c r="Z207" s="582"/>
      <c r="AA207" s="582"/>
      <c r="AB207" s="586">
        <f t="shared" si="84"/>
        <v>0</v>
      </c>
      <c r="AC207" s="582"/>
      <c r="AD207" s="582"/>
      <c r="AE207" s="582"/>
      <c r="AF207" s="586">
        <f t="shared" si="85"/>
        <v>0</v>
      </c>
      <c r="AG207" s="582"/>
      <c r="AH207" s="582"/>
      <c r="AI207" s="582"/>
      <c r="AJ207" s="582"/>
      <c r="AK207" s="586">
        <f t="shared" si="86"/>
        <v>0</v>
      </c>
      <c r="AL207" s="582"/>
      <c r="AM207" s="582"/>
      <c r="AN207" s="586">
        <f t="shared" si="87"/>
        <v>0</v>
      </c>
      <c r="AO207" s="582"/>
      <c r="AP207" s="582"/>
      <c r="AQ207" s="582"/>
      <c r="AR207" s="588">
        <f t="shared" si="88"/>
        <v>0</v>
      </c>
      <c r="AS207" s="590">
        <f t="shared" si="98"/>
        <v>0</v>
      </c>
      <c r="AT207" s="583" t="str">
        <f t="shared" si="89"/>
        <v/>
      </c>
      <c r="AU207" s="583" t="str">
        <f t="shared" si="90"/>
        <v/>
      </c>
      <c r="AV207" s="584" t="str">
        <f>IFERROR(VLOOKUP(G207,'base dados'!$B$2:$C$47,2,FALSE),"")</f>
        <v/>
      </c>
      <c r="AW207" s="589">
        <f t="shared" si="91"/>
        <v>0</v>
      </c>
      <c r="AX207" s="583" t="str">
        <f t="shared" si="92"/>
        <v/>
      </c>
      <c r="AY207" s="583" t="str">
        <f t="shared" si="93"/>
        <v/>
      </c>
      <c r="AZ207" s="585" t="str">
        <f>IFERROR(VLOOKUP(H207,'base dados'!$B$2:$C$47,2,FALSE),"")</f>
        <v/>
      </c>
      <c r="BA207" s="589">
        <f t="shared" si="94"/>
        <v>0</v>
      </c>
      <c r="BB207" s="589">
        <f t="shared" si="95"/>
        <v>0</v>
      </c>
      <c r="BD207" s="494"/>
      <c r="BE207" s="494"/>
      <c r="BF207" s="494"/>
      <c r="BG207" s="494"/>
      <c r="BH207" s="482" t="e">
        <f>VLOOKUP(I207,[27]TABELAS!$E$1:$F$48,2,0)</f>
        <v>#N/A</v>
      </c>
      <c r="BI207" s="491" t="str">
        <f>IF(AV207="","",VLOOKUP(CONCATENATE(I207,K207),[27]atualizada!$A$6:$N$160,12,0))</f>
        <v/>
      </c>
      <c r="BJ207" s="491" t="e">
        <f>IF(#REF!="","",VLOOKUP(CONCATENATE(I207,K207),[27]atualizada!$A$6:$N$160,8,0))</f>
        <v>#REF!</v>
      </c>
      <c r="BK207" s="491">
        <f>IF(BA207="","",VLOOKUP(CONCATENATE(I207,K207),[27]atualizada!$A$6:$N$160,10,0))</f>
        <v>0</v>
      </c>
      <c r="BL207" s="494"/>
      <c r="BM207" s="494"/>
      <c r="BO207" s="491"/>
      <c r="BP207" s="491"/>
      <c r="BQ207" s="492">
        <f t="shared" ref="BQ207:BQ270" si="100">BN207-BT207</f>
        <v>0</v>
      </c>
      <c r="BR207" s="494"/>
      <c r="BS207" s="494"/>
      <c r="BT207" s="494"/>
      <c r="BX207" s="493">
        <f t="shared" si="96"/>
        <v>0</v>
      </c>
      <c r="BY207" s="493" t="e">
        <f>#REF!*BE207</f>
        <v>#REF!</v>
      </c>
      <c r="BZ207" s="493">
        <f t="shared" si="99"/>
        <v>0</v>
      </c>
    </row>
    <row r="208" spans="1:78" ht="49.9" customHeight="1">
      <c r="A208" s="482">
        <f>IFERROR(VLOOKUP(G208,'base dados'!$K$2:$L$3,2,FALSE),0)</f>
        <v>0</v>
      </c>
      <c r="B208" s="482">
        <f>IFERROR(VLOOKUP(H208,'base dados'!$O$2:$P$5,2,FALSE),0)</f>
        <v>0</v>
      </c>
      <c r="C208" s="578">
        <f t="shared" si="97"/>
        <v>198</v>
      </c>
      <c r="D208" s="578"/>
      <c r="E208" s="578"/>
      <c r="F208" s="581"/>
      <c r="G208" s="579"/>
      <c r="H208" s="579"/>
      <c r="I208" s="578"/>
      <c r="J208" s="582"/>
      <c r="K208" s="582"/>
      <c r="L208" s="586">
        <f t="shared" si="80"/>
        <v>0</v>
      </c>
      <c r="M208" s="587"/>
      <c r="N208" s="587"/>
      <c r="O208" s="586">
        <f t="shared" si="81"/>
        <v>0</v>
      </c>
      <c r="P208" s="587"/>
      <c r="Q208" s="587"/>
      <c r="R208" s="587"/>
      <c r="S208" s="587"/>
      <c r="T208" s="586">
        <f t="shared" si="82"/>
        <v>0</v>
      </c>
      <c r="U208" s="582"/>
      <c r="V208" s="582"/>
      <c r="W208" s="582"/>
      <c r="X208" s="582"/>
      <c r="Y208" s="586">
        <f t="shared" si="83"/>
        <v>0</v>
      </c>
      <c r="Z208" s="582"/>
      <c r="AA208" s="582"/>
      <c r="AB208" s="586">
        <f t="shared" si="84"/>
        <v>0</v>
      </c>
      <c r="AC208" s="582"/>
      <c r="AD208" s="582"/>
      <c r="AE208" s="582"/>
      <c r="AF208" s="586">
        <f t="shared" si="85"/>
        <v>0</v>
      </c>
      <c r="AG208" s="582"/>
      <c r="AH208" s="582"/>
      <c r="AI208" s="582"/>
      <c r="AJ208" s="582"/>
      <c r="AK208" s="586">
        <f t="shared" si="86"/>
        <v>0</v>
      </c>
      <c r="AL208" s="582"/>
      <c r="AM208" s="582"/>
      <c r="AN208" s="586">
        <f t="shared" si="87"/>
        <v>0</v>
      </c>
      <c r="AO208" s="582"/>
      <c r="AP208" s="582"/>
      <c r="AQ208" s="582"/>
      <c r="AR208" s="588">
        <f t="shared" si="88"/>
        <v>0</v>
      </c>
      <c r="AS208" s="590">
        <f t="shared" si="98"/>
        <v>0</v>
      </c>
      <c r="AT208" s="583" t="str">
        <f t="shared" si="89"/>
        <v/>
      </c>
      <c r="AU208" s="583" t="str">
        <f t="shared" si="90"/>
        <v/>
      </c>
      <c r="AV208" s="584" t="str">
        <f>IFERROR(VLOOKUP(G208,'base dados'!$B$2:$C$47,2,FALSE),"")</f>
        <v/>
      </c>
      <c r="AW208" s="589">
        <f t="shared" si="91"/>
        <v>0</v>
      </c>
      <c r="AX208" s="583" t="str">
        <f t="shared" si="92"/>
        <v/>
      </c>
      <c r="AY208" s="583" t="str">
        <f t="shared" si="93"/>
        <v/>
      </c>
      <c r="AZ208" s="585" t="str">
        <f>IFERROR(VLOOKUP(H208,'base dados'!$B$2:$C$47,2,FALSE),"")</f>
        <v/>
      </c>
      <c r="BA208" s="589">
        <f t="shared" si="94"/>
        <v>0</v>
      </c>
      <c r="BB208" s="589">
        <f t="shared" si="95"/>
        <v>0</v>
      </c>
      <c r="BD208" s="494"/>
      <c r="BE208" s="494"/>
      <c r="BF208" s="494"/>
      <c r="BG208" s="494"/>
      <c r="BH208" s="482" t="e">
        <f>VLOOKUP(I208,[27]TABELAS!$E$1:$F$48,2,0)</f>
        <v>#N/A</v>
      </c>
      <c r="BI208" s="491" t="str">
        <f>IF(AV208="","",VLOOKUP(CONCATENATE(I208,K208),[27]atualizada!$A$6:$N$160,12,0))</f>
        <v/>
      </c>
      <c r="BJ208" s="491" t="e">
        <f>IF(#REF!="","",VLOOKUP(CONCATENATE(I208,K208),[27]atualizada!$A$6:$N$160,8,0))</f>
        <v>#REF!</v>
      </c>
      <c r="BK208" s="491">
        <f>IF(BA208="","",VLOOKUP(CONCATENATE(I208,K208),[27]atualizada!$A$6:$N$160,10,0))</f>
        <v>0</v>
      </c>
      <c r="BL208" s="494"/>
      <c r="BM208" s="494"/>
      <c r="BO208" s="491"/>
      <c r="BP208" s="491"/>
      <c r="BQ208" s="492">
        <f t="shared" si="100"/>
        <v>0</v>
      </c>
      <c r="BR208" s="494"/>
      <c r="BS208" s="494"/>
      <c r="BT208" s="494"/>
      <c r="BX208" s="493">
        <f t="shared" si="96"/>
        <v>0</v>
      </c>
      <c r="BY208" s="493" t="e">
        <f>#REF!*BE208</f>
        <v>#REF!</v>
      </c>
      <c r="BZ208" s="493">
        <f t="shared" si="99"/>
        <v>0</v>
      </c>
    </row>
    <row r="209" spans="1:78" ht="49.9" customHeight="1">
      <c r="A209" s="482">
        <f>IFERROR(VLOOKUP(G209,'base dados'!$K$2:$L$3,2,FALSE),0)</f>
        <v>0</v>
      </c>
      <c r="B209" s="482">
        <f>IFERROR(VLOOKUP(H209,'base dados'!$O$2:$P$5,2,FALSE),0)</f>
        <v>0</v>
      </c>
      <c r="C209" s="578">
        <f t="shared" si="97"/>
        <v>199</v>
      </c>
      <c r="D209" s="578"/>
      <c r="E209" s="578"/>
      <c r="F209" s="581"/>
      <c r="G209" s="579"/>
      <c r="H209" s="579"/>
      <c r="I209" s="578"/>
      <c r="J209" s="582"/>
      <c r="K209" s="582"/>
      <c r="L209" s="586">
        <f t="shared" si="80"/>
        <v>0</v>
      </c>
      <c r="M209" s="587"/>
      <c r="N209" s="587"/>
      <c r="O209" s="586">
        <f t="shared" si="81"/>
        <v>0</v>
      </c>
      <c r="P209" s="587"/>
      <c r="Q209" s="587"/>
      <c r="R209" s="587"/>
      <c r="S209" s="587"/>
      <c r="T209" s="586">
        <f t="shared" si="82"/>
        <v>0</v>
      </c>
      <c r="U209" s="582"/>
      <c r="V209" s="582"/>
      <c r="W209" s="582"/>
      <c r="X209" s="582"/>
      <c r="Y209" s="586">
        <f t="shared" si="83"/>
        <v>0</v>
      </c>
      <c r="Z209" s="582"/>
      <c r="AA209" s="582"/>
      <c r="AB209" s="586">
        <f t="shared" si="84"/>
        <v>0</v>
      </c>
      <c r="AC209" s="582"/>
      <c r="AD209" s="582"/>
      <c r="AE209" s="582"/>
      <c r="AF209" s="586">
        <f t="shared" si="85"/>
        <v>0</v>
      </c>
      <c r="AG209" s="582"/>
      <c r="AH209" s="582"/>
      <c r="AI209" s="582"/>
      <c r="AJ209" s="582"/>
      <c r="AK209" s="586">
        <f t="shared" si="86"/>
        <v>0</v>
      </c>
      <c r="AL209" s="582"/>
      <c r="AM209" s="582"/>
      <c r="AN209" s="586">
        <f t="shared" si="87"/>
        <v>0</v>
      </c>
      <c r="AO209" s="582"/>
      <c r="AP209" s="582"/>
      <c r="AQ209" s="582"/>
      <c r="AR209" s="588">
        <f t="shared" si="88"/>
        <v>0</v>
      </c>
      <c r="AS209" s="590">
        <f t="shared" si="98"/>
        <v>0</v>
      </c>
      <c r="AT209" s="583" t="str">
        <f t="shared" si="89"/>
        <v/>
      </c>
      <c r="AU209" s="583" t="str">
        <f t="shared" si="90"/>
        <v/>
      </c>
      <c r="AV209" s="584" t="str">
        <f>IFERROR(VLOOKUP(G209,'base dados'!$B$2:$C$47,2,FALSE),"")</f>
        <v/>
      </c>
      <c r="AW209" s="589">
        <f t="shared" si="91"/>
        <v>0</v>
      </c>
      <c r="AX209" s="583" t="str">
        <f t="shared" si="92"/>
        <v/>
      </c>
      <c r="AY209" s="583" t="str">
        <f t="shared" si="93"/>
        <v/>
      </c>
      <c r="AZ209" s="585" t="str">
        <f>IFERROR(VLOOKUP(H209,'base dados'!$B$2:$C$47,2,FALSE),"")</f>
        <v/>
      </c>
      <c r="BA209" s="589">
        <f t="shared" si="94"/>
        <v>0</v>
      </c>
      <c r="BB209" s="589">
        <f t="shared" si="95"/>
        <v>0</v>
      </c>
      <c r="BD209" s="494"/>
      <c r="BE209" s="494"/>
      <c r="BF209" s="494"/>
      <c r="BG209" s="494"/>
      <c r="BH209" s="482" t="e">
        <f>VLOOKUP(I209,[27]TABELAS!$E$1:$F$48,2,0)</f>
        <v>#N/A</v>
      </c>
      <c r="BI209" s="491" t="str">
        <f>IF(AV209="","",VLOOKUP(CONCATENATE(I209,K209),[27]atualizada!$A$6:$N$160,12,0))</f>
        <v/>
      </c>
      <c r="BJ209" s="491" t="e">
        <f>IF(#REF!="","",VLOOKUP(CONCATENATE(I209,K209),[27]atualizada!$A$6:$N$160,8,0))</f>
        <v>#REF!</v>
      </c>
      <c r="BK209" s="491">
        <f>IF(BA209="","",VLOOKUP(CONCATENATE(I209,K209),[27]atualizada!$A$6:$N$160,10,0))</f>
        <v>0</v>
      </c>
      <c r="BL209" s="494"/>
      <c r="BM209" s="494"/>
      <c r="BO209" s="491"/>
      <c r="BP209" s="491"/>
      <c r="BQ209" s="492">
        <f t="shared" si="100"/>
        <v>0</v>
      </c>
      <c r="BR209" s="494"/>
      <c r="BS209" s="494"/>
      <c r="BT209" s="494"/>
      <c r="BX209" s="493">
        <f t="shared" si="96"/>
        <v>0</v>
      </c>
      <c r="BY209" s="493" t="e">
        <f>#REF!*BE209</f>
        <v>#REF!</v>
      </c>
      <c r="BZ209" s="493">
        <f t="shared" si="99"/>
        <v>0</v>
      </c>
    </row>
    <row r="210" spans="1:78" ht="49.9" customHeight="1">
      <c r="A210" s="482">
        <f>IFERROR(VLOOKUP(G210,'base dados'!$K$2:$L$3,2,FALSE),0)</f>
        <v>0</v>
      </c>
      <c r="B210" s="482">
        <f>IFERROR(VLOOKUP(H210,'base dados'!$O$2:$P$5,2,FALSE),0)</f>
        <v>0</v>
      </c>
      <c r="C210" s="578">
        <f t="shared" si="97"/>
        <v>200</v>
      </c>
      <c r="D210" s="578"/>
      <c r="E210" s="578"/>
      <c r="F210" s="581"/>
      <c r="G210" s="579"/>
      <c r="H210" s="579"/>
      <c r="I210" s="578"/>
      <c r="J210" s="582"/>
      <c r="K210" s="582"/>
      <c r="L210" s="586">
        <f t="shared" si="80"/>
        <v>0</v>
      </c>
      <c r="M210" s="587"/>
      <c r="N210" s="587"/>
      <c r="O210" s="586">
        <f t="shared" si="81"/>
        <v>0</v>
      </c>
      <c r="P210" s="587"/>
      <c r="Q210" s="587"/>
      <c r="R210" s="587"/>
      <c r="S210" s="587"/>
      <c r="T210" s="586">
        <f t="shared" si="82"/>
        <v>0</v>
      </c>
      <c r="U210" s="582"/>
      <c r="V210" s="582"/>
      <c r="W210" s="582"/>
      <c r="X210" s="582"/>
      <c r="Y210" s="586">
        <f t="shared" si="83"/>
        <v>0</v>
      </c>
      <c r="Z210" s="582"/>
      <c r="AA210" s="582"/>
      <c r="AB210" s="586">
        <f t="shared" si="84"/>
        <v>0</v>
      </c>
      <c r="AC210" s="582"/>
      <c r="AD210" s="582"/>
      <c r="AE210" s="582"/>
      <c r="AF210" s="586">
        <f t="shared" si="85"/>
        <v>0</v>
      </c>
      <c r="AG210" s="582"/>
      <c r="AH210" s="582"/>
      <c r="AI210" s="582"/>
      <c r="AJ210" s="582"/>
      <c r="AK210" s="586">
        <f t="shared" si="86"/>
        <v>0</v>
      </c>
      <c r="AL210" s="582"/>
      <c r="AM210" s="582"/>
      <c r="AN210" s="586">
        <f t="shared" si="87"/>
        <v>0</v>
      </c>
      <c r="AO210" s="582"/>
      <c r="AP210" s="582"/>
      <c r="AQ210" s="582"/>
      <c r="AR210" s="588">
        <f t="shared" si="88"/>
        <v>0</v>
      </c>
      <c r="AS210" s="590">
        <f t="shared" si="98"/>
        <v>0</v>
      </c>
      <c r="AT210" s="583" t="str">
        <f t="shared" si="89"/>
        <v/>
      </c>
      <c r="AU210" s="583" t="str">
        <f t="shared" si="90"/>
        <v/>
      </c>
      <c r="AV210" s="584" t="str">
        <f>IFERROR(VLOOKUP(G210,'base dados'!$B$2:$C$47,2,FALSE),"")</f>
        <v/>
      </c>
      <c r="AW210" s="589">
        <f t="shared" si="91"/>
        <v>0</v>
      </c>
      <c r="AX210" s="583" t="str">
        <f t="shared" si="92"/>
        <v/>
      </c>
      <c r="AY210" s="583" t="str">
        <f t="shared" si="93"/>
        <v/>
      </c>
      <c r="AZ210" s="585" t="str">
        <f>IFERROR(VLOOKUP(H210,'base dados'!$B$2:$C$47,2,FALSE),"")</f>
        <v/>
      </c>
      <c r="BA210" s="589">
        <f t="shared" si="94"/>
        <v>0</v>
      </c>
      <c r="BB210" s="589">
        <f t="shared" si="95"/>
        <v>0</v>
      </c>
      <c r="BD210" s="494"/>
      <c r="BE210" s="494"/>
      <c r="BF210" s="494"/>
      <c r="BG210" s="494"/>
      <c r="BH210" s="482" t="e">
        <f>VLOOKUP(I210,[27]TABELAS!$E$1:$F$48,2,0)</f>
        <v>#N/A</v>
      </c>
      <c r="BI210" s="491" t="str">
        <f>IF(AV210="","",VLOOKUP(CONCATENATE(I210,K210),[27]atualizada!$A$6:$N$160,12,0))</f>
        <v/>
      </c>
      <c r="BJ210" s="491" t="e">
        <f>IF(#REF!="","",VLOOKUP(CONCATENATE(I210,K210),[27]atualizada!$A$6:$N$160,8,0))</f>
        <v>#REF!</v>
      </c>
      <c r="BK210" s="491">
        <f>IF(BA210="","",VLOOKUP(CONCATENATE(I210,K210),[27]atualizada!$A$6:$N$160,10,0))</f>
        <v>0</v>
      </c>
      <c r="BL210" s="494"/>
      <c r="BM210" s="494"/>
      <c r="BO210" s="491"/>
      <c r="BP210" s="491"/>
      <c r="BQ210" s="492">
        <f t="shared" si="100"/>
        <v>0</v>
      </c>
      <c r="BR210" s="494"/>
      <c r="BS210" s="494"/>
      <c r="BT210" s="494"/>
      <c r="BX210" s="493">
        <f t="shared" si="96"/>
        <v>0</v>
      </c>
      <c r="BY210" s="493" t="e">
        <f>#REF!*BE210</f>
        <v>#REF!</v>
      </c>
      <c r="BZ210" s="493">
        <f t="shared" si="99"/>
        <v>0</v>
      </c>
    </row>
    <row r="211" spans="1:78" ht="49.9" customHeight="1">
      <c r="A211" s="482">
        <f>IFERROR(VLOOKUP(G211,'base dados'!$K$2:$L$3,2,FALSE),0)</f>
        <v>0</v>
      </c>
      <c r="B211" s="482">
        <f>IFERROR(VLOOKUP(H211,'base dados'!$O$2:$P$5,2,FALSE),0)</f>
        <v>0</v>
      </c>
      <c r="C211" s="578">
        <f t="shared" si="97"/>
        <v>201</v>
      </c>
      <c r="D211" s="578"/>
      <c r="E211" s="578"/>
      <c r="F211" s="581"/>
      <c r="G211" s="579"/>
      <c r="H211" s="579"/>
      <c r="I211" s="578"/>
      <c r="J211" s="582"/>
      <c r="K211" s="582"/>
      <c r="L211" s="586">
        <f t="shared" si="80"/>
        <v>0</v>
      </c>
      <c r="M211" s="587"/>
      <c r="N211" s="587"/>
      <c r="O211" s="586">
        <f t="shared" si="81"/>
        <v>0</v>
      </c>
      <c r="P211" s="587"/>
      <c r="Q211" s="587"/>
      <c r="R211" s="587"/>
      <c r="S211" s="587"/>
      <c r="T211" s="586">
        <f t="shared" si="82"/>
        <v>0</v>
      </c>
      <c r="U211" s="582"/>
      <c r="V211" s="582"/>
      <c r="W211" s="582"/>
      <c r="X211" s="582"/>
      <c r="Y211" s="586">
        <f t="shared" si="83"/>
        <v>0</v>
      </c>
      <c r="Z211" s="582"/>
      <c r="AA211" s="582"/>
      <c r="AB211" s="586">
        <f t="shared" si="84"/>
        <v>0</v>
      </c>
      <c r="AC211" s="582"/>
      <c r="AD211" s="582"/>
      <c r="AE211" s="582"/>
      <c r="AF211" s="586">
        <f t="shared" si="85"/>
        <v>0</v>
      </c>
      <c r="AG211" s="582"/>
      <c r="AH211" s="582"/>
      <c r="AI211" s="582"/>
      <c r="AJ211" s="582"/>
      <c r="AK211" s="586">
        <f t="shared" si="86"/>
        <v>0</v>
      </c>
      <c r="AL211" s="582"/>
      <c r="AM211" s="582"/>
      <c r="AN211" s="586">
        <f t="shared" si="87"/>
        <v>0</v>
      </c>
      <c r="AO211" s="582"/>
      <c r="AP211" s="582"/>
      <c r="AQ211" s="582"/>
      <c r="AR211" s="588">
        <f t="shared" si="88"/>
        <v>0</v>
      </c>
      <c r="AS211" s="590">
        <f t="shared" si="98"/>
        <v>0</v>
      </c>
      <c r="AT211" s="583" t="str">
        <f t="shared" si="89"/>
        <v/>
      </c>
      <c r="AU211" s="583" t="str">
        <f t="shared" si="90"/>
        <v/>
      </c>
      <c r="AV211" s="584" t="str">
        <f>IFERROR(VLOOKUP(G211,'base dados'!$B$2:$C$47,2,FALSE),"")</f>
        <v/>
      </c>
      <c r="AW211" s="589">
        <f t="shared" si="91"/>
        <v>0</v>
      </c>
      <c r="AX211" s="583" t="str">
        <f t="shared" si="92"/>
        <v/>
      </c>
      <c r="AY211" s="583" t="str">
        <f t="shared" si="93"/>
        <v/>
      </c>
      <c r="AZ211" s="585" t="str">
        <f>IFERROR(VLOOKUP(H211,'base dados'!$B$2:$C$47,2,FALSE),"")</f>
        <v/>
      </c>
      <c r="BA211" s="589">
        <f t="shared" si="94"/>
        <v>0</v>
      </c>
      <c r="BB211" s="589">
        <f t="shared" si="95"/>
        <v>0</v>
      </c>
      <c r="BD211" s="494"/>
      <c r="BE211" s="494"/>
      <c r="BF211" s="494"/>
      <c r="BG211" s="494"/>
      <c r="BH211" s="482" t="e">
        <f>VLOOKUP(I211,[27]TABELAS!$E$1:$F$48,2,0)</f>
        <v>#N/A</v>
      </c>
      <c r="BI211" s="491" t="str">
        <f>IF(AV211="","",VLOOKUP(CONCATENATE(I211,K211),[27]atualizada!$A$6:$N$160,12,0))</f>
        <v/>
      </c>
      <c r="BJ211" s="491" t="e">
        <f>IF(#REF!="","",VLOOKUP(CONCATENATE(I211,K211),[27]atualizada!$A$6:$N$160,8,0))</f>
        <v>#REF!</v>
      </c>
      <c r="BK211" s="491">
        <f>IF(BA211="","",VLOOKUP(CONCATENATE(I211,K211),[27]atualizada!$A$6:$N$160,10,0))</f>
        <v>0</v>
      </c>
      <c r="BL211" s="494"/>
      <c r="BM211" s="494"/>
      <c r="BO211" s="491"/>
      <c r="BP211" s="491"/>
      <c r="BQ211" s="492">
        <f t="shared" si="100"/>
        <v>0</v>
      </c>
      <c r="BR211" s="494"/>
      <c r="BS211" s="494"/>
      <c r="BT211" s="494"/>
      <c r="BX211" s="493">
        <f t="shared" si="96"/>
        <v>0</v>
      </c>
      <c r="BY211" s="493" t="e">
        <f>#REF!*BE211</f>
        <v>#REF!</v>
      </c>
      <c r="BZ211" s="493">
        <f t="shared" si="99"/>
        <v>0</v>
      </c>
    </row>
    <row r="212" spans="1:78" ht="49.9" customHeight="1">
      <c r="A212" s="482">
        <f>IFERROR(VLOOKUP(G212,'base dados'!$K$2:$L$3,2,FALSE),0)</f>
        <v>0</v>
      </c>
      <c r="B212" s="482">
        <f>IFERROR(VLOOKUP(H212,'base dados'!$O$2:$P$5,2,FALSE),0)</f>
        <v>0</v>
      </c>
      <c r="C212" s="578">
        <f t="shared" si="97"/>
        <v>202</v>
      </c>
      <c r="D212" s="578"/>
      <c r="E212" s="578"/>
      <c r="F212" s="581"/>
      <c r="G212" s="579"/>
      <c r="H212" s="579"/>
      <c r="I212" s="578"/>
      <c r="J212" s="582"/>
      <c r="K212" s="582"/>
      <c r="L212" s="586">
        <f t="shared" ref="L212:L275" si="101">IFERROR(IF(J212="1ª",K212,IF(J212="ÚNICA",K212,K212+L211)),0)</f>
        <v>0</v>
      </c>
      <c r="M212" s="587"/>
      <c r="N212" s="587"/>
      <c r="O212" s="586">
        <f t="shared" ref="O212:O275" si="102">IF(M212="",0,((M212/1000*2)+(L212/1000*2))*3.1416*N212)</f>
        <v>0</v>
      </c>
      <c r="P212" s="587"/>
      <c r="Q212" s="587"/>
      <c r="R212" s="587"/>
      <c r="S212" s="587"/>
      <c r="T212" s="586">
        <f t="shared" ref="T212:T275" si="103">IF(P212="",0,(((Q212+R212/1000*2)+(L212/1000*2))*4*S212*P212)+((Q212+R212/1000)+(L212/1000*2))*((Q212+R212/1000)+(L212/1000*2))*3.1416/4*P212)</f>
        <v>0</v>
      </c>
      <c r="U212" s="582"/>
      <c r="V212" s="582"/>
      <c r="W212" s="582"/>
      <c r="X212" s="582"/>
      <c r="Y212" s="586">
        <f t="shared" ref="Y212:Y275" si="104">(((U212+V212+L212*0.001)/2)*PI())*W212*X212</f>
        <v>0</v>
      </c>
      <c r="Z212" s="582"/>
      <c r="AA212" s="582"/>
      <c r="AB212" s="586">
        <f t="shared" ref="AB212:AB275" si="105">4*PI()*(((Z212+L212*0.001)/2)^2)*AA212</f>
        <v>0</v>
      </c>
      <c r="AC212" s="582"/>
      <c r="AD212" s="582"/>
      <c r="AE212" s="582"/>
      <c r="AF212" s="586">
        <f t="shared" ref="AF212:AF275" si="106">IF(AE212&gt;0,((AC212+L212*0.001)*PI()*AD212*AE212)+(((AC212+L212*0.001)/2)^2*PI())*2,0)</f>
        <v>0</v>
      </c>
      <c r="AG212" s="582"/>
      <c r="AH212" s="582"/>
      <c r="AI212" s="582"/>
      <c r="AJ212" s="582"/>
      <c r="AK212" s="586">
        <f t="shared" ref="AK212:AK275" si="107">(((AG212+L212*0.002)*(AH212+L212*0.002))*2+((AG212+L212*0.002)*(AI212+L212*0.002))*2+((AH212+L212*0.002)*(AI212+L212*0.002))*2)*AJ212</f>
        <v>0</v>
      </c>
      <c r="AL212" s="582"/>
      <c r="AM212" s="582"/>
      <c r="AN212" s="586">
        <f t="shared" ref="AN212:AN275" si="108">PI()*(AL212/2)^2*AM212</f>
        <v>0</v>
      </c>
      <c r="AO212" s="582"/>
      <c r="AP212" s="582"/>
      <c r="AQ212" s="582"/>
      <c r="AR212" s="588">
        <f t="shared" ref="AR212:AR275" si="109">IF(AO212="",0,(AQ212*AP212*AO212))</f>
        <v>0</v>
      </c>
      <c r="AS212" s="590">
        <f t="shared" si="98"/>
        <v>0</v>
      </c>
      <c r="AT212" s="583" t="str">
        <f t="shared" ref="AT212:AT275" si="110">IF(G212="REM. ISOLANTE TÉRM. FLEX. TUBOS/EQP.",AS212,IF(G212="REM.ISOLANTE TÉRMICO RÍGIDO EM TUBO/EQTO",AS212,""))</f>
        <v/>
      </c>
      <c r="AU212" s="583" t="str">
        <f t="shared" ref="AU212:AU275" si="111">IF(G212="REM. ISOLANTE TÉRM. FLEX. TUBOS/EQP.",AS212*(K212/1000),IF(G212="REM.ISOLANTE TÉRMICO RÍGIDO EM TUBO/EQTO",AS212*(K212/1000),""))</f>
        <v/>
      </c>
      <c r="AV212" s="584" t="str">
        <f>IFERROR(VLOOKUP(G212,'base dados'!$B$2:$C$47,2,FALSE),"")</f>
        <v/>
      </c>
      <c r="AW212" s="589">
        <f t="shared" ref="AW212:AW275" si="112">IF(AV212="",0,AU212*AV212)</f>
        <v>0</v>
      </c>
      <c r="AX212" s="583" t="str">
        <f t="shared" ref="AX212:AX275" si="113">IF(H212="INST. ISOL TÉRM. FLEX. EQTO (DENS 64-96)",AS212,IF(H212="INST. ISOLANTE TÉRM. RÍGIDO EM EQUIPAM.",AS212,IF(H212="INST. ISOLANTE TÉRM. À FRIO PRÉ-MOL EQTO",AS212,IF(H212="INST. ISOL. TÉRM. À FRIO INJETADO-EQTO",AS212,""))))</f>
        <v/>
      </c>
      <c r="AY212" s="583" t="str">
        <f t="shared" ref="AY212:AY275" si="114">IF(H212="INST. ISOL TÉRM. FLEX. EQTO (DENS 64-96)",AS212*(L212/1000),IF(H212="INST. ISOLANTE TÉRM. RÍGIDO EM EQUIPAM.",AS212*(L212/1000),IF(H212="INST. ISOLANTE TÉRM. À FRIO PRÉ-MOL EQTO",AS212*(L212/1000),IF(H212="INST. ISOL. TÉRM. À FRIO INJETADO-EQTO",AS212*(L212/1000),""))))</f>
        <v/>
      </c>
      <c r="AZ212" s="585" t="str">
        <f>IFERROR(VLOOKUP(H212,'base dados'!$B$2:$C$47,2,FALSE),"")</f>
        <v/>
      </c>
      <c r="BA212" s="589">
        <f t="shared" ref="BA212:BA275" si="115">IFERROR(IF(AZ212="",0,AY212*AZ212),0)</f>
        <v>0</v>
      </c>
      <c r="BB212" s="589">
        <f t="shared" ref="BB212:BB275" si="116">BA212+AW212</f>
        <v>0</v>
      </c>
      <c r="BD212" s="494"/>
      <c r="BE212" s="494"/>
      <c r="BF212" s="494"/>
      <c r="BG212" s="494"/>
      <c r="BH212" s="482" t="e">
        <f>VLOOKUP(I212,[27]TABELAS!$E$1:$F$48,2,0)</f>
        <v>#N/A</v>
      </c>
      <c r="BI212" s="491" t="str">
        <f>IF(AV212="","",VLOOKUP(CONCATENATE(I212,K212),[27]atualizada!$A$6:$N$160,12,0))</f>
        <v/>
      </c>
      <c r="BJ212" s="491" t="e">
        <f>IF(#REF!="","",VLOOKUP(CONCATENATE(I212,K212),[27]atualizada!$A$6:$N$160,8,0))</f>
        <v>#REF!</v>
      </c>
      <c r="BK212" s="491">
        <f>IF(BA212="","",VLOOKUP(CONCATENATE(I212,K212),[27]atualizada!$A$6:$N$160,10,0))</f>
        <v>0</v>
      </c>
      <c r="BL212" s="494"/>
      <c r="BM212" s="494"/>
      <c r="BO212" s="491"/>
      <c r="BP212" s="491"/>
      <c r="BQ212" s="492">
        <f t="shared" si="100"/>
        <v>0</v>
      </c>
      <c r="BR212" s="494"/>
      <c r="BS212" s="494"/>
      <c r="BT212" s="494"/>
      <c r="BX212" s="493">
        <f t="shared" ref="BX212:BX275" si="117">AW212*BD212</f>
        <v>0</v>
      </c>
      <c r="BY212" s="493" t="e">
        <f>#REF!*BE212</f>
        <v>#REF!</v>
      </c>
      <c r="BZ212" s="493">
        <f t="shared" si="99"/>
        <v>0</v>
      </c>
    </row>
    <row r="213" spans="1:78" ht="49.9" customHeight="1">
      <c r="A213" s="482">
        <f>IFERROR(VLOOKUP(G213,'base dados'!$K$2:$L$3,2,FALSE),0)</f>
        <v>0</v>
      </c>
      <c r="B213" s="482">
        <f>IFERROR(VLOOKUP(H213,'base dados'!$O$2:$P$5,2,FALSE),0)</f>
        <v>0</v>
      </c>
      <c r="C213" s="578">
        <f t="shared" si="97"/>
        <v>203</v>
      </c>
      <c r="D213" s="578"/>
      <c r="E213" s="578"/>
      <c r="F213" s="581"/>
      <c r="G213" s="579"/>
      <c r="H213" s="579"/>
      <c r="I213" s="578"/>
      <c r="J213" s="582"/>
      <c r="K213" s="582"/>
      <c r="L213" s="586">
        <f t="shared" si="101"/>
        <v>0</v>
      </c>
      <c r="M213" s="587"/>
      <c r="N213" s="587"/>
      <c r="O213" s="586">
        <f t="shared" si="102"/>
        <v>0</v>
      </c>
      <c r="P213" s="587"/>
      <c r="Q213" s="587"/>
      <c r="R213" s="587"/>
      <c r="S213" s="587"/>
      <c r="T213" s="586">
        <f t="shared" si="103"/>
        <v>0</v>
      </c>
      <c r="U213" s="582"/>
      <c r="V213" s="582"/>
      <c r="W213" s="582"/>
      <c r="X213" s="582"/>
      <c r="Y213" s="586">
        <f t="shared" si="104"/>
        <v>0</v>
      </c>
      <c r="Z213" s="582"/>
      <c r="AA213" s="582"/>
      <c r="AB213" s="586">
        <f t="shared" si="105"/>
        <v>0</v>
      </c>
      <c r="AC213" s="582"/>
      <c r="AD213" s="582"/>
      <c r="AE213" s="582"/>
      <c r="AF213" s="586">
        <f t="shared" si="106"/>
        <v>0</v>
      </c>
      <c r="AG213" s="582"/>
      <c r="AH213" s="582"/>
      <c r="AI213" s="582"/>
      <c r="AJ213" s="582"/>
      <c r="AK213" s="586">
        <f t="shared" si="107"/>
        <v>0</v>
      </c>
      <c r="AL213" s="582"/>
      <c r="AM213" s="582"/>
      <c r="AN213" s="586">
        <f t="shared" si="108"/>
        <v>0</v>
      </c>
      <c r="AO213" s="582"/>
      <c r="AP213" s="582"/>
      <c r="AQ213" s="582"/>
      <c r="AR213" s="588">
        <f t="shared" si="109"/>
        <v>0</v>
      </c>
      <c r="AS213" s="590">
        <f t="shared" si="98"/>
        <v>0</v>
      </c>
      <c r="AT213" s="583" t="str">
        <f t="shared" si="110"/>
        <v/>
      </c>
      <c r="AU213" s="583" t="str">
        <f t="shared" si="111"/>
        <v/>
      </c>
      <c r="AV213" s="584" t="str">
        <f>IFERROR(VLOOKUP(G213,'base dados'!$B$2:$C$47,2,FALSE),"")</f>
        <v/>
      </c>
      <c r="AW213" s="589">
        <f t="shared" si="112"/>
        <v>0</v>
      </c>
      <c r="AX213" s="583" t="str">
        <f t="shared" si="113"/>
        <v/>
      </c>
      <c r="AY213" s="583" t="str">
        <f t="shared" si="114"/>
        <v/>
      </c>
      <c r="AZ213" s="585" t="str">
        <f>IFERROR(VLOOKUP(H213,'base dados'!$B$2:$C$47,2,FALSE),"")</f>
        <v/>
      </c>
      <c r="BA213" s="589">
        <f t="shared" si="115"/>
        <v>0</v>
      </c>
      <c r="BB213" s="589">
        <f t="shared" si="116"/>
        <v>0</v>
      </c>
      <c r="BD213" s="494"/>
      <c r="BE213" s="494"/>
      <c r="BF213" s="494"/>
      <c r="BG213" s="494"/>
      <c r="BH213" s="482" t="e">
        <f>VLOOKUP(I213,[27]TABELAS!$E$1:$F$48,2,0)</f>
        <v>#N/A</v>
      </c>
      <c r="BI213" s="491" t="str">
        <f>IF(AV213="","",VLOOKUP(CONCATENATE(I213,K213),[27]atualizada!$A$6:$N$160,12,0))</f>
        <v/>
      </c>
      <c r="BJ213" s="491" t="e">
        <f>IF(#REF!="","",VLOOKUP(CONCATENATE(I213,K213),[27]atualizada!$A$6:$N$160,8,0))</f>
        <v>#REF!</v>
      </c>
      <c r="BK213" s="491">
        <f>IF(BA213="","",VLOOKUP(CONCATENATE(I213,K213),[27]atualizada!$A$6:$N$160,10,0))</f>
        <v>0</v>
      </c>
      <c r="BL213" s="494"/>
      <c r="BM213" s="494"/>
      <c r="BO213" s="491"/>
      <c r="BP213" s="491"/>
      <c r="BQ213" s="492">
        <f t="shared" si="100"/>
        <v>0</v>
      </c>
      <c r="BR213" s="494"/>
      <c r="BS213" s="494"/>
      <c r="BT213" s="494"/>
      <c r="BX213" s="493">
        <f t="shared" si="117"/>
        <v>0</v>
      </c>
      <c r="BY213" s="493" t="e">
        <f>#REF!*BE213</f>
        <v>#REF!</v>
      </c>
      <c r="BZ213" s="493">
        <f t="shared" si="99"/>
        <v>0</v>
      </c>
    </row>
    <row r="214" spans="1:78" ht="49.9" customHeight="1">
      <c r="A214" s="482">
        <f>IFERROR(VLOOKUP(G214,'base dados'!$K$2:$L$3,2,FALSE),0)</f>
        <v>0</v>
      </c>
      <c r="B214" s="482">
        <f>IFERROR(VLOOKUP(H214,'base dados'!$O$2:$P$5,2,FALSE),0)</f>
        <v>0</v>
      </c>
      <c r="C214" s="578">
        <f t="shared" si="97"/>
        <v>204</v>
      </c>
      <c r="D214" s="578"/>
      <c r="E214" s="578"/>
      <c r="F214" s="581"/>
      <c r="G214" s="579"/>
      <c r="H214" s="579"/>
      <c r="I214" s="578"/>
      <c r="J214" s="582"/>
      <c r="K214" s="582"/>
      <c r="L214" s="586">
        <f t="shared" si="101"/>
        <v>0</v>
      </c>
      <c r="M214" s="587"/>
      <c r="N214" s="587"/>
      <c r="O214" s="586">
        <f t="shared" si="102"/>
        <v>0</v>
      </c>
      <c r="P214" s="587"/>
      <c r="Q214" s="587"/>
      <c r="R214" s="587"/>
      <c r="S214" s="587"/>
      <c r="T214" s="586">
        <f t="shared" si="103"/>
        <v>0</v>
      </c>
      <c r="U214" s="582"/>
      <c r="V214" s="582"/>
      <c r="W214" s="582"/>
      <c r="X214" s="582"/>
      <c r="Y214" s="586">
        <f t="shared" si="104"/>
        <v>0</v>
      </c>
      <c r="Z214" s="582"/>
      <c r="AA214" s="582"/>
      <c r="AB214" s="586">
        <f t="shared" si="105"/>
        <v>0</v>
      </c>
      <c r="AC214" s="582"/>
      <c r="AD214" s="582"/>
      <c r="AE214" s="582"/>
      <c r="AF214" s="586">
        <f t="shared" si="106"/>
        <v>0</v>
      </c>
      <c r="AG214" s="582"/>
      <c r="AH214" s="582"/>
      <c r="AI214" s="582"/>
      <c r="AJ214" s="582"/>
      <c r="AK214" s="586">
        <f t="shared" si="107"/>
        <v>0</v>
      </c>
      <c r="AL214" s="582"/>
      <c r="AM214" s="582"/>
      <c r="AN214" s="586">
        <f t="shared" si="108"/>
        <v>0</v>
      </c>
      <c r="AO214" s="582"/>
      <c r="AP214" s="582"/>
      <c r="AQ214" s="582"/>
      <c r="AR214" s="588">
        <f t="shared" si="109"/>
        <v>0</v>
      </c>
      <c r="AS214" s="590">
        <f t="shared" si="98"/>
        <v>0</v>
      </c>
      <c r="AT214" s="583" t="str">
        <f t="shared" si="110"/>
        <v/>
      </c>
      <c r="AU214" s="583" t="str">
        <f t="shared" si="111"/>
        <v/>
      </c>
      <c r="AV214" s="584" t="str">
        <f>IFERROR(VLOOKUP(G214,'base dados'!$B$2:$C$47,2,FALSE),"")</f>
        <v/>
      </c>
      <c r="AW214" s="589">
        <f t="shared" si="112"/>
        <v>0</v>
      </c>
      <c r="AX214" s="583" t="str">
        <f t="shared" si="113"/>
        <v/>
      </c>
      <c r="AY214" s="583" t="str">
        <f t="shared" si="114"/>
        <v/>
      </c>
      <c r="AZ214" s="585" t="str">
        <f>IFERROR(VLOOKUP(H214,'base dados'!$B$2:$C$47,2,FALSE),"")</f>
        <v/>
      </c>
      <c r="BA214" s="589">
        <f t="shared" si="115"/>
        <v>0</v>
      </c>
      <c r="BB214" s="589">
        <f t="shared" si="116"/>
        <v>0</v>
      </c>
      <c r="BD214" s="494"/>
      <c r="BE214" s="494"/>
      <c r="BF214" s="494"/>
      <c r="BG214" s="494"/>
      <c r="BH214" s="482" t="e">
        <f>VLOOKUP(I214,[27]TABELAS!$E$1:$F$48,2,0)</f>
        <v>#N/A</v>
      </c>
      <c r="BI214" s="491" t="str">
        <f>IF(AV214="","",VLOOKUP(CONCATENATE(I214,K214),[27]atualizada!$A$6:$N$160,12,0))</f>
        <v/>
      </c>
      <c r="BJ214" s="491" t="e">
        <f>IF(#REF!="","",VLOOKUP(CONCATENATE(I214,K214),[27]atualizada!$A$6:$N$160,8,0))</f>
        <v>#REF!</v>
      </c>
      <c r="BK214" s="491">
        <f>IF(BA214="","",VLOOKUP(CONCATENATE(I214,K214),[27]atualizada!$A$6:$N$160,10,0))</f>
        <v>0</v>
      </c>
      <c r="BL214" s="494"/>
      <c r="BM214" s="494"/>
      <c r="BO214" s="491"/>
      <c r="BP214" s="491"/>
      <c r="BQ214" s="492">
        <f t="shared" si="100"/>
        <v>0</v>
      </c>
      <c r="BR214" s="494"/>
      <c r="BS214" s="494"/>
      <c r="BT214" s="494"/>
      <c r="BX214" s="493">
        <f t="shared" si="117"/>
        <v>0</v>
      </c>
      <c r="BY214" s="493" t="e">
        <f>#REF!*BE214</f>
        <v>#REF!</v>
      </c>
      <c r="BZ214" s="493">
        <f t="shared" si="99"/>
        <v>0</v>
      </c>
    </row>
    <row r="215" spans="1:78" ht="49.9" customHeight="1">
      <c r="A215" s="482">
        <f>IFERROR(VLOOKUP(G215,'base dados'!$K$2:$L$3,2,FALSE),0)</f>
        <v>0</v>
      </c>
      <c r="B215" s="482">
        <f>IFERROR(VLOOKUP(H215,'base dados'!$O$2:$P$5,2,FALSE),0)</f>
        <v>0</v>
      </c>
      <c r="C215" s="578">
        <f t="shared" si="97"/>
        <v>205</v>
      </c>
      <c r="D215" s="578"/>
      <c r="E215" s="578"/>
      <c r="F215" s="581"/>
      <c r="G215" s="579"/>
      <c r="H215" s="579"/>
      <c r="I215" s="578"/>
      <c r="J215" s="582"/>
      <c r="K215" s="582"/>
      <c r="L215" s="586">
        <f t="shared" si="101"/>
        <v>0</v>
      </c>
      <c r="M215" s="587"/>
      <c r="N215" s="587"/>
      <c r="O215" s="586">
        <f t="shared" si="102"/>
        <v>0</v>
      </c>
      <c r="P215" s="587"/>
      <c r="Q215" s="587"/>
      <c r="R215" s="587"/>
      <c r="S215" s="587"/>
      <c r="T215" s="586">
        <f t="shared" si="103"/>
        <v>0</v>
      </c>
      <c r="U215" s="582"/>
      <c r="V215" s="582"/>
      <c r="W215" s="582"/>
      <c r="X215" s="582"/>
      <c r="Y215" s="586">
        <f t="shared" si="104"/>
        <v>0</v>
      </c>
      <c r="Z215" s="582"/>
      <c r="AA215" s="582"/>
      <c r="AB215" s="586">
        <f t="shared" si="105"/>
        <v>0</v>
      </c>
      <c r="AC215" s="582"/>
      <c r="AD215" s="582"/>
      <c r="AE215" s="582"/>
      <c r="AF215" s="586">
        <f t="shared" si="106"/>
        <v>0</v>
      </c>
      <c r="AG215" s="582"/>
      <c r="AH215" s="582"/>
      <c r="AI215" s="582"/>
      <c r="AJ215" s="582"/>
      <c r="AK215" s="586">
        <f t="shared" si="107"/>
        <v>0</v>
      </c>
      <c r="AL215" s="582"/>
      <c r="AM215" s="582"/>
      <c r="AN215" s="586">
        <f t="shared" si="108"/>
        <v>0</v>
      </c>
      <c r="AO215" s="582"/>
      <c r="AP215" s="582"/>
      <c r="AQ215" s="582"/>
      <c r="AR215" s="588">
        <f t="shared" si="109"/>
        <v>0</v>
      </c>
      <c r="AS215" s="590">
        <f t="shared" si="98"/>
        <v>0</v>
      </c>
      <c r="AT215" s="583" t="str">
        <f t="shared" si="110"/>
        <v/>
      </c>
      <c r="AU215" s="583" t="str">
        <f t="shared" si="111"/>
        <v/>
      </c>
      <c r="AV215" s="584" t="str">
        <f>IFERROR(VLOOKUP(G215,'base dados'!$B$2:$C$47,2,FALSE),"")</f>
        <v/>
      </c>
      <c r="AW215" s="589">
        <f t="shared" si="112"/>
        <v>0</v>
      </c>
      <c r="AX215" s="583" t="str">
        <f t="shared" si="113"/>
        <v/>
      </c>
      <c r="AY215" s="583" t="str">
        <f t="shared" si="114"/>
        <v/>
      </c>
      <c r="AZ215" s="585" t="str">
        <f>IFERROR(VLOOKUP(H215,'base dados'!$B$2:$C$47,2,FALSE),"")</f>
        <v/>
      </c>
      <c r="BA215" s="589">
        <f t="shared" si="115"/>
        <v>0</v>
      </c>
      <c r="BB215" s="589">
        <f t="shared" si="116"/>
        <v>0</v>
      </c>
      <c r="BD215" s="494"/>
      <c r="BE215" s="494"/>
      <c r="BF215" s="494"/>
      <c r="BG215" s="494"/>
      <c r="BH215" s="482" t="e">
        <f>VLOOKUP(I215,[27]TABELAS!$E$1:$F$48,2,0)</f>
        <v>#N/A</v>
      </c>
      <c r="BI215" s="491" t="str">
        <f>IF(AV215="","",VLOOKUP(CONCATENATE(I215,K215),[27]atualizada!$A$6:$N$160,12,0))</f>
        <v/>
      </c>
      <c r="BJ215" s="491" t="e">
        <f>IF(#REF!="","",VLOOKUP(CONCATENATE(I215,K215),[27]atualizada!$A$6:$N$160,8,0))</f>
        <v>#REF!</v>
      </c>
      <c r="BK215" s="491">
        <f>IF(BA215="","",VLOOKUP(CONCATENATE(I215,K215),[27]atualizada!$A$6:$N$160,10,0))</f>
        <v>0</v>
      </c>
      <c r="BL215" s="494"/>
      <c r="BM215" s="494"/>
      <c r="BO215" s="491"/>
      <c r="BP215" s="491"/>
      <c r="BQ215" s="492">
        <f t="shared" si="100"/>
        <v>0</v>
      </c>
      <c r="BR215" s="494"/>
      <c r="BS215" s="494"/>
      <c r="BT215" s="494"/>
      <c r="BX215" s="493">
        <f t="shared" si="117"/>
        <v>0</v>
      </c>
      <c r="BY215" s="493" t="e">
        <f>#REF!*BE215</f>
        <v>#REF!</v>
      </c>
      <c r="BZ215" s="493">
        <f t="shared" si="99"/>
        <v>0</v>
      </c>
    </row>
    <row r="216" spans="1:78" ht="49.9" customHeight="1">
      <c r="A216" s="482">
        <f>IFERROR(VLOOKUP(G216,'base dados'!$K$2:$L$3,2,FALSE),0)</f>
        <v>0</v>
      </c>
      <c r="B216" s="482">
        <f>IFERROR(VLOOKUP(H216,'base dados'!$O$2:$P$5,2,FALSE),0)</f>
        <v>0</v>
      </c>
      <c r="C216" s="578">
        <f t="shared" si="97"/>
        <v>206</v>
      </c>
      <c r="D216" s="578"/>
      <c r="E216" s="578"/>
      <c r="F216" s="581"/>
      <c r="G216" s="579"/>
      <c r="H216" s="579"/>
      <c r="I216" s="578"/>
      <c r="J216" s="582"/>
      <c r="K216" s="582"/>
      <c r="L216" s="586">
        <f t="shared" si="101"/>
        <v>0</v>
      </c>
      <c r="M216" s="587"/>
      <c r="N216" s="587"/>
      <c r="O216" s="586">
        <f t="shared" si="102"/>
        <v>0</v>
      </c>
      <c r="P216" s="587"/>
      <c r="Q216" s="587"/>
      <c r="R216" s="587"/>
      <c r="S216" s="587"/>
      <c r="T216" s="586">
        <f t="shared" si="103"/>
        <v>0</v>
      </c>
      <c r="U216" s="582"/>
      <c r="V216" s="582"/>
      <c r="W216" s="582"/>
      <c r="X216" s="582"/>
      <c r="Y216" s="586">
        <f t="shared" si="104"/>
        <v>0</v>
      </c>
      <c r="Z216" s="582"/>
      <c r="AA216" s="582"/>
      <c r="AB216" s="586">
        <f t="shared" si="105"/>
        <v>0</v>
      </c>
      <c r="AC216" s="582"/>
      <c r="AD216" s="582"/>
      <c r="AE216" s="582"/>
      <c r="AF216" s="586">
        <f t="shared" si="106"/>
        <v>0</v>
      </c>
      <c r="AG216" s="582"/>
      <c r="AH216" s="582"/>
      <c r="AI216" s="582"/>
      <c r="AJ216" s="582"/>
      <c r="AK216" s="586">
        <f t="shared" si="107"/>
        <v>0</v>
      </c>
      <c r="AL216" s="582"/>
      <c r="AM216" s="582"/>
      <c r="AN216" s="586">
        <f t="shared" si="108"/>
        <v>0</v>
      </c>
      <c r="AO216" s="582"/>
      <c r="AP216" s="582"/>
      <c r="AQ216" s="582"/>
      <c r="AR216" s="588">
        <f t="shared" si="109"/>
        <v>0</v>
      </c>
      <c r="AS216" s="590">
        <f t="shared" si="98"/>
        <v>0</v>
      </c>
      <c r="AT216" s="583" t="str">
        <f t="shared" si="110"/>
        <v/>
      </c>
      <c r="AU216" s="583" t="str">
        <f t="shared" si="111"/>
        <v/>
      </c>
      <c r="AV216" s="584" t="str">
        <f>IFERROR(VLOOKUP(G216,'base dados'!$B$2:$C$47,2,FALSE),"")</f>
        <v/>
      </c>
      <c r="AW216" s="589">
        <f t="shared" si="112"/>
        <v>0</v>
      </c>
      <c r="AX216" s="583" t="str">
        <f t="shared" si="113"/>
        <v/>
      </c>
      <c r="AY216" s="583" t="str">
        <f t="shared" si="114"/>
        <v/>
      </c>
      <c r="AZ216" s="585" t="str">
        <f>IFERROR(VLOOKUP(H216,'base dados'!$B$2:$C$47,2,FALSE),"")</f>
        <v/>
      </c>
      <c r="BA216" s="589">
        <f t="shared" si="115"/>
        <v>0</v>
      </c>
      <c r="BB216" s="589">
        <f t="shared" si="116"/>
        <v>0</v>
      </c>
      <c r="BD216" s="494"/>
      <c r="BE216" s="494"/>
      <c r="BF216" s="494"/>
      <c r="BG216" s="494"/>
      <c r="BH216" s="482" t="e">
        <f>VLOOKUP(I216,[27]TABELAS!$E$1:$F$48,2,0)</f>
        <v>#N/A</v>
      </c>
      <c r="BI216" s="491" t="str">
        <f>IF(AV216="","",VLOOKUP(CONCATENATE(I216,K216),[27]atualizada!$A$6:$N$160,12,0))</f>
        <v/>
      </c>
      <c r="BJ216" s="491" t="e">
        <f>IF(#REF!="","",VLOOKUP(CONCATENATE(I216,K216),[27]atualizada!$A$6:$N$160,8,0))</f>
        <v>#REF!</v>
      </c>
      <c r="BK216" s="491">
        <f>IF(BA216="","",VLOOKUP(CONCATENATE(I216,K216),[27]atualizada!$A$6:$N$160,10,0))</f>
        <v>0</v>
      </c>
      <c r="BL216" s="494"/>
      <c r="BM216" s="494"/>
      <c r="BO216" s="491"/>
      <c r="BP216" s="491"/>
      <c r="BQ216" s="492">
        <f t="shared" si="100"/>
        <v>0</v>
      </c>
      <c r="BR216" s="494"/>
      <c r="BS216" s="494"/>
      <c r="BT216" s="494"/>
      <c r="BX216" s="493">
        <f t="shared" si="117"/>
        <v>0</v>
      </c>
      <c r="BY216" s="493" t="e">
        <f>#REF!*BE216</f>
        <v>#REF!</v>
      </c>
      <c r="BZ216" s="493">
        <f t="shared" si="99"/>
        <v>0</v>
      </c>
    </row>
    <row r="217" spans="1:78" ht="49.9" customHeight="1">
      <c r="A217" s="482">
        <f>IFERROR(VLOOKUP(G217,'base dados'!$K$2:$L$3,2,FALSE),0)</f>
        <v>0</v>
      </c>
      <c r="B217" s="482">
        <f>IFERROR(VLOOKUP(H217,'base dados'!$O$2:$P$5,2,FALSE),0)</f>
        <v>0</v>
      </c>
      <c r="C217" s="578">
        <f t="shared" si="97"/>
        <v>207</v>
      </c>
      <c r="D217" s="578"/>
      <c r="E217" s="578"/>
      <c r="F217" s="581"/>
      <c r="G217" s="579"/>
      <c r="H217" s="579"/>
      <c r="I217" s="578"/>
      <c r="J217" s="582"/>
      <c r="K217" s="582"/>
      <c r="L217" s="586">
        <f t="shared" si="101"/>
        <v>0</v>
      </c>
      <c r="M217" s="587"/>
      <c r="N217" s="587"/>
      <c r="O217" s="586">
        <f t="shared" si="102"/>
        <v>0</v>
      </c>
      <c r="P217" s="587"/>
      <c r="Q217" s="587"/>
      <c r="R217" s="587"/>
      <c r="S217" s="587"/>
      <c r="T217" s="586">
        <f t="shared" si="103"/>
        <v>0</v>
      </c>
      <c r="U217" s="582"/>
      <c r="V217" s="582"/>
      <c r="W217" s="582"/>
      <c r="X217" s="582"/>
      <c r="Y217" s="586">
        <f t="shared" si="104"/>
        <v>0</v>
      </c>
      <c r="Z217" s="582"/>
      <c r="AA217" s="582"/>
      <c r="AB217" s="586">
        <f t="shared" si="105"/>
        <v>0</v>
      </c>
      <c r="AC217" s="582"/>
      <c r="AD217" s="582"/>
      <c r="AE217" s="582"/>
      <c r="AF217" s="586">
        <f t="shared" si="106"/>
        <v>0</v>
      </c>
      <c r="AG217" s="582"/>
      <c r="AH217" s="582"/>
      <c r="AI217" s="582"/>
      <c r="AJ217" s="582"/>
      <c r="AK217" s="586">
        <f t="shared" si="107"/>
        <v>0</v>
      </c>
      <c r="AL217" s="582"/>
      <c r="AM217" s="582"/>
      <c r="AN217" s="586">
        <f t="shared" si="108"/>
        <v>0</v>
      </c>
      <c r="AO217" s="582"/>
      <c r="AP217" s="582"/>
      <c r="AQ217" s="582"/>
      <c r="AR217" s="588">
        <f t="shared" si="109"/>
        <v>0</v>
      </c>
      <c r="AS217" s="590">
        <f t="shared" si="98"/>
        <v>0</v>
      </c>
      <c r="AT217" s="583" t="str">
        <f t="shared" si="110"/>
        <v/>
      </c>
      <c r="AU217" s="583" t="str">
        <f t="shared" si="111"/>
        <v/>
      </c>
      <c r="AV217" s="584" t="str">
        <f>IFERROR(VLOOKUP(G217,'base dados'!$B$2:$C$47,2,FALSE),"")</f>
        <v/>
      </c>
      <c r="AW217" s="589">
        <f t="shared" si="112"/>
        <v>0</v>
      </c>
      <c r="AX217" s="583" t="str">
        <f t="shared" si="113"/>
        <v/>
      </c>
      <c r="AY217" s="583" t="str">
        <f t="shared" si="114"/>
        <v/>
      </c>
      <c r="AZ217" s="585" t="str">
        <f>IFERROR(VLOOKUP(H217,'base dados'!$B$2:$C$47,2,FALSE),"")</f>
        <v/>
      </c>
      <c r="BA217" s="589">
        <f t="shared" si="115"/>
        <v>0</v>
      </c>
      <c r="BB217" s="589">
        <f t="shared" si="116"/>
        <v>0</v>
      </c>
      <c r="BD217" s="494"/>
      <c r="BE217" s="494"/>
      <c r="BF217" s="494"/>
      <c r="BG217" s="494"/>
      <c r="BH217" s="482" t="e">
        <f>VLOOKUP(I217,[27]TABELAS!$E$1:$F$48,2,0)</f>
        <v>#N/A</v>
      </c>
      <c r="BI217" s="491" t="str">
        <f>IF(AV217="","",VLOOKUP(CONCATENATE(I217,K217),[27]atualizada!$A$6:$N$160,12,0))</f>
        <v/>
      </c>
      <c r="BJ217" s="491" t="e">
        <f>IF(#REF!="","",VLOOKUP(CONCATENATE(I217,K217),[27]atualizada!$A$6:$N$160,8,0))</f>
        <v>#REF!</v>
      </c>
      <c r="BK217" s="491">
        <f>IF(BA217="","",VLOOKUP(CONCATENATE(I217,K217),[27]atualizada!$A$6:$N$160,10,0))</f>
        <v>0</v>
      </c>
      <c r="BL217" s="494"/>
      <c r="BM217" s="494"/>
      <c r="BO217" s="491"/>
      <c r="BP217" s="491"/>
      <c r="BQ217" s="492">
        <f t="shared" si="100"/>
        <v>0</v>
      </c>
      <c r="BR217" s="494"/>
      <c r="BS217" s="494"/>
      <c r="BT217" s="494"/>
      <c r="BX217" s="493">
        <f t="shared" si="117"/>
        <v>0</v>
      </c>
      <c r="BY217" s="493" t="e">
        <f>#REF!*BE217</f>
        <v>#REF!</v>
      </c>
      <c r="BZ217" s="493">
        <f t="shared" si="99"/>
        <v>0</v>
      </c>
    </row>
    <row r="218" spans="1:78" ht="49.9" customHeight="1">
      <c r="A218" s="482">
        <f>IFERROR(VLOOKUP(G218,'base dados'!$K$2:$L$3,2,FALSE),0)</f>
        <v>0</v>
      </c>
      <c r="B218" s="482">
        <f>IFERROR(VLOOKUP(H218,'base dados'!$O$2:$P$5,2,FALSE),0)</f>
        <v>0</v>
      </c>
      <c r="C218" s="578">
        <f t="shared" si="97"/>
        <v>208</v>
      </c>
      <c r="D218" s="578"/>
      <c r="E218" s="578"/>
      <c r="F218" s="581"/>
      <c r="G218" s="579"/>
      <c r="H218" s="579"/>
      <c r="I218" s="578"/>
      <c r="J218" s="582"/>
      <c r="K218" s="582"/>
      <c r="L218" s="586">
        <f t="shared" si="101"/>
        <v>0</v>
      </c>
      <c r="M218" s="587"/>
      <c r="N218" s="587"/>
      <c r="O218" s="586">
        <f t="shared" si="102"/>
        <v>0</v>
      </c>
      <c r="P218" s="587"/>
      <c r="Q218" s="587"/>
      <c r="R218" s="587"/>
      <c r="S218" s="587"/>
      <c r="T218" s="586">
        <f t="shared" si="103"/>
        <v>0</v>
      </c>
      <c r="U218" s="582"/>
      <c r="V218" s="582"/>
      <c r="W218" s="582"/>
      <c r="X218" s="582"/>
      <c r="Y218" s="586">
        <f t="shared" si="104"/>
        <v>0</v>
      </c>
      <c r="Z218" s="582"/>
      <c r="AA218" s="582"/>
      <c r="AB218" s="586">
        <f t="shared" si="105"/>
        <v>0</v>
      </c>
      <c r="AC218" s="582"/>
      <c r="AD218" s="582"/>
      <c r="AE218" s="582"/>
      <c r="AF218" s="586">
        <f t="shared" si="106"/>
        <v>0</v>
      </c>
      <c r="AG218" s="582"/>
      <c r="AH218" s="582"/>
      <c r="AI218" s="582"/>
      <c r="AJ218" s="582"/>
      <c r="AK218" s="586">
        <f t="shared" si="107"/>
        <v>0</v>
      </c>
      <c r="AL218" s="582"/>
      <c r="AM218" s="582"/>
      <c r="AN218" s="586">
        <f t="shared" si="108"/>
        <v>0</v>
      </c>
      <c r="AO218" s="582"/>
      <c r="AP218" s="582"/>
      <c r="AQ218" s="582"/>
      <c r="AR218" s="588">
        <f t="shared" si="109"/>
        <v>0</v>
      </c>
      <c r="AS218" s="590">
        <f t="shared" si="98"/>
        <v>0</v>
      </c>
      <c r="AT218" s="583" t="str">
        <f t="shared" si="110"/>
        <v/>
      </c>
      <c r="AU218" s="583" t="str">
        <f t="shared" si="111"/>
        <v/>
      </c>
      <c r="AV218" s="584" t="str">
        <f>IFERROR(VLOOKUP(G218,'base dados'!$B$2:$C$47,2,FALSE),"")</f>
        <v/>
      </c>
      <c r="AW218" s="589">
        <f t="shared" si="112"/>
        <v>0</v>
      </c>
      <c r="AX218" s="583" t="str">
        <f t="shared" si="113"/>
        <v/>
      </c>
      <c r="AY218" s="583" t="str">
        <f t="shared" si="114"/>
        <v/>
      </c>
      <c r="AZ218" s="585" t="str">
        <f>IFERROR(VLOOKUP(H218,'base dados'!$B$2:$C$47,2,FALSE),"")</f>
        <v/>
      </c>
      <c r="BA218" s="589">
        <f t="shared" si="115"/>
        <v>0</v>
      </c>
      <c r="BB218" s="589">
        <f t="shared" si="116"/>
        <v>0</v>
      </c>
      <c r="BD218" s="494"/>
      <c r="BE218" s="494"/>
      <c r="BF218" s="494"/>
      <c r="BG218" s="494"/>
      <c r="BH218" s="482" t="e">
        <f>VLOOKUP(I218,[27]TABELAS!$E$1:$F$48,2,0)</f>
        <v>#N/A</v>
      </c>
      <c r="BI218" s="491" t="str">
        <f>IF(AV218="","",VLOOKUP(CONCATENATE(I218,K218),[27]atualizada!$A$6:$N$160,12,0))</f>
        <v/>
      </c>
      <c r="BJ218" s="491" t="e">
        <f>IF(#REF!="","",VLOOKUP(CONCATENATE(I218,K218),[27]atualizada!$A$6:$N$160,8,0))</f>
        <v>#REF!</v>
      </c>
      <c r="BK218" s="491">
        <f>IF(BA218="","",VLOOKUP(CONCATENATE(I218,K218),[27]atualizada!$A$6:$N$160,10,0))</f>
        <v>0</v>
      </c>
      <c r="BL218" s="494"/>
      <c r="BM218" s="494"/>
      <c r="BO218" s="491"/>
      <c r="BP218" s="491"/>
      <c r="BQ218" s="492">
        <f t="shared" si="100"/>
        <v>0</v>
      </c>
      <c r="BR218" s="494"/>
      <c r="BS218" s="494"/>
      <c r="BT218" s="494"/>
      <c r="BX218" s="493">
        <f t="shared" si="117"/>
        <v>0</v>
      </c>
      <c r="BY218" s="493" t="e">
        <f>#REF!*BE218</f>
        <v>#REF!</v>
      </c>
      <c r="BZ218" s="493">
        <f t="shared" si="99"/>
        <v>0</v>
      </c>
    </row>
    <row r="219" spans="1:78" ht="49.9" customHeight="1">
      <c r="A219" s="482">
        <f>IFERROR(VLOOKUP(G219,'base dados'!$K$2:$L$3,2,FALSE),0)</f>
        <v>0</v>
      </c>
      <c r="B219" s="482">
        <f>IFERROR(VLOOKUP(H219,'base dados'!$O$2:$P$5,2,FALSE),0)</f>
        <v>0</v>
      </c>
      <c r="C219" s="578">
        <f t="shared" si="97"/>
        <v>209</v>
      </c>
      <c r="D219" s="578"/>
      <c r="E219" s="578"/>
      <c r="F219" s="581"/>
      <c r="G219" s="579"/>
      <c r="H219" s="579"/>
      <c r="I219" s="578"/>
      <c r="J219" s="582"/>
      <c r="K219" s="582"/>
      <c r="L219" s="586">
        <f t="shared" si="101"/>
        <v>0</v>
      </c>
      <c r="M219" s="587"/>
      <c r="N219" s="587"/>
      <c r="O219" s="586">
        <f t="shared" si="102"/>
        <v>0</v>
      </c>
      <c r="P219" s="587"/>
      <c r="Q219" s="587"/>
      <c r="R219" s="587"/>
      <c r="S219" s="587"/>
      <c r="T219" s="586">
        <f t="shared" si="103"/>
        <v>0</v>
      </c>
      <c r="U219" s="582"/>
      <c r="V219" s="582"/>
      <c r="W219" s="582"/>
      <c r="X219" s="582"/>
      <c r="Y219" s="586">
        <f t="shared" si="104"/>
        <v>0</v>
      </c>
      <c r="Z219" s="582"/>
      <c r="AA219" s="582"/>
      <c r="AB219" s="586">
        <f t="shared" si="105"/>
        <v>0</v>
      </c>
      <c r="AC219" s="582"/>
      <c r="AD219" s="582"/>
      <c r="AE219" s="582"/>
      <c r="AF219" s="586">
        <f t="shared" si="106"/>
        <v>0</v>
      </c>
      <c r="AG219" s="582"/>
      <c r="AH219" s="582"/>
      <c r="AI219" s="582"/>
      <c r="AJ219" s="582"/>
      <c r="AK219" s="586">
        <f t="shared" si="107"/>
        <v>0</v>
      </c>
      <c r="AL219" s="582"/>
      <c r="AM219" s="582"/>
      <c r="AN219" s="586">
        <f t="shared" si="108"/>
        <v>0</v>
      </c>
      <c r="AO219" s="582"/>
      <c r="AP219" s="582"/>
      <c r="AQ219" s="582"/>
      <c r="AR219" s="588">
        <f t="shared" si="109"/>
        <v>0</v>
      </c>
      <c r="AS219" s="590">
        <f t="shared" si="98"/>
        <v>0</v>
      </c>
      <c r="AT219" s="583" t="str">
        <f t="shared" si="110"/>
        <v/>
      </c>
      <c r="AU219" s="583" t="str">
        <f t="shared" si="111"/>
        <v/>
      </c>
      <c r="AV219" s="584" t="str">
        <f>IFERROR(VLOOKUP(G219,'base dados'!$B$2:$C$47,2,FALSE),"")</f>
        <v/>
      </c>
      <c r="AW219" s="589">
        <f t="shared" si="112"/>
        <v>0</v>
      </c>
      <c r="AX219" s="583" t="str">
        <f t="shared" si="113"/>
        <v/>
      </c>
      <c r="AY219" s="583" t="str">
        <f t="shared" si="114"/>
        <v/>
      </c>
      <c r="AZ219" s="585" t="str">
        <f>IFERROR(VLOOKUP(H219,'base dados'!$B$2:$C$47,2,FALSE),"")</f>
        <v/>
      </c>
      <c r="BA219" s="589">
        <f t="shared" si="115"/>
        <v>0</v>
      </c>
      <c r="BB219" s="589">
        <f t="shared" si="116"/>
        <v>0</v>
      </c>
      <c r="BD219" s="494"/>
      <c r="BE219" s="494"/>
      <c r="BF219" s="494"/>
      <c r="BG219" s="494"/>
      <c r="BH219" s="482" t="e">
        <f>VLOOKUP(I219,[27]TABELAS!$E$1:$F$48,2,0)</f>
        <v>#N/A</v>
      </c>
      <c r="BI219" s="491" t="str">
        <f>IF(AV219="","",VLOOKUP(CONCATENATE(I219,K219),[27]atualizada!$A$6:$N$160,12,0))</f>
        <v/>
      </c>
      <c r="BJ219" s="491" t="e">
        <f>IF(#REF!="","",VLOOKUP(CONCATENATE(I219,K219),[27]atualizada!$A$6:$N$160,8,0))</f>
        <v>#REF!</v>
      </c>
      <c r="BK219" s="491">
        <f>IF(BA219="","",VLOOKUP(CONCATENATE(I219,K219),[27]atualizada!$A$6:$N$160,10,0))</f>
        <v>0</v>
      </c>
      <c r="BL219" s="494"/>
      <c r="BM219" s="494"/>
      <c r="BO219" s="491"/>
      <c r="BP219" s="491"/>
      <c r="BQ219" s="492">
        <f t="shared" si="100"/>
        <v>0</v>
      </c>
      <c r="BR219" s="494"/>
      <c r="BS219" s="494"/>
      <c r="BT219" s="494"/>
      <c r="BX219" s="493">
        <f t="shared" si="117"/>
        <v>0</v>
      </c>
      <c r="BY219" s="493" t="e">
        <f>#REF!*BE219</f>
        <v>#REF!</v>
      </c>
      <c r="BZ219" s="493">
        <f t="shared" si="99"/>
        <v>0</v>
      </c>
    </row>
    <row r="220" spans="1:78" ht="49.9" customHeight="1">
      <c r="A220" s="482">
        <f>IFERROR(VLOOKUP(G220,'base dados'!$K$2:$L$3,2,FALSE),0)</f>
        <v>0</v>
      </c>
      <c r="B220" s="482">
        <f>IFERROR(VLOOKUP(H220,'base dados'!$O$2:$P$5,2,FALSE),0)</f>
        <v>0</v>
      </c>
      <c r="C220" s="578">
        <f t="shared" si="97"/>
        <v>210</v>
      </c>
      <c r="D220" s="578"/>
      <c r="E220" s="578"/>
      <c r="F220" s="581"/>
      <c r="G220" s="579"/>
      <c r="H220" s="579"/>
      <c r="I220" s="578"/>
      <c r="J220" s="582"/>
      <c r="K220" s="582"/>
      <c r="L220" s="586">
        <f t="shared" si="101"/>
        <v>0</v>
      </c>
      <c r="M220" s="587"/>
      <c r="N220" s="587"/>
      <c r="O220" s="586">
        <f t="shared" si="102"/>
        <v>0</v>
      </c>
      <c r="P220" s="587"/>
      <c r="Q220" s="587"/>
      <c r="R220" s="587"/>
      <c r="S220" s="587"/>
      <c r="T220" s="586">
        <f t="shared" si="103"/>
        <v>0</v>
      </c>
      <c r="U220" s="582"/>
      <c r="V220" s="582"/>
      <c r="W220" s="582"/>
      <c r="X220" s="582"/>
      <c r="Y220" s="586">
        <f t="shared" si="104"/>
        <v>0</v>
      </c>
      <c r="Z220" s="582"/>
      <c r="AA220" s="582"/>
      <c r="AB220" s="586">
        <f t="shared" si="105"/>
        <v>0</v>
      </c>
      <c r="AC220" s="582"/>
      <c r="AD220" s="582"/>
      <c r="AE220" s="582"/>
      <c r="AF220" s="586">
        <f t="shared" si="106"/>
        <v>0</v>
      </c>
      <c r="AG220" s="582"/>
      <c r="AH220" s="582"/>
      <c r="AI220" s="582"/>
      <c r="AJ220" s="582"/>
      <c r="AK220" s="586">
        <f t="shared" si="107"/>
        <v>0</v>
      </c>
      <c r="AL220" s="582"/>
      <c r="AM220" s="582"/>
      <c r="AN220" s="586">
        <f t="shared" si="108"/>
        <v>0</v>
      </c>
      <c r="AO220" s="582"/>
      <c r="AP220" s="582"/>
      <c r="AQ220" s="582"/>
      <c r="AR220" s="588">
        <f t="shared" si="109"/>
        <v>0</v>
      </c>
      <c r="AS220" s="590">
        <f t="shared" si="98"/>
        <v>0</v>
      </c>
      <c r="AT220" s="583" t="str">
        <f t="shared" si="110"/>
        <v/>
      </c>
      <c r="AU220" s="583" t="str">
        <f t="shared" si="111"/>
        <v/>
      </c>
      <c r="AV220" s="584" t="str">
        <f>IFERROR(VLOOKUP(G220,'base dados'!$B$2:$C$47,2,FALSE),"")</f>
        <v/>
      </c>
      <c r="AW220" s="589">
        <f t="shared" si="112"/>
        <v>0</v>
      </c>
      <c r="AX220" s="583" t="str">
        <f t="shared" si="113"/>
        <v/>
      </c>
      <c r="AY220" s="583" t="str">
        <f t="shared" si="114"/>
        <v/>
      </c>
      <c r="AZ220" s="585" t="str">
        <f>IFERROR(VLOOKUP(H220,'base dados'!$B$2:$C$47,2,FALSE),"")</f>
        <v/>
      </c>
      <c r="BA220" s="589">
        <f t="shared" si="115"/>
        <v>0</v>
      </c>
      <c r="BB220" s="589">
        <f t="shared" si="116"/>
        <v>0</v>
      </c>
      <c r="BD220" s="494"/>
      <c r="BE220" s="494"/>
      <c r="BF220" s="494"/>
      <c r="BG220" s="494"/>
      <c r="BH220" s="482" t="e">
        <f>VLOOKUP(I220,[27]TABELAS!$E$1:$F$48,2,0)</f>
        <v>#N/A</v>
      </c>
      <c r="BI220" s="491" t="str">
        <f>IF(AV220="","",VLOOKUP(CONCATENATE(I220,K220),[27]atualizada!$A$6:$N$160,12,0))</f>
        <v/>
      </c>
      <c r="BJ220" s="491" t="e">
        <f>IF(#REF!="","",VLOOKUP(CONCATENATE(I220,K220),[27]atualizada!$A$6:$N$160,8,0))</f>
        <v>#REF!</v>
      </c>
      <c r="BK220" s="491">
        <f>IF(BA220="","",VLOOKUP(CONCATENATE(I220,K220),[27]atualizada!$A$6:$N$160,10,0))</f>
        <v>0</v>
      </c>
      <c r="BL220" s="494"/>
      <c r="BM220" s="494"/>
      <c r="BO220" s="491"/>
      <c r="BP220" s="491"/>
      <c r="BQ220" s="492">
        <f t="shared" si="100"/>
        <v>0</v>
      </c>
      <c r="BR220" s="494"/>
      <c r="BS220" s="494"/>
      <c r="BT220" s="494"/>
      <c r="BX220" s="493">
        <f t="shared" si="117"/>
        <v>0</v>
      </c>
      <c r="BY220" s="493" t="e">
        <f>#REF!*BE220</f>
        <v>#REF!</v>
      </c>
      <c r="BZ220" s="493">
        <f t="shared" si="99"/>
        <v>0</v>
      </c>
    </row>
    <row r="221" spans="1:78" ht="49.9" customHeight="1">
      <c r="A221" s="482">
        <f>IFERROR(VLOOKUP(G221,'base dados'!$K$2:$L$3,2,FALSE),0)</f>
        <v>0</v>
      </c>
      <c r="B221" s="482">
        <f>IFERROR(VLOOKUP(H221,'base dados'!$O$2:$P$5,2,FALSE),0)</f>
        <v>0</v>
      </c>
      <c r="C221" s="578">
        <f t="shared" si="97"/>
        <v>211</v>
      </c>
      <c r="D221" s="578"/>
      <c r="E221" s="578"/>
      <c r="F221" s="581"/>
      <c r="G221" s="579"/>
      <c r="H221" s="579"/>
      <c r="I221" s="578"/>
      <c r="J221" s="582"/>
      <c r="K221" s="582"/>
      <c r="L221" s="586">
        <f t="shared" si="101"/>
        <v>0</v>
      </c>
      <c r="M221" s="587"/>
      <c r="N221" s="587"/>
      <c r="O221" s="586">
        <f t="shared" si="102"/>
        <v>0</v>
      </c>
      <c r="P221" s="587"/>
      <c r="Q221" s="587"/>
      <c r="R221" s="587"/>
      <c r="S221" s="587"/>
      <c r="T221" s="586">
        <f t="shared" si="103"/>
        <v>0</v>
      </c>
      <c r="U221" s="582"/>
      <c r="V221" s="582"/>
      <c r="W221" s="582"/>
      <c r="X221" s="582"/>
      <c r="Y221" s="586">
        <f t="shared" si="104"/>
        <v>0</v>
      </c>
      <c r="Z221" s="582"/>
      <c r="AA221" s="582"/>
      <c r="AB221" s="586">
        <f t="shared" si="105"/>
        <v>0</v>
      </c>
      <c r="AC221" s="582"/>
      <c r="AD221" s="582"/>
      <c r="AE221" s="582"/>
      <c r="AF221" s="586">
        <f t="shared" si="106"/>
        <v>0</v>
      </c>
      <c r="AG221" s="582"/>
      <c r="AH221" s="582"/>
      <c r="AI221" s="582"/>
      <c r="AJ221" s="582"/>
      <c r="AK221" s="586">
        <f t="shared" si="107"/>
        <v>0</v>
      </c>
      <c r="AL221" s="582"/>
      <c r="AM221" s="582"/>
      <c r="AN221" s="586">
        <f t="shared" si="108"/>
        <v>0</v>
      </c>
      <c r="AO221" s="582"/>
      <c r="AP221" s="582"/>
      <c r="AQ221" s="582"/>
      <c r="AR221" s="588">
        <f t="shared" si="109"/>
        <v>0</v>
      </c>
      <c r="AS221" s="590">
        <f t="shared" si="98"/>
        <v>0</v>
      </c>
      <c r="AT221" s="583" t="str">
        <f t="shared" si="110"/>
        <v/>
      </c>
      <c r="AU221" s="583" t="str">
        <f t="shared" si="111"/>
        <v/>
      </c>
      <c r="AV221" s="584" t="str">
        <f>IFERROR(VLOOKUP(G221,'base dados'!$B$2:$C$47,2,FALSE),"")</f>
        <v/>
      </c>
      <c r="AW221" s="589">
        <f t="shared" si="112"/>
        <v>0</v>
      </c>
      <c r="AX221" s="583" t="str">
        <f t="shared" si="113"/>
        <v/>
      </c>
      <c r="AY221" s="583" t="str">
        <f t="shared" si="114"/>
        <v/>
      </c>
      <c r="AZ221" s="585" t="str">
        <f>IFERROR(VLOOKUP(H221,'base dados'!$B$2:$C$47,2,FALSE),"")</f>
        <v/>
      </c>
      <c r="BA221" s="589">
        <f t="shared" si="115"/>
        <v>0</v>
      </c>
      <c r="BB221" s="589">
        <f t="shared" si="116"/>
        <v>0</v>
      </c>
      <c r="BD221" s="494"/>
      <c r="BE221" s="494"/>
      <c r="BF221" s="494"/>
      <c r="BG221" s="494"/>
      <c r="BH221" s="482" t="e">
        <f>VLOOKUP(I221,[27]TABELAS!$E$1:$F$48,2,0)</f>
        <v>#N/A</v>
      </c>
      <c r="BI221" s="491" t="str">
        <f>IF(AV221="","",VLOOKUP(CONCATENATE(I221,K221),[27]atualizada!$A$6:$N$160,12,0))</f>
        <v/>
      </c>
      <c r="BJ221" s="491" t="e">
        <f>IF(#REF!="","",VLOOKUP(CONCATENATE(I221,K221),[27]atualizada!$A$6:$N$160,8,0))</f>
        <v>#REF!</v>
      </c>
      <c r="BK221" s="491">
        <f>IF(BA221="","",VLOOKUP(CONCATENATE(I221,K221),[27]atualizada!$A$6:$N$160,10,0))</f>
        <v>0</v>
      </c>
      <c r="BL221" s="494"/>
      <c r="BM221" s="494"/>
      <c r="BO221" s="491"/>
      <c r="BP221" s="491"/>
      <c r="BQ221" s="492">
        <f t="shared" si="100"/>
        <v>0</v>
      </c>
      <c r="BR221" s="494"/>
      <c r="BS221" s="494"/>
      <c r="BT221" s="494"/>
      <c r="BX221" s="493">
        <f t="shared" si="117"/>
        <v>0</v>
      </c>
      <c r="BY221" s="493" t="e">
        <f>#REF!*BE221</f>
        <v>#REF!</v>
      </c>
      <c r="BZ221" s="493">
        <f t="shared" si="99"/>
        <v>0</v>
      </c>
    </row>
    <row r="222" spans="1:78" ht="49.9" customHeight="1">
      <c r="A222" s="482">
        <f>IFERROR(VLOOKUP(G222,'base dados'!$K$2:$L$3,2,FALSE),0)</f>
        <v>0</v>
      </c>
      <c r="B222" s="482">
        <f>IFERROR(VLOOKUP(H222,'base dados'!$O$2:$P$5,2,FALSE),0)</f>
        <v>0</v>
      </c>
      <c r="C222" s="578">
        <f t="shared" si="97"/>
        <v>212</v>
      </c>
      <c r="D222" s="578"/>
      <c r="E222" s="578"/>
      <c r="F222" s="581"/>
      <c r="G222" s="579"/>
      <c r="H222" s="579"/>
      <c r="I222" s="578"/>
      <c r="J222" s="582"/>
      <c r="K222" s="582"/>
      <c r="L222" s="586">
        <f t="shared" si="101"/>
        <v>0</v>
      </c>
      <c r="M222" s="587"/>
      <c r="N222" s="587"/>
      <c r="O222" s="586">
        <f t="shared" si="102"/>
        <v>0</v>
      </c>
      <c r="P222" s="587"/>
      <c r="Q222" s="587"/>
      <c r="R222" s="587"/>
      <c r="S222" s="587"/>
      <c r="T222" s="586">
        <f t="shared" si="103"/>
        <v>0</v>
      </c>
      <c r="U222" s="582"/>
      <c r="V222" s="582"/>
      <c r="W222" s="582"/>
      <c r="X222" s="582"/>
      <c r="Y222" s="586">
        <f t="shared" si="104"/>
        <v>0</v>
      </c>
      <c r="Z222" s="582"/>
      <c r="AA222" s="582"/>
      <c r="AB222" s="586">
        <f t="shared" si="105"/>
        <v>0</v>
      </c>
      <c r="AC222" s="582"/>
      <c r="AD222" s="582"/>
      <c r="AE222" s="582"/>
      <c r="AF222" s="586">
        <f t="shared" si="106"/>
        <v>0</v>
      </c>
      <c r="AG222" s="582"/>
      <c r="AH222" s="582"/>
      <c r="AI222" s="582"/>
      <c r="AJ222" s="582"/>
      <c r="AK222" s="586">
        <f t="shared" si="107"/>
        <v>0</v>
      </c>
      <c r="AL222" s="582"/>
      <c r="AM222" s="582"/>
      <c r="AN222" s="586">
        <f t="shared" si="108"/>
        <v>0</v>
      </c>
      <c r="AO222" s="582"/>
      <c r="AP222" s="582"/>
      <c r="AQ222" s="582"/>
      <c r="AR222" s="588">
        <f t="shared" si="109"/>
        <v>0</v>
      </c>
      <c r="AS222" s="590">
        <f t="shared" si="98"/>
        <v>0</v>
      </c>
      <c r="AT222" s="583" t="str">
        <f t="shared" si="110"/>
        <v/>
      </c>
      <c r="AU222" s="583" t="str">
        <f t="shared" si="111"/>
        <v/>
      </c>
      <c r="AV222" s="584" t="str">
        <f>IFERROR(VLOOKUP(G222,'base dados'!$B$2:$C$47,2,FALSE),"")</f>
        <v/>
      </c>
      <c r="AW222" s="589">
        <f t="shared" si="112"/>
        <v>0</v>
      </c>
      <c r="AX222" s="583" t="str">
        <f t="shared" si="113"/>
        <v/>
      </c>
      <c r="AY222" s="583" t="str">
        <f t="shared" si="114"/>
        <v/>
      </c>
      <c r="AZ222" s="585" t="str">
        <f>IFERROR(VLOOKUP(H222,'base dados'!$B$2:$C$47,2,FALSE),"")</f>
        <v/>
      </c>
      <c r="BA222" s="589">
        <f t="shared" si="115"/>
        <v>0</v>
      </c>
      <c r="BB222" s="589">
        <f t="shared" si="116"/>
        <v>0</v>
      </c>
      <c r="BD222" s="494"/>
      <c r="BE222" s="494"/>
      <c r="BF222" s="494"/>
      <c r="BG222" s="494"/>
      <c r="BH222" s="482" t="e">
        <f>VLOOKUP(I222,[27]TABELAS!$E$1:$F$48,2,0)</f>
        <v>#N/A</v>
      </c>
      <c r="BI222" s="491" t="str">
        <f>IF(AV222="","",VLOOKUP(CONCATENATE(I222,K222),[27]atualizada!$A$6:$N$160,12,0))</f>
        <v/>
      </c>
      <c r="BJ222" s="491" t="e">
        <f>IF(#REF!="","",VLOOKUP(CONCATENATE(I222,K222),[27]atualizada!$A$6:$N$160,8,0))</f>
        <v>#REF!</v>
      </c>
      <c r="BK222" s="491">
        <f>IF(BA222="","",VLOOKUP(CONCATENATE(I222,K222),[27]atualizada!$A$6:$N$160,10,0))</f>
        <v>0</v>
      </c>
      <c r="BL222" s="494"/>
      <c r="BM222" s="494"/>
      <c r="BO222" s="491"/>
      <c r="BP222" s="491"/>
      <c r="BQ222" s="492">
        <f t="shared" si="100"/>
        <v>0</v>
      </c>
      <c r="BR222" s="494"/>
      <c r="BS222" s="494"/>
      <c r="BT222" s="494"/>
      <c r="BX222" s="493">
        <f t="shared" si="117"/>
        <v>0</v>
      </c>
      <c r="BY222" s="493" t="e">
        <f>#REF!*BE222</f>
        <v>#REF!</v>
      </c>
      <c r="BZ222" s="493">
        <f t="shared" si="99"/>
        <v>0</v>
      </c>
    </row>
    <row r="223" spans="1:78" ht="49.9" customHeight="1">
      <c r="A223" s="482">
        <f>IFERROR(VLOOKUP(G223,'base dados'!$K$2:$L$3,2,FALSE),0)</f>
        <v>0</v>
      </c>
      <c r="B223" s="482">
        <f>IFERROR(VLOOKUP(H223,'base dados'!$O$2:$P$5,2,FALSE),0)</f>
        <v>0</v>
      </c>
      <c r="C223" s="578">
        <f t="shared" si="97"/>
        <v>213</v>
      </c>
      <c r="D223" s="578"/>
      <c r="E223" s="578"/>
      <c r="F223" s="581"/>
      <c r="G223" s="579"/>
      <c r="H223" s="579"/>
      <c r="I223" s="578"/>
      <c r="J223" s="582"/>
      <c r="K223" s="582"/>
      <c r="L223" s="586">
        <f t="shared" si="101"/>
        <v>0</v>
      </c>
      <c r="M223" s="587"/>
      <c r="N223" s="587"/>
      <c r="O223" s="586">
        <f t="shared" si="102"/>
        <v>0</v>
      </c>
      <c r="P223" s="587"/>
      <c r="Q223" s="587"/>
      <c r="R223" s="587"/>
      <c r="S223" s="587"/>
      <c r="T223" s="586">
        <f t="shared" si="103"/>
        <v>0</v>
      </c>
      <c r="U223" s="582"/>
      <c r="V223" s="582"/>
      <c r="W223" s="582"/>
      <c r="X223" s="582"/>
      <c r="Y223" s="586">
        <f t="shared" si="104"/>
        <v>0</v>
      </c>
      <c r="Z223" s="582"/>
      <c r="AA223" s="582"/>
      <c r="AB223" s="586">
        <f t="shared" si="105"/>
        <v>0</v>
      </c>
      <c r="AC223" s="582"/>
      <c r="AD223" s="582"/>
      <c r="AE223" s="582"/>
      <c r="AF223" s="586">
        <f t="shared" si="106"/>
        <v>0</v>
      </c>
      <c r="AG223" s="582"/>
      <c r="AH223" s="582"/>
      <c r="AI223" s="582"/>
      <c r="AJ223" s="582"/>
      <c r="AK223" s="586">
        <f t="shared" si="107"/>
        <v>0</v>
      </c>
      <c r="AL223" s="582"/>
      <c r="AM223" s="582"/>
      <c r="AN223" s="586">
        <f t="shared" si="108"/>
        <v>0</v>
      </c>
      <c r="AO223" s="582"/>
      <c r="AP223" s="582"/>
      <c r="AQ223" s="582"/>
      <c r="AR223" s="588">
        <f t="shared" si="109"/>
        <v>0</v>
      </c>
      <c r="AS223" s="590">
        <f t="shared" si="98"/>
        <v>0</v>
      </c>
      <c r="AT223" s="583" t="str">
        <f t="shared" si="110"/>
        <v/>
      </c>
      <c r="AU223" s="583" t="str">
        <f t="shared" si="111"/>
        <v/>
      </c>
      <c r="AV223" s="584" t="str">
        <f>IFERROR(VLOOKUP(G223,'base dados'!$B$2:$C$47,2,FALSE),"")</f>
        <v/>
      </c>
      <c r="AW223" s="589">
        <f t="shared" si="112"/>
        <v>0</v>
      </c>
      <c r="AX223" s="583" t="str">
        <f t="shared" si="113"/>
        <v/>
      </c>
      <c r="AY223" s="583" t="str">
        <f t="shared" si="114"/>
        <v/>
      </c>
      <c r="AZ223" s="585" t="str">
        <f>IFERROR(VLOOKUP(H223,'base dados'!$B$2:$C$47,2,FALSE),"")</f>
        <v/>
      </c>
      <c r="BA223" s="589">
        <f t="shared" si="115"/>
        <v>0</v>
      </c>
      <c r="BB223" s="589">
        <f t="shared" si="116"/>
        <v>0</v>
      </c>
      <c r="BD223" s="494"/>
      <c r="BE223" s="494"/>
      <c r="BF223" s="494"/>
      <c r="BG223" s="494"/>
      <c r="BH223" s="482" t="e">
        <f>VLOOKUP(I223,[27]TABELAS!$E$1:$F$48,2,0)</f>
        <v>#N/A</v>
      </c>
      <c r="BI223" s="491" t="str">
        <f>IF(AV223="","",VLOOKUP(CONCATENATE(I223,K223),[27]atualizada!$A$6:$N$160,12,0))</f>
        <v/>
      </c>
      <c r="BJ223" s="491" t="e">
        <f>IF(#REF!="","",VLOOKUP(CONCATENATE(I223,K223),[27]atualizada!$A$6:$N$160,8,0))</f>
        <v>#REF!</v>
      </c>
      <c r="BK223" s="491">
        <f>IF(BA223="","",VLOOKUP(CONCATENATE(I223,K223),[27]atualizada!$A$6:$N$160,10,0))</f>
        <v>0</v>
      </c>
      <c r="BL223" s="494"/>
      <c r="BM223" s="494"/>
      <c r="BO223" s="491"/>
      <c r="BP223" s="491"/>
      <c r="BQ223" s="492">
        <f t="shared" si="100"/>
        <v>0</v>
      </c>
      <c r="BR223" s="494"/>
      <c r="BS223" s="494"/>
      <c r="BT223" s="494"/>
      <c r="BX223" s="493">
        <f t="shared" si="117"/>
        <v>0</v>
      </c>
      <c r="BY223" s="493" t="e">
        <f>#REF!*BE223</f>
        <v>#REF!</v>
      </c>
      <c r="BZ223" s="493">
        <f t="shared" si="99"/>
        <v>0</v>
      </c>
    </row>
    <row r="224" spans="1:78" ht="49.9" customHeight="1">
      <c r="A224" s="482">
        <f>IFERROR(VLOOKUP(G224,'base dados'!$K$2:$L$3,2,FALSE),0)</f>
        <v>0</v>
      </c>
      <c r="B224" s="482">
        <f>IFERROR(VLOOKUP(H224,'base dados'!$O$2:$P$5,2,FALSE),0)</f>
        <v>0</v>
      </c>
      <c r="C224" s="578">
        <f t="shared" si="97"/>
        <v>214</v>
      </c>
      <c r="D224" s="578"/>
      <c r="E224" s="578"/>
      <c r="F224" s="581"/>
      <c r="G224" s="579"/>
      <c r="H224" s="579"/>
      <c r="I224" s="578"/>
      <c r="J224" s="582"/>
      <c r="K224" s="582"/>
      <c r="L224" s="586">
        <f t="shared" si="101"/>
        <v>0</v>
      </c>
      <c r="M224" s="587"/>
      <c r="N224" s="587"/>
      <c r="O224" s="586">
        <f t="shared" si="102"/>
        <v>0</v>
      </c>
      <c r="P224" s="587"/>
      <c r="Q224" s="587"/>
      <c r="R224" s="587"/>
      <c r="S224" s="587"/>
      <c r="T224" s="586">
        <f t="shared" si="103"/>
        <v>0</v>
      </c>
      <c r="U224" s="582"/>
      <c r="V224" s="582"/>
      <c r="W224" s="582"/>
      <c r="X224" s="582"/>
      <c r="Y224" s="586">
        <f t="shared" si="104"/>
        <v>0</v>
      </c>
      <c r="Z224" s="582"/>
      <c r="AA224" s="582"/>
      <c r="AB224" s="586">
        <f t="shared" si="105"/>
        <v>0</v>
      </c>
      <c r="AC224" s="582"/>
      <c r="AD224" s="582"/>
      <c r="AE224" s="582"/>
      <c r="AF224" s="586">
        <f t="shared" si="106"/>
        <v>0</v>
      </c>
      <c r="AG224" s="582"/>
      <c r="AH224" s="582"/>
      <c r="AI224" s="582"/>
      <c r="AJ224" s="582"/>
      <c r="AK224" s="586">
        <f t="shared" si="107"/>
        <v>0</v>
      </c>
      <c r="AL224" s="582"/>
      <c r="AM224" s="582"/>
      <c r="AN224" s="586">
        <f t="shared" si="108"/>
        <v>0</v>
      </c>
      <c r="AO224" s="582"/>
      <c r="AP224" s="582"/>
      <c r="AQ224" s="582"/>
      <c r="AR224" s="588">
        <f t="shared" si="109"/>
        <v>0</v>
      </c>
      <c r="AS224" s="590">
        <f t="shared" si="98"/>
        <v>0</v>
      </c>
      <c r="AT224" s="583" t="str">
        <f t="shared" si="110"/>
        <v/>
      </c>
      <c r="AU224" s="583" t="str">
        <f t="shared" si="111"/>
        <v/>
      </c>
      <c r="AV224" s="584" t="str">
        <f>IFERROR(VLOOKUP(G224,'base dados'!$B$2:$C$47,2,FALSE),"")</f>
        <v/>
      </c>
      <c r="AW224" s="589">
        <f t="shared" si="112"/>
        <v>0</v>
      </c>
      <c r="AX224" s="583" t="str">
        <f t="shared" si="113"/>
        <v/>
      </c>
      <c r="AY224" s="583" t="str">
        <f t="shared" si="114"/>
        <v/>
      </c>
      <c r="AZ224" s="585" t="str">
        <f>IFERROR(VLOOKUP(H224,'base dados'!$B$2:$C$47,2,FALSE),"")</f>
        <v/>
      </c>
      <c r="BA224" s="589">
        <f t="shared" si="115"/>
        <v>0</v>
      </c>
      <c r="BB224" s="589">
        <f t="shared" si="116"/>
        <v>0</v>
      </c>
      <c r="BD224" s="494"/>
      <c r="BE224" s="494"/>
      <c r="BF224" s="494"/>
      <c r="BG224" s="494"/>
      <c r="BH224" s="482" t="e">
        <f>VLOOKUP(I224,[27]TABELAS!$E$1:$F$48,2,0)</f>
        <v>#N/A</v>
      </c>
      <c r="BI224" s="491" t="str">
        <f>IF(AV224="","",VLOOKUP(CONCATENATE(I224,K224),[27]atualizada!$A$6:$N$160,12,0))</f>
        <v/>
      </c>
      <c r="BJ224" s="491" t="e">
        <f>IF(#REF!="","",VLOOKUP(CONCATENATE(I224,K224),[27]atualizada!$A$6:$N$160,8,0))</f>
        <v>#REF!</v>
      </c>
      <c r="BK224" s="491">
        <f>IF(BA224="","",VLOOKUP(CONCATENATE(I224,K224),[27]atualizada!$A$6:$N$160,10,0))</f>
        <v>0</v>
      </c>
      <c r="BL224" s="494"/>
      <c r="BM224" s="494"/>
      <c r="BO224" s="491"/>
      <c r="BP224" s="491"/>
      <c r="BQ224" s="492">
        <f t="shared" si="100"/>
        <v>0</v>
      </c>
      <c r="BR224" s="494"/>
      <c r="BS224" s="494"/>
      <c r="BT224" s="494"/>
      <c r="BX224" s="493">
        <f t="shared" si="117"/>
        <v>0</v>
      </c>
      <c r="BY224" s="493" t="e">
        <f>#REF!*BE224</f>
        <v>#REF!</v>
      </c>
      <c r="BZ224" s="493">
        <f t="shared" si="99"/>
        <v>0</v>
      </c>
    </row>
    <row r="225" spans="1:78" ht="49.9" customHeight="1">
      <c r="A225" s="482">
        <f>IFERROR(VLOOKUP(G225,'base dados'!$K$2:$L$3,2,FALSE),0)</f>
        <v>0</v>
      </c>
      <c r="B225" s="482">
        <f>IFERROR(VLOOKUP(H225,'base dados'!$O$2:$P$5,2,FALSE),0)</f>
        <v>0</v>
      </c>
      <c r="C225" s="578">
        <f t="shared" si="97"/>
        <v>215</v>
      </c>
      <c r="D225" s="578"/>
      <c r="E225" s="578"/>
      <c r="F225" s="581"/>
      <c r="G225" s="579"/>
      <c r="H225" s="579"/>
      <c r="I225" s="578"/>
      <c r="J225" s="582"/>
      <c r="K225" s="582"/>
      <c r="L225" s="586">
        <f t="shared" si="101"/>
        <v>0</v>
      </c>
      <c r="M225" s="587"/>
      <c r="N225" s="587"/>
      <c r="O225" s="586">
        <f t="shared" si="102"/>
        <v>0</v>
      </c>
      <c r="P225" s="587"/>
      <c r="Q225" s="587"/>
      <c r="R225" s="587"/>
      <c r="S225" s="587"/>
      <c r="T225" s="586">
        <f t="shared" si="103"/>
        <v>0</v>
      </c>
      <c r="U225" s="582"/>
      <c r="V225" s="582"/>
      <c r="W225" s="582"/>
      <c r="X225" s="582"/>
      <c r="Y225" s="586">
        <f t="shared" si="104"/>
        <v>0</v>
      </c>
      <c r="Z225" s="582"/>
      <c r="AA225" s="582"/>
      <c r="AB225" s="586">
        <f t="shared" si="105"/>
        <v>0</v>
      </c>
      <c r="AC225" s="582"/>
      <c r="AD225" s="582"/>
      <c r="AE225" s="582"/>
      <c r="AF225" s="586">
        <f t="shared" si="106"/>
        <v>0</v>
      </c>
      <c r="AG225" s="582"/>
      <c r="AH225" s="582"/>
      <c r="AI225" s="582"/>
      <c r="AJ225" s="582"/>
      <c r="AK225" s="586">
        <f t="shared" si="107"/>
        <v>0</v>
      </c>
      <c r="AL225" s="582"/>
      <c r="AM225" s="582"/>
      <c r="AN225" s="586">
        <f t="shared" si="108"/>
        <v>0</v>
      </c>
      <c r="AO225" s="582"/>
      <c r="AP225" s="582"/>
      <c r="AQ225" s="582"/>
      <c r="AR225" s="588">
        <f t="shared" si="109"/>
        <v>0</v>
      </c>
      <c r="AS225" s="590">
        <f t="shared" si="98"/>
        <v>0</v>
      </c>
      <c r="AT225" s="583" t="str">
        <f t="shared" si="110"/>
        <v/>
      </c>
      <c r="AU225" s="583" t="str">
        <f t="shared" si="111"/>
        <v/>
      </c>
      <c r="AV225" s="584" t="str">
        <f>IFERROR(VLOOKUP(G225,'base dados'!$B$2:$C$47,2,FALSE),"")</f>
        <v/>
      </c>
      <c r="AW225" s="589">
        <f t="shared" si="112"/>
        <v>0</v>
      </c>
      <c r="AX225" s="583" t="str">
        <f t="shared" si="113"/>
        <v/>
      </c>
      <c r="AY225" s="583" t="str">
        <f t="shared" si="114"/>
        <v/>
      </c>
      <c r="AZ225" s="585" t="str">
        <f>IFERROR(VLOOKUP(H225,'base dados'!$B$2:$C$47,2,FALSE),"")</f>
        <v/>
      </c>
      <c r="BA225" s="589">
        <f t="shared" si="115"/>
        <v>0</v>
      </c>
      <c r="BB225" s="589">
        <f t="shared" si="116"/>
        <v>0</v>
      </c>
      <c r="BD225" s="494"/>
      <c r="BE225" s="494"/>
      <c r="BF225" s="494"/>
      <c r="BG225" s="494"/>
      <c r="BH225" s="482" t="e">
        <f>VLOOKUP(I225,[27]TABELAS!$E$1:$F$48,2,0)</f>
        <v>#N/A</v>
      </c>
      <c r="BI225" s="491" t="str">
        <f>IF(AV225="","",VLOOKUP(CONCATENATE(I225,K225),[27]atualizada!$A$6:$N$160,12,0))</f>
        <v/>
      </c>
      <c r="BJ225" s="491" t="e">
        <f>IF(#REF!="","",VLOOKUP(CONCATENATE(I225,K225),[27]atualizada!$A$6:$N$160,8,0))</f>
        <v>#REF!</v>
      </c>
      <c r="BK225" s="491">
        <f>IF(BA225="","",VLOOKUP(CONCATENATE(I225,K225),[27]atualizada!$A$6:$N$160,10,0))</f>
        <v>0</v>
      </c>
      <c r="BL225" s="494"/>
      <c r="BM225" s="494"/>
      <c r="BO225" s="491"/>
      <c r="BP225" s="491"/>
      <c r="BQ225" s="492">
        <f t="shared" si="100"/>
        <v>0</v>
      </c>
      <c r="BR225" s="494"/>
      <c r="BS225" s="494"/>
      <c r="BT225" s="494"/>
      <c r="BX225" s="493">
        <f t="shared" si="117"/>
        <v>0</v>
      </c>
      <c r="BY225" s="493" t="e">
        <f>#REF!*BE225</f>
        <v>#REF!</v>
      </c>
      <c r="BZ225" s="493">
        <f t="shared" si="99"/>
        <v>0</v>
      </c>
    </row>
    <row r="226" spans="1:78" ht="49.9" customHeight="1">
      <c r="A226" s="482">
        <f>IFERROR(VLOOKUP(G226,'base dados'!$K$2:$L$3,2,FALSE),0)</f>
        <v>0</v>
      </c>
      <c r="B226" s="482">
        <f>IFERROR(VLOOKUP(H226,'base dados'!$O$2:$P$5,2,FALSE),0)</f>
        <v>0</v>
      </c>
      <c r="C226" s="578">
        <f t="shared" si="97"/>
        <v>216</v>
      </c>
      <c r="D226" s="578"/>
      <c r="E226" s="578"/>
      <c r="F226" s="581"/>
      <c r="G226" s="579"/>
      <c r="H226" s="579"/>
      <c r="I226" s="578"/>
      <c r="J226" s="582"/>
      <c r="K226" s="582"/>
      <c r="L226" s="586">
        <f t="shared" si="101"/>
        <v>0</v>
      </c>
      <c r="M226" s="587"/>
      <c r="N226" s="587"/>
      <c r="O226" s="586">
        <f t="shared" si="102"/>
        <v>0</v>
      </c>
      <c r="P226" s="587"/>
      <c r="Q226" s="587"/>
      <c r="R226" s="587"/>
      <c r="S226" s="587"/>
      <c r="T226" s="586">
        <f t="shared" si="103"/>
        <v>0</v>
      </c>
      <c r="U226" s="582"/>
      <c r="V226" s="582"/>
      <c r="W226" s="582"/>
      <c r="X226" s="582"/>
      <c r="Y226" s="586">
        <f t="shared" si="104"/>
        <v>0</v>
      </c>
      <c r="Z226" s="582"/>
      <c r="AA226" s="582"/>
      <c r="AB226" s="586">
        <f t="shared" si="105"/>
        <v>0</v>
      </c>
      <c r="AC226" s="582"/>
      <c r="AD226" s="582"/>
      <c r="AE226" s="582"/>
      <c r="AF226" s="586">
        <f t="shared" si="106"/>
        <v>0</v>
      </c>
      <c r="AG226" s="582"/>
      <c r="AH226" s="582"/>
      <c r="AI226" s="582"/>
      <c r="AJ226" s="582"/>
      <c r="AK226" s="586">
        <f t="shared" si="107"/>
        <v>0</v>
      </c>
      <c r="AL226" s="582"/>
      <c r="AM226" s="582"/>
      <c r="AN226" s="586">
        <f t="shared" si="108"/>
        <v>0</v>
      </c>
      <c r="AO226" s="582"/>
      <c r="AP226" s="582"/>
      <c r="AQ226" s="582"/>
      <c r="AR226" s="588">
        <f t="shared" si="109"/>
        <v>0</v>
      </c>
      <c r="AS226" s="590">
        <f t="shared" si="98"/>
        <v>0</v>
      </c>
      <c r="AT226" s="583" t="str">
        <f t="shared" si="110"/>
        <v/>
      </c>
      <c r="AU226" s="583" t="str">
        <f t="shared" si="111"/>
        <v/>
      </c>
      <c r="AV226" s="584" t="str">
        <f>IFERROR(VLOOKUP(G226,'base dados'!$B$2:$C$47,2,FALSE),"")</f>
        <v/>
      </c>
      <c r="AW226" s="589">
        <f t="shared" si="112"/>
        <v>0</v>
      </c>
      <c r="AX226" s="583" t="str">
        <f t="shared" si="113"/>
        <v/>
      </c>
      <c r="AY226" s="583" t="str">
        <f t="shared" si="114"/>
        <v/>
      </c>
      <c r="AZ226" s="585" t="str">
        <f>IFERROR(VLOOKUP(H226,'base dados'!$B$2:$C$47,2,FALSE),"")</f>
        <v/>
      </c>
      <c r="BA226" s="589">
        <f t="shared" si="115"/>
        <v>0</v>
      </c>
      <c r="BB226" s="589">
        <f t="shared" si="116"/>
        <v>0</v>
      </c>
      <c r="BD226" s="494"/>
      <c r="BE226" s="494"/>
      <c r="BF226" s="494"/>
      <c r="BG226" s="494"/>
      <c r="BH226" s="482" t="e">
        <f>VLOOKUP(I226,[27]TABELAS!$E$1:$F$48,2,0)</f>
        <v>#N/A</v>
      </c>
      <c r="BI226" s="491" t="str">
        <f>IF(AV226="","",VLOOKUP(CONCATENATE(I226,K226),[27]atualizada!$A$6:$N$160,12,0))</f>
        <v/>
      </c>
      <c r="BJ226" s="491" t="e">
        <f>IF(#REF!="","",VLOOKUP(CONCATENATE(I226,K226),[27]atualizada!$A$6:$N$160,8,0))</f>
        <v>#REF!</v>
      </c>
      <c r="BK226" s="491">
        <f>IF(BA226="","",VLOOKUP(CONCATENATE(I226,K226),[27]atualizada!$A$6:$N$160,10,0))</f>
        <v>0</v>
      </c>
      <c r="BL226" s="494"/>
      <c r="BM226" s="494"/>
      <c r="BO226" s="491"/>
      <c r="BP226" s="491"/>
      <c r="BQ226" s="492">
        <f t="shared" si="100"/>
        <v>0</v>
      </c>
      <c r="BR226" s="494"/>
      <c r="BS226" s="494"/>
      <c r="BT226" s="494"/>
      <c r="BX226" s="493">
        <f t="shared" si="117"/>
        <v>0</v>
      </c>
      <c r="BY226" s="493" t="e">
        <f>#REF!*BE226</f>
        <v>#REF!</v>
      </c>
      <c r="BZ226" s="493">
        <f t="shared" si="99"/>
        <v>0</v>
      </c>
    </row>
    <row r="227" spans="1:78" ht="49.9" customHeight="1">
      <c r="A227" s="482">
        <f>IFERROR(VLOOKUP(G227,'base dados'!$K$2:$L$3,2,FALSE),0)</f>
        <v>0</v>
      </c>
      <c r="B227" s="482">
        <f>IFERROR(VLOOKUP(H227,'base dados'!$O$2:$P$5,2,FALSE),0)</f>
        <v>0</v>
      </c>
      <c r="C227" s="578">
        <f t="shared" si="97"/>
        <v>217</v>
      </c>
      <c r="D227" s="578"/>
      <c r="E227" s="578"/>
      <c r="F227" s="581"/>
      <c r="G227" s="579"/>
      <c r="H227" s="579"/>
      <c r="I227" s="578"/>
      <c r="J227" s="582"/>
      <c r="K227" s="582"/>
      <c r="L227" s="586">
        <f t="shared" si="101"/>
        <v>0</v>
      </c>
      <c r="M227" s="587"/>
      <c r="N227" s="587"/>
      <c r="O227" s="586">
        <f t="shared" si="102"/>
        <v>0</v>
      </c>
      <c r="P227" s="587"/>
      <c r="Q227" s="587"/>
      <c r="R227" s="587"/>
      <c r="S227" s="587"/>
      <c r="T227" s="586">
        <f t="shared" si="103"/>
        <v>0</v>
      </c>
      <c r="U227" s="582"/>
      <c r="V227" s="582"/>
      <c r="W227" s="582"/>
      <c r="X227" s="582"/>
      <c r="Y227" s="586">
        <f t="shared" si="104"/>
        <v>0</v>
      </c>
      <c r="Z227" s="582"/>
      <c r="AA227" s="582"/>
      <c r="AB227" s="586">
        <f t="shared" si="105"/>
        <v>0</v>
      </c>
      <c r="AC227" s="582"/>
      <c r="AD227" s="582"/>
      <c r="AE227" s="582"/>
      <c r="AF227" s="586">
        <f t="shared" si="106"/>
        <v>0</v>
      </c>
      <c r="AG227" s="582"/>
      <c r="AH227" s="582"/>
      <c r="AI227" s="582"/>
      <c r="AJ227" s="582"/>
      <c r="AK227" s="586">
        <f t="shared" si="107"/>
        <v>0</v>
      </c>
      <c r="AL227" s="582"/>
      <c r="AM227" s="582"/>
      <c r="AN227" s="586">
        <f t="shared" si="108"/>
        <v>0</v>
      </c>
      <c r="AO227" s="582"/>
      <c r="AP227" s="582"/>
      <c r="AQ227" s="582"/>
      <c r="AR227" s="588">
        <f t="shared" si="109"/>
        <v>0</v>
      </c>
      <c r="AS227" s="590">
        <f t="shared" si="98"/>
        <v>0</v>
      </c>
      <c r="AT227" s="583" t="str">
        <f t="shared" si="110"/>
        <v/>
      </c>
      <c r="AU227" s="583" t="str">
        <f t="shared" si="111"/>
        <v/>
      </c>
      <c r="AV227" s="584" t="str">
        <f>IFERROR(VLOOKUP(G227,'base dados'!$B$2:$C$47,2,FALSE),"")</f>
        <v/>
      </c>
      <c r="AW227" s="589">
        <f t="shared" si="112"/>
        <v>0</v>
      </c>
      <c r="AX227" s="583" t="str">
        <f t="shared" si="113"/>
        <v/>
      </c>
      <c r="AY227" s="583" t="str">
        <f t="shared" si="114"/>
        <v/>
      </c>
      <c r="AZ227" s="585" t="str">
        <f>IFERROR(VLOOKUP(H227,'base dados'!$B$2:$C$47,2,FALSE),"")</f>
        <v/>
      </c>
      <c r="BA227" s="589">
        <f t="shared" si="115"/>
        <v>0</v>
      </c>
      <c r="BB227" s="589">
        <f t="shared" si="116"/>
        <v>0</v>
      </c>
      <c r="BD227" s="494"/>
      <c r="BE227" s="494"/>
      <c r="BF227" s="494"/>
      <c r="BG227" s="494"/>
      <c r="BH227" s="482" t="e">
        <f>VLOOKUP(I227,[27]TABELAS!$E$1:$F$48,2,0)</f>
        <v>#N/A</v>
      </c>
      <c r="BI227" s="491" t="str">
        <f>IF(AV227="","",VLOOKUP(CONCATENATE(I227,K227),[27]atualizada!$A$6:$N$160,12,0))</f>
        <v/>
      </c>
      <c r="BJ227" s="491" t="e">
        <f>IF(#REF!="","",VLOOKUP(CONCATENATE(I227,K227),[27]atualizada!$A$6:$N$160,8,0))</f>
        <v>#REF!</v>
      </c>
      <c r="BK227" s="491">
        <f>IF(BA227="","",VLOOKUP(CONCATENATE(I227,K227),[27]atualizada!$A$6:$N$160,10,0))</f>
        <v>0</v>
      </c>
      <c r="BL227" s="494"/>
      <c r="BM227" s="494"/>
      <c r="BO227" s="491"/>
      <c r="BP227" s="491"/>
      <c r="BQ227" s="492">
        <f t="shared" si="100"/>
        <v>0</v>
      </c>
      <c r="BR227" s="494"/>
      <c r="BS227" s="494"/>
      <c r="BT227" s="494"/>
      <c r="BX227" s="493">
        <f t="shared" si="117"/>
        <v>0</v>
      </c>
      <c r="BY227" s="493" t="e">
        <f>#REF!*BE227</f>
        <v>#REF!</v>
      </c>
      <c r="BZ227" s="493">
        <f t="shared" si="99"/>
        <v>0</v>
      </c>
    </row>
    <row r="228" spans="1:78" ht="49.9" customHeight="1">
      <c r="A228" s="482">
        <f>IFERROR(VLOOKUP(G228,'base dados'!$K$2:$L$3,2,FALSE),0)</f>
        <v>0</v>
      </c>
      <c r="B228" s="482">
        <f>IFERROR(VLOOKUP(H228,'base dados'!$O$2:$P$5,2,FALSE),0)</f>
        <v>0</v>
      </c>
      <c r="C228" s="578">
        <f t="shared" si="97"/>
        <v>218</v>
      </c>
      <c r="D228" s="578"/>
      <c r="E228" s="578"/>
      <c r="F228" s="581"/>
      <c r="G228" s="579"/>
      <c r="H228" s="579"/>
      <c r="I228" s="578"/>
      <c r="J228" s="582"/>
      <c r="K228" s="582"/>
      <c r="L228" s="586">
        <f t="shared" si="101"/>
        <v>0</v>
      </c>
      <c r="M228" s="587"/>
      <c r="N228" s="587"/>
      <c r="O228" s="586">
        <f t="shared" si="102"/>
        <v>0</v>
      </c>
      <c r="P228" s="587"/>
      <c r="Q228" s="587"/>
      <c r="R228" s="587"/>
      <c r="S228" s="587"/>
      <c r="T228" s="586">
        <f t="shared" si="103"/>
        <v>0</v>
      </c>
      <c r="U228" s="582"/>
      <c r="V228" s="582"/>
      <c r="W228" s="582"/>
      <c r="X228" s="582"/>
      <c r="Y228" s="586">
        <f t="shared" si="104"/>
        <v>0</v>
      </c>
      <c r="Z228" s="582"/>
      <c r="AA228" s="582"/>
      <c r="AB228" s="586">
        <f t="shared" si="105"/>
        <v>0</v>
      </c>
      <c r="AC228" s="582"/>
      <c r="AD228" s="582"/>
      <c r="AE228" s="582"/>
      <c r="AF228" s="586">
        <f t="shared" si="106"/>
        <v>0</v>
      </c>
      <c r="AG228" s="582"/>
      <c r="AH228" s="582"/>
      <c r="AI228" s="582"/>
      <c r="AJ228" s="582"/>
      <c r="AK228" s="586">
        <f t="shared" si="107"/>
        <v>0</v>
      </c>
      <c r="AL228" s="582"/>
      <c r="AM228" s="582"/>
      <c r="AN228" s="586">
        <f t="shared" si="108"/>
        <v>0</v>
      </c>
      <c r="AO228" s="582"/>
      <c r="AP228" s="582"/>
      <c r="AQ228" s="582"/>
      <c r="AR228" s="588">
        <f t="shared" si="109"/>
        <v>0</v>
      </c>
      <c r="AS228" s="590">
        <f t="shared" si="98"/>
        <v>0</v>
      </c>
      <c r="AT228" s="583" t="str">
        <f t="shared" si="110"/>
        <v/>
      </c>
      <c r="AU228" s="583" t="str">
        <f t="shared" si="111"/>
        <v/>
      </c>
      <c r="AV228" s="584" t="str">
        <f>IFERROR(VLOOKUP(G228,'base dados'!$B$2:$C$47,2,FALSE),"")</f>
        <v/>
      </c>
      <c r="AW228" s="589">
        <f t="shared" si="112"/>
        <v>0</v>
      </c>
      <c r="AX228" s="583" t="str">
        <f t="shared" si="113"/>
        <v/>
      </c>
      <c r="AY228" s="583" t="str">
        <f t="shared" si="114"/>
        <v/>
      </c>
      <c r="AZ228" s="585" t="str">
        <f>IFERROR(VLOOKUP(H228,'base dados'!$B$2:$C$47,2,FALSE),"")</f>
        <v/>
      </c>
      <c r="BA228" s="589">
        <f t="shared" si="115"/>
        <v>0</v>
      </c>
      <c r="BB228" s="589">
        <f t="shared" si="116"/>
        <v>0</v>
      </c>
      <c r="BD228" s="494"/>
      <c r="BE228" s="494"/>
      <c r="BF228" s="494"/>
      <c r="BG228" s="494"/>
      <c r="BH228" s="482" t="e">
        <f>VLOOKUP(I228,[27]TABELAS!$E$1:$F$48,2,0)</f>
        <v>#N/A</v>
      </c>
      <c r="BI228" s="491" t="str">
        <f>IF(AV228="","",VLOOKUP(CONCATENATE(I228,K228),[27]atualizada!$A$6:$N$160,12,0))</f>
        <v/>
      </c>
      <c r="BJ228" s="491" t="e">
        <f>IF(#REF!="","",VLOOKUP(CONCATENATE(I228,K228),[27]atualizada!$A$6:$N$160,8,0))</f>
        <v>#REF!</v>
      </c>
      <c r="BK228" s="491">
        <f>IF(BA228="","",VLOOKUP(CONCATENATE(I228,K228),[27]atualizada!$A$6:$N$160,10,0))</f>
        <v>0</v>
      </c>
      <c r="BL228" s="494"/>
      <c r="BM228" s="494"/>
      <c r="BO228" s="491"/>
      <c r="BP228" s="491"/>
      <c r="BQ228" s="492">
        <f t="shared" si="100"/>
        <v>0</v>
      </c>
      <c r="BR228" s="494"/>
      <c r="BS228" s="494"/>
      <c r="BT228" s="494"/>
      <c r="BX228" s="493">
        <f t="shared" si="117"/>
        <v>0</v>
      </c>
      <c r="BY228" s="493" t="e">
        <f>#REF!*BE228</f>
        <v>#REF!</v>
      </c>
      <c r="BZ228" s="493">
        <f t="shared" si="99"/>
        <v>0</v>
      </c>
    </row>
    <row r="229" spans="1:78" ht="49.9" customHeight="1">
      <c r="A229" s="482">
        <f>IFERROR(VLOOKUP(G229,'base dados'!$K$2:$L$3,2,FALSE),0)</f>
        <v>0</v>
      </c>
      <c r="B229" s="482">
        <f>IFERROR(VLOOKUP(H229,'base dados'!$O$2:$P$5,2,FALSE),0)</f>
        <v>0</v>
      </c>
      <c r="C229" s="578">
        <f t="shared" si="97"/>
        <v>219</v>
      </c>
      <c r="D229" s="578"/>
      <c r="E229" s="578"/>
      <c r="F229" s="581"/>
      <c r="G229" s="579"/>
      <c r="H229" s="579"/>
      <c r="I229" s="578"/>
      <c r="J229" s="582"/>
      <c r="K229" s="582"/>
      <c r="L229" s="586">
        <f t="shared" si="101"/>
        <v>0</v>
      </c>
      <c r="M229" s="587"/>
      <c r="N229" s="587"/>
      <c r="O229" s="586">
        <f t="shared" si="102"/>
        <v>0</v>
      </c>
      <c r="P229" s="587"/>
      <c r="Q229" s="587"/>
      <c r="R229" s="587"/>
      <c r="S229" s="587"/>
      <c r="T229" s="586">
        <f t="shared" si="103"/>
        <v>0</v>
      </c>
      <c r="U229" s="582"/>
      <c r="V229" s="582"/>
      <c r="W229" s="582"/>
      <c r="X229" s="582"/>
      <c r="Y229" s="586">
        <f t="shared" si="104"/>
        <v>0</v>
      </c>
      <c r="Z229" s="582"/>
      <c r="AA229" s="582"/>
      <c r="AB229" s="586">
        <f t="shared" si="105"/>
        <v>0</v>
      </c>
      <c r="AC229" s="582"/>
      <c r="AD229" s="582"/>
      <c r="AE229" s="582"/>
      <c r="AF229" s="586">
        <f t="shared" si="106"/>
        <v>0</v>
      </c>
      <c r="AG229" s="582"/>
      <c r="AH229" s="582"/>
      <c r="AI229" s="582"/>
      <c r="AJ229" s="582"/>
      <c r="AK229" s="586">
        <f t="shared" si="107"/>
        <v>0</v>
      </c>
      <c r="AL229" s="582"/>
      <c r="AM229" s="582"/>
      <c r="AN229" s="586">
        <f t="shared" si="108"/>
        <v>0</v>
      </c>
      <c r="AO229" s="582"/>
      <c r="AP229" s="582"/>
      <c r="AQ229" s="582"/>
      <c r="AR229" s="588">
        <f t="shared" si="109"/>
        <v>0</v>
      </c>
      <c r="AS229" s="590">
        <f t="shared" si="98"/>
        <v>0</v>
      </c>
      <c r="AT229" s="583" t="str">
        <f t="shared" si="110"/>
        <v/>
      </c>
      <c r="AU229" s="583" t="str">
        <f t="shared" si="111"/>
        <v/>
      </c>
      <c r="AV229" s="584" t="str">
        <f>IFERROR(VLOOKUP(G229,'base dados'!$B$2:$C$47,2,FALSE),"")</f>
        <v/>
      </c>
      <c r="AW229" s="589">
        <f t="shared" si="112"/>
        <v>0</v>
      </c>
      <c r="AX229" s="583" t="str">
        <f t="shared" si="113"/>
        <v/>
      </c>
      <c r="AY229" s="583" t="str">
        <f t="shared" si="114"/>
        <v/>
      </c>
      <c r="AZ229" s="585" t="str">
        <f>IFERROR(VLOOKUP(H229,'base dados'!$B$2:$C$47,2,FALSE),"")</f>
        <v/>
      </c>
      <c r="BA229" s="589">
        <f t="shared" si="115"/>
        <v>0</v>
      </c>
      <c r="BB229" s="589">
        <f t="shared" si="116"/>
        <v>0</v>
      </c>
      <c r="BD229" s="494"/>
      <c r="BE229" s="494"/>
      <c r="BF229" s="494"/>
      <c r="BG229" s="494"/>
      <c r="BH229" s="482" t="e">
        <f>VLOOKUP(I229,[27]TABELAS!$E$1:$F$48,2,0)</f>
        <v>#N/A</v>
      </c>
      <c r="BI229" s="491" t="str">
        <f>IF(AV229="","",VLOOKUP(CONCATENATE(I229,K229),[27]atualizada!$A$6:$N$160,12,0))</f>
        <v/>
      </c>
      <c r="BJ229" s="491" t="e">
        <f>IF(#REF!="","",VLOOKUP(CONCATENATE(I229,K229),[27]atualizada!$A$6:$N$160,8,0))</f>
        <v>#REF!</v>
      </c>
      <c r="BK229" s="491">
        <f>IF(BA229="","",VLOOKUP(CONCATENATE(I229,K229),[27]atualizada!$A$6:$N$160,10,0))</f>
        <v>0</v>
      </c>
      <c r="BL229" s="494"/>
      <c r="BM229" s="494"/>
      <c r="BO229" s="491"/>
      <c r="BP229" s="491"/>
      <c r="BQ229" s="492">
        <f t="shared" si="100"/>
        <v>0</v>
      </c>
      <c r="BR229" s="494"/>
      <c r="BS229" s="494"/>
      <c r="BT229" s="494"/>
      <c r="BX229" s="493">
        <f t="shared" si="117"/>
        <v>0</v>
      </c>
      <c r="BY229" s="493" t="e">
        <f>#REF!*BE229</f>
        <v>#REF!</v>
      </c>
      <c r="BZ229" s="493">
        <f t="shared" si="99"/>
        <v>0</v>
      </c>
    </row>
    <row r="230" spans="1:78" ht="49.9" customHeight="1">
      <c r="A230" s="482">
        <f>IFERROR(VLOOKUP(G230,'base dados'!$K$2:$L$3,2,FALSE),0)</f>
        <v>0</v>
      </c>
      <c r="B230" s="482">
        <f>IFERROR(VLOOKUP(H230,'base dados'!$O$2:$P$5,2,FALSE),0)</f>
        <v>0</v>
      </c>
      <c r="C230" s="578">
        <f t="shared" si="97"/>
        <v>220</v>
      </c>
      <c r="D230" s="578"/>
      <c r="E230" s="578"/>
      <c r="F230" s="581"/>
      <c r="G230" s="579"/>
      <c r="H230" s="579"/>
      <c r="I230" s="578"/>
      <c r="J230" s="582"/>
      <c r="K230" s="582"/>
      <c r="L230" s="586">
        <f t="shared" si="101"/>
        <v>0</v>
      </c>
      <c r="M230" s="587"/>
      <c r="N230" s="587"/>
      <c r="O230" s="586">
        <f t="shared" si="102"/>
        <v>0</v>
      </c>
      <c r="P230" s="587"/>
      <c r="Q230" s="587"/>
      <c r="R230" s="587"/>
      <c r="S230" s="587"/>
      <c r="T230" s="586">
        <f t="shared" si="103"/>
        <v>0</v>
      </c>
      <c r="U230" s="582"/>
      <c r="V230" s="582"/>
      <c r="W230" s="582"/>
      <c r="X230" s="582"/>
      <c r="Y230" s="586">
        <f t="shared" si="104"/>
        <v>0</v>
      </c>
      <c r="Z230" s="582"/>
      <c r="AA230" s="582"/>
      <c r="AB230" s="586">
        <f t="shared" si="105"/>
        <v>0</v>
      </c>
      <c r="AC230" s="582"/>
      <c r="AD230" s="582"/>
      <c r="AE230" s="582"/>
      <c r="AF230" s="586">
        <f t="shared" si="106"/>
        <v>0</v>
      </c>
      <c r="AG230" s="582"/>
      <c r="AH230" s="582"/>
      <c r="AI230" s="582"/>
      <c r="AJ230" s="582"/>
      <c r="AK230" s="586">
        <f t="shared" si="107"/>
        <v>0</v>
      </c>
      <c r="AL230" s="582"/>
      <c r="AM230" s="582"/>
      <c r="AN230" s="586">
        <f t="shared" si="108"/>
        <v>0</v>
      </c>
      <c r="AO230" s="582"/>
      <c r="AP230" s="582"/>
      <c r="AQ230" s="582"/>
      <c r="AR230" s="588">
        <f t="shared" si="109"/>
        <v>0</v>
      </c>
      <c r="AS230" s="590">
        <f t="shared" si="98"/>
        <v>0</v>
      </c>
      <c r="AT230" s="583" t="str">
        <f t="shared" si="110"/>
        <v/>
      </c>
      <c r="AU230" s="583" t="str">
        <f t="shared" si="111"/>
        <v/>
      </c>
      <c r="AV230" s="584" t="str">
        <f>IFERROR(VLOOKUP(G230,'base dados'!$B$2:$C$47,2,FALSE),"")</f>
        <v/>
      </c>
      <c r="AW230" s="589">
        <f t="shared" si="112"/>
        <v>0</v>
      </c>
      <c r="AX230" s="583" t="str">
        <f t="shared" si="113"/>
        <v/>
      </c>
      <c r="AY230" s="583" t="str">
        <f t="shared" si="114"/>
        <v/>
      </c>
      <c r="AZ230" s="585" t="str">
        <f>IFERROR(VLOOKUP(H230,'base dados'!$B$2:$C$47,2,FALSE),"")</f>
        <v/>
      </c>
      <c r="BA230" s="589">
        <f t="shared" si="115"/>
        <v>0</v>
      </c>
      <c r="BB230" s="589">
        <f t="shared" si="116"/>
        <v>0</v>
      </c>
      <c r="BD230" s="494"/>
      <c r="BE230" s="494"/>
      <c r="BF230" s="494"/>
      <c r="BG230" s="494"/>
      <c r="BH230" s="482" t="e">
        <f>VLOOKUP(I230,[27]TABELAS!$E$1:$F$48,2,0)</f>
        <v>#N/A</v>
      </c>
      <c r="BI230" s="491" t="str">
        <f>IF(AV230="","",VLOOKUP(CONCATENATE(I230,K230),[27]atualizada!$A$6:$N$160,12,0))</f>
        <v/>
      </c>
      <c r="BJ230" s="491" t="e">
        <f>IF(#REF!="","",VLOOKUP(CONCATENATE(I230,K230),[27]atualizada!$A$6:$N$160,8,0))</f>
        <v>#REF!</v>
      </c>
      <c r="BK230" s="491">
        <f>IF(BA230="","",VLOOKUP(CONCATENATE(I230,K230),[27]atualizada!$A$6:$N$160,10,0))</f>
        <v>0</v>
      </c>
      <c r="BL230" s="494"/>
      <c r="BM230" s="494"/>
      <c r="BO230" s="491"/>
      <c r="BP230" s="491"/>
      <c r="BQ230" s="492">
        <f t="shared" si="100"/>
        <v>0</v>
      </c>
      <c r="BR230" s="494"/>
      <c r="BS230" s="494"/>
      <c r="BT230" s="494"/>
      <c r="BX230" s="493">
        <f t="shared" si="117"/>
        <v>0</v>
      </c>
      <c r="BY230" s="493" t="e">
        <f>#REF!*BE230</f>
        <v>#REF!</v>
      </c>
      <c r="BZ230" s="493">
        <f t="shared" si="99"/>
        <v>0</v>
      </c>
    </row>
    <row r="231" spans="1:78" ht="49.9" customHeight="1">
      <c r="A231" s="482">
        <f>IFERROR(VLOOKUP(G231,'base dados'!$K$2:$L$3,2,FALSE),0)</f>
        <v>0</v>
      </c>
      <c r="B231" s="482">
        <f>IFERROR(VLOOKUP(H231,'base dados'!$O$2:$P$5,2,FALSE),0)</f>
        <v>0</v>
      </c>
      <c r="C231" s="578">
        <f t="shared" si="97"/>
        <v>221</v>
      </c>
      <c r="D231" s="578"/>
      <c r="E231" s="578"/>
      <c r="F231" s="581"/>
      <c r="G231" s="579"/>
      <c r="H231" s="579"/>
      <c r="I231" s="578"/>
      <c r="J231" s="582"/>
      <c r="K231" s="582"/>
      <c r="L231" s="586">
        <f t="shared" si="101"/>
        <v>0</v>
      </c>
      <c r="M231" s="587"/>
      <c r="N231" s="587"/>
      <c r="O231" s="586">
        <f t="shared" si="102"/>
        <v>0</v>
      </c>
      <c r="P231" s="587"/>
      <c r="Q231" s="587"/>
      <c r="R231" s="587"/>
      <c r="S231" s="587"/>
      <c r="T231" s="586">
        <f t="shared" si="103"/>
        <v>0</v>
      </c>
      <c r="U231" s="582"/>
      <c r="V231" s="582"/>
      <c r="W231" s="582"/>
      <c r="X231" s="582"/>
      <c r="Y231" s="586">
        <f t="shared" si="104"/>
        <v>0</v>
      </c>
      <c r="Z231" s="582"/>
      <c r="AA231" s="582"/>
      <c r="AB231" s="586">
        <f t="shared" si="105"/>
        <v>0</v>
      </c>
      <c r="AC231" s="582"/>
      <c r="AD231" s="582"/>
      <c r="AE231" s="582"/>
      <c r="AF231" s="586">
        <f t="shared" si="106"/>
        <v>0</v>
      </c>
      <c r="AG231" s="582"/>
      <c r="AH231" s="582"/>
      <c r="AI231" s="582"/>
      <c r="AJ231" s="582"/>
      <c r="AK231" s="586">
        <f t="shared" si="107"/>
        <v>0</v>
      </c>
      <c r="AL231" s="582"/>
      <c r="AM231" s="582"/>
      <c r="AN231" s="586">
        <f t="shared" si="108"/>
        <v>0</v>
      </c>
      <c r="AO231" s="582"/>
      <c r="AP231" s="582"/>
      <c r="AQ231" s="582"/>
      <c r="AR231" s="588">
        <f t="shared" si="109"/>
        <v>0</v>
      </c>
      <c r="AS231" s="590">
        <f t="shared" si="98"/>
        <v>0</v>
      </c>
      <c r="AT231" s="583" t="str">
        <f t="shared" si="110"/>
        <v/>
      </c>
      <c r="AU231" s="583" t="str">
        <f t="shared" si="111"/>
        <v/>
      </c>
      <c r="AV231" s="584" t="str">
        <f>IFERROR(VLOOKUP(G231,'base dados'!$B$2:$C$47,2,FALSE),"")</f>
        <v/>
      </c>
      <c r="AW231" s="589">
        <f t="shared" si="112"/>
        <v>0</v>
      </c>
      <c r="AX231" s="583" t="str">
        <f t="shared" si="113"/>
        <v/>
      </c>
      <c r="AY231" s="583" t="str">
        <f t="shared" si="114"/>
        <v/>
      </c>
      <c r="AZ231" s="585" t="str">
        <f>IFERROR(VLOOKUP(H231,'base dados'!$B$2:$C$47,2,FALSE),"")</f>
        <v/>
      </c>
      <c r="BA231" s="589">
        <f t="shared" si="115"/>
        <v>0</v>
      </c>
      <c r="BB231" s="589">
        <f t="shared" si="116"/>
        <v>0</v>
      </c>
      <c r="BD231" s="494"/>
      <c r="BE231" s="494"/>
      <c r="BF231" s="494"/>
      <c r="BG231" s="494"/>
      <c r="BH231" s="482" t="e">
        <f>VLOOKUP(I231,[27]TABELAS!$E$1:$F$48,2,0)</f>
        <v>#N/A</v>
      </c>
      <c r="BI231" s="491" t="str">
        <f>IF(AV231="","",VLOOKUP(CONCATENATE(I231,K231),[27]atualizada!$A$6:$N$160,12,0))</f>
        <v/>
      </c>
      <c r="BJ231" s="491" t="e">
        <f>IF(#REF!="","",VLOOKUP(CONCATENATE(I231,K231),[27]atualizada!$A$6:$N$160,8,0))</f>
        <v>#REF!</v>
      </c>
      <c r="BK231" s="491">
        <f>IF(BA231="","",VLOOKUP(CONCATENATE(I231,K231),[27]atualizada!$A$6:$N$160,10,0))</f>
        <v>0</v>
      </c>
      <c r="BL231" s="494"/>
      <c r="BM231" s="494"/>
      <c r="BO231" s="491"/>
      <c r="BP231" s="491"/>
      <c r="BQ231" s="492">
        <f t="shared" si="100"/>
        <v>0</v>
      </c>
      <c r="BR231" s="494"/>
      <c r="BS231" s="494"/>
      <c r="BT231" s="494"/>
      <c r="BX231" s="493">
        <f t="shared" si="117"/>
        <v>0</v>
      </c>
      <c r="BY231" s="493" t="e">
        <f>#REF!*BE231</f>
        <v>#REF!</v>
      </c>
      <c r="BZ231" s="493">
        <f t="shared" si="99"/>
        <v>0</v>
      </c>
    </row>
    <row r="232" spans="1:78" ht="49.9" customHeight="1">
      <c r="A232" s="482">
        <f>IFERROR(VLOOKUP(G232,'base dados'!$K$2:$L$3,2,FALSE),0)</f>
        <v>0</v>
      </c>
      <c r="B232" s="482">
        <f>IFERROR(VLOOKUP(H232,'base dados'!$O$2:$P$5,2,FALSE),0)</f>
        <v>0</v>
      </c>
      <c r="C232" s="578">
        <f t="shared" si="97"/>
        <v>222</v>
      </c>
      <c r="D232" s="578"/>
      <c r="E232" s="578"/>
      <c r="F232" s="581"/>
      <c r="G232" s="579"/>
      <c r="H232" s="579"/>
      <c r="I232" s="578"/>
      <c r="J232" s="582"/>
      <c r="K232" s="582"/>
      <c r="L232" s="586">
        <f t="shared" si="101"/>
        <v>0</v>
      </c>
      <c r="M232" s="587"/>
      <c r="N232" s="587"/>
      <c r="O232" s="586">
        <f t="shared" si="102"/>
        <v>0</v>
      </c>
      <c r="P232" s="587"/>
      <c r="Q232" s="587"/>
      <c r="R232" s="587"/>
      <c r="S232" s="587"/>
      <c r="T232" s="586">
        <f t="shared" si="103"/>
        <v>0</v>
      </c>
      <c r="U232" s="582"/>
      <c r="V232" s="582"/>
      <c r="W232" s="582"/>
      <c r="X232" s="582"/>
      <c r="Y232" s="586">
        <f t="shared" si="104"/>
        <v>0</v>
      </c>
      <c r="Z232" s="582"/>
      <c r="AA232" s="582"/>
      <c r="AB232" s="586">
        <f t="shared" si="105"/>
        <v>0</v>
      </c>
      <c r="AC232" s="582"/>
      <c r="AD232" s="582"/>
      <c r="AE232" s="582"/>
      <c r="AF232" s="586">
        <f t="shared" si="106"/>
        <v>0</v>
      </c>
      <c r="AG232" s="582"/>
      <c r="AH232" s="582"/>
      <c r="AI232" s="582"/>
      <c r="AJ232" s="582"/>
      <c r="AK232" s="586">
        <f t="shared" si="107"/>
        <v>0</v>
      </c>
      <c r="AL232" s="582"/>
      <c r="AM232" s="582"/>
      <c r="AN232" s="586">
        <f t="shared" si="108"/>
        <v>0</v>
      </c>
      <c r="AO232" s="582"/>
      <c r="AP232" s="582"/>
      <c r="AQ232" s="582"/>
      <c r="AR232" s="588">
        <f t="shared" si="109"/>
        <v>0</v>
      </c>
      <c r="AS232" s="590">
        <f t="shared" si="98"/>
        <v>0</v>
      </c>
      <c r="AT232" s="583" t="str">
        <f t="shared" si="110"/>
        <v/>
      </c>
      <c r="AU232" s="583" t="str">
        <f t="shared" si="111"/>
        <v/>
      </c>
      <c r="AV232" s="584" t="str">
        <f>IFERROR(VLOOKUP(G232,'base dados'!$B$2:$C$47,2,FALSE),"")</f>
        <v/>
      </c>
      <c r="AW232" s="589">
        <f t="shared" si="112"/>
        <v>0</v>
      </c>
      <c r="AX232" s="583" t="str">
        <f t="shared" si="113"/>
        <v/>
      </c>
      <c r="AY232" s="583" t="str">
        <f t="shared" si="114"/>
        <v/>
      </c>
      <c r="AZ232" s="585" t="str">
        <f>IFERROR(VLOOKUP(H232,'base dados'!$B$2:$C$47,2,FALSE),"")</f>
        <v/>
      </c>
      <c r="BA232" s="589">
        <f t="shared" si="115"/>
        <v>0</v>
      </c>
      <c r="BB232" s="589">
        <f t="shared" si="116"/>
        <v>0</v>
      </c>
      <c r="BD232" s="494"/>
      <c r="BE232" s="494"/>
      <c r="BF232" s="494"/>
      <c r="BG232" s="494"/>
      <c r="BH232" s="482" t="e">
        <f>VLOOKUP(I232,[27]TABELAS!$E$1:$F$48,2,0)</f>
        <v>#N/A</v>
      </c>
      <c r="BI232" s="491" t="str">
        <f>IF(AV232="","",VLOOKUP(CONCATENATE(I232,K232),[27]atualizada!$A$6:$N$160,12,0))</f>
        <v/>
      </c>
      <c r="BJ232" s="491" t="e">
        <f>IF(#REF!="","",VLOOKUP(CONCATENATE(I232,K232),[27]atualizada!$A$6:$N$160,8,0))</f>
        <v>#REF!</v>
      </c>
      <c r="BK232" s="491">
        <f>IF(BA232="","",VLOOKUP(CONCATENATE(I232,K232),[27]atualizada!$A$6:$N$160,10,0))</f>
        <v>0</v>
      </c>
      <c r="BL232" s="494"/>
      <c r="BM232" s="494"/>
      <c r="BO232" s="491"/>
      <c r="BP232" s="491"/>
      <c r="BQ232" s="492">
        <f t="shared" si="100"/>
        <v>0</v>
      </c>
      <c r="BR232" s="494"/>
      <c r="BS232" s="494"/>
      <c r="BT232" s="494"/>
      <c r="BX232" s="493">
        <f t="shared" si="117"/>
        <v>0</v>
      </c>
      <c r="BY232" s="493" t="e">
        <f>#REF!*BE232</f>
        <v>#REF!</v>
      </c>
      <c r="BZ232" s="493">
        <f t="shared" si="99"/>
        <v>0</v>
      </c>
    </row>
    <row r="233" spans="1:78" ht="49.9" customHeight="1">
      <c r="A233" s="482">
        <f>IFERROR(VLOOKUP(G233,'base dados'!$K$2:$L$3,2,FALSE),0)</f>
        <v>0</v>
      </c>
      <c r="B233" s="482">
        <f>IFERROR(VLOOKUP(H233,'base dados'!$O$2:$P$5,2,FALSE),0)</f>
        <v>0</v>
      </c>
      <c r="C233" s="578">
        <f t="shared" si="97"/>
        <v>223</v>
      </c>
      <c r="D233" s="578"/>
      <c r="E233" s="578"/>
      <c r="F233" s="581"/>
      <c r="G233" s="579"/>
      <c r="H233" s="579"/>
      <c r="I233" s="578"/>
      <c r="J233" s="582"/>
      <c r="K233" s="582"/>
      <c r="L233" s="586">
        <f t="shared" si="101"/>
        <v>0</v>
      </c>
      <c r="M233" s="587"/>
      <c r="N233" s="587"/>
      <c r="O233" s="586">
        <f t="shared" si="102"/>
        <v>0</v>
      </c>
      <c r="P233" s="587"/>
      <c r="Q233" s="587"/>
      <c r="R233" s="587"/>
      <c r="S233" s="587"/>
      <c r="T233" s="586">
        <f t="shared" si="103"/>
        <v>0</v>
      </c>
      <c r="U233" s="582"/>
      <c r="V233" s="582"/>
      <c r="W233" s="582"/>
      <c r="X233" s="582"/>
      <c r="Y233" s="586">
        <f t="shared" si="104"/>
        <v>0</v>
      </c>
      <c r="Z233" s="582"/>
      <c r="AA233" s="582"/>
      <c r="AB233" s="586">
        <f t="shared" si="105"/>
        <v>0</v>
      </c>
      <c r="AC233" s="582"/>
      <c r="AD233" s="582"/>
      <c r="AE233" s="582"/>
      <c r="AF233" s="586">
        <f t="shared" si="106"/>
        <v>0</v>
      </c>
      <c r="AG233" s="582"/>
      <c r="AH233" s="582"/>
      <c r="AI233" s="582"/>
      <c r="AJ233" s="582"/>
      <c r="AK233" s="586">
        <f t="shared" si="107"/>
        <v>0</v>
      </c>
      <c r="AL233" s="582"/>
      <c r="AM233" s="582"/>
      <c r="AN233" s="586">
        <f t="shared" si="108"/>
        <v>0</v>
      </c>
      <c r="AO233" s="582"/>
      <c r="AP233" s="582"/>
      <c r="AQ233" s="582"/>
      <c r="AR233" s="588">
        <f t="shared" si="109"/>
        <v>0</v>
      </c>
      <c r="AS233" s="590">
        <f t="shared" si="98"/>
        <v>0</v>
      </c>
      <c r="AT233" s="583" t="str">
        <f t="shared" si="110"/>
        <v/>
      </c>
      <c r="AU233" s="583" t="str">
        <f t="shared" si="111"/>
        <v/>
      </c>
      <c r="AV233" s="584" t="str">
        <f>IFERROR(VLOOKUP(G233,'base dados'!$B$2:$C$47,2,FALSE),"")</f>
        <v/>
      </c>
      <c r="AW233" s="589">
        <f t="shared" si="112"/>
        <v>0</v>
      </c>
      <c r="AX233" s="583" t="str">
        <f t="shared" si="113"/>
        <v/>
      </c>
      <c r="AY233" s="583" t="str">
        <f t="shared" si="114"/>
        <v/>
      </c>
      <c r="AZ233" s="585" t="str">
        <f>IFERROR(VLOOKUP(H233,'base dados'!$B$2:$C$47,2,FALSE),"")</f>
        <v/>
      </c>
      <c r="BA233" s="589">
        <f t="shared" si="115"/>
        <v>0</v>
      </c>
      <c r="BB233" s="589">
        <f t="shared" si="116"/>
        <v>0</v>
      </c>
      <c r="BD233" s="494"/>
      <c r="BE233" s="494"/>
      <c r="BF233" s="494"/>
      <c r="BG233" s="494"/>
      <c r="BH233" s="482" t="e">
        <f>VLOOKUP(I233,[27]TABELAS!$E$1:$F$48,2,0)</f>
        <v>#N/A</v>
      </c>
      <c r="BI233" s="491" t="str">
        <f>IF(AV233="","",VLOOKUP(CONCATENATE(I233,K233),[27]atualizada!$A$6:$N$160,12,0))</f>
        <v/>
      </c>
      <c r="BJ233" s="491" t="e">
        <f>IF(#REF!="","",VLOOKUP(CONCATENATE(I233,K233),[27]atualizada!$A$6:$N$160,8,0))</f>
        <v>#REF!</v>
      </c>
      <c r="BK233" s="491">
        <f>IF(BA233="","",VLOOKUP(CONCATENATE(I233,K233),[27]atualizada!$A$6:$N$160,10,0))</f>
        <v>0</v>
      </c>
      <c r="BL233" s="494"/>
      <c r="BM233" s="494"/>
      <c r="BO233" s="491"/>
      <c r="BP233" s="491"/>
      <c r="BQ233" s="492">
        <f t="shared" si="100"/>
        <v>0</v>
      </c>
      <c r="BR233" s="494"/>
      <c r="BS233" s="494"/>
      <c r="BT233" s="494"/>
      <c r="BX233" s="493">
        <f t="shared" si="117"/>
        <v>0</v>
      </c>
      <c r="BY233" s="493" t="e">
        <f>#REF!*BE233</f>
        <v>#REF!</v>
      </c>
      <c r="BZ233" s="493">
        <f t="shared" si="99"/>
        <v>0</v>
      </c>
    </row>
    <row r="234" spans="1:78" ht="49.9" customHeight="1">
      <c r="A234" s="482">
        <f>IFERROR(VLOOKUP(G234,'base dados'!$K$2:$L$3,2,FALSE),0)</f>
        <v>0</v>
      </c>
      <c r="B234" s="482">
        <f>IFERROR(VLOOKUP(H234,'base dados'!$O$2:$P$5,2,FALSE),0)</f>
        <v>0</v>
      </c>
      <c r="C234" s="578">
        <f t="shared" si="97"/>
        <v>224</v>
      </c>
      <c r="D234" s="578"/>
      <c r="E234" s="578"/>
      <c r="F234" s="581"/>
      <c r="G234" s="579"/>
      <c r="H234" s="579"/>
      <c r="I234" s="578"/>
      <c r="J234" s="582"/>
      <c r="K234" s="582"/>
      <c r="L234" s="586">
        <f t="shared" si="101"/>
        <v>0</v>
      </c>
      <c r="M234" s="587"/>
      <c r="N234" s="587"/>
      <c r="O234" s="586">
        <f t="shared" si="102"/>
        <v>0</v>
      </c>
      <c r="P234" s="587"/>
      <c r="Q234" s="587"/>
      <c r="R234" s="587"/>
      <c r="S234" s="587"/>
      <c r="T234" s="586">
        <f t="shared" si="103"/>
        <v>0</v>
      </c>
      <c r="U234" s="582"/>
      <c r="V234" s="582"/>
      <c r="W234" s="582"/>
      <c r="X234" s="582"/>
      <c r="Y234" s="586">
        <f t="shared" si="104"/>
        <v>0</v>
      </c>
      <c r="Z234" s="582"/>
      <c r="AA234" s="582"/>
      <c r="AB234" s="586">
        <f t="shared" si="105"/>
        <v>0</v>
      </c>
      <c r="AC234" s="582"/>
      <c r="AD234" s="582"/>
      <c r="AE234" s="582"/>
      <c r="AF234" s="586">
        <f t="shared" si="106"/>
        <v>0</v>
      </c>
      <c r="AG234" s="582"/>
      <c r="AH234" s="582"/>
      <c r="AI234" s="582"/>
      <c r="AJ234" s="582"/>
      <c r="AK234" s="586">
        <f t="shared" si="107"/>
        <v>0</v>
      </c>
      <c r="AL234" s="582"/>
      <c r="AM234" s="582"/>
      <c r="AN234" s="586">
        <f t="shared" si="108"/>
        <v>0</v>
      </c>
      <c r="AO234" s="582"/>
      <c r="AP234" s="582"/>
      <c r="AQ234" s="582"/>
      <c r="AR234" s="588">
        <f t="shared" si="109"/>
        <v>0</v>
      </c>
      <c r="AS234" s="590">
        <f t="shared" si="98"/>
        <v>0</v>
      </c>
      <c r="AT234" s="583" t="str">
        <f t="shared" si="110"/>
        <v/>
      </c>
      <c r="AU234" s="583" t="str">
        <f t="shared" si="111"/>
        <v/>
      </c>
      <c r="AV234" s="584" t="str">
        <f>IFERROR(VLOOKUP(G234,'base dados'!$B$2:$C$47,2,FALSE),"")</f>
        <v/>
      </c>
      <c r="AW234" s="589">
        <f t="shared" si="112"/>
        <v>0</v>
      </c>
      <c r="AX234" s="583" t="str">
        <f t="shared" si="113"/>
        <v/>
      </c>
      <c r="AY234" s="583" t="str">
        <f t="shared" si="114"/>
        <v/>
      </c>
      <c r="AZ234" s="585" t="str">
        <f>IFERROR(VLOOKUP(H234,'base dados'!$B$2:$C$47,2,FALSE),"")</f>
        <v/>
      </c>
      <c r="BA234" s="589">
        <f t="shared" si="115"/>
        <v>0</v>
      </c>
      <c r="BB234" s="589">
        <f t="shared" si="116"/>
        <v>0</v>
      </c>
      <c r="BD234" s="494"/>
      <c r="BE234" s="494"/>
      <c r="BF234" s="494"/>
      <c r="BG234" s="494"/>
      <c r="BH234" s="482" t="e">
        <f>VLOOKUP(I234,[27]TABELAS!$E$1:$F$48,2,0)</f>
        <v>#N/A</v>
      </c>
      <c r="BI234" s="491" t="str">
        <f>IF(AV234="","",VLOOKUP(CONCATENATE(I234,K234),[27]atualizada!$A$6:$N$160,12,0))</f>
        <v/>
      </c>
      <c r="BJ234" s="491" t="e">
        <f>IF(#REF!="","",VLOOKUP(CONCATENATE(I234,K234),[27]atualizada!$A$6:$N$160,8,0))</f>
        <v>#REF!</v>
      </c>
      <c r="BK234" s="491">
        <f>IF(BA234="","",VLOOKUP(CONCATENATE(I234,K234),[27]atualizada!$A$6:$N$160,10,0))</f>
        <v>0</v>
      </c>
      <c r="BL234" s="494"/>
      <c r="BM234" s="494"/>
      <c r="BO234" s="491"/>
      <c r="BP234" s="491"/>
      <c r="BQ234" s="492">
        <f t="shared" si="100"/>
        <v>0</v>
      </c>
      <c r="BR234" s="494"/>
      <c r="BS234" s="494"/>
      <c r="BT234" s="494"/>
      <c r="BX234" s="493">
        <f t="shared" si="117"/>
        <v>0</v>
      </c>
      <c r="BY234" s="493" t="e">
        <f>#REF!*BE234</f>
        <v>#REF!</v>
      </c>
      <c r="BZ234" s="493">
        <f t="shared" si="99"/>
        <v>0</v>
      </c>
    </row>
    <row r="235" spans="1:78" ht="49.9" customHeight="1">
      <c r="A235" s="482">
        <f>IFERROR(VLOOKUP(G235,'base dados'!$K$2:$L$3,2,FALSE),0)</f>
        <v>0</v>
      </c>
      <c r="B235" s="482">
        <f>IFERROR(VLOOKUP(H235,'base dados'!$O$2:$P$5,2,FALSE),0)</f>
        <v>0</v>
      </c>
      <c r="C235" s="578">
        <f t="shared" si="97"/>
        <v>225</v>
      </c>
      <c r="D235" s="578"/>
      <c r="E235" s="578"/>
      <c r="F235" s="581"/>
      <c r="G235" s="579"/>
      <c r="H235" s="579"/>
      <c r="I235" s="578"/>
      <c r="J235" s="582"/>
      <c r="K235" s="582"/>
      <c r="L235" s="586">
        <f t="shared" si="101"/>
        <v>0</v>
      </c>
      <c r="M235" s="587"/>
      <c r="N235" s="587"/>
      <c r="O235" s="586">
        <f t="shared" si="102"/>
        <v>0</v>
      </c>
      <c r="P235" s="587"/>
      <c r="Q235" s="587"/>
      <c r="R235" s="587"/>
      <c r="S235" s="587"/>
      <c r="T235" s="586">
        <f t="shared" si="103"/>
        <v>0</v>
      </c>
      <c r="U235" s="582"/>
      <c r="V235" s="582"/>
      <c r="W235" s="582"/>
      <c r="X235" s="582"/>
      <c r="Y235" s="586">
        <f t="shared" si="104"/>
        <v>0</v>
      </c>
      <c r="Z235" s="582"/>
      <c r="AA235" s="582"/>
      <c r="AB235" s="586">
        <f t="shared" si="105"/>
        <v>0</v>
      </c>
      <c r="AC235" s="582"/>
      <c r="AD235" s="582"/>
      <c r="AE235" s="582"/>
      <c r="AF235" s="586">
        <f t="shared" si="106"/>
        <v>0</v>
      </c>
      <c r="AG235" s="582"/>
      <c r="AH235" s="582"/>
      <c r="AI235" s="582"/>
      <c r="AJ235" s="582"/>
      <c r="AK235" s="586">
        <f t="shared" si="107"/>
        <v>0</v>
      </c>
      <c r="AL235" s="582"/>
      <c r="AM235" s="582"/>
      <c r="AN235" s="586">
        <f t="shared" si="108"/>
        <v>0</v>
      </c>
      <c r="AO235" s="582"/>
      <c r="AP235" s="582"/>
      <c r="AQ235" s="582"/>
      <c r="AR235" s="588">
        <f t="shared" si="109"/>
        <v>0</v>
      </c>
      <c r="AS235" s="590">
        <f t="shared" si="98"/>
        <v>0</v>
      </c>
      <c r="AT235" s="583" t="str">
        <f t="shared" si="110"/>
        <v/>
      </c>
      <c r="AU235" s="583" t="str">
        <f t="shared" si="111"/>
        <v/>
      </c>
      <c r="AV235" s="584" t="str">
        <f>IFERROR(VLOOKUP(G235,'base dados'!$B$2:$C$47,2,FALSE),"")</f>
        <v/>
      </c>
      <c r="AW235" s="589">
        <f t="shared" si="112"/>
        <v>0</v>
      </c>
      <c r="AX235" s="583" t="str">
        <f t="shared" si="113"/>
        <v/>
      </c>
      <c r="AY235" s="583" t="str">
        <f t="shared" si="114"/>
        <v/>
      </c>
      <c r="AZ235" s="585" t="str">
        <f>IFERROR(VLOOKUP(H235,'base dados'!$B$2:$C$47,2,FALSE),"")</f>
        <v/>
      </c>
      <c r="BA235" s="589">
        <f t="shared" si="115"/>
        <v>0</v>
      </c>
      <c r="BB235" s="589">
        <f t="shared" si="116"/>
        <v>0</v>
      </c>
      <c r="BD235" s="494"/>
      <c r="BE235" s="494"/>
      <c r="BF235" s="494"/>
      <c r="BG235" s="494"/>
      <c r="BH235" s="482" t="e">
        <f>VLOOKUP(I235,[27]TABELAS!$E$1:$F$48,2,0)</f>
        <v>#N/A</v>
      </c>
      <c r="BI235" s="491" t="str">
        <f>IF(AV235="","",VLOOKUP(CONCATENATE(I235,K235),[27]atualizada!$A$6:$N$160,12,0))</f>
        <v/>
      </c>
      <c r="BJ235" s="491" t="e">
        <f>IF(#REF!="","",VLOOKUP(CONCATENATE(I235,K235),[27]atualizada!$A$6:$N$160,8,0))</f>
        <v>#REF!</v>
      </c>
      <c r="BK235" s="491">
        <f>IF(BA235="","",VLOOKUP(CONCATENATE(I235,K235),[27]atualizada!$A$6:$N$160,10,0))</f>
        <v>0</v>
      </c>
      <c r="BL235" s="494"/>
      <c r="BM235" s="494"/>
      <c r="BO235" s="491"/>
      <c r="BP235" s="491"/>
      <c r="BQ235" s="492">
        <f t="shared" si="100"/>
        <v>0</v>
      </c>
      <c r="BR235" s="494"/>
      <c r="BS235" s="494"/>
      <c r="BT235" s="494"/>
      <c r="BX235" s="493">
        <f t="shared" si="117"/>
        <v>0</v>
      </c>
      <c r="BY235" s="493" t="e">
        <f>#REF!*BE235</f>
        <v>#REF!</v>
      </c>
      <c r="BZ235" s="493">
        <f t="shared" si="99"/>
        <v>0</v>
      </c>
    </row>
    <row r="236" spans="1:78" ht="49.9" customHeight="1">
      <c r="A236" s="482">
        <f>IFERROR(VLOOKUP(G236,'base dados'!$K$2:$L$3,2,FALSE),0)</f>
        <v>0</v>
      </c>
      <c r="B236" s="482">
        <f>IFERROR(VLOOKUP(H236,'base dados'!$O$2:$P$5,2,FALSE),0)</f>
        <v>0</v>
      </c>
      <c r="C236" s="578">
        <f t="shared" si="97"/>
        <v>226</v>
      </c>
      <c r="D236" s="578"/>
      <c r="E236" s="578"/>
      <c r="F236" s="581"/>
      <c r="G236" s="579"/>
      <c r="H236" s="579"/>
      <c r="I236" s="578"/>
      <c r="J236" s="582"/>
      <c r="K236" s="582"/>
      <c r="L236" s="586">
        <f t="shared" si="101"/>
        <v>0</v>
      </c>
      <c r="M236" s="587"/>
      <c r="N236" s="587"/>
      <c r="O236" s="586">
        <f t="shared" si="102"/>
        <v>0</v>
      </c>
      <c r="P236" s="587"/>
      <c r="Q236" s="587"/>
      <c r="R236" s="587"/>
      <c r="S236" s="587"/>
      <c r="T236" s="586">
        <f t="shared" si="103"/>
        <v>0</v>
      </c>
      <c r="U236" s="582"/>
      <c r="V236" s="582"/>
      <c r="W236" s="582"/>
      <c r="X236" s="582"/>
      <c r="Y236" s="586">
        <f t="shared" si="104"/>
        <v>0</v>
      </c>
      <c r="Z236" s="582"/>
      <c r="AA236" s="582"/>
      <c r="AB236" s="586">
        <f t="shared" si="105"/>
        <v>0</v>
      </c>
      <c r="AC236" s="582"/>
      <c r="AD236" s="582"/>
      <c r="AE236" s="582"/>
      <c r="AF236" s="586">
        <f t="shared" si="106"/>
        <v>0</v>
      </c>
      <c r="AG236" s="582"/>
      <c r="AH236" s="582"/>
      <c r="AI236" s="582"/>
      <c r="AJ236" s="582"/>
      <c r="AK236" s="586">
        <f t="shared" si="107"/>
        <v>0</v>
      </c>
      <c r="AL236" s="582"/>
      <c r="AM236" s="582"/>
      <c r="AN236" s="586">
        <f t="shared" si="108"/>
        <v>0</v>
      </c>
      <c r="AO236" s="582"/>
      <c r="AP236" s="582"/>
      <c r="AQ236" s="582"/>
      <c r="AR236" s="588">
        <f t="shared" si="109"/>
        <v>0</v>
      </c>
      <c r="AS236" s="590">
        <f t="shared" si="98"/>
        <v>0</v>
      </c>
      <c r="AT236" s="583" t="str">
        <f t="shared" si="110"/>
        <v/>
      </c>
      <c r="AU236" s="583" t="str">
        <f t="shared" si="111"/>
        <v/>
      </c>
      <c r="AV236" s="584" t="str">
        <f>IFERROR(VLOOKUP(G236,'base dados'!$B$2:$C$47,2,FALSE),"")</f>
        <v/>
      </c>
      <c r="AW236" s="589">
        <f t="shared" si="112"/>
        <v>0</v>
      </c>
      <c r="AX236" s="583" t="str">
        <f t="shared" si="113"/>
        <v/>
      </c>
      <c r="AY236" s="583" t="str">
        <f t="shared" si="114"/>
        <v/>
      </c>
      <c r="AZ236" s="585" t="str">
        <f>IFERROR(VLOOKUP(H236,'base dados'!$B$2:$C$47,2,FALSE),"")</f>
        <v/>
      </c>
      <c r="BA236" s="589">
        <f t="shared" si="115"/>
        <v>0</v>
      </c>
      <c r="BB236" s="589">
        <f t="shared" si="116"/>
        <v>0</v>
      </c>
      <c r="BD236" s="494"/>
      <c r="BE236" s="494"/>
      <c r="BF236" s="494"/>
      <c r="BG236" s="494"/>
      <c r="BH236" s="482" t="e">
        <f>VLOOKUP(I236,[27]TABELAS!$E$1:$F$48,2,0)</f>
        <v>#N/A</v>
      </c>
      <c r="BI236" s="491" t="str">
        <f>IF(AV236="","",VLOOKUP(CONCATENATE(I236,K236),[27]atualizada!$A$6:$N$160,12,0))</f>
        <v/>
      </c>
      <c r="BJ236" s="491" t="e">
        <f>IF(#REF!="","",VLOOKUP(CONCATENATE(I236,K236),[27]atualizada!$A$6:$N$160,8,0))</f>
        <v>#REF!</v>
      </c>
      <c r="BK236" s="491">
        <f>IF(BA236="","",VLOOKUP(CONCATENATE(I236,K236),[27]atualizada!$A$6:$N$160,10,0))</f>
        <v>0</v>
      </c>
      <c r="BL236" s="494"/>
      <c r="BM236" s="494"/>
      <c r="BO236" s="491"/>
      <c r="BP236" s="491"/>
      <c r="BQ236" s="492">
        <f t="shared" si="100"/>
        <v>0</v>
      </c>
      <c r="BR236" s="494"/>
      <c r="BS236" s="494"/>
      <c r="BT236" s="494"/>
      <c r="BX236" s="493">
        <f t="shared" si="117"/>
        <v>0</v>
      </c>
      <c r="BY236" s="493" t="e">
        <f>#REF!*BE236</f>
        <v>#REF!</v>
      </c>
      <c r="BZ236" s="493">
        <f t="shared" si="99"/>
        <v>0</v>
      </c>
    </row>
    <row r="237" spans="1:78" ht="49.9" customHeight="1">
      <c r="A237" s="482">
        <f>IFERROR(VLOOKUP(G237,'base dados'!$K$2:$L$3,2,FALSE),0)</f>
        <v>0</v>
      </c>
      <c r="B237" s="482">
        <f>IFERROR(VLOOKUP(H237,'base dados'!$O$2:$P$5,2,FALSE),0)</f>
        <v>0</v>
      </c>
      <c r="C237" s="578">
        <f t="shared" si="97"/>
        <v>227</v>
      </c>
      <c r="D237" s="578"/>
      <c r="E237" s="578"/>
      <c r="F237" s="581"/>
      <c r="G237" s="579"/>
      <c r="H237" s="579"/>
      <c r="I237" s="578"/>
      <c r="J237" s="582"/>
      <c r="K237" s="582"/>
      <c r="L237" s="586">
        <f t="shared" si="101"/>
        <v>0</v>
      </c>
      <c r="M237" s="587"/>
      <c r="N237" s="587"/>
      <c r="O237" s="586">
        <f t="shared" si="102"/>
        <v>0</v>
      </c>
      <c r="P237" s="587"/>
      <c r="Q237" s="587"/>
      <c r="R237" s="587"/>
      <c r="S237" s="587"/>
      <c r="T237" s="586">
        <f t="shared" si="103"/>
        <v>0</v>
      </c>
      <c r="U237" s="582"/>
      <c r="V237" s="582"/>
      <c r="W237" s="582"/>
      <c r="X237" s="582"/>
      <c r="Y237" s="586">
        <f t="shared" si="104"/>
        <v>0</v>
      </c>
      <c r="Z237" s="582"/>
      <c r="AA237" s="582"/>
      <c r="AB237" s="586">
        <f t="shared" si="105"/>
        <v>0</v>
      </c>
      <c r="AC237" s="582"/>
      <c r="AD237" s="582"/>
      <c r="AE237" s="582"/>
      <c r="AF237" s="586">
        <f t="shared" si="106"/>
        <v>0</v>
      </c>
      <c r="AG237" s="582"/>
      <c r="AH237" s="582"/>
      <c r="AI237" s="582"/>
      <c r="AJ237" s="582"/>
      <c r="AK237" s="586">
        <f t="shared" si="107"/>
        <v>0</v>
      </c>
      <c r="AL237" s="582"/>
      <c r="AM237" s="582"/>
      <c r="AN237" s="586">
        <f t="shared" si="108"/>
        <v>0</v>
      </c>
      <c r="AO237" s="582"/>
      <c r="AP237" s="582"/>
      <c r="AQ237" s="582"/>
      <c r="AR237" s="588">
        <f t="shared" si="109"/>
        <v>0</v>
      </c>
      <c r="AS237" s="590">
        <f t="shared" si="98"/>
        <v>0</v>
      </c>
      <c r="AT237" s="583" t="str">
        <f t="shared" si="110"/>
        <v/>
      </c>
      <c r="AU237" s="583" t="str">
        <f t="shared" si="111"/>
        <v/>
      </c>
      <c r="AV237" s="584" t="str">
        <f>IFERROR(VLOOKUP(G237,'base dados'!$B$2:$C$47,2,FALSE),"")</f>
        <v/>
      </c>
      <c r="AW237" s="589">
        <f t="shared" si="112"/>
        <v>0</v>
      </c>
      <c r="AX237" s="583" t="str">
        <f t="shared" si="113"/>
        <v/>
      </c>
      <c r="AY237" s="583" t="str">
        <f t="shared" si="114"/>
        <v/>
      </c>
      <c r="AZ237" s="585" t="str">
        <f>IFERROR(VLOOKUP(H237,'base dados'!$B$2:$C$47,2,FALSE),"")</f>
        <v/>
      </c>
      <c r="BA237" s="589">
        <f t="shared" si="115"/>
        <v>0</v>
      </c>
      <c r="BB237" s="589">
        <f t="shared" si="116"/>
        <v>0</v>
      </c>
      <c r="BD237" s="494"/>
      <c r="BE237" s="494"/>
      <c r="BF237" s="494"/>
      <c r="BG237" s="494"/>
      <c r="BH237" s="482" t="e">
        <f>VLOOKUP(I237,[27]TABELAS!$E$1:$F$48,2,0)</f>
        <v>#N/A</v>
      </c>
      <c r="BI237" s="491" t="str">
        <f>IF(AV237="","",VLOOKUP(CONCATENATE(I237,K237),[27]atualizada!$A$6:$N$160,12,0))</f>
        <v/>
      </c>
      <c r="BJ237" s="491" t="e">
        <f>IF(#REF!="","",VLOOKUP(CONCATENATE(I237,K237),[27]atualizada!$A$6:$N$160,8,0))</f>
        <v>#REF!</v>
      </c>
      <c r="BK237" s="491">
        <f>IF(BA237="","",VLOOKUP(CONCATENATE(I237,K237),[27]atualizada!$A$6:$N$160,10,0))</f>
        <v>0</v>
      </c>
      <c r="BL237" s="494"/>
      <c r="BM237" s="494"/>
      <c r="BO237" s="491"/>
      <c r="BP237" s="491"/>
      <c r="BQ237" s="492">
        <f t="shared" si="100"/>
        <v>0</v>
      </c>
      <c r="BR237" s="494"/>
      <c r="BS237" s="494"/>
      <c r="BT237" s="494"/>
      <c r="BX237" s="493">
        <f t="shared" si="117"/>
        <v>0</v>
      </c>
      <c r="BY237" s="493" t="e">
        <f>#REF!*BE237</f>
        <v>#REF!</v>
      </c>
      <c r="BZ237" s="493">
        <f t="shared" si="99"/>
        <v>0</v>
      </c>
    </row>
    <row r="238" spans="1:78" ht="49.9" customHeight="1">
      <c r="A238" s="482">
        <f>IFERROR(VLOOKUP(G238,'base dados'!$K$2:$L$3,2,FALSE),0)</f>
        <v>0</v>
      </c>
      <c r="B238" s="482">
        <f>IFERROR(VLOOKUP(H238,'base dados'!$O$2:$P$5,2,FALSE),0)</f>
        <v>0</v>
      </c>
      <c r="C238" s="578">
        <f t="shared" si="97"/>
        <v>228</v>
      </c>
      <c r="D238" s="578"/>
      <c r="E238" s="578"/>
      <c r="F238" s="581"/>
      <c r="G238" s="579"/>
      <c r="H238" s="579"/>
      <c r="I238" s="578"/>
      <c r="J238" s="582"/>
      <c r="K238" s="582"/>
      <c r="L238" s="586">
        <f t="shared" si="101"/>
        <v>0</v>
      </c>
      <c r="M238" s="587"/>
      <c r="N238" s="587"/>
      <c r="O238" s="586">
        <f t="shared" si="102"/>
        <v>0</v>
      </c>
      <c r="P238" s="587"/>
      <c r="Q238" s="587"/>
      <c r="R238" s="587"/>
      <c r="S238" s="587"/>
      <c r="T238" s="586">
        <f t="shared" si="103"/>
        <v>0</v>
      </c>
      <c r="U238" s="582"/>
      <c r="V238" s="582"/>
      <c r="W238" s="582"/>
      <c r="X238" s="582"/>
      <c r="Y238" s="586">
        <f t="shared" si="104"/>
        <v>0</v>
      </c>
      <c r="Z238" s="582"/>
      <c r="AA238" s="582"/>
      <c r="AB238" s="586">
        <f t="shared" si="105"/>
        <v>0</v>
      </c>
      <c r="AC238" s="582"/>
      <c r="AD238" s="582"/>
      <c r="AE238" s="582"/>
      <c r="AF238" s="586">
        <f t="shared" si="106"/>
        <v>0</v>
      </c>
      <c r="AG238" s="582"/>
      <c r="AH238" s="582"/>
      <c r="AI238" s="582"/>
      <c r="AJ238" s="582"/>
      <c r="AK238" s="586">
        <f t="shared" si="107"/>
        <v>0</v>
      </c>
      <c r="AL238" s="582"/>
      <c r="AM238" s="582"/>
      <c r="AN238" s="586">
        <f t="shared" si="108"/>
        <v>0</v>
      </c>
      <c r="AO238" s="582"/>
      <c r="AP238" s="582"/>
      <c r="AQ238" s="582"/>
      <c r="AR238" s="588">
        <f t="shared" si="109"/>
        <v>0</v>
      </c>
      <c r="AS238" s="590">
        <f t="shared" si="98"/>
        <v>0</v>
      </c>
      <c r="AT238" s="583" t="str">
        <f t="shared" si="110"/>
        <v/>
      </c>
      <c r="AU238" s="583" t="str">
        <f t="shared" si="111"/>
        <v/>
      </c>
      <c r="AV238" s="584" t="str">
        <f>IFERROR(VLOOKUP(G238,'base dados'!$B$2:$C$47,2,FALSE),"")</f>
        <v/>
      </c>
      <c r="AW238" s="589">
        <f t="shared" si="112"/>
        <v>0</v>
      </c>
      <c r="AX238" s="583" t="str">
        <f t="shared" si="113"/>
        <v/>
      </c>
      <c r="AY238" s="583" t="str">
        <f t="shared" si="114"/>
        <v/>
      </c>
      <c r="AZ238" s="585" t="str">
        <f>IFERROR(VLOOKUP(H238,'base dados'!$B$2:$C$47,2,FALSE),"")</f>
        <v/>
      </c>
      <c r="BA238" s="589">
        <f t="shared" si="115"/>
        <v>0</v>
      </c>
      <c r="BB238" s="589">
        <f t="shared" si="116"/>
        <v>0</v>
      </c>
      <c r="BD238" s="494"/>
      <c r="BE238" s="494"/>
      <c r="BF238" s="494"/>
      <c r="BG238" s="494"/>
      <c r="BH238" s="482" t="e">
        <f>VLOOKUP(I238,[27]TABELAS!$E$1:$F$48,2,0)</f>
        <v>#N/A</v>
      </c>
      <c r="BI238" s="491" t="str">
        <f>IF(AV238="","",VLOOKUP(CONCATENATE(I238,K238),[27]atualizada!$A$6:$N$160,12,0))</f>
        <v/>
      </c>
      <c r="BJ238" s="491" t="e">
        <f>IF(#REF!="","",VLOOKUP(CONCATENATE(I238,K238),[27]atualizada!$A$6:$N$160,8,0))</f>
        <v>#REF!</v>
      </c>
      <c r="BK238" s="491">
        <f>IF(BA238="","",VLOOKUP(CONCATENATE(I238,K238),[27]atualizada!$A$6:$N$160,10,0))</f>
        <v>0</v>
      </c>
      <c r="BL238" s="494"/>
      <c r="BM238" s="494"/>
      <c r="BO238" s="491"/>
      <c r="BP238" s="491"/>
      <c r="BQ238" s="492">
        <f t="shared" si="100"/>
        <v>0</v>
      </c>
      <c r="BR238" s="494"/>
      <c r="BS238" s="494"/>
      <c r="BT238" s="494"/>
      <c r="BX238" s="493">
        <f t="shared" si="117"/>
        <v>0</v>
      </c>
      <c r="BY238" s="493" t="e">
        <f>#REF!*BE238</f>
        <v>#REF!</v>
      </c>
      <c r="BZ238" s="493">
        <f t="shared" si="99"/>
        <v>0</v>
      </c>
    </row>
    <row r="239" spans="1:78" ht="49.9" customHeight="1">
      <c r="A239" s="482">
        <f>IFERROR(VLOOKUP(G239,'base dados'!$K$2:$L$3,2,FALSE),0)</f>
        <v>0</v>
      </c>
      <c r="B239" s="482">
        <f>IFERROR(VLOOKUP(H239,'base dados'!$O$2:$P$5,2,FALSE),0)</f>
        <v>0</v>
      </c>
      <c r="C239" s="578">
        <f t="shared" si="97"/>
        <v>229</v>
      </c>
      <c r="D239" s="578"/>
      <c r="E239" s="578"/>
      <c r="F239" s="581"/>
      <c r="G239" s="579"/>
      <c r="H239" s="579"/>
      <c r="I239" s="578"/>
      <c r="J239" s="582"/>
      <c r="K239" s="582"/>
      <c r="L239" s="586">
        <f t="shared" si="101"/>
        <v>0</v>
      </c>
      <c r="M239" s="587"/>
      <c r="N239" s="587"/>
      <c r="O239" s="586">
        <f t="shared" si="102"/>
        <v>0</v>
      </c>
      <c r="P239" s="587"/>
      <c r="Q239" s="587"/>
      <c r="R239" s="587"/>
      <c r="S239" s="587"/>
      <c r="T239" s="586">
        <f t="shared" si="103"/>
        <v>0</v>
      </c>
      <c r="U239" s="582"/>
      <c r="V239" s="582"/>
      <c r="W239" s="582"/>
      <c r="X239" s="582"/>
      <c r="Y239" s="586">
        <f t="shared" si="104"/>
        <v>0</v>
      </c>
      <c r="Z239" s="582"/>
      <c r="AA239" s="582"/>
      <c r="AB239" s="586">
        <f t="shared" si="105"/>
        <v>0</v>
      </c>
      <c r="AC239" s="582"/>
      <c r="AD239" s="582"/>
      <c r="AE239" s="582"/>
      <c r="AF239" s="586">
        <f t="shared" si="106"/>
        <v>0</v>
      </c>
      <c r="AG239" s="582"/>
      <c r="AH239" s="582"/>
      <c r="AI239" s="582"/>
      <c r="AJ239" s="582"/>
      <c r="AK239" s="586">
        <f t="shared" si="107"/>
        <v>0</v>
      </c>
      <c r="AL239" s="582"/>
      <c r="AM239" s="582"/>
      <c r="AN239" s="586">
        <f t="shared" si="108"/>
        <v>0</v>
      </c>
      <c r="AO239" s="582"/>
      <c r="AP239" s="582"/>
      <c r="AQ239" s="582"/>
      <c r="AR239" s="588">
        <f t="shared" si="109"/>
        <v>0</v>
      </c>
      <c r="AS239" s="590">
        <f t="shared" si="98"/>
        <v>0</v>
      </c>
      <c r="AT239" s="583" t="str">
        <f t="shared" si="110"/>
        <v/>
      </c>
      <c r="AU239" s="583" t="str">
        <f t="shared" si="111"/>
        <v/>
      </c>
      <c r="AV239" s="584" t="str">
        <f>IFERROR(VLOOKUP(G239,'base dados'!$B$2:$C$47,2,FALSE),"")</f>
        <v/>
      </c>
      <c r="AW239" s="589">
        <f t="shared" si="112"/>
        <v>0</v>
      </c>
      <c r="AX239" s="583" t="str">
        <f t="shared" si="113"/>
        <v/>
      </c>
      <c r="AY239" s="583" t="str">
        <f t="shared" si="114"/>
        <v/>
      </c>
      <c r="AZ239" s="585" t="str">
        <f>IFERROR(VLOOKUP(H239,'base dados'!$B$2:$C$47,2,FALSE),"")</f>
        <v/>
      </c>
      <c r="BA239" s="589">
        <f t="shared" si="115"/>
        <v>0</v>
      </c>
      <c r="BB239" s="589">
        <f t="shared" si="116"/>
        <v>0</v>
      </c>
      <c r="BD239" s="494"/>
      <c r="BE239" s="494"/>
      <c r="BF239" s="494"/>
      <c r="BG239" s="494"/>
      <c r="BH239" s="482" t="e">
        <f>VLOOKUP(I239,[27]TABELAS!$E$1:$F$48,2,0)</f>
        <v>#N/A</v>
      </c>
      <c r="BI239" s="491" t="str">
        <f>IF(AV239="","",VLOOKUP(CONCATENATE(I239,K239),[27]atualizada!$A$6:$N$160,12,0))</f>
        <v/>
      </c>
      <c r="BJ239" s="491" t="e">
        <f>IF(#REF!="","",VLOOKUP(CONCATENATE(I239,K239),[27]atualizada!$A$6:$N$160,8,0))</f>
        <v>#REF!</v>
      </c>
      <c r="BK239" s="491">
        <f>IF(BA239="","",VLOOKUP(CONCATENATE(I239,K239),[27]atualizada!$A$6:$N$160,10,0))</f>
        <v>0</v>
      </c>
      <c r="BL239" s="494"/>
      <c r="BM239" s="494"/>
      <c r="BO239" s="491"/>
      <c r="BP239" s="491"/>
      <c r="BQ239" s="492">
        <f t="shared" si="100"/>
        <v>0</v>
      </c>
      <c r="BR239" s="494"/>
      <c r="BS239" s="494"/>
      <c r="BT239" s="494"/>
      <c r="BX239" s="493">
        <f t="shared" si="117"/>
        <v>0</v>
      </c>
      <c r="BY239" s="493" t="e">
        <f>#REF!*BE239</f>
        <v>#REF!</v>
      </c>
      <c r="BZ239" s="493">
        <f t="shared" si="99"/>
        <v>0</v>
      </c>
    </row>
    <row r="240" spans="1:78" ht="49.9" customHeight="1">
      <c r="A240" s="482">
        <f>IFERROR(VLOOKUP(G240,'base dados'!$K$2:$L$3,2,FALSE),0)</f>
        <v>0</v>
      </c>
      <c r="B240" s="482">
        <f>IFERROR(VLOOKUP(H240,'base dados'!$O$2:$P$5,2,FALSE),0)</f>
        <v>0</v>
      </c>
      <c r="C240" s="578">
        <f t="shared" si="97"/>
        <v>230</v>
      </c>
      <c r="D240" s="578"/>
      <c r="E240" s="578"/>
      <c r="F240" s="581"/>
      <c r="G240" s="579"/>
      <c r="H240" s="579"/>
      <c r="I240" s="578"/>
      <c r="J240" s="582"/>
      <c r="K240" s="582"/>
      <c r="L240" s="586">
        <f t="shared" si="101"/>
        <v>0</v>
      </c>
      <c r="M240" s="587"/>
      <c r="N240" s="587"/>
      <c r="O240" s="586">
        <f t="shared" si="102"/>
        <v>0</v>
      </c>
      <c r="P240" s="587"/>
      <c r="Q240" s="587"/>
      <c r="R240" s="587"/>
      <c r="S240" s="587"/>
      <c r="T240" s="586">
        <f t="shared" si="103"/>
        <v>0</v>
      </c>
      <c r="U240" s="582"/>
      <c r="V240" s="582"/>
      <c r="W240" s="582"/>
      <c r="X240" s="582"/>
      <c r="Y240" s="586">
        <f t="shared" si="104"/>
        <v>0</v>
      </c>
      <c r="Z240" s="582"/>
      <c r="AA240" s="582"/>
      <c r="AB240" s="586">
        <f t="shared" si="105"/>
        <v>0</v>
      </c>
      <c r="AC240" s="582"/>
      <c r="AD240" s="582"/>
      <c r="AE240" s="582"/>
      <c r="AF240" s="586">
        <f t="shared" si="106"/>
        <v>0</v>
      </c>
      <c r="AG240" s="582"/>
      <c r="AH240" s="582"/>
      <c r="AI240" s="582"/>
      <c r="AJ240" s="582"/>
      <c r="AK240" s="586">
        <f t="shared" si="107"/>
        <v>0</v>
      </c>
      <c r="AL240" s="582"/>
      <c r="AM240" s="582"/>
      <c r="AN240" s="586">
        <f t="shared" si="108"/>
        <v>0</v>
      </c>
      <c r="AO240" s="582"/>
      <c r="AP240" s="582"/>
      <c r="AQ240" s="582"/>
      <c r="AR240" s="588">
        <f t="shared" si="109"/>
        <v>0</v>
      </c>
      <c r="AS240" s="590">
        <f t="shared" si="98"/>
        <v>0</v>
      </c>
      <c r="AT240" s="583" t="str">
        <f t="shared" si="110"/>
        <v/>
      </c>
      <c r="AU240" s="583" t="str">
        <f t="shared" si="111"/>
        <v/>
      </c>
      <c r="AV240" s="584" t="str">
        <f>IFERROR(VLOOKUP(G240,'base dados'!$B$2:$C$47,2,FALSE),"")</f>
        <v/>
      </c>
      <c r="AW240" s="589">
        <f t="shared" si="112"/>
        <v>0</v>
      </c>
      <c r="AX240" s="583" t="str">
        <f t="shared" si="113"/>
        <v/>
      </c>
      <c r="AY240" s="583" t="str">
        <f t="shared" si="114"/>
        <v/>
      </c>
      <c r="AZ240" s="585" t="str">
        <f>IFERROR(VLOOKUP(H240,'base dados'!$B$2:$C$47,2,FALSE),"")</f>
        <v/>
      </c>
      <c r="BA240" s="589">
        <f t="shared" si="115"/>
        <v>0</v>
      </c>
      <c r="BB240" s="589">
        <f t="shared" si="116"/>
        <v>0</v>
      </c>
      <c r="BD240" s="494"/>
      <c r="BE240" s="494"/>
      <c r="BF240" s="494"/>
      <c r="BG240" s="494"/>
      <c r="BH240" s="482" t="e">
        <f>VLOOKUP(I240,[27]TABELAS!$E$1:$F$48,2,0)</f>
        <v>#N/A</v>
      </c>
      <c r="BI240" s="491" t="str">
        <f>IF(AV240="","",VLOOKUP(CONCATENATE(I240,K240),[27]atualizada!$A$6:$N$160,12,0))</f>
        <v/>
      </c>
      <c r="BJ240" s="491" t="e">
        <f>IF(#REF!="","",VLOOKUP(CONCATENATE(I240,K240),[27]atualizada!$A$6:$N$160,8,0))</f>
        <v>#REF!</v>
      </c>
      <c r="BK240" s="491">
        <f>IF(BA240="","",VLOOKUP(CONCATENATE(I240,K240),[27]atualizada!$A$6:$N$160,10,0))</f>
        <v>0</v>
      </c>
      <c r="BL240" s="494"/>
      <c r="BM240" s="494"/>
      <c r="BO240" s="491"/>
      <c r="BP240" s="491"/>
      <c r="BQ240" s="492">
        <f t="shared" si="100"/>
        <v>0</v>
      </c>
      <c r="BR240" s="494"/>
      <c r="BS240" s="494"/>
      <c r="BT240" s="494"/>
      <c r="BX240" s="493">
        <f t="shared" si="117"/>
        <v>0</v>
      </c>
      <c r="BY240" s="493" t="e">
        <f>#REF!*BE240</f>
        <v>#REF!</v>
      </c>
      <c r="BZ240" s="493">
        <f t="shared" si="99"/>
        <v>0</v>
      </c>
    </row>
    <row r="241" spans="1:78" ht="49.9" customHeight="1">
      <c r="A241" s="482">
        <f>IFERROR(VLOOKUP(G241,'base dados'!$K$2:$L$3,2,FALSE),0)</f>
        <v>0</v>
      </c>
      <c r="B241" s="482">
        <f>IFERROR(VLOOKUP(H241,'base dados'!$O$2:$P$5,2,FALSE),0)</f>
        <v>0</v>
      </c>
      <c r="C241" s="578">
        <f t="shared" si="97"/>
        <v>231</v>
      </c>
      <c r="D241" s="578"/>
      <c r="E241" s="578"/>
      <c r="F241" s="581"/>
      <c r="G241" s="579"/>
      <c r="H241" s="579"/>
      <c r="I241" s="578"/>
      <c r="J241" s="582"/>
      <c r="K241" s="582"/>
      <c r="L241" s="586">
        <f t="shared" si="101"/>
        <v>0</v>
      </c>
      <c r="M241" s="587"/>
      <c r="N241" s="587"/>
      <c r="O241" s="586">
        <f t="shared" si="102"/>
        <v>0</v>
      </c>
      <c r="P241" s="587"/>
      <c r="Q241" s="587"/>
      <c r="R241" s="587"/>
      <c r="S241" s="587"/>
      <c r="T241" s="586">
        <f t="shared" si="103"/>
        <v>0</v>
      </c>
      <c r="U241" s="582"/>
      <c r="V241" s="582"/>
      <c r="W241" s="582"/>
      <c r="X241" s="582"/>
      <c r="Y241" s="586">
        <f t="shared" si="104"/>
        <v>0</v>
      </c>
      <c r="Z241" s="582"/>
      <c r="AA241" s="582"/>
      <c r="AB241" s="586">
        <f t="shared" si="105"/>
        <v>0</v>
      </c>
      <c r="AC241" s="582"/>
      <c r="AD241" s="582"/>
      <c r="AE241" s="582"/>
      <c r="AF241" s="586">
        <f t="shared" si="106"/>
        <v>0</v>
      </c>
      <c r="AG241" s="582"/>
      <c r="AH241" s="582"/>
      <c r="AI241" s="582"/>
      <c r="AJ241" s="582"/>
      <c r="AK241" s="586">
        <f t="shared" si="107"/>
        <v>0</v>
      </c>
      <c r="AL241" s="582"/>
      <c r="AM241" s="582"/>
      <c r="AN241" s="586">
        <f t="shared" si="108"/>
        <v>0</v>
      </c>
      <c r="AO241" s="582"/>
      <c r="AP241" s="582"/>
      <c r="AQ241" s="582"/>
      <c r="AR241" s="588">
        <f t="shared" si="109"/>
        <v>0</v>
      </c>
      <c r="AS241" s="590">
        <f t="shared" si="98"/>
        <v>0</v>
      </c>
      <c r="AT241" s="583" t="str">
        <f t="shared" si="110"/>
        <v/>
      </c>
      <c r="AU241" s="583" t="str">
        <f t="shared" si="111"/>
        <v/>
      </c>
      <c r="AV241" s="584" t="str">
        <f>IFERROR(VLOOKUP(G241,'base dados'!$B$2:$C$47,2,FALSE),"")</f>
        <v/>
      </c>
      <c r="AW241" s="589">
        <f t="shared" si="112"/>
        <v>0</v>
      </c>
      <c r="AX241" s="583" t="str">
        <f t="shared" si="113"/>
        <v/>
      </c>
      <c r="AY241" s="583" t="str">
        <f t="shared" si="114"/>
        <v/>
      </c>
      <c r="AZ241" s="585" t="str">
        <f>IFERROR(VLOOKUP(H241,'base dados'!$B$2:$C$47,2,FALSE),"")</f>
        <v/>
      </c>
      <c r="BA241" s="589">
        <f t="shared" si="115"/>
        <v>0</v>
      </c>
      <c r="BB241" s="589">
        <f t="shared" si="116"/>
        <v>0</v>
      </c>
      <c r="BD241" s="494"/>
      <c r="BE241" s="494"/>
      <c r="BF241" s="494"/>
      <c r="BG241" s="494"/>
      <c r="BH241" s="482" t="e">
        <f>VLOOKUP(I241,[27]TABELAS!$E$1:$F$48,2,0)</f>
        <v>#N/A</v>
      </c>
      <c r="BI241" s="491" t="str">
        <f>IF(AV241="","",VLOOKUP(CONCATENATE(I241,K241),[27]atualizada!$A$6:$N$160,12,0))</f>
        <v/>
      </c>
      <c r="BJ241" s="491" t="e">
        <f>IF(#REF!="","",VLOOKUP(CONCATENATE(I241,K241),[27]atualizada!$A$6:$N$160,8,0))</f>
        <v>#REF!</v>
      </c>
      <c r="BK241" s="491">
        <f>IF(BA241="","",VLOOKUP(CONCATENATE(I241,K241),[27]atualizada!$A$6:$N$160,10,0))</f>
        <v>0</v>
      </c>
      <c r="BL241" s="494"/>
      <c r="BM241" s="494"/>
      <c r="BO241" s="491"/>
      <c r="BP241" s="491"/>
      <c r="BQ241" s="492">
        <f t="shared" si="100"/>
        <v>0</v>
      </c>
      <c r="BR241" s="494"/>
      <c r="BS241" s="494"/>
      <c r="BT241" s="494"/>
      <c r="BX241" s="493">
        <f t="shared" si="117"/>
        <v>0</v>
      </c>
      <c r="BY241" s="493" t="e">
        <f>#REF!*BE241</f>
        <v>#REF!</v>
      </c>
      <c r="BZ241" s="493">
        <f t="shared" si="99"/>
        <v>0</v>
      </c>
    </row>
    <row r="242" spans="1:78" ht="49.9" customHeight="1">
      <c r="A242" s="482">
        <f>IFERROR(VLOOKUP(G242,'base dados'!$K$2:$L$3,2,FALSE),0)</f>
        <v>0</v>
      </c>
      <c r="B242" s="482">
        <f>IFERROR(VLOOKUP(H242,'base dados'!$O$2:$P$5,2,FALSE),0)</f>
        <v>0</v>
      </c>
      <c r="C242" s="578">
        <f t="shared" si="97"/>
        <v>232</v>
      </c>
      <c r="D242" s="578"/>
      <c r="E242" s="578"/>
      <c r="F242" s="581"/>
      <c r="G242" s="579"/>
      <c r="H242" s="579"/>
      <c r="I242" s="578"/>
      <c r="J242" s="582"/>
      <c r="K242" s="582"/>
      <c r="L242" s="586">
        <f t="shared" si="101"/>
        <v>0</v>
      </c>
      <c r="M242" s="587"/>
      <c r="N242" s="587"/>
      <c r="O242" s="586">
        <f t="shared" si="102"/>
        <v>0</v>
      </c>
      <c r="P242" s="587"/>
      <c r="Q242" s="587"/>
      <c r="R242" s="587"/>
      <c r="S242" s="587"/>
      <c r="T242" s="586">
        <f t="shared" si="103"/>
        <v>0</v>
      </c>
      <c r="U242" s="582"/>
      <c r="V242" s="582"/>
      <c r="W242" s="582"/>
      <c r="X242" s="582"/>
      <c r="Y242" s="586">
        <f t="shared" si="104"/>
        <v>0</v>
      </c>
      <c r="Z242" s="582"/>
      <c r="AA242" s="582"/>
      <c r="AB242" s="586">
        <f t="shared" si="105"/>
        <v>0</v>
      </c>
      <c r="AC242" s="582"/>
      <c r="AD242" s="582"/>
      <c r="AE242" s="582"/>
      <c r="AF242" s="586">
        <f t="shared" si="106"/>
        <v>0</v>
      </c>
      <c r="AG242" s="582"/>
      <c r="AH242" s="582"/>
      <c r="AI242" s="582"/>
      <c r="AJ242" s="582"/>
      <c r="AK242" s="586">
        <f t="shared" si="107"/>
        <v>0</v>
      </c>
      <c r="AL242" s="582"/>
      <c r="AM242" s="582"/>
      <c r="AN242" s="586">
        <f t="shared" si="108"/>
        <v>0</v>
      </c>
      <c r="AO242" s="582"/>
      <c r="AP242" s="582"/>
      <c r="AQ242" s="582"/>
      <c r="AR242" s="588">
        <f t="shared" si="109"/>
        <v>0</v>
      </c>
      <c r="AS242" s="590">
        <f t="shared" si="98"/>
        <v>0</v>
      </c>
      <c r="AT242" s="583" t="str">
        <f t="shared" si="110"/>
        <v/>
      </c>
      <c r="AU242" s="583" t="str">
        <f t="shared" si="111"/>
        <v/>
      </c>
      <c r="AV242" s="584" t="str">
        <f>IFERROR(VLOOKUP(G242,'base dados'!$B$2:$C$47,2,FALSE),"")</f>
        <v/>
      </c>
      <c r="AW242" s="589">
        <f t="shared" si="112"/>
        <v>0</v>
      </c>
      <c r="AX242" s="583" t="str">
        <f t="shared" si="113"/>
        <v/>
      </c>
      <c r="AY242" s="583" t="str">
        <f t="shared" si="114"/>
        <v/>
      </c>
      <c r="AZ242" s="585" t="str">
        <f>IFERROR(VLOOKUP(H242,'base dados'!$B$2:$C$47,2,FALSE),"")</f>
        <v/>
      </c>
      <c r="BA242" s="589">
        <f t="shared" si="115"/>
        <v>0</v>
      </c>
      <c r="BB242" s="589">
        <f t="shared" si="116"/>
        <v>0</v>
      </c>
      <c r="BD242" s="494"/>
      <c r="BE242" s="494"/>
      <c r="BF242" s="494"/>
      <c r="BG242" s="494"/>
      <c r="BH242" s="482" t="e">
        <f>VLOOKUP(I242,[27]TABELAS!$E$1:$F$48,2,0)</f>
        <v>#N/A</v>
      </c>
      <c r="BI242" s="491" t="str">
        <f>IF(AV242="","",VLOOKUP(CONCATENATE(I242,K242),[27]atualizada!$A$6:$N$160,12,0))</f>
        <v/>
      </c>
      <c r="BJ242" s="491" t="e">
        <f>IF(#REF!="","",VLOOKUP(CONCATENATE(I242,K242),[27]atualizada!$A$6:$N$160,8,0))</f>
        <v>#REF!</v>
      </c>
      <c r="BK242" s="491">
        <f>IF(BA242="","",VLOOKUP(CONCATENATE(I242,K242),[27]atualizada!$A$6:$N$160,10,0))</f>
        <v>0</v>
      </c>
      <c r="BL242" s="494"/>
      <c r="BM242" s="494"/>
      <c r="BO242" s="491"/>
      <c r="BP242" s="491"/>
      <c r="BQ242" s="492">
        <f t="shared" si="100"/>
        <v>0</v>
      </c>
      <c r="BR242" s="494"/>
      <c r="BS242" s="494"/>
      <c r="BT242" s="494"/>
      <c r="BX242" s="493">
        <f t="shared" si="117"/>
        <v>0</v>
      </c>
      <c r="BY242" s="493" t="e">
        <f>#REF!*BE242</f>
        <v>#REF!</v>
      </c>
      <c r="BZ242" s="493">
        <f t="shared" si="99"/>
        <v>0</v>
      </c>
    </row>
    <row r="243" spans="1:78" ht="49.9" customHeight="1">
      <c r="A243" s="482">
        <f>IFERROR(VLOOKUP(G243,'base dados'!$K$2:$L$3,2,FALSE),0)</f>
        <v>0</v>
      </c>
      <c r="B243" s="482">
        <f>IFERROR(VLOOKUP(H243,'base dados'!$O$2:$P$5,2,FALSE),0)</f>
        <v>0</v>
      </c>
      <c r="C243" s="578">
        <f t="shared" si="97"/>
        <v>233</v>
      </c>
      <c r="D243" s="578"/>
      <c r="E243" s="578"/>
      <c r="F243" s="581"/>
      <c r="G243" s="579"/>
      <c r="H243" s="579"/>
      <c r="I243" s="578"/>
      <c r="J243" s="582"/>
      <c r="K243" s="582"/>
      <c r="L243" s="586">
        <f t="shared" si="101"/>
        <v>0</v>
      </c>
      <c r="M243" s="587"/>
      <c r="N243" s="587"/>
      <c r="O243" s="586">
        <f t="shared" si="102"/>
        <v>0</v>
      </c>
      <c r="P243" s="587"/>
      <c r="Q243" s="587"/>
      <c r="R243" s="587"/>
      <c r="S243" s="587"/>
      <c r="T243" s="586">
        <f t="shared" si="103"/>
        <v>0</v>
      </c>
      <c r="U243" s="582"/>
      <c r="V243" s="582"/>
      <c r="W243" s="582"/>
      <c r="X243" s="582"/>
      <c r="Y243" s="586">
        <f t="shared" si="104"/>
        <v>0</v>
      </c>
      <c r="Z243" s="582"/>
      <c r="AA243" s="582"/>
      <c r="AB243" s="586">
        <f t="shared" si="105"/>
        <v>0</v>
      </c>
      <c r="AC243" s="582"/>
      <c r="AD243" s="582"/>
      <c r="AE243" s="582"/>
      <c r="AF243" s="586">
        <f t="shared" si="106"/>
        <v>0</v>
      </c>
      <c r="AG243" s="582"/>
      <c r="AH243" s="582"/>
      <c r="AI243" s="582"/>
      <c r="AJ243" s="582"/>
      <c r="AK243" s="586">
        <f t="shared" si="107"/>
        <v>0</v>
      </c>
      <c r="AL243" s="582"/>
      <c r="AM243" s="582"/>
      <c r="AN243" s="586">
        <f t="shared" si="108"/>
        <v>0</v>
      </c>
      <c r="AO243" s="582"/>
      <c r="AP243" s="582"/>
      <c r="AQ243" s="582"/>
      <c r="AR243" s="588">
        <f t="shared" si="109"/>
        <v>0</v>
      </c>
      <c r="AS243" s="590">
        <f t="shared" si="98"/>
        <v>0</v>
      </c>
      <c r="AT243" s="583" t="str">
        <f t="shared" si="110"/>
        <v/>
      </c>
      <c r="AU243" s="583" t="str">
        <f t="shared" si="111"/>
        <v/>
      </c>
      <c r="AV243" s="584" t="str">
        <f>IFERROR(VLOOKUP(G243,'base dados'!$B$2:$C$47,2,FALSE),"")</f>
        <v/>
      </c>
      <c r="AW243" s="589">
        <f t="shared" si="112"/>
        <v>0</v>
      </c>
      <c r="AX243" s="583" t="str">
        <f t="shared" si="113"/>
        <v/>
      </c>
      <c r="AY243" s="583" t="str">
        <f t="shared" si="114"/>
        <v/>
      </c>
      <c r="AZ243" s="585" t="str">
        <f>IFERROR(VLOOKUP(H243,'base dados'!$B$2:$C$47,2,FALSE),"")</f>
        <v/>
      </c>
      <c r="BA243" s="589">
        <f t="shared" si="115"/>
        <v>0</v>
      </c>
      <c r="BB243" s="589">
        <f t="shared" si="116"/>
        <v>0</v>
      </c>
      <c r="BD243" s="494"/>
      <c r="BE243" s="494"/>
      <c r="BF243" s="494"/>
      <c r="BG243" s="494"/>
      <c r="BH243" s="482" t="e">
        <f>VLOOKUP(I243,[27]TABELAS!$E$1:$F$48,2,0)</f>
        <v>#N/A</v>
      </c>
      <c r="BI243" s="491" t="str">
        <f>IF(AV243="","",VLOOKUP(CONCATENATE(I243,K243),[27]atualizada!$A$6:$N$160,12,0))</f>
        <v/>
      </c>
      <c r="BJ243" s="491" t="e">
        <f>IF(#REF!="","",VLOOKUP(CONCATENATE(I243,K243),[27]atualizada!$A$6:$N$160,8,0))</f>
        <v>#REF!</v>
      </c>
      <c r="BK243" s="491">
        <f>IF(BA243="","",VLOOKUP(CONCATENATE(I243,K243),[27]atualizada!$A$6:$N$160,10,0))</f>
        <v>0</v>
      </c>
      <c r="BL243" s="494"/>
      <c r="BM243" s="494"/>
      <c r="BO243" s="491"/>
      <c r="BP243" s="491"/>
      <c r="BQ243" s="492">
        <f t="shared" si="100"/>
        <v>0</v>
      </c>
      <c r="BR243" s="494"/>
      <c r="BS243" s="494"/>
      <c r="BT243" s="494"/>
      <c r="BX243" s="493">
        <f t="shared" si="117"/>
        <v>0</v>
      </c>
      <c r="BY243" s="493" t="e">
        <f>#REF!*BE243</f>
        <v>#REF!</v>
      </c>
      <c r="BZ243" s="493">
        <f t="shared" si="99"/>
        <v>0</v>
      </c>
    </row>
    <row r="244" spans="1:78" ht="49.9" customHeight="1">
      <c r="A244" s="482">
        <f>IFERROR(VLOOKUP(G244,'base dados'!$K$2:$L$3,2,FALSE),0)</f>
        <v>0</v>
      </c>
      <c r="B244" s="482">
        <f>IFERROR(VLOOKUP(H244,'base dados'!$O$2:$P$5,2,FALSE),0)</f>
        <v>0</v>
      </c>
      <c r="C244" s="578">
        <f t="shared" si="97"/>
        <v>234</v>
      </c>
      <c r="D244" s="578"/>
      <c r="E244" s="578"/>
      <c r="F244" s="581"/>
      <c r="G244" s="579"/>
      <c r="H244" s="579"/>
      <c r="I244" s="578"/>
      <c r="J244" s="582"/>
      <c r="K244" s="582"/>
      <c r="L244" s="586">
        <f t="shared" si="101"/>
        <v>0</v>
      </c>
      <c r="M244" s="587"/>
      <c r="N244" s="587"/>
      <c r="O244" s="586">
        <f t="shared" si="102"/>
        <v>0</v>
      </c>
      <c r="P244" s="587"/>
      <c r="Q244" s="587"/>
      <c r="R244" s="587"/>
      <c r="S244" s="587"/>
      <c r="T244" s="586">
        <f t="shared" si="103"/>
        <v>0</v>
      </c>
      <c r="U244" s="582"/>
      <c r="V244" s="582"/>
      <c r="W244" s="582"/>
      <c r="X244" s="582"/>
      <c r="Y244" s="586">
        <f t="shared" si="104"/>
        <v>0</v>
      </c>
      <c r="Z244" s="582"/>
      <c r="AA244" s="582"/>
      <c r="AB244" s="586">
        <f t="shared" si="105"/>
        <v>0</v>
      </c>
      <c r="AC244" s="582"/>
      <c r="AD244" s="582"/>
      <c r="AE244" s="582"/>
      <c r="AF244" s="586">
        <f t="shared" si="106"/>
        <v>0</v>
      </c>
      <c r="AG244" s="582"/>
      <c r="AH244" s="582"/>
      <c r="AI244" s="582"/>
      <c r="AJ244" s="582"/>
      <c r="AK244" s="586">
        <f t="shared" si="107"/>
        <v>0</v>
      </c>
      <c r="AL244" s="582"/>
      <c r="AM244" s="582"/>
      <c r="AN244" s="586">
        <f t="shared" si="108"/>
        <v>0</v>
      </c>
      <c r="AO244" s="582"/>
      <c r="AP244" s="582"/>
      <c r="AQ244" s="582"/>
      <c r="AR244" s="588">
        <f t="shared" si="109"/>
        <v>0</v>
      </c>
      <c r="AS244" s="590">
        <f t="shared" si="98"/>
        <v>0</v>
      </c>
      <c r="AT244" s="583" t="str">
        <f t="shared" si="110"/>
        <v/>
      </c>
      <c r="AU244" s="583" t="str">
        <f t="shared" si="111"/>
        <v/>
      </c>
      <c r="AV244" s="584" t="str">
        <f>IFERROR(VLOOKUP(G244,'base dados'!$B$2:$C$47,2,FALSE),"")</f>
        <v/>
      </c>
      <c r="AW244" s="589">
        <f t="shared" si="112"/>
        <v>0</v>
      </c>
      <c r="AX244" s="583" t="str">
        <f t="shared" si="113"/>
        <v/>
      </c>
      <c r="AY244" s="583" t="str">
        <f t="shared" si="114"/>
        <v/>
      </c>
      <c r="AZ244" s="585" t="str">
        <f>IFERROR(VLOOKUP(H244,'base dados'!$B$2:$C$47,2,FALSE),"")</f>
        <v/>
      </c>
      <c r="BA244" s="589">
        <f t="shared" si="115"/>
        <v>0</v>
      </c>
      <c r="BB244" s="589">
        <f t="shared" si="116"/>
        <v>0</v>
      </c>
      <c r="BD244" s="494"/>
      <c r="BE244" s="494"/>
      <c r="BF244" s="494"/>
      <c r="BG244" s="494"/>
      <c r="BH244" s="482" t="e">
        <f>VLOOKUP(I244,[27]TABELAS!$E$1:$F$48,2,0)</f>
        <v>#N/A</v>
      </c>
      <c r="BI244" s="491" t="str">
        <f>IF(AV244="","",VLOOKUP(CONCATENATE(I244,K244),[27]atualizada!$A$6:$N$160,12,0))</f>
        <v/>
      </c>
      <c r="BJ244" s="491" t="e">
        <f>IF(#REF!="","",VLOOKUP(CONCATENATE(I244,K244),[27]atualizada!$A$6:$N$160,8,0))</f>
        <v>#REF!</v>
      </c>
      <c r="BK244" s="491">
        <f>IF(BA244="","",VLOOKUP(CONCATENATE(I244,K244),[27]atualizada!$A$6:$N$160,10,0))</f>
        <v>0</v>
      </c>
      <c r="BL244" s="494"/>
      <c r="BM244" s="494"/>
      <c r="BO244" s="491"/>
      <c r="BP244" s="491"/>
      <c r="BQ244" s="492">
        <f t="shared" si="100"/>
        <v>0</v>
      </c>
      <c r="BR244" s="494"/>
      <c r="BS244" s="494"/>
      <c r="BT244" s="494"/>
      <c r="BX244" s="493">
        <f t="shared" si="117"/>
        <v>0</v>
      </c>
      <c r="BY244" s="493" t="e">
        <f>#REF!*BE244</f>
        <v>#REF!</v>
      </c>
      <c r="BZ244" s="493">
        <f t="shared" si="99"/>
        <v>0</v>
      </c>
    </row>
    <row r="245" spans="1:78" ht="49.9" customHeight="1">
      <c r="A245" s="482">
        <f>IFERROR(VLOOKUP(G245,'base dados'!$K$2:$L$3,2,FALSE),0)</f>
        <v>0</v>
      </c>
      <c r="B245" s="482">
        <f>IFERROR(VLOOKUP(H245,'base dados'!$O$2:$P$5,2,FALSE),0)</f>
        <v>0</v>
      </c>
      <c r="C245" s="578">
        <f t="shared" si="97"/>
        <v>235</v>
      </c>
      <c r="D245" s="578"/>
      <c r="E245" s="578"/>
      <c r="F245" s="581"/>
      <c r="G245" s="579"/>
      <c r="H245" s="579"/>
      <c r="I245" s="578"/>
      <c r="J245" s="582"/>
      <c r="K245" s="582"/>
      <c r="L245" s="586">
        <f t="shared" si="101"/>
        <v>0</v>
      </c>
      <c r="M245" s="587"/>
      <c r="N245" s="587"/>
      <c r="O245" s="586">
        <f t="shared" si="102"/>
        <v>0</v>
      </c>
      <c r="P245" s="587"/>
      <c r="Q245" s="587"/>
      <c r="R245" s="587"/>
      <c r="S245" s="587"/>
      <c r="T245" s="586">
        <f t="shared" si="103"/>
        <v>0</v>
      </c>
      <c r="U245" s="582"/>
      <c r="V245" s="582"/>
      <c r="W245" s="582"/>
      <c r="X245" s="582"/>
      <c r="Y245" s="586">
        <f t="shared" si="104"/>
        <v>0</v>
      </c>
      <c r="Z245" s="582"/>
      <c r="AA245" s="582"/>
      <c r="AB245" s="586">
        <f t="shared" si="105"/>
        <v>0</v>
      </c>
      <c r="AC245" s="582"/>
      <c r="AD245" s="582"/>
      <c r="AE245" s="582"/>
      <c r="AF245" s="586">
        <f t="shared" si="106"/>
        <v>0</v>
      </c>
      <c r="AG245" s="582"/>
      <c r="AH245" s="582"/>
      <c r="AI245" s="582"/>
      <c r="AJ245" s="582"/>
      <c r="AK245" s="586">
        <f t="shared" si="107"/>
        <v>0</v>
      </c>
      <c r="AL245" s="582"/>
      <c r="AM245" s="582"/>
      <c r="AN245" s="586">
        <f t="shared" si="108"/>
        <v>0</v>
      </c>
      <c r="AO245" s="582"/>
      <c r="AP245" s="582"/>
      <c r="AQ245" s="582"/>
      <c r="AR245" s="588">
        <f t="shared" si="109"/>
        <v>0</v>
      </c>
      <c r="AS245" s="590">
        <f t="shared" si="98"/>
        <v>0</v>
      </c>
      <c r="AT245" s="583" t="str">
        <f t="shared" si="110"/>
        <v/>
      </c>
      <c r="AU245" s="583" t="str">
        <f t="shared" si="111"/>
        <v/>
      </c>
      <c r="AV245" s="584" t="str">
        <f>IFERROR(VLOOKUP(G245,'base dados'!$B$2:$C$47,2,FALSE),"")</f>
        <v/>
      </c>
      <c r="AW245" s="589">
        <f t="shared" si="112"/>
        <v>0</v>
      </c>
      <c r="AX245" s="583" t="str">
        <f t="shared" si="113"/>
        <v/>
      </c>
      <c r="AY245" s="583" t="str">
        <f t="shared" si="114"/>
        <v/>
      </c>
      <c r="AZ245" s="585" t="str">
        <f>IFERROR(VLOOKUP(H245,'base dados'!$B$2:$C$47,2,FALSE),"")</f>
        <v/>
      </c>
      <c r="BA245" s="589">
        <f t="shared" si="115"/>
        <v>0</v>
      </c>
      <c r="BB245" s="589">
        <f t="shared" si="116"/>
        <v>0</v>
      </c>
      <c r="BD245" s="494"/>
      <c r="BE245" s="494"/>
      <c r="BF245" s="494"/>
      <c r="BG245" s="494"/>
      <c r="BH245" s="482" t="e">
        <f>VLOOKUP(I245,[27]TABELAS!$E$1:$F$48,2,0)</f>
        <v>#N/A</v>
      </c>
      <c r="BI245" s="491" t="str">
        <f>IF(AV245="","",VLOOKUP(CONCATENATE(I245,K245),[27]atualizada!$A$6:$N$160,12,0))</f>
        <v/>
      </c>
      <c r="BJ245" s="491" t="e">
        <f>IF(#REF!="","",VLOOKUP(CONCATENATE(I245,K245),[27]atualizada!$A$6:$N$160,8,0))</f>
        <v>#REF!</v>
      </c>
      <c r="BK245" s="491">
        <f>IF(BA245="","",VLOOKUP(CONCATENATE(I245,K245),[27]atualizada!$A$6:$N$160,10,0))</f>
        <v>0</v>
      </c>
      <c r="BL245" s="494"/>
      <c r="BM245" s="494"/>
      <c r="BO245" s="491"/>
      <c r="BP245" s="491"/>
      <c r="BQ245" s="492">
        <f t="shared" si="100"/>
        <v>0</v>
      </c>
      <c r="BR245" s="494"/>
      <c r="BS245" s="494"/>
      <c r="BT245" s="494"/>
      <c r="BX245" s="493">
        <f t="shared" si="117"/>
        <v>0</v>
      </c>
      <c r="BY245" s="493" t="e">
        <f>#REF!*BE245</f>
        <v>#REF!</v>
      </c>
      <c r="BZ245" s="493">
        <f t="shared" si="99"/>
        <v>0</v>
      </c>
    </row>
    <row r="246" spans="1:78" ht="49.9" customHeight="1">
      <c r="A246" s="482">
        <f>IFERROR(VLOOKUP(G246,'base dados'!$K$2:$L$3,2,FALSE),0)</f>
        <v>0</v>
      </c>
      <c r="B246" s="482">
        <f>IFERROR(VLOOKUP(H246,'base dados'!$O$2:$P$5,2,FALSE),0)</f>
        <v>0</v>
      </c>
      <c r="C246" s="578">
        <f t="shared" si="97"/>
        <v>236</v>
      </c>
      <c r="D246" s="578"/>
      <c r="E246" s="578"/>
      <c r="F246" s="581"/>
      <c r="G246" s="579"/>
      <c r="H246" s="579"/>
      <c r="I246" s="578" t="str">
        <f>IFERROR(VLOOKUP(H246,'base dados'!$B$1:$E$47,4,FALSE)," ")</f>
        <v xml:space="preserve"> </v>
      </c>
      <c r="J246" s="582" t="s">
        <v>861</v>
      </c>
      <c r="K246" s="582">
        <v>100</v>
      </c>
      <c r="L246" s="586">
        <f t="shared" si="101"/>
        <v>100</v>
      </c>
      <c r="M246" s="587"/>
      <c r="N246" s="587"/>
      <c r="O246" s="586">
        <f t="shared" si="102"/>
        <v>0</v>
      </c>
      <c r="P246" s="587"/>
      <c r="Q246" s="587"/>
      <c r="R246" s="587"/>
      <c r="S246" s="587"/>
      <c r="T246" s="586">
        <f t="shared" si="103"/>
        <v>0</v>
      </c>
      <c r="U246" s="582"/>
      <c r="V246" s="582"/>
      <c r="W246" s="582"/>
      <c r="X246" s="582"/>
      <c r="Y246" s="586">
        <f t="shared" si="104"/>
        <v>0</v>
      </c>
      <c r="Z246" s="582"/>
      <c r="AA246" s="582"/>
      <c r="AB246" s="586">
        <f t="shared" si="105"/>
        <v>0</v>
      </c>
      <c r="AC246" s="582"/>
      <c r="AD246" s="582"/>
      <c r="AE246" s="582"/>
      <c r="AF246" s="586">
        <f t="shared" si="106"/>
        <v>0</v>
      </c>
      <c r="AG246" s="582"/>
      <c r="AH246" s="582"/>
      <c r="AI246" s="582"/>
      <c r="AJ246" s="582"/>
      <c r="AK246" s="586">
        <f t="shared" si="107"/>
        <v>0</v>
      </c>
      <c r="AL246" s="582"/>
      <c r="AM246" s="582"/>
      <c r="AN246" s="586">
        <f t="shared" si="108"/>
        <v>0</v>
      </c>
      <c r="AO246" s="582"/>
      <c r="AP246" s="582"/>
      <c r="AQ246" s="582"/>
      <c r="AR246" s="588">
        <f t="shared" si="109"/>
        <v>0</v>
      </c>
      <c r="AS246" s="590">
        <f t="shared" si="98"/>
        <v>0</v>
      </c>
      <c r="AT246" s="583" t="str">
        <f t="shared" si="110"/>
        <v/>
      </c>
      <c r="AU246" s="583" t="str">
        <f t="shared" si="111"/>
        <v/>
      </c>
      <c r="AV246" s="584" t="str">
        <f>IFERROR(VLOOKUP(G246,'base dados'!$B$2:$C$47,2,FALSE),"")</f>
        <v/>
      </c>
      <c r="AW246" s="589">
        <f t="shared" si="112"/>
        <v>0</v>
      </c>
      <c r="AX246" s="583" t="str">
        <f t="shared" si="113"/>
        <v/>
      </c>
      <c r="AY246" s="583" t="str">
        <f t="shared" si="114"/>
        <v/>
      </c>
      <c r="AZ246" s="585" t="str">
        <f>IFERROR(VLOOKUP(H246,'base dados'!$B$2:$C$47,2,FALSE),"")</f>
        <v/>
      </c>
      <c r="BA246" s="589">
        <f t="shared" si="115"/>
        <v>0</v>
      </c>
      <c r="BB246" s="589">
        <f t="shared" si="116"/>
        <v>0</v>
      </c>
      <c r="BD246" s="494"/>
      <c r="BE246" s="494"/>
      <c r="BF246" s="494"/>
      <c r="BG246" s="494"/>
      <c r="BH246" s="482" t="e">
        <f>VLOOKUP(I246,[27]TABELAS!$E$1:$F$48,2,0)</f>
        <v>#N/A</v>
      </c>
      <c r="BI246" s="491" t="str">
        <f>IF(AV246="","",VLOOKUP(CONCATENATE(I246,K246),[27]atualizada!$A$6:$N$160,12,0))</f>
        <v/>
      </c>
      <c r="BJ246" s="491" t="e">
        <f>IF(#REF!="","",VLOOKUP(CONCATENATE(I246,K246),[27]atualizada!$A$6:$N$160,8,0))</f>
        <v>#REF!</v>
      </c>
      <c r="BK246" s="491" t="e">
        <f>IF(BA246="","",VLOOKUP(CONCATENATE(I246,K246),[27]atualizada!$A$6:$N$160,10,0))</f>
        <v>#N/A</v>
      </c>
      <c r="BL246" s="494"/>
      <c r="BM246" s="494"/>
      <c r="BO246" s="491"/>
      <c r="BP246" s="491"/>
      <c r="BQ246" s="492">
        <f t="shared" si="100"/>
        <v>0</v>
      </c>
      <c r="BR246" s="494"/>
      <c r="BS246" s="494"/>
      <c r="BT246" s="494"/>
      <c r="BX246" s="493">
        <f t="shared" si="117"/>
        <v>0</v>
      </c>
      <c r="BY246" s="493" t="e">
        <f>#REF!*BE246</f>
        <v>#REF!</v>
      </c>
      <c r="BZ246" s="493">
        <f t="shared" si="99"/>
        <v>0</v>
      </c>
    </row>
    <row r="247" spans="1:78" ht="49.9" customHeight="1">
      <c r="A247" s="482">
        <f>IFERROR(VLOOKUP(G247,'base dados'!$K$2:$L$3,2,FALSE),0)</f>
        <v>0</v>
      </c>
      <c r="B247" s="482">
        <f>IFERROR(VLOOKUP(H247,'base dados'!$O$2:$P$5,2,FALSE),0)</f>
        <v>0</v>
      </c>
      <c r="C247" s="578">
        <f t="shared" si="97"/>
        <v>237</v>
      </c>
      <c r="D247" s="578"/>
      <c r="E247" s="578"/>
      <c r="F247" s="581"/>
      <c r="G247" s="579"/>
      <c r="H247" s="579"/>
      <c r="I247" s="578" t="str">
        <f>IFERROR(VLOOKUP(H247,'base dados'!$B$1:$E$47,4,FALSE)," ")</f>
        <v xml:space="preserve"> </v>
      </c>
      <c r="J247" s="582" t="s">
        <v>861</v>
      </c>
      <c r="K247" s="582">
        <v>100</v>
      </c>
      <c r="L247" s="586">
        <f t="shared" si="101"/>
        <v>100</v>
      </c>
      <c r="M247" s="587"/>
      <c r="N247" s="587"/>
      <c r="O247" s="586">
        <f t="shared" si="102"/>
        <v>0</v>
      </c>
      <c r="P247" s="587"/>
      <c r="Q247" s="587"/>
      <c r="R247" s="587"/>
      <c r="S247" s="587"/>
      <c r="T247" s="586">
        <f t="shared" si="103"/>
        <v>0</v>
      </c>
      <c r="U247" s="582"/>
      <c r="V247" s="582"/>
      <c r="W247" s="582"/>
      <c r="X247" s="582"/>
      <c r="Y247" s="586">
        <f t="shared" si="104"/>
        <v>0</v>
      </c>
      <c r="Z247" s="582"/>
      <c r="AA247" s="582"/>
      <c r="AB247" s="586">
        <f t="shared" si="105"/>
        <v>0</v>
      </c>
      <c r="AC247" s="582"/>
      <c r="AD247" s="582"/>
      <c r="AE247" s="582"/>
      <c r="AF247" s="586">
        <f t="shared" si="106"/>
        <v>0</v>
      </c>
      <c r="AG247" s="582"/>
      <c r="AH247" s="582"/>
      <c r="AI247" s="582"/>
      <c r="AJ247" s="582"/>
      <c r="AK247" s="586">
        <f t="shared" si="107"/>
        <v>0</v>
      </c>
      <c r="AL247" s="582"/>
      <c r="AM247" s="582"/>
      <c r="AN247" s="586">
        <f t="shared" si="108"/>
        <v>0</v>
      </c>
      <c r="AO247" s="582"/>
      <c r="AP247" s="582"/>
      <c r="AQ247" s="582"/>
      <c r="AR247" s="588">
        <f t="shared" si="109"/>
        <v>0</v>
      </c>
      <c r="AS247" s="590">
        <f t="shared" si="98"/>
        <v>0</v>
      </c>
      <c r="AT247" s="583" t="str">
        <f t="shared" si="110"/>
        <v/>
      </c>
      <c r="AU247" s="583" t="str">
        <f t="shared" si="111"/>
        <v/>
      </c>
      <c r="AV247" s="584" t="str">
        <f>IFERROR(VLOOKUP(G247,'base dados'!$B$2:$C$47,2,FALSE),"")</f>
        <v/>
      </c>
      <c r="AW247" s="589">
        <f t="shared" si="112"/>
        <v>0</v>
      </c>
      <c r="AX247" s="583" t="str">
        <f t="shared" si="113"/>
        <v/>
      </c>
      <c r="AY247" s="583" t="str">
        <f t="shared" si="114"/>
        <v/>
      </c>
      <c r="AZ247" s="585" t="str">
        <f>IFERROR(VLOOKUP(H247,'base dados'!$B$2:$C$47,2,FALSE),"")</f>
        <v/>
      </c>
      <c r="BA247" s="589">
        <f t="shared" si="115"/>
        <v>0</v>
      </c>
      <c r="BB247" s="589">
        <f t="shared" si="116"/>
        <v>0</v>
      </c>
      <c r="BD247" s="494"/>
      <c r="BE247" s="494"/>
      <c r="BF247" s="494"/>
      <c r="BG247" s="494"/>
      <c r="BH247" s="482" t="e">
        <f>VLOOKUP(I247,[27]TABELAS!$E$1:$F$48,2,0)</f>
        <v>#N/A</v>
      </c>
      <c r="BI247" s="491" t="str">
        <f>IF(AV247="","",VLOOKUP(CONCATENATE(I247,K247),[27]atualizada!$A$6:$N$160,12,0))</f>
        <v/>
      </c>
      <c r="BJ247" s="491" t="e">
        <f>IF(#REF!="","",VLOOKUP(CONCATENATE(I247,K247),[27]atualizada!$A$6:$N$160,8,0))</f>
        <v>#REF!</v>
      </c>
      <c r="BK247" s="491" t="e">
        <f>IF(BA247="","",VLOOKUP(CONCATENATE(I247,K247),[27]atualizada!$A$6:$N$160,10,0))</f>
        <v>#N/A</v>
      </c>
      <c r="BL247" s="494"/>
      <c r="BM247" s="494"/>
      <c r="BO247" s="491"/>
      <c r="BP247" s="491"/>
      <c r="BQ247" s="492">
        <f t="shared" si="100"/>
        <v>0</v>
      </c>
      <c r="BR247" s="494"/>
      <c r="BS247" s="494"/>
      <c r="BT247" s="494"/>
      <c r="BX247" s="493">
        <f t="shared" si="117"/>
        <v>0</v>
      </c>
      <c r="BY247" s="493" t="e">
        <f>#REF!*BE247</f>
        <v>#REF!</v>
      </c>
      <c r="BZ247" s="493">
        <f t="shared" si="99"/>
        <v>0</v>
      </c>
    </row>
    <row r="248" spans="1:78" ht="49.9" customHeight="1">
      <c r="A248" s="482">
        <f>IFERROR(VLOOKUP(G248,'base dados'!$K$2:$L$3,2,FALSE),0)</f>
        <v>0</v>
      </c>
      <c r="B248" s="482">
        <f>IFERROR(VLOOKUP(H248,'base dados'!$O$2:$P$5,2,FALSE),0)</f>
        <v>0</v>
      </c>
      <c r="C248" s="578">
        <f t="shared" si="97"/>
        <v>238</v>
      </c>
      <c r="D248" s="578"/>
      <c r="E248" s="578"/>
      <c r="F248" s="581"/>
      <c r="G248" s="579"/>
      <c r="H248" s="579"/>
      <c r="I248" s="578" t="str">
        <f>IFERROR(VLOOKUP(H248,'base dados'!$B$1:$E$47,4,FALSE)," ")</f>
        <v xml:space="preserve"> </v>
      </c>
      <c r="J248" s="582" t="s">
        <v>861</v>
      </c>
      <c r="K248" s="582">
        <v>100</v>
      </c>
      <c r="L248" s="586">
        <f t="shared" si="101"/>
        <v>100</v>
      </c>
      <c r="M248" s="587"/>
      <c r="N248" s="587"/>
      <c r="O248" s="586">
        <f t="shared" si="102"/>
        <v>0</v>
      </c>
      <c r="P248" s="587"/>
      <c r="Q248" s="587"/>
      <c r="R248" s="587"/>
      <c r="S248" s="587"/>
      <c r="T248" s="586">
        <f t="shared" si="103"/>
        <v>0</v>
      </c>
      <c r="U248" s="582"/>
      <c r="V248" s="582"/>
      <c r="W248" s="582"/>
      <c r="X248" s="582"/>
      <c r="Y248" s="586">
        <f t="shared" si="104"/>
        <v>0</v>
      </c>
      <c r="Z248" s="582"/>
      <c r="AA248" s="582"/>
      <c r="AB248" s="586">
        <f t="shared" si="105"/>
        <v>0</v>
      </c>
      <c r="AC248" s="582"/>
      <c r="AD248" s="582"/>
      <c r="AE248" s="582"/>
      <c r="AF248" s="586">
        <f t="shared" si="106"/>
        <v>0</v>
      </c>
      <c r="AG248" s="582"/>
      <c r="AH248" s="582"/>
      <c r="AI248" s="582"/>
      <c r="AJ248" s="582"/>
      <c r="AK248" s="586">
        <f t="shared" si="107"/>
        <v>0</v>
      </c>
      <c r="AL248" s="582"/>
      <c r="AM248" s="582"/>
      <c r="AN248" s="586">
        <f t="shared" si="108"/>
        <v>0</v>
      </c>
      <c r="AO248" s="582"/>
      <c r="AP248" s="582"/>
      <c r="AQ248" s="582"/>
      <c r="AR248" s="588">
        <f t="shared" si="109"/>
        <v>0</v>
      </c>
      <c r="AS248" s="590">
        <f t="shared" si="98"/>
        <v>0</v>
      </c>
      <c r="AT248" s="583" t="str">
        <f t="shared" si="110"/>
        <v/>
      </c>
      <c r="AU248" s="583" t="str">
        <f t="shared" si="111"/>
        <v/>
      </c>
      <c r="AV248" s="584" t="str">
        <f>IFERROR(VLOOKUP(G248,'base dados'!$B$2:$C$47,2,FALSE),"")</f>
        <v/>
      </c>
      <c r="AW248" s="589">
        <f t="shared" si="112"/>
        <v>0</v>
      </c>
      <c r="AX248" s="583" t="str">
        <f t="shared" si="113"/>
        <v/>
      </c>
      <c r="AY248" s="583" t="str">
        <f t="shared" si="114"/>
        <v/>
      </c>
      <c r="AZ248" s="585" t="str">
        <f>IFERROR(VLOOKUP(H248,'base dados'!$B$2:$C$47,2,FALSE),"")</f>
        <v/>
      </c>
      <c r="BA248" s="589">
        <f t="shared" si="115"/>
        <v>0</v>
      </c>
      <c r="BB248" s="589">
        <f t="shared" si="116"/>
        <v>0</v>
      </c>
      <c r="BD248" s="494"/>
      <c r="BE248" s="494"/>
      <c r="BF248" s="494"/>
      <c r="BG248" s="494"/>
      <c r="BH248" s="482" t="e">
        <f>VLOOKUP(I248,[27]TABELAS!$E$1:$F$48,2,0)</f>
        <v>#N/A</v>
      </c>
      <c r="BI248" s="491" t="str">
        <f>IF(AV248="","",VLOOKUP(CONCATENATE(I248,K248),[27]atualizada!$A$6:$N$160,12,0))</f>
        <v/>
      </c>
      <c r="BJ248" s="491" t="e">
        <f>IF(#REF!="","",VLOOKUP(CONCATENATE(I248,K248),[27]atualizada!$A$6:$N$160,8,0))</f>
        <v>#REF!</v>
      </c>
      <c r="BK248" s="491" t="e">
        <f>IF(BA248="","",VLOOKUP(CONCATENATE(I248,K248),[27]atualizada!$A$6:$N$160,10,0))</f>
        <v>#N/A</v>
      </c>
      <c r="BL248" s="494"/>
      <c r="BM248" s="494"/>
      <c r="BO248" s="491"/>
      <c r="BP248" s="491"/>
      <c r="BQ248" s="492">
        <f t="shared" si="100"/>
        <v>0</v>
      </c>
      <c r="BR248" s="494"/>
      <c r="BS248" s="494"/>
      <c r="BT248" s="494"/>
      <c r="BX248" s="493">
        <f t="shared" si="117"/>
        <v>0</v>
      </c>
      <c r="BY248" s="493" t="e">
        <f>#REF!*BE248</f>
        <v>#REF!</v>
      </c>
      <c r="BZ248" s="493">
        <f t="shared" si="99"/>
        <v>0</v>
      </c>
    </row>
    <row r="249" spans="1:78" ht="49.9" customHeight="1">
      <c r="A249" s="482">
        <f>IFERROR(VLOOKUP(G249,'base dados'!$K$2:$L$3,2,FALSE),0)</f>
        <v>0</v>
      </c>
      <c r="B249" s="482">
        <f>IFERROR(VLOOKUP(H249,'base dados'!$O$2:$P$5,2,FALSE),0)</f>
        <v>0</v>
      </c>
      <c r="C249" s="578">
        <f t="shared" si="97"/>
        <v>239</v>
      </c>
      <c r="D249" s="578"/>
      <c r="E249" s="578"/>
      <c r="F249" s="581"/>
      <c r="G249" s="579"/>
      <c r="H249" s="579"/>
      <c r="I249" s="578" t="str">
        <f>IFERROR(VLOOKUP(H249,'base dados'!$B$1:$E$47,4,FALSE)," ")</f>
        <v xml:space="preserve"> </v>
      </c>
      <c r="J249" s="582" t="s">
        <v>861</v>
      </c>
      <c r="K249" s="582">
        <v>100</v>
      </c>
      <c r="L249" s="586">
        <f t="shared" si="101"/>
        <v>100</v>
      </c>
      <c r="M249" s="587"/>
      <c r="N249" s="587"/>
      <c r="O249" s="586">
        <f t="shared" si="102"/>
        <v>0</v>
      </c>
      <c r="P249" s="587"/>
      <c r="Q249" s="587"/>
      <c r="R249" s="587"/>
      <c r="S249" s="587"/>
      <c r="T249" s="586">
        <f t="shared" si="103"/>
        <v>0</v>
      </c>
      <c r="U249" s="582"/>
      <c r="V249" s="582"/>
      <c r="W249" s="582"/>
      <c r="X249" s="582"/>
      <c r="Y249" s="586">
        <f t="shared" si="104"/>
        <v>0</v>
      </c>
      <c r="Z249" s="582"/>
      <c r="AA249" s="582"/>
      <c r="AB249" s="586">
        <f t="shared" si="105"/>
        <v>0</v>
      </c>
      <c r="AC249" s="582"/>
      <c r="AD249" s="582"/>
      <c r="AE249" s="582"/>
      <c r="AF249" s="586">
        <f t="shared" si="106"/>
        <v>0</v>
      </c>
      <c r="AG249" s="582"/>
      <c r="AH249" s="582"/>
      <c r="AI249" s="582"/>
      <c r="AJ249" s="582"/>
      <c r="AK249" s="586">
        <f t="shared" si="107"/>
        <v>0</v>
      </c>
      <c r="AL249" s="582"/>
      <c r="AM249" s="582"/>
      <c r="AN249" s="586">
        <f t="shared" si="108"/>
        <v>0</v>
      </c>
      <c r="AO249" s="582"/>
      <c r="AP249" s="582"/>
      <c r="AQ249" s="582"/>
      <c r="AR249" s="588">
        <f t="shared" si="109"/>
        <v>0</v>
      </c>
      <c r="AS249" s="590">
        <f t="shared" si="98"/>
        <v>0</v>
      </c>
      <c r="AT249" s="583" t="str">
        <f t="shared" si="110"/>
        <v/>
      </c>
      <c r="AU249" s="583" t="str">
        <f t="shared" si="111"/>
        <v/>
      </c>
      <c r="AV249" s="584" t="str">
        <f>IFERROR(VLOOKUP(G249,'base dados'!$B$2:$C$47,2,FALSE),"")</f>
        <v/>
      </c>
      <c r="AW249" s="589">
        <f t="shared" si="112"/>
        <v>0</v>
      </c>
      <c r="AX249" s="583" t="str">
        <f t="shared" si="113"/>
        <v/>
      </c>
      <c r="AY249" s="583" t="str">
        <f t="shared" si="114"/>
        <v/>
      </c>
      <c r="AZ249" s="585" t="str">
        <f>IFERROR(VLOOKUP(H249,'base dados'!$B$2:$C$47,2,FALSE),"")</f>
        <v/>
      </c>
      <c r="BA249" s="589">
        <f t="shared" si="115"/>
        <v>0</v>
      </c>
      <c r="BB249" s="589">
        <f t="shared" si="116"/>
        <v>0</v>
      </c>
      <c r="BD249" s="494"/>
      <c r="BE249" s="494"/>
      <c r="BF249" s="494"/>
      <c r="BG249" s="494"/>
      <c r="BH249" s="482" t="e">
        <f>VLOOKUP(I249,[27]TABELAS!$E$1:$F$48,2,0)</f>
        <v>#N/A</v>
      </c>
      <c r="BI249" s="491" t="str">
        <f>IF(AV249="","",VLOOKUP(CONCATENATE(I249,K249),[27]atualizada!$A$6:$N$160,12,0))</f>
        <v/>
      </c>
      <c r="BJ249" s="491" t="e">
        <f>IF(#REF!="","",VLOOKUP(CONCATENATE(I249,K249),[27]atualizada!$A$6:$N$160,8,0))</f>
        <v>#REF!</v>
      </c>
      <c r="BK249" s="491" t="e">
        <f>IF(BA249="","",VLOOKUP(CONCATENATE(I249,K249),[27]atualizada!$A$6:$N$160,10,0))</f>
        <v>#N/A</v>
      </c>
      <c r="BL249" s="494"/>
      <c r="BM249" s="494"/>
      <c r="BO249" s="491"/>
      <c r="BP249" s="491"/>
      <c r="BQ249" s="492">
        <f t="shared" si="100"/>
        <v>0</v>
      </c>
      <c r="BR249" s="494"/>
      <c r="BS249" s="494"/>
      <c r="BT249" s="494"/>
      <c r="BX249" s="493">
        <f t="shared" si="117"/>
        <v>0</v>
      </c>
      <c r="BY249" s="493" t="e">
        <f>#REF!*BE249</f>
        <v>#REF!</v>
      </c>
      <c r="BZ249" s="493">
        <f t="shared" si="99"/>
        <v>0</v>
      </c>
    </row>
    <row r="250" spans="1:78" ht="49.9" customHeight="1">
      <c r="A250" s="482">
        <f>IFERROR(VLOOKUP(G250,'base dados'!$K$2:$L$3,2,FALSE),0)</f>
        <v>0</v>
      </c>
      <c r="B250" s="482">
        <f>IFERROR(VLOOKUP(H250,'base dados'!$O$2:$P$5,2,FALSE),0)</f>
        <v>0</v>
      </c>
      <c r="C250" s="578">
        <f t="shared" si="97"/>
        <v>240</v>
      </c>
      <c r="D250" s="578"/>
      <c r="E250" s="578"/>
      <c r="F250" s="581"/>
      <c r="G250" s="579"/>
      <c r="H250" s="579"/>
      <c r="I250" s="578" t="str">
        <f>IFERROR(VLOOKUP(H250,'base dados'!$B$1:$E$47,4,FALSE)," ")</f>
        <v xml:space="preserve"> </v>
      </c>
      <c r="J250" s="582" t="s">
        <v>861</v>
      </c>
      <c r="K250" s="582">
        <v>100</v>
      </c>
      <c r="L250" s="586">
        <f t="shared" si="101"/>
        <v>100</v>
      </c>
      <c r="M250" s="587"/>
      <c r="N250" s="587"/>
      <c r="O250" s="586">
        <f t="shared" si="102"/>
        <v>0</v>
      </c>
      <c r="P250" s="587"/>
      <c r="Q250" s="587"/>
      <c r="R250" s="587"/>
      <c r="S250" s="587"/>
      <c r="T250" s="586">
        <f t="shared" si="103"/>
        <v>0</v>
      </c>
      <c r="U250" s="582"/>
      <c r="V250" s="582"/>
      <c r="W250" s="582"/>
      <c r="X250" s="582"/>
      <c r="Y250" s="586">
        <f t="shared" si="104"/>
        <v>0</v>
      </c>
      <c r="Z250" s="582"/>
      <c r="AA250" s="582"/>
      <c r="AB250" s="586">
        <f t="shared" si="105"/>
        <v>0</v>
      </c>
      <c r="AC250" s="582"/>
      <c r="AD250" s="582"/>
      <c r="AE250" s="582"/>
      <c r="AF250" s="586">
        <f t="shared" si="106"/>
        <v>0</v>
      </c>
      <c r="AG250" s="582"/>
      <c r="AH250" s="582"/>
      <c r="AI250" s="582"/>
      <c r="AJ250" s="582"/>
      <c r="AK250" s="586">
        <f t="shared" si="107"/>
        <v>0</v>
      </c>
      <c r="AL250" s="582"/>
      <c r="AM250" s="582"/>
      <c r="AN250" s="586">
        <f t="shared" si="108"/>
        <v>0</v>
      </c>
      <c r="AO250" s="582"/>
      <c r="AP250" s="582"/>
      <c r="AQ250" s="582"/>
      <c r="AR250" s="588">
        <f t="shared" si="109"/>
        <v>0</v>
      </c>
      <c r="AS250" s="590">
        <f t="shared" si="98"/>
        <v>0</v>
      </c>
      <c r="AT250" s="583" t="str">
        <f t="shared" si="110"/>
        <v/>
      </c>
      <c r="AU250" s="583" t="str">
        <f t="shared" si="111"/>
        <v/>
      </c>
      <c r="AV250" s="584" t="str">
        <f>IFERROR(VLOOKUP(G250,'base dados'!$B$2:$C$47,2,FALSE),"")</f>
        <v/>
      </c>
      <c r="AW250" s="589">
        <f t="shared" si="112"/>
        <v>0</v>
      </c>
      <c r="AX250" s="583" t="str">
        <f t="shared" si="113"/>
        <v/>
      </c>
      <c r="AY250" s="583" t="str">
        <f t="shared" si="114"/>
        <v/>
      </c>
      <c r="AZ250" s="585" t="str">
        <f>IFERROR(VLOOKUP(H250,'base dados'!$B$2:$C$47,2,FALSE),"")</f>
        <v/>
      </c>
      <c r="BA250" s="589">
        <f t="shared" si="115"/>
        <v>0</v>
      </c>
      <c r="BB250" s="589">
        <f t="shared" si="116"/>
        <v>0</v>
      </c>
      <c r="BD250" s="494"/>
      <c r="BE250" s="494"/>
      <c r="BF250" s="494"/>
      <c r="BG250" s="494"/>
      <c r="BH250" s="482" t="e">
        <f>VLOOKUP(I250,[27]TABELAS!$E$1:$F$48,2,0)</f>
        <v>#N/A</v>
      </c>
      <c r="BI250" s="491" t="str">
        <f>IF(AV250="","",VLOOKUP(CONCATENATE(I250,K250),[27]atualizada!$A$6:$N$160,12,0))</f>
        <v/>
      </c>
      <c r="BJ250" s="491" t="e">
        <f>IF(#REF!="","",VLOOKUP(CONCATENATE(I250,K250),[27]atualizada!$A$6:$N$160,8,0))</f>
        <v>#REF!</v>
      </c>
      <c r="BK250" s="491" t="e">
        <f>IF(BA250="","",VLOOKUP(CONCATENATE(I250,K250),[27]atualizada!$A$6:$N$160,10,0))</f>
        <v>#N/A</v>
      </c>
      <c r="BL250" s="494"/>
      <c r="BM250" s="494"/>
      <c r="BO250" s="491"/>
      <c r="BP250" s="491"/>
      <c r="BQ250" s="492">
        <f t="shared" si="100"/>
        <v>0</v>
      </c>
      <c r="BR250" s="494"/>
      <c r="BS250" s="494"/>
      <c r="BT250" s="494"/>
      <c r="BX250" s="493">
        <f t="shared" si="117"/>
        <v>0</v>
      </c>
      <c r="BY250" s="493" t="e">
        <f>#REF!*BE250</f>
        <v>#REF!</v>
      </c>
      <c r="BZ250" s="493">
        <f t="shared" si="99"/>
        <v>0</v>
      </c>
    </row>
    <row r="251" spans="1:78" ht="49.9" customHeight="1">
      <c r="A251" s="482">
        <f>IFERROR(VLOOKUP(G251,'base dados'!$K$2:$L$3,2,FALSE),0)</f>
        <v>0</v>
      </c>
      <c r="B251" s="482">
        <f>IFERROR(VLOOKUP(H251,'base dados'!$O$2:$P$5,2,FALSE),0)</f>
        <v>0</v>
      </c>
      <c r="C251" s="578">
        <f t="shared" si="97"/>
        <v>241</v>
      </c>
      <c r="D251" s="578"/>
      <c r="E251" s="578"/>
      <c r="F251" s="581"/>
      <c r="G251" s="579"/>
      <c r="H251" s="579"/>
      <c r="I251" s="578" t="str">
        <f>IFERROR(VLOOKUP(H251,'base dados'!$B$1:$E$47,4,FALSE)," ")</f>
        <v xml:space="preserve"> </v>
      </c>
      <c r="J251" s="582" t="s">
        <v>861</v>
      </c>
      <c r="K251" s="582">
        <v>100</v>
      </c>
      <c r="L251" s="586">
        <f t="shared" si="101"/>
        <v>100</v>
      </c>
      <c r="M251" s="587"/>
      <c r="N251" s="587"/>
      <c r="O251" s="586">
        <f t="shared" si="102"/>
        <v>0</v>
      </c>
      <c r="P251" s="587"/>
      <c r="Q251" s="587"/>
      <c r="R251" s="587"/>
      <c r="S251" s="587"/>
      <c r="T251" s="586">
        <f t="shared" si="103"/>
        <v>0</v>
      </c>
      <c r="U251" s="582"/>
      <c r="V251" s="582"/>
      <c r="W251" s="582"/>
      <c r="X251" s="582"/>
      <c r="Y251" s="586">
        <f t="shared" si="104"/>
        <v>0</v>
      </c>
      <c r="Z251" s="582"/>
      <c r="AA251" s="582"/>
      <c r="AB251" s="586">
        <f t="shared" si="105"/>
        <v>0</v>
      </c>
      <c r="AC251" s="582"/>
      <c r="AD251" s="582"/>
      <c r="AE251" s="582"/>
      <c r="AF251" s="586">
        <f t="shared" si="106"/>
        <v>0</v>
      </c>
      <c r="AG251" s="582"/>
      <c r="AH251" s="582"/>
      <c r="AI251" s="582"/>
      <c r="AJ251" s="582"/>
      <c r="AK251" s="586">
        <f t="shared" si="107"/>
        <v>0</v>
      </c>
      <c r="AL251" s="582"/>
      <c r="AM251" s="582"/>
      <c r="AN251" s="586">
        <f t="shared" si="108"/>
        <v>0</v>
      </c>
      <c r="AO251" s="582"/>
      <c r="AP251" s="582"/>
      <c r="AQ251" s="582"/>
      <c r="AR251" s="588">
        <f t="shared" si="109"/>
        <v>0</v>
      </c>
      <c r="AS251" s="590">
        <f t="shared" si="98"/>
        <v>0</v>
      </c>
      <c r="AT251" s="583" t="str">
        <f t="shared" si="110"/>
        <v/>
      </c>
      <c r="AU251" s="583" t="str">
        <f t="shared" si="111"/>
        <v/>
      </c>
      <c r="AV251" s="584" t="str">
        <f>IFERROR(VLOOKUP(G251,'base dados'!$B$2:$C$47,2,FALSE),"")</f>
        <v/>
      </c>
      <c r="AW251" s="589">
        <f t="shared" si="112"/>
        <v>0</v>
      </c>
      <c r="AX251" s="583" t="str">
        <f t="shared" si="113"/>
        <v/>
      </c>
      <c r="AY251" s="583" t="str">
        <f t="shared" si="114"/>
        <v/>
      </c>
      <c r="AZ251" s="585" t="str">
        <f>IFERROR(VLOOKUP(H251,'base dados'!$B$2:$C$47,2,FALSE),"")</f>
        <v/>
      </c>
      <c r="BA251" s="589">
        <f t="shared" si="115"/>
        <v>0</v>
      </c>
      <c r="BB251" s="589">
        <f t="shared" si="116"/>
        <v>0</v>
      </c>
      <c r="BD251" s="494"/>
      <c r="BE251" s="494"/>
      <c r="BF251" s="494"/>
      <c r="BG251" s="494"/>
      <c r="BH251" s="482" t="e">
        <f>VLOOKUP(I251,[27]TABELAS!$E$1:$F$48,2,0)</f>
        <v>#N/A</v>
      </c>
      <c r="BI251" s="491" t="str">
        <f>IF(AV251="","",VLOOKUP(CONCATENATE(I251,K251),[27]atualizada!$A$6:$N$160,12,0))</f>
        <v/>
      </c>
      <c r="BJ251" s="491" t="e">
        <f>IF(#REF!="","",VLOOKUP(CONCATENATE(I251,K251),[27]atualizada!$A$6:$N$160,8,0))</f>
        <v>#REF!</v>
      </c>
      <c r="BK251" s="491" t="e">
        <f>IF(BA251="","",VLOOKUP(CONCATENATE(I251,K251),[27]atualizada!$A$6:$N$160,10,0))</f>
        <v>#N/A</v>
      </c>
      <c r="BL251" s="494"/>
      <c r="BM251" s="494"/>
      <c r="BO251" s="491"/>
      <c r="BP251" s="491"/>
      <c r="BQ251" s="492">
        <f t="shared" si="100"/>
        <v>0</v>
      </c>
      <c r="BR251" s="494"/>
      <c r="BS251" s="494"/>
      <c r="BT251" s="494"/>
      <c r="BX251" s="493">
        <f t="shared" si="117"/>
        <v>0</v>
      </c>
      <c r="BY251" s="493" t="e">
        <f>#REF!*BE251</f>
        <v>#REF!</v>
      </c>
      <c r="BZ251" s="493">
        <f t="shared" si="99"/>
        <v>0</v>
      </c>
    </row>
    <row r="252" spans="1:78" ht="49.9" customHeight="1">
      <c r="A252" s="482">
        <f>IFERROR(VLOOKUP(G252,'base dados'!$K$2:$L$3,2,FALSE),0)</f>
        <v>0</v>
      </c>
      <c r="B252" s="482">
        <f>IFERROR(VLOOKUP(H252,'base dados'!$O$2:$P$5,2,FALSE),0)</f>
        <v>0</v>
      </c>
      <c r="C252" s="578">
        <f t="shared" si="97"/>
        <v>242</v>
      </c>
      <c r="D252" s="578"/>
      <c r="E252" s="578"/>
      <c r="F252" s="581"/>
      <c r="G252" s="579"/>
      <c r="H252" s="579"/>
      <c r="I252" s="578" t="str">
        <f>IFERROR(VLOOKUP(H252,'base dados'!$B$1:$E$47,4,FALSE)," ")</f>
        <v xml:space="preserve"> </v>
      </c>
      <c r="J252" s="582" t="s">
        <v>861</v>
      </c>
      <c r="K252" s="582">
        <v>100</v>
      </c>
      <c r="L252" s="586">
        <f t="shared" si="101"/>
        <v>100</v>
      </c>
      <c r="M252" s="587"/>
      <c r="N252" s="587"/>
      <c r="O252" s="586">
        <f t="shared" si="102"/>
        <v>0</v>
      </c>
      <c r="P252" s="587"/>
      <c r="Q252" s="587"/>
      <c r="R252" s="587"/>
      <c r="S252" s="587"/>
      <c r="T252" s="586">
        <f t="shared" si="103"/>
        <v>0</v>
      </c>
      <c r="U252" s="582"/>
      <c r="V252" s="582"/>
      <c r="W252" s="582"/>
      <c r="X252" s="582"/>
      <c r="Y252" s="586">
        <f t="shared" si="104"/>
        <v>0</v>
      </c>
      <c r="Z252" s="582"/>
      <c r="AA252" s="582"/>
      <c r="AB252" s="586">
        <f t="shared" si="105"/>
        <v>0</v>
      </c>
      <c r="AC252" s="582"/>
      <c r="AD252" s="582"/>
      <c r="AE252" s="582"/>
      <c r="AF252" s="586">
        <f t="shared" si="106"/>
        <v>0</v>
      </c>
      <c r="AG252" s="582"/>
      <c r="AH252" s="582"/>
      <c r="AI252" s="582"/>
      <c r="AJ252" s="582"/>
      <c r="AK252" s="586">
        <f t="shared" si="107"/>
        <v>0</v>
      </c>
      <c r="AL252" s="582"/>
      <c r="AM252" s="582"/>
      <c r="AN252" s="586">
        <f t="shared" si="108"/>
        <v>0</v>
      </c>
      <c r="AO252" s="582"/>
      <c r="AP252" s="582"/>
      <c r="AQ252" s="582"/>
      <c r="AR252" s="588">
        <f t="shared" si="109"/>
        <v>0</v>
      </c>
      <c r="AS252" s="590">
        <f t="shared" si="98"/>
        <v>0</v>
      </c>
      <c r="AT252" s="583" t="str">
        <f t="shared" si="110"/>
        <v/>
      </c>
      <c r="AU252" s="583" t="str">
        <f t="shared" si="111"/>
        <v/>
      </c>
      <c r="AV252" s="584" t="str">
        <f>IFERROR(VLOOKUP(G252,'base dados'!$B$2:$C$47,2,FALSE),"")</f>
        <v/>
      </c>
      <c r="AW252" s="589">
        <f t="shared" si="112"/>
        <v>0</v>
      </c>
      <c r="AX252" s="583" t="str">
        <f t="shared" si="113"/>
        <v/>
      </c>
      <c r="AY252" s="583" t="str">
        <f t="shared" si="114"/>
        <v/>
      </c>
      <c r="AZ252" s="585" t="str">
        <f>IFERROR(VLOOKUP(H252,'base dados'!$B$2:$C$47,2,FALSE),"")</f>
        <v/>
      </c>
      <c r="BA252" s="589">
        <f t="shared" si="115"/>
        <v>0</v>
      </c>
      <c r="BB252" s="589">
        <f t="shared" si="116"/>
        <v>0</v>
      </c>
      <c r="BD252" s="494"/>
      <c r="BE252" s="494"/>
      <c r="BF252" s="494"/>
      <c r="BG252" s="494"/>
      <c r="BH252" s="482" t="e">
        <f>VLOOKUP(I252,[27]TABELAS!$E$1:$F$48,2,0)</f>
        <v>#N/A</v>
      </c>
      <c r="BI252" s="491" t="str">
        <f>IF(AV252="","",VLOOKUP(CONCATENATE(I252,K252),[27]atualizada!$A$6:$N$160,12,0))</f>
        <v/>
      </c>
      <c r="BJ252" s="491" t="e">
        <f>IF(#REF!="","",VLOOKUP(CONCATENATE(I252,K252),[27]atualizada!$A$6:$N$160,8,0))</f>
        <v>#REF!</v>
      </c>
      <c r="BK252" s="491" t="e">
        <f>IF(BA252="","",VLOOKUP(CONCATENATE(I252,K252),[27]atualizada!$A$6:$N$160,10,0))</f>
        <v>#N/A</v>
      </c>
      <c r="BL252" s="494"/>
      <c r="BM252" s="494"/>
      <c r="BO252" s="491"/>
      <c r="BP252" s="491"/>
      <c r="BQ252" s="492">
        <f t="shared" si="100"/>
        <v>0</v>
      </c>
      <c r="BR252" s="494"/>
      <c r="BS252" s="494"/>
      <c r="BT252" s="494"/>
      <c r="BX252" s="493">
        <f t="shared" si="117"/>
        <v>0</v>
      </c>
      <c r="BY252" s="493" t="e">
        <f>#REF!*BE252</f>
        <v>#REF!</v>
      </c>
      <c r="BZ252" s="493">
        <f t="shared" si="99"/>
        <v>0</v>
      </c>
    </row>
    <row r="253" spans="1:78" ht="49.9" customHeight="1">
      <c r="A253" s="482">
        <f>IFERROR(VLOOKUP(G253,'base dados'!$K$2:$L$3,2,FALSE),0)</f>
        <v>0</v>
      </c>
      <c r="B253" s="482">
        <f>IFERROR(VLOOKUP(H253,'base dados'!$O$2:$P$5,2,FALSE),0)</f>
        <v>0</v>
      </c>
      <c r="C253" s="578">
        <f t="shared" si="97"/>
        <v>243</v>
      </c>
      <c r="D253" s="578"/>
      <c r="E253" s="578"/>
      <c r="F253" s="581"/>
      <c r="G253" s="579"/>
      <c r="H253" s="579"/>
      <c r="I253" s="578" t="str">
        <f>IFERROR(VLOOKUP(H253,'base dados'!$B$1:$E$47,4,FALSE)," ")</f>
        <v xml:space="preserve"> </v>
      </c>
      <c r="J253" s="582" t="s">
        <v>861</v>
      </c>
      <c r="K253" s="582">
        <v>100</v>
      </c>
      <c r="L253" s="586">
        <f t="shared" si="101"/>
        <v>100</v>
      </c>
      <c r="M253" s="587"/>
      <c r="N253" s="587"/>
      <c r="O253" s="586">
        <f t="shared" si="102"/>
        <v>0</v>
      </c>
      <c r="P253" s="587"/>
      <c r="Q253" s="587"/>
      <c r="R253" s="587"/>
      <c r="S253" s="587"/>
      <c r="T253" s="586">
        <f t="shared" si="103"/>
        <v>0</v>
      </c>
      <c r="U253" s="582"/>
      <c r="V253" s="582"/>
      <c r="W253" s="582"/>
      <c r="X253" s="582"/>
      <c r="Y253" s="586">
        <f t="shared" si="104"/>
        <v>0</v>
      </c>
      <c r="Z253" s="582"/>
      <c r="AA253" s="582"/>
      <c r="AB253" s="586">
        <f t="shared" si="105"/>
        <v>0</v>
      </c>
      <c r="AC253" s="582"/>
      <c r="AD253" s="582"/>
      <c r="AE253" s="582"/>
      <c r="AF253" s="586">
        <f t="shared" si="106"/>
        <v>0</v>
      </c>
      <c r="AG253" s="582"/>
      <c r="AH253" s="582"/>
      <c r="AI253" s="582"/>
      <c r="AJ253" s="582"/>
      <c r="AK253" s="586">
        <f t="shared" si="107"/>
        <v>0</v>
      </c>
      <c r="AL253" s="582"/>
      <c r="AM253" s="582"/>
      <c r="AN253" s="586">
        <f t="shared" si="108"/>
        <v>0</v>
      </c>
      <c r="AO253" s="582"/>
      <c r="AP253" s="582"/>
      <c r="AQ253" s="582"/>
      <c r="AR253" s="588">
        <f t="shared" si="109"/>
        <v>0</v>
      </c>
      <c r="AS253" s="590">
        <f t="shared" si="98"/>
        <v>0</v>
      </c>
      <c r="AT253" s="583" t="str">
        <f t="shared" si="110"/>
        <v/>
      </c>
      <c r="AU253" s="583" t="str">
        <f t="shared" si="111"/>
        <v/>
      </c>
      <c r="AV253" s="584" t="str">
        <f>IFERROR(VLOOKUP(G253,'base dados'!$B$2:$C$47,2,FALSE),"")</f>
        <v/>
      </c>
      <c r="AW253" s="589">
        <f t="shared" si="112"/>
        <v>0</v>
      </c>
      <c r="AX253" s="583" t="str">
        <f t="shared" si="113"/>
        <v/>
      </c>
      <c r="AY253" s="583" t="str">
        <f t="shared" si="114"/>
        <v/>
      </c>
      <c r="AZ253" s="585" t="str">
        <f>IFERROR(VLOOKUP(H253,'base dados'!$B$2:$C$47,2,FALSE),"")</f>
        <v/>
      </c>
      <c r="BA253" s="589">
        <f t="shared" si="115"/>
        <v>0</v>
      </c>
      <c r="BB253" s="589">
        <f t="shared" si="116"/>
        <v>0</v>
      </c>
      <c r="BD253" s="494"/>
      <c r="BE253" s="494"/>
      <c r="BF253" s="494"/>
      <c r="BG253" s="494"/>
      <c r="BH253" s="482" t="e">
        <f>VLOOKUP(I253,[27]TABELAS!$E$1:$F$48,2,0)</f>
        <v>#N/A</v>
      </c>
      <c r="BI253" s="491" t="str">
        <f>IF(AV253="","",VLOOKUP(CONCATENATE(I253,K253),[27]atualizada!$A$6:$N$160,12,0))</f>
        <v/>
      </c>
      <c r="BJ253" s="491" t="e">
        <f>IF(#REF!="","",VLOOKUP(CONCATENATE(I253,K253),[27]atualizada!$A$6:$N$160,8,0))</f>
        <v>#REF!</v>
      </c>
      <c r="BK253" s="491" t="e">
        <f>IF(BA253="","",VLOOKUP(CONCATENATE(I253,K253),[27]atualizada!$A$6:$N$160,10,0))</f>
        <v>#N/A</v>
      </c>
      <c r="BL253" s="494"/>
      <c r="BM253" s="494"/>
      <c r="BO253" s="491"/>
      <c r="BP253" s="491"/>
      <c r="BQ253" s="492">
        <f t="shared" si="100"/>
        <v>0</v>
      </c>
      <c r="BR253" s="494"/>
      <c r="BS253" s="494"/>
      <c r="BT253" s="494"/>
      <c r="BX253" s="493">
        <f t="shared" si="117"/>
        <v>0</v>
      </c>
      <c r="BY253" s="493" t="e">
        <f>#REF!*BE253</f>
        <v>#REF!</v>
      </c>
      <c r="BZ253" s="493">
        <f t="shared" si="99"/>
        <v>0</v>
      </c>
    </row>
    <row r="254" spans="1:78" ht="49.9" customHeight="1">
      <c r="A254" s="482">
        <f>IFERROR(VLOOKUP(G254,'base dados'!$K$2:$L$3,2,FALSE),0)</f>
        <v>0</v>
      </c>
      <c r="B254" s="482">
        <f>IFERROR(VLOOKUP(H254,'base dados'!$O$2:$P$5,2,FALSE),0)</f>
        <v>0</v>
      </c>
      <c r="C254" s="578">
        <f t="shared" si="97"/>
        <v>244</v>
      </c>
      <c r="D254" s="578"/>
      <c r="E254" s="578"/>
      <c r="F254" s="581"/>
      <c r="G254" s="579"/>
      <c r="H254" s="579"/>
      <c r="I254" s="578" t="str">
        <f>IFERROR(VLOOKUP(H254,'base dados'!$B$1:$E$47,4,FALSE)," ")</f>
        <v xml:space="preserve"> </v>
      </c>
      <c r="J254" s="582" t="s">
        <v>861</v>
      </c>
      <c r="K254" s="582">
        <v>100</v>
      </c>
      <c r="L254" s="586">
        <f t="shared" si="101"/>
        <v>100</v>
      </c>
      <c r="M254" s="587"/>
      <c r="N254" s="587"/>
      <c r="O254" s="586">
        <f t="shared" si="102"/>
        <v>0</v>
      </c>
      <c r="P254" s="587"/>
      <c r="Q254" s="587"/>
      <c r="R254" s="587"/>
      <c r="S254" s="587"/>
      <c r="T254" s="586">
        <f t="shared" si="103"/>
        <v>0</v>
      </c>
      <c r="U254" s="582"/>
      <c r="V254" s="582"/>
      <c r="W254" s="582"/>
      <c r="X254" s="582"/>
      <c r="Y254" s="586">
        <f t="shared" si="104"/>
        <v>0</v>
      </c>
      <c r="Z254" s="582"/>
      <c r="AA254" s="582"/>
      <c r="AB254" s="586">
        <f t="shared" si="105"/>
        <v>0</v>
      </c>
      <c r="AC254" s="582"/>
      <c r="AD254" s="582"/>
      <c r="AE254" s="582"/>
      <c r="AF254" s="586">
        <f t="shared" si="106"/>
        <v>0</v>
      </c>
      <c r="AG254" s="582"/>
      <c r="AH254" s="582"/>
      <c r="AI254" s="582"/>
      <c r="AJ254" s="582"/>
      <c r="AK254" s="586">
        <f t="shared" si="107"/>
        <v>0</v>
      </c>
      <c r="AL254" s="582"/>
      <c r="AM254" s="582"/>
      <c r="AN254" s="586">
        <f t="shared" si="108"/>
        <v>0</v>
      </c>
      <c r="AO254" s="582"/>
      <c r="AP254" s="582"/>
      <c r="AQ254" s="582"/>
      <c r="AR254" s="588">
        <f t="shared" si="109"/>
        <v>0</v>
      </c>
      <c r="AS254" s="590">
        <f t="shared" si="98"/>
        <v>0</v>
      </c>
      <c r="AT254" s="583" t="str">
        <f t="shared" si="110"/>
        <v/>
      </c>
      <c r="AU254" s="583" t="str">
        <f t="shared" si="111"/>
        <v/>
      </c>
      <c r="AV254" s="584" t="str">
        <f>IFERROR(VLOOKUP(G254,'base dados'!$B$2:$C$47,2,FALSE),"")</f>
        <v/>
      </c>
      <c r="AW254" s="589">
        <f t="shared" si="112"/>
        <v>0</v>
      </c>
      <c r="AX254" s="583" t="str">
        <f t="shared" si="113"/>
        <v/>
      </c>
      <c r="AY254" s="583" t="str">
        <f t="shared" si="114"/>
        <v/>
      </c>
      <c r="AZ254" s="585" t="str">
        <f>IFERROR(VLOOKUP(H254,'base dados'!$B$2:$C$47,2,FALSE),"")</f>
        <v/>
      </c>
      <c r="BA254" s="589">
        <f t="shared" si="115"/>
        <v>0</v>
      </c>
      <c r="BB254" s="589">
        <f t="shared" si="116"/>
        <v>0</v>
      </c>
      <c r="BD254" s="494"/>
      <c r="BE254" s="494"/>
      <c r="BF254" s="494"/>
      <c r="BG254" s="494"/>
      <c r="BH254" s="482" t="e">
        <f>VLOOKUP(I254,[27]TABELAS!$E$1:$F$48,2,0)</f>
        <v>#N/A</v>
      </c>
      <c r="BI254" s="491" t="str">
        <f>IF(AV254="","",VLOOKUP(CONCATENATE(I254,K254),[27]atualizada!$A$6:$N$160,12,0))</f>
        <v/>
      </c>
      <c r="BJ254" s="491" t="e">
        <f>IF(#REF!="","",VLOOKUP(CONCATENATE(I254,K254),[27]atualizada!$A$6:$N$160,8,0))</f>
        <v>#REF!</v>
      </c>
      <c r="BK254" s="491" t="e">
        <f>IF(BA254="","",VLOOKUP(CONCATENATE(I254,K254),[27]atualizada!$A$6:$N$160,10,0))</f>
        <v>#N/A</v>
      </c>
      <c r="BL254" s="494"/>
      <c r="BM254" s="494"/>
      <c r="BO254" s="491"/>
      <c r="BP254" s="491"/>
      <c r="BQ254" s="492">
        <f t="shared" si="100"/>
        <v>0</v>
      </c>
      <c r="BR254" s="494"/>
      <c r="BS254" s="494"/>
      <c r="BT254" s="494"/>
      <c r="BX254" s="493">
        <f t="shared" si="117"/>
        <v>0</v>
      </c>
      <c r="BY254" s="493" t="e">
        <f>#REF!*BE254</f>
        <v>#REF!</v>
      </c>
      <c r="BZ254" s="493">
        <f t="shared" si="99"/>
        <v>0</v>
      </c>
    </row>
    <row r="255" spans="1:78" ht="49.9" customHeight="1">
      <c r="A255" s="482">
        <f>IFERROR(VLOOKUP(G255,'base dados'!$K$2:$L$3,2,FALSE),0)</f>
        <v>0</v>
      </c>
      <c r="B255" s="482">
        <f>IFERROR(VLOOKUP(H255,'base dados'!$O$2:$P$5,2,FALSE),0)</f>
        <v>0</v>
      </c>
      <c r="C255" s="578">
        <f t="shared" si="97"/>
        <v>245</v>
      </c>
      <c r="D255" s="578"/>
      <c r="E255" s="578"/>
      <c r="F255" s="581"/>
      <c r="G255" s="579"/>
      <c r="H255" s="579"/>
      <c r="I255" s="578" t="str">
        <f>IFERROR(VLOOKUP(H255,'base dados'!$B$1:$E$47,4,FALSE)," ")</f>
        <v xml:space="preserve"> </v>
      </c>
      <c r="J255" s="582" t="s">
        <v>861</v>
      </c>
      <c r="K255" s="582">
        <v>100</v>
      </c>
      <c r="L255" s="586">
        <f t="shared" si="101"/>
        <v>100</v>
      </c>
      <c r="M255" s="587"/>
      <c r="N255" s="587"/>
      <c r="O255" s="586">
        <f t="shared" si="102"/>
        <v>0</v>
      </c>
      <c r="P255" s="587"/>
      <c r="Q255" s="587"/>
      <c r="R255" s="587"/>
      <c r="S255" s="587"/>
      <c r="T255" s="586">
        <f t="shared" si="103"/>
        <v>0</v>
      </c>
      <c r="U255" s="582"/>
      <c r="V255" s="582"/>
      <c r="W255" s="582"/>
      <c r="X255" s="582"/>
      <c r="Y255" s="586">
        <f t="shared" si="104"/>
        <v>0</v>
      </c>
      <c r="Z255" s="582"/>
      <c r="AA255" s="582"/>
      <c r="AB255" s="586">
        <f t="shared" si="105"/>
        <v>0</v>
      </c>
      <c r="AC255" s="582"/>
      <c r="AD255" s="582"/>
      <c r="AE255" s="582"/>
      <c r="AF255" s="586">
        <f t="shared" si="106"/>
        <v>0</v>
      </c>
      <c r="AG255" s="582"/>
      <c r="AH255" s="582"/>
      <c r="AI255" s="582"/>
      <c r="AJ255" s="582"/>
      <c r="AK255" s="586">
        <f t="shared" si="107"/>
        <v>0</v>
      </c>
      <c r="AL255" s="582"/>
      <c r="AM255" s="582"/>
      <c r="AN255" s="586">
        <f t="shared" si="108"/>
        <v>0</v>
      </c>
      <c r="AO255" s="582"/>
      <c r="AP255" s="582"/>
      <c r="AQ255" s="582"/>
      <c r="AR255" s="588">
        <f t="shared" si="109"/>
        <v>0</v>
      </c>
      <c r="AS255" s="590">
        <f t="shared" si="98"/>
        <v>0</v>
      </c>
      <c r="AT255" s="583" t="str">
        <f t="shared" si="110"/>
        <v/>
      </c>
      <c r="AU255" s="583" t="str">
        <f t="shared" si="111"/>
        <v/>
      </c>
      <c r="AV255" s="584" t="str">
        <f>IFERROR(VLOOKUP(G255,'base dados'!$B$2:$C$47,2,FALSE),"")</f>
        <v/>
      </c>
      <c r="AW255" s="589">
        <f t="shared" si="112"/>
        <v>0</v>
      </c>
      <c r="AX255" s="583" t="str">
        <f t="shared" si="113"/>
        <v/>
      </c>
      <c r="AY255" s="583" t="str">
        <f t="shared" si="114"/>
        <v/>
      </c>
      <c r="AZ255" s="585" t="str">
        <f>IFERROR(VLOOKUP(H255,'base dados'!$B$2:$C$47,2,FALSE),"")</f>
        <v/>
      </c>
      <c r="BA255" s="589">
        <f t="shared" si="115"/>
        <v>0</v>
      </c>
      <c r="BB255" s="589">
        <f t="shared" si="116"/>
        <v>0</v>
      </c>
      <c r="BD255" s="494"/>
      <c r="BE255" s="494"/>
      <c r="BF255" s="494"/>
      <c r="BG255" s="494"/>
      <c r="BH255" s="482" t="e">
        <f>VLOOKUP(I255,[27]TABELAS!$E$1:$F$48,2,0)</f>
        <v>#N/A</v>
      </c>
      <c r="BI255" s="491" t="str">
        <f>IF(AV255="","",VLOOKUP(CONCATENATE(I255,K255),[27]atualizada!$A$6:$N$160,12,0))</f>
        <v/>
      </c>
      <c r="BJ255" s="491" t="e">
        <f>IF(#REF!="","",VLOOKUP(CONCATENATE(I255,K255),[27]atualizada!$A$6:$N$160,8,0))</f>
        <v>#REF!</v>
      </c>
      <c r="BK255" s="491" t="e">
        <f>IF(BA255="","",VLOOKUP(CONCATENATE(I255,K255),[27]atualizada!$A$6:$N$160,10,0))</f>
        <v>#N/A</v>
      </c>
      <c r="BL255" s="494"/>
      <c r="BM255" s="494"/>
      <c r="BO255" s="491"/>
      <c r="BP255" s="491"/>
      <c r="BQ255" s="492">
        <f t="shared" si="100"/>
        <v>0</v>
      </c>
      <c r="BR255" s="494"/>
      <c r="BS255" s="494"/>
      <c r="BT255" s="494"/>
      <c r="BX255" s="493">
        <f t="shared" si="117"/>
        <v>0</v>
      </c>
      <c r="BY255" s="493" t="e">
        <f>#REF!*BE255</f>
        <v>#REF!</v>
      </c>
      <c r="BZ255" s="493">
        <f t="shared" si="99"/>
        <v>0</v>
      </c>
    </row>
    <row r="256" spans="1:78" ht="49.9" customHeight="1">
      <c r="A256" s="482">
        <f>IFERROR(VLOOKUP(G256,'base dados'!$K$2:$L$3,2,FALSE),0)</f>
        <v>0</v>
      </c>
      <c r="B256" s="482">
        <f>IFERROR(VLOOKUP(H256,'base dados'!$O$2:$P$5,2,FALSE),0)</f>
        <v>0</v>
      </c>
      <c r="C256" s="578">
        <f t="shared" si="97"/>
        <v>246</v>
      </c>
      <c r="D256" s="578"/>
      <c r="E256" s="578"/>
      <c r="F256" s="581"/>
      <c r="G256" s="579"/>
      <c r="H256" s="579"/>
      <c r="I256" s="578" t="str">
        <f>IFERROR(VLOOKUP(H256,'base dados'!$B$1:$E$47,4,FALSE)," ")</f>
        <v xml:space="preserve"> </v>
      </c>
      <c r="J256" s="582" t="s">
        <v>861</v>
      </c>
      <c r="K256" s="582">
        <v>100</v>
      </c>
      <c r="L256" s="586">
        <f t="shared" si="101"/>
        <v>100</v>
      </c>
      <c r="M256" s="587"/>
      <c r="N256" s="587"/>
      <c r="O256" s="586">
        <f t="shared" si="102"/>
        <v>0</v>
      </c>
      <c r="P256" s="587"/>
      <c r="Q256" s="587"/>
      <c r="R256" s="587"/>
      <c r="S256" s="587"/>
      <c r="T256" s="586">
        <f t="shared" si="103"/>
        <v>0</v>
      </c>
      <c r="U256" s="582"/>
      <c r="V256" s="582"/>
      <c r="W256" s="582"/>
      <c r="X256" s="582"/>
      <c r="Y256" s="586">
        <f t="shared" si="104"/>
        <v>0</v>
      </c>
      <c r="Z256" s="582"/>
      <c r="AA256" s="582"/>
      <c r="AB256" s="586">
        <f t="shared" si="105"/>
        <v>0</v>
      </c>
      <c r="AC256" s="582"/>
      <c r="AD256" s="582"/>
      <c r="AE256" s="582"/>
      <c r="AF256" s="586">
        <f t="shared" si="106"/>
        <v>0</v>
      </c>
      <c r="AG256" s="582"/>
      <c r="AH256" s="582"/>
      <c r="AI256" s="582"/>
      <c r="AJ256" s="582"/>
      <c r="AK256" s="586">
        <f t="shared" si="107"/>
        <v>0</v>
      </c>
      <c r="AL256" s="582"/>
      <c r="AM256" s="582"/>
      <c r="AN256" s="586">
        <f t="shared" si="108"/>
        <v>0</v>
      </c>
      <c r="AO256" s="582"/>
      <c r="AP256" s="582"/>
      <c r="AQ256" s="582"/>
      <c r="AR256" s="588">
        <f t="shared" si="109"/>
        <v>0</v>
      </c>
      <c r="AS256" s="590">
        <f t="shared" si="98"/>
        <v>0</v>
      </c>
      <c r="AT256" s="583" t="str">
        <f t="shared" si="110"/>
        <v/>
      </c>
      <c r="AU256" s="583" t="str">
        <f t="shared" si="111"/>
        <v/>
      </c>
      <c r="AV256" s="584" t="str">
        <f>IFERROR(VLOOKUP(G256,'base dados'!$B$2:$C$47,2,FALSE),"")</f>
        <v/>
      </c>
      <c r="AW256" s="589">
        <f t="shared" si="112"/>
        <v>0</v>
      </c>
      <c r="AX256" s="583" t="str">
        <f t="shared" si="113"/>
        <v/>
      </c>
      <c r="AY256" s="583" t="str">
        <f t="shared" si="114"/>
        <v/>
      </c>
      <c r="AZ256" s="585" t="str">
        <f>IFERROR(VLOOKUP(H256,'base dados'!$B$2:$C$47,2,FALSE),"")</f>
        <v/>
      </c>
      <c r="BA256" s="589">
        <f t="shared" si="115"/>
        <v>0</v>
      </c>
      <c r="BB256" s="589">
        <f t="shared" si="116"/>
        <v>0</v>
      </c>
      <c r="BD256" s="494"/>
      <c r="BE256" s="494"/>
      <c r="BF256" s="494"/>
      <c r="BG256" s="494"/>
      <c r="BH256" s="482" t="e">
        <f>VLOOKUP(I256,[27]TABELAS!$E$1:$F$48,2,0)</f>
        <v>#N/A</v>
      </c>
      <c r="BI256" s="491" t="str">
        <f>IF(AV256="","",VLOOKUP(CONCATENATE(I256,K256),[27]atualizada!$A$6:$N$160,12,0))</f>
        <v/>
      </c>
      <c r="BJ256" s="491" t="e">
        <f>IF(#REF!="","",VLOOKUP(CONCATENATE(I256,K256),[27]atualizada!$A$6:$N$160,8,0))</f>
        <v>#REF!</v>
      </c>
      <c r="BK256" s="491" t="e">
        <f>IF(BA256="","",VLOOKUP(CONCATENATE(I256,K256),[27]atualizada!$A$6:$N$160,10,0))</f>
        <v>#N/A</v>
      </c>
      <c r="BL256" s="494"/>
      <c r="BM256" s="494"/>
      <c r="BO256" s="491"/>
      <c r="BP256" s="491"/>
      <c r="BQ256" s="492">
        <f t="shared" si="100"/>
        <v>0</v>
      </c>
      <c r="BR256" s="494"/>
      <c r="BS256" s="494"/>
      <c r="BT256" s="494"/>
      <c r="BX256" s="493">
        <f t="shared" si="117"/>
        <v>0</v>
      </c>
      <c r="BY256" s="493" t="e">
        <f>#REF!*BE256</f>
        <v>#REF!</v>
      </c>
      <c r="BZ256" s="493">
        <f t="shared" si="99"/>
        <v>0</v>
      </c>
    </row>
    <row r="257" spans="1:78" ht="49.9" customHeight="1">
      <c r="A257" s="482">
        <f>IFERROR(VLOOKUP(G257,'base dados'!$K$2:$L$3,2,FALSE),0)</f>
        <v>0</v>
      </c>
      <c r="B257" s="482">
        <f>IFERROR(VLOOKUP(H257,'base dados'!$O$2:$P$5,2,FALSE),0)</f>
        <v>0</v>
      </c>
      <c r="C257" s="578">
        <f t="shared" si="97"/>
        <v>247</v>
      </c>
      <c r="D257" s="578"/>
      <c r="E257" s="578"/>
      <c r="F257" s="581"/>
      <c r="G257" s="579"/>
      <c r="H257" s="579"/>
      <c r="I257" s="578" t="str">
        <f>IFERROR(VLOOKUP(H257,'base dados'!$B$1:$E$47,4,FALSE)," ")</f>
        <v xml:space="preserve"> </v>
      </c>
      <c r="J257" s="582" t="s">
        <v>861</v>
      </c>
      <c r="K257" s="582">
        <v>100</v>
      </c>
      <c r="L257" s="586">
        <f t="shared" si="101"/>
        <v>100</v>
      </c>
      <c r="M257" s="587"/>
      <c r="N257" s="587"/>
      <c r="O257" s="586">
        <f t="shared" si="102"/>
        <v>0</v>
      </c>
      <c r="P257" s="587"/>
      <c r="Q257" s="587"/>
      <c r="R257" s="587"/>
      <c r="S257" s="587"/>
      <c r="T257" s="586">
        <f t="shared" si="103"/>
        <v>0</v>
      </c>
      <c r="U257" s="582"/>
      <c r="V257" s="582"/>
      <c r="W257" s="582"/>
      <c r="X257" s="582"/>
      <c r="Y257" s="586">
        <f t="shared" si="104"/>
        <v>0</v>
      </c>
      <c r="Z257" s="582"/>
      <c r="AA257" s="582"/>
      <c r="AB257" s="586">
        <f t="shared" si="105"/>
        <v>0</v>
      </c>
      <c r="AC257" s="582"/>
      <c r="AD257" s="582"/>
      <c r="AE257" s="582"/>
      <c r="AF257" s="586">
        <f t="shared" si="106"/>
        <v>0</v>
      </c>
      <c r="AG257" s="582"/>
      <c r="AH257" s="582"/>
      <c r="AI257" s="582"/>
      <c r="AJ257" s="582"/>
      <c r="AK257" s="586">
        <f t="shared" si="107"/>
        <v>0</v>
      </c>
      <c r="AL257" s="582"/>
      <c r="AM257" s="582"/>
      <c r="AN257" s="586">
        <f t="shared" si="108"/>
        <v>0</v>
      </c>
      <c r="AO257" s="582"/>
      <c r="AP257" s="582"/>
      <c r="AQ257" s="582"/>
      <c r="AR257" s="588">
        <f t="shared" si="109"/>
        <v>0</v>
      </c>
      <c r="AS257" s="590">
        <f t="shared" si="98"/>
        <v>0</v>
      </c>
      <c r="AT257" s="583" t="str">
        <f t="shared" si="110"/>
        <v/>
      </c>
      <c r="AU257" s="583" t="str">
        <f t="shared" si="111"/>
        <v/>
      </c>
      <c r="AV257" s="584" t="str">
        <f>IFERROR(VLOOKUP(G257,'base dados'!$B$2:$C$47,2,FALSE),"")</f>
        <v/>
      </c>
      <c r="AW257" s="589">
        <f t="shared" si="112"/>
        <v>0</v>
      </c>
      <c r="AX257" s="583" t="str">
        <f t="shared" si="113"/>
        <v/>
      </c>
      <c r="AY257" s="583" t="str">
        <f t="shared" si="114"/>
        <v/>
      </c>
      <c r="AZ257" s="585" t="str">
        <f>IFERROR(VLOOKUP(H257,'base dados'!$B$2:$C$47,2,FALSE),"")</f>
        <v/>
      </c>
      <c r="BA257" s="589">
        <f t="shared" si="115"/>
        <v>0</v>
      </c>
      <c r="BB257" s="589">
        <f t="shared" si="116"/>
        <v>0</v>
      </c>
      <c r="BD257" s="494"/>
      <c r="BE257" s="494"/>
      <c r="BF257" s="494"/>
      <c r="BG257" s="494"/>
      <c r="BH257" s="482" t="e">
        <f>VLOOKUP(I257,[27]TABELAS!$E$1:$F$48,2,0)</f>
        <v>#N/A</v>
      </c>
      <c r="BI257" s="491" t="str">
        <f>IF(AV257="","",VLOOKUP(CONCATENATE(I257,K257),[27]atualizada!$A$6:$N$160,12,0))</f>
        <v/>
      </c>
      <c r="BJ257" s="491" t="e">
        <f>IF(#REF!="","",VLOOKUP(CONCATENATE(I257,K257),[27]atualizada!$A$6:$N$160,8,0))</f>
        <v>#REF!</v>
      </c>
      <c r="BK257" s="491" t="e">
        <f>IF(BA257="","",VLOOKUP(CONCATENATE(I257,K257),[27]atualizada!$A$6:$N$160,10,0))</f>
        <v>#N/A</v>
      </c>
      <c r="BL257" s="494"/>
      <c r="BM257" s="494"/>
      <c r="BO257" s="491"/>
      <c r="BP257" s="491"/>
      <c r="BQ257" s="492">
        <f t="shared" si="100"/>
        <v>0</v>
      </c>
      <c r="BR257" s="494"/>
      <c r="BS257" s="494"/>
      <c r="BT257" s="494"/>
      <c r="BX257" s="493">
        <f t="shared" si="117"/>
        <v>0</v>
      </c>
      <c r="BY257" s="493" t="e">
        <f>#REF!*BE257</f>
        <v>#REF!</v>
      </c>
      <c r="BZ257" s="493">
        <f t="shared" si="99"/>
        <v>0</v>
      </c>
    </row>
    <row r="258" spans="1:78" ht="49.9" customHeight="1">
      <c r="A258" s="482">
        <f>IFERROR(VLOOKUP(G258,'base dados'!$K$2:$L$3,2,FALSE),0)</f>
        <v>0</v>
      </c>
      <c r="B258" s="482">
        <f>IFERROR(VLOOKUP(H258,'base dados'!$O$2:$P$5,2,FALSE),0)</f>
        <v>0</v>
      </c>
      <c r="C258" s="578">
        <f t="shared" si="97"/>
        <v>248</v>
      </c>
      <c r="D258" s="578"/>
      <c r="E258" s="578"/>
      <c r="F258" s="581"/>
      <c r="G258" s="579"/>
      <c r="H258" s="579"/>
      <c r="I258" s="578" t="str">
        <f>IFERROR(VLOOKUP(H258,'base dados'!$B$1:$E$47,4,FALSE)," ")</f>
        <v xml:space="preserve"> </v>
      </c>
      <c r="J258" s="582" t="s">
        <v>861</v>
      </c>
      <c r="K258" s="582">
        <v>100</v>
      </c>
      <c r="L258" s="586">
        <f t="shared" si="101"/>
        <v>100</v>
      </c>
      <c r="M258" s="587"/>
      <c r="N258" s="587"/>
      <c r="O258" s="586">
        <f t="shared" si="102"/>
        <v>0</v>
      </c>
      <c r="P258" s="587"/>
      <c r="Q258" s="587"/>
      <c r="R258" s="587"/>
      <c r="S258" s="587"/>
      <c r="T258" s="586">
        <f t="shared" si="103"/>
        <v>0</v>
      </c>
      <c r="U258" s="582"/>
      <c r="V258" s="582"/>
      <c r="W258" s="582"/>
      <c r="X258" s="582"/>
      <c r="Y258" s="586">
        <f t="shared" si="104"/>
        <v>0</v>
      </c>
      <c r="Z258" s="582"/>
      <c r="AA258" s="582"/>
      <c r="AB258" s="586">
        <f t="shared" si="105"/>
        <v>0</v>
      </c>
      <c r="AC258" s="582"/>
      <c r="AD258" s="582"/>
      <c r="AE258" s="582"/>
      <c r="AF258" s="586">
        <f t="shared" si="106"/>
        <v>0</v>
      </c>
      <c r="AG258" s="582"/>
      <c r="AH258" s="582"/>
      <c r="AI258" s="582"/>
      <c r="AJ258" s="582"/>
      <c r="AK258" s="586">
        <f t="shared" si="107"/>
        <v>0</v>
      </c>
      <c r="AL258" s="582"/>
      <c r="AM258" s="582"/>
      <c r="AN258" s="586">
        <f t="shared" si="108"/>
        <v>0</v>
      </c>
      <c r="AO258" s="582"/>
      <c r="AP258" s="582"/>
      <c r="AQ258" s="582"/>
      <c r="AR258" s="588">
        <f t="shared" si="109"/>
        <v>0</v>
      </c>
      <c r="AS258" s="590">
        <f t="shared" si="98"/>
        <v>0</v>
      </c>
      <c r="AT258" s="583" t="str">
        <f t="shared" si="110"/>
        <v/>
      </c>
      <c r="AU258" s="583" t="str">
        <f t="shared" si="111"/>
        <v/>
      </c>
      <c r="AV258" s="584" t="str">
        <f>IFERROR(VLOOKUP(G258,'base dados'!$B$2:$C$47,2,FALSE),"")</f>
        <v/>
      </c>
      <c r="AW258" s="589">
        <f t="shared" si="112"/>
        <v>0</v>
      </c>
      <c r="AX258" s="583" t="str">
        <f t="shared" si="113"/>
        <v/>
      </c>
      <c r="AY258" s="583" t="str">
        <f t="shared" si="114"/>
        <v/>
      </c>
      <c r="AZ258" s="585" t="str">
        <f>IFERROR(VLOOKUP(H258,'base dados'!$B$2:$C$47,2,FALSE),"")</f>
        <v/>
      </c>
      <c r="BA258" s="589">
        <f t="shared" si="115"/>
        <v>0</v>
      </c>
      <c r="BB258" s="589">
        <f t="shared" si="116"/>
        <v>0</v>
      </c>
      <c r="BD258" s="494"/>
      <c r="BE258" s="494"/>
      <c r="BF258" s="494"/>
      <c r="BG258" s="494"/>
      <c r="BH258" s="482" t="e">
        <f>VLOOKUP(I258,[27]TABELAS!$E$1:$F$48,2,0)</f>
        <v>#N/A</v>
      </c>
      <c r="BI258" s="491" t="str">
        <f>IF(AV258="","",VLOOKUP(CONCATENATE(I258,K258),[27]atualizada!$A$6:$N$160,12,0))</f>
        <v/>
      </c>
      <c r="BJ258" s="491" t="e">
        <f>IF(#REF!="","",VLOOKUP(CONCATENATE(I258,K258),[27]atualizada!$A$6:$N$160,8,0))</f>
        <v>#REF!</v>
      </c>
      <c r="BK258" s="491" t="e">
        <f>IF(BA258="","",VLOOKUP(CONCATENATE(I258,K258),[27]atualizada!$A$6:$N$160,10,0))</f>
        <v>#N/A</v>
      </c>
      <c r="BL258" s="494"/>
      <c r="BM258" s="494"/>
      <c r="BO258" s="491"/>
      <c r="BP258" s="491"/>
      <c r="BQ258" s="492">
        <f t="shared" si="100"/>
        <v>0</v>
      </c>
      <c r="BR258" s="494"/>
      <c r="BS258" s="494"/>
      <c r="BT258" s="494"/>
      <c r="BX258" s="493">
        <f t="shared" si="117"/>
        <v>0</v>
      </c>
      <c r="BY258" s="493" t="e">
        <f>#REF!*BE258</f>
        <v>#REF!</v>
      </c>
      <c r="BZ258" s="493">
        <f t="shared" si="99"/>
        <v>0</v>
      </c>
    </row>
    <row r="259" spans="1:78" ht="49.9" customHeight="1">
      <c r="A259" s="482">
        <f>IFERROR(VLOOKUP(G259,'base dados'!$K$2:$L$3,2,FALSE),0)</f>
        <v>0</v>
      </c>
      <c r="B259" s="482">
        <f>IFERROR(VLOOKUP(H259,'base dados'!$O$2:$P$5,2,FALSE),0)</f>
        <v>0</v>
      </c>
      <c r="C259" s="578">
        <f t="shared" si="97"/>
        <v>249</v>
      </c>
      <c r="D259" s="578"/>
      <c r="E259" s="578"/>
      <c r="F259" s="581"/>
      <c r="G259" s="579"/>
      <c r="H259" s="579"/>
      <c r="I259" s="578" t="str">
        <f>IFERROR(VLOOKUP(H259,'base dados'!$B$1:$E$47,4,FALSE)," ")</f>
        <v xml:space="preserve"> </v>
      </c>
      <c r="J259" s="582" t="s">
        <v>861</v>
      </c>
      <c r="K259" s="582">
        <v>100</v>
      </c>
      <c r="L259" s="586">
        <f t="shared" si="101"/>
        <v>100</v>
      </c>
      <c r="M259" s="587"/>
      <c r="N259" s="587"/>
      <c r="O259" s="586">
        <f t="shared" si="102"/>
        <v>0</v>
      </c>
      <c r="P259" s="587"/>
      <c r="Q259" s="587"/>
      <c r="R259" s="587"/>
      <c r="S259" s="587"/>
      <c r="T259" s="586">
        <f t="shared" si="103"/>
        <v>0</v>
      </c>
      <c r="U259" s="582"/>
      <c r="V259" s="582"/>
      <c r="W259" s="582"/>
      <c r="X259" s="582"/>
      <c r="Y259" s="586">
        <f t="shared" si="104"/>
        <v>0</v>
      </c>
      <c r="Z259" s="582"/>
      <c r="AA259" s="582"/>
      <c r="AB259" s="586">
        <f t="shared" si="105"/>
        <v>0</v>
      </c>
      <c r="AC259" s="582"/>
      <c r="AD259" s="582"/>
      <c r="AE259" s="582"/>
      <c r="AF259" s="586">
        <f t="shared" si="106"/>
        <v>0</v>
      </c>
      <c r="AG259" s="582"/>
      <c r="AH259" s="582"/>
      <c r="AI259" s="582"/>
      <c r="AJ259" s="582"/>
      <c r="AK259" s="586">
        <f t="shared" si="107"/>
        <v>0</v>
      </c>
      <c r="AL259" s="582"/>
      <c r="AM259" s="582"/>
      <c r="AN259" s="586">
        <f t="shared" si="108"/>
        <v>0</v>
      </c>
      <c r="AO259" s="582"/>
      <c r="AP259" s="582"/>
      <c r="AQ259" s="582"/>
      <c r="AR259" s="588">
        <f t="shared" si="109"/>
        <v>0</v>
      </c>
      <c r="AS259" s="590">
        <f t="shared" si="98"/>
        <v>0</v>
      </c>
      <c r="AT259" s="583" t="str">
        <f t="shared" si="110"/>
        <v/>
      </c>
      <c r="AU259" s="583" t="str">
        <f t="shared" si="111"/>
        <v/>
      </c>
      <c r="AV259" s="584" t="str">
        <f>IFERROR(VLOOKUP(G259,'base dados'!$B$2:$C$47,2,FALSE),"")</f>
        <v/>
      </c>
      <c r="AW259" s="589">
        <f t="shared" si="112"/>
        <v>0</v>
      </c>
      <c r="AX259" s="583" t="str">
        <f t="shared" si="113"/>
        <v/>
      </c>
      <c r="AY259" s="583" t="str">
        <f t="shared" si="114"/>
        <v/>
      </c>
      <c r="AZ259" s="585" t="str">
        <f>IFERROR(VLOOKUP(H259,'base dados'!$B$2:$C$47,2,FALSE),"")</f>
        <v/>
      </c>
      <c r="BA259" s="589">
        <f t="shared" si="115"/>
        <v>0</v>
      </c>
      <c r="BB259" s="589">
        <f t="shared" si="116"/>
        <v>0</v>
      </c>
      <c r="BD259" s="494"/>
      <c r="BE259" s="494"/>
      <c r="BF259" s="494"/>
      <c r="BG259" s="494"/>
      <c r="BH259" s="482" t="e">
        <f>VLOOKUP(I259,[27]TABELAS!$E$1:$F$48,2,0)</f>
        <v>#N/A</v>
      </c>
      <c r="BI259" s="491" t="str">
        <f>IF(AV259="","",VLOOKUP(CONCATENATE(I259,K259),[27]atualizada!$A$6:$N$160,12,0))</f>
        <v/>
      </c>
      <c r="BJ259" s="491" t="e">
        <f>IF(#REF!="","",VLOOKUP(CONCATENATE(I259,K259),[27]atualizada!$A$6:$N$160,8,0))</f>
        <v>#REF!</v>
      </c>
      <c r="BK259" s="491" t="e">
        <f>IF(BA259="","",VLOOKUP(CONCATENATE(I259,K259),[27]atualizada!$A$6:$N$160,10,0))</f>
        <v>#N/A</v>
      </c>
      <c r="BL259" s="494"/>
      <c r="BM259" s="494"/>
      <c r="BO259" s="491"/>
      <c r="BP259" s="491"/>
      <c r="BQ259" s="492">
        <f t="shared" si="100"/>
        <v>0</v>
      </c>
      <c r="BR259" s="494"/>
      <c r="BS259" s="494"/>
      <c r="BT259" s="494"/>
      <c r="BX259" s="493">
        <f t="shared" si="117"/>
        <v>0</v>
      </c>
      <c r="BY259" s="493" t="e">
        <f>#REF!*BE259</f>
        <v>#REF!</v>
      </c>
      <c r="BZ259" s="493">
        <f t="shared" si="99"/>
        <v>0</v>
      </c>
    </row>
    <row r="260" spans="1:78" ht="49.9" customHeight="1">
      <c r="A260" s="482">
        <f>IFERROR(VLOOKUP(G260,'base dados'!$K$2:$L$3,2,FALSE),0)</f>
        <v>0</v>
      </c>
      <c r="B260" s="482">
        <f>IFERROR(VLOOKUP(H260,'base dados'!$O$2:$P$5,2,FALSE),0)</f>
        <v>0</v>
      </c>
      <c r="C260" s="578">
        <f t="shared" si="97"/>
        <v>250</v>
      </c>
      <c r="D260" s="578"/>
      <c r="E260" s="578"/>
      <c r="F260" s="581"/>
      <c r="G260" s="579"/>
      <c r="H260" s="579"/>
      <c r="I260" s="578" t="str">
        <f>IFERROR(VLOOKUP(H260,'base dados'!$B$1:$E$47,4,FALSE)," ")</f>
        <v xml:space="preserve"> </v>
      </c>
      <c r="J260" s="582" t="s">
        <v>861</v>
      </c>
      <c r="K260" s="582">
        <v>100</v>
      </c>
      <c r="L260" s="586">
        <f t="shared" si="101"/>
        <v>100</v>
      </c>
      <c r="M260" s="587"/>
      <c r="N260" s="587"/>
      <c r="O260" s="586">
        <f t="shared" si="102"/>
        <v>0</v>
      </c>
      <c r="P260" s="587"/>
      <c r="Q260" s="587"/>
      <c r="R260" s="587"/>
      <c r="S260" s="587"/>
      <c r="T260" s="586">
        <f t="shared" si="103"/>
        <v>0</v>
      </c>
      <c r="U260" s="582"/>
      <c r="V260" s="582"/>
      <c r="W260" s="582"/>
      <c r="X260" s="582"/>
      <c r="Y260" s="586">
        <f t="shared" si="104"/>
        <v>0</v>
      </c>
      <c r="Z260" s="582"/>
      <c r="AA260" s="582"/>
      <c r="AB260" s="586">
        <f t="shared" si="105"/>
        <v>0</v>
      </c>
      <c r="AC260" s="582"/>
      <c r="AD260" s="582"/>
      <c r="AE260" s="582"/>
      <c r="AF260" s="586">
        <f t="shared" si="106"/>
        <v>0</v>
      </c>
      <c r="AG260" s="582"/>
      <c r="AH260" s="582"/>
      <c r="AI260" s="582"/>
      <c r="AJ260" s="582"/>
      <c r="AK260" s="586">
        <f t="shared" si="107"/>
        <v>0</v>
      </c>
      <c r="AL260" s="582"/>
      <c r="AM260" s="582"/>
      <c r="AN260" s="586">
        <f t="shared" si="108"/>
        <v>0</v>
      </c>
      <c r="AO260" s="582"/>
      <c r="AP260" s="582"/>
      <c r="AQ260" s="582"/>
      <c r="AR260" s="588">
        <f t="shared" si="109"/>
        <v>0</v>
      </c>
      <c r="AS260" s="590">
        <f t="shared" si="98"/>
        <v>0</v>
      </c>
      <c r="AT260" s="583" t="str">
        <f t="shared" si="110"/>
        <v/>
      </c>
      <c r="AU260" s="583" t="str">
        <f t="shared" si="111"/>
        <v/>
      </c>
      <c r="AV260" s="584" t="str">
        <f>IFERROR(VLOOKUP(G260,'base dados'!$B$2:$C$47,2,FALSE),"")</f>
        <v/>
      </c>
      <c r="AW260" s="589">
        <f t="shared" si="112"/>
        <v>0</v>
      </c>
      <c r="AX260" s="583" t="str">
        <f t="shared" si="113"/>
        <v/>
      </c>
      <c r="AY260" s="583" t="str">
        <f t="shared" si="114"/>
        <v/>
      </c>
      <c r="AZ260" s="585" t="str">
        <f>IFERROR(VLOOKUP(H260,'base dados'!$B$2:$C$47,2,FALSE),"")</f>
        <v/>
      </c>
      <c r="BA260" s="589">
        <f t="shared" si="115"/>
        <v>0</v>
      </c>
      <c r="BB260" s="589">
        <f t="shared" si="116"/>
        <v>0</v>
      </c>
      <c r="BD260" s="494"/>
      <c r="BE260" s="494"/>
      <c r="BF260" s="494"/>
      <c r="BG260" s="494"/>
      <c r="BH260" s="482" t="e">
        <f>VLOOKUP(I260,[27]TABELAS!$E$1:$F$48,2,0)</f>
        <v>#N/A</v>
      </c>
      <c r="BI260" s="491" t="str">
        <f>IF(AV260="","",VLOOKUP(CONCATENATE(I260,K260),[27]atualizada!$A$6:$N$160,12,0))</f>
        <v/>
      </c>
      <c r="BJ260" s="491" t="e">
        <f>IF(#REF!="","",VLOOKUP(CONCATENATE(I260,K260),[27]atualizada!$A$6:$N$160,8,0))</f>
        <v>#REF!</v>
      </c>
      <c r="BK260" s="491" t="e">
        <f>IF(BA260="","",VLOOKUP(CONCATENATE(I260,K260),[27]atualizada!$A$6:$N$160,10,0))</f>
        <v>#N/A</v>
      </c>
      <c r="BL260" s="494"/>
      <c r="BM260" s="494"/>
      <c r="BO260" s="491"/>
      <c r="BP260" s="491"/>
      <c r="BQ260" s="492">
        <f t="shared" si="100"/>
        <v>0</v>
      </c>
      <c r="BR260" s="494"/>
      <c r="BS260" s="494"/>
      <c r="BT260" s="494"/>
      <c r="BX260" s="493">
        <f t="shared" si="117"/>
        <v>0</v>
      </c>
      <c r="BY260" s="493" t="e">
        <f>#REF!*BE260</f>
        <v>#REF!</v>
      </c>
      <c r="BZ260" s="493">
        <f t="shared" si="99"/>
        <v>0</v>
      </c>
    </row>
    <row r="261" spans="1:78" ht="49.9" customHeight="1">
      <c r="A261" s="482">
        <f>IFERROR(VLOOKUP(G261,'base dados'!$K$2:$L$3,2,FALSE),0)</f>
        <v>0</v>
      </c>
      <c r="B261" s="482">
        <f>IFERROR(VLOOKUP(H261,'base dados'!$O$2:$P$5,2,FALSE),0)</f>
        <v>0</v>
      </c>
      <c r="C261" s="578">
        <f t="shared" si="97"/>
        <v>251</v>
      </c>
      <c r="D261" s="578"/>
      <c r="E261" s="578"/>
      <c r="F261" s="581"/>
      <c r="G261" s="579"/>
      <c r="H261" s="579"/>
      <c r="I261" s="578" t="str">
        <f>IFERROR(VLOOKUP(H261,'base dados'!$B$1:$E$47,4,FALSE)," ")</f>
        <v xml:space="preserve"> </v>
      </c>
      <c r="J261" s="582" t="s">
        <v>861</v>
      </c>
      <c r="K261" s="582">
        <v>100</v>
      </c>
      <c r="L261" s="586">
        <f t="shared" si="101"/>
        <v>100</v>
      </c>
      <c r="M261" s="587"/>
      <c r="N261" s="587"/>
      <c r="O261" s="586">
        <f t="shared" si="102"/>
        <v>0</v>
      </c>
      <c r="P261" s="587"/>
      <c r="Q261" s="587"/>
      <c r="R261" s="587"/>
      <c r="S261" s="587"/>
      <c r="T261" s="586">
        <f t="shared" si="103"/>
        <v>0</v>
      </c>
      <c r="U261" s="582"/>
      <c r="V261" s="582"/>
      <c r="W261" s="582"/>
      <c r="X261" s="582"/>
      <c r="Y261" s="586">
        <f t="shared" si="104"/>
        <v>0</v>
      </c>
      <c r="Z261" s="582"/>
      <c r="AA261" s="582"/>
      <c r="AB261" s="586">
        <f t="shared" si="105"/>
        <v>0</v>
      </c>
      <c r="AC261" s="582"/>
      <c r="AD261" s="582"/>
      <c r="AE261" s="582"/>
      <c r="AF261" s="586">
        <f t="shared" si="106"/>
        <v>0</v>
      </c>
      <c r="AG261" s="582"/>
      <c r="AH261" s="582"/>
      <c r="AI261" s="582"/>
      <c r="AJ261" s="582"/>
      <c r="AK261" s="586">
        <f t="shared" si="107"/>
        <v>0</v>
      </c>
      <c r="AL261" s="582"/>
      <c r="AM261" s="582"/>
      <c r="AN261" s="586">
        <f t="shared" si="108"/>
        <v>0</v>
      </c>
      <c r="AO261" s="582"/>
      <c r="AP261" s="582"/>
      <c r="AQ261" s="582"/>
      <c r="AR261" s="588">
        <f t="shared" si="109"/>
        <v>0</v>
      </c>
      <c r="AS261" s="590">
        <f t="shared" si="98"/>
        <v>0</v>
      </c>
      <c r="AT261" s="583" t="str">
        <f t="shared" si="110"/>
        <v/>
      </c>
      <c r="AU261" s="583" t="str">
        <f t="shared" si="111"/>
        <v/>
      </c>
      <c r="AV261" s="584" t="str">
        <f>IFERROR(VLOOKUP(G261,'base dados'!$B$2:$C$47,2,FALSE),"")</f>
        <v/>
      </c>
      <c r="AW261" s="589">
        <f t="shared" si="112"/>
        <v>0</v>
      </c>
      <c r="AX261" s="583" t="str">
        <f t="shared" si="113"/>
        <v/>
      </c>
      <c r="AY261" s="583" t="str">
        <f t="shared" si="114"/>
        <v/>
      </c>
      <c r="AZ261" s="585" t="str">
        <f>IFERROR(VLOOKUP(H261,'base dados'!$B$2:$C$47,2,FALSE),"")</f>
        <v/>
      </c>
      <c r="BA261" s="589">
        <f t="shared" si="115"/>
        <v>0</v>
      </c>
      <c r="BB261" s="589">
        <f t="shared" si="116"/>
        <v>0</v>
      </c>
      <c r="BD261" s="494"/>
      <c r="BE261" s="494"/>
      <c r="BF261" s="494"/>
      <c r="BG261" s="494"/>
      <c r="BH261" s="482" t="e">
        <f>VLOOKUP(I261,[27]TABELAS!$E$1:$F$48,2,0)</f>
        <v>#N/A</v>
      </c>
      <c r="BI261" s="491" t="str">
        <f>IF(AV261="","",VLOOKUP(CONCATENATE(I261,K261),[27]atualizada!$A$6:$N$160,12,0))</f>
        <v/>
      </c>
      <c r="BJ261" s="491" t="e">
        <f>IF(#REF!="","",VLOOKUP(CONCATENATE(I261,K261),[27]atualizada!$A$6:$N$160,8,0))</f>
        <v>#REF!</v>
      </c>
      <c r="BK261" s="491" t="e">
        <f>IF(BA261="","",VLOOKUP(CONCATENATE(I261,K261),[27]atualizada!$A$6:$N$160,10,0))</f>
        <v>#N/A</v>
      </c>
      <c r="BL261" s="494"/>
      <c r="BM261" s="494"/>
      <c r="BO261" s="491"/>
      <c r="BP261" s="491"/>
      <c r="BQ261" s="492">
        <f t="shared" si="100"/>
        <v>0</v>
      </c>
      <c r="BR261" s="494"/>
      <c r="BS261" s="494"/>
      <c r="BT261" s="494"/>
      <c r="BX261" s="493">
        <f t="shared" si="117"/>
        <v>0</v>
      </c>
      <c r="BY261" s="493" t="e">
        <f>#REF!*BE261</f>
        <v>#REF!</v>
      </c>
      <c r="BZ261" s="493">
        <f t="shared" si="99"/>
        <v>0</v>
      </c>
    </row>
    <row r="262" spans="1:78" ht="49.9" customHeight="1">
      <c r="A262" s="482">
        <f>IFERROR(VLOOKUP(G262,'base dados'!$K$2:$L$3,2,FALSE),0)</f>
        <v>0</v>
      </c>
      <c r="B262" s="482">
        <f>IFERROR(VLOOKUP(H262,'base dados'!$O$2:$P$5,2,FALSE),0)</f>
        <v>0</v>
      </c>
      <c r="C262" s="578">
        <f t="shared" si="97"/>
        <v>252</v>
      </c>
      <c r="D262" s="578"/>
      <c r="E262" s="578"/>
      <c r="F262" s="581"/>
      <c r="G262" s="579"/>
      <c r="H262" s="579"/>
      <c r="I262" s="578" t="str">
        <f>IFERROR(VLOOKUP(H262,'base dados'!$B$1:$E$47,4,FALSE)," ")</f>
        <v xml:space="preserve"> </v>
      </c>
      <c r="J262" s="582" t="s">
        <v>861</v>
      </c>
      <c r="K262" s="582">
        <v>100</v>
      </c>
      <c r="L262" s="586">
        <f t="shared" si="101"/>
        <v>100</v>
      </c>
      <c r="M262" s="587"/>
      <c r="N262" s="587"/>
      <c r="O262" s="586">
        <f t="shared" si="102"/>
        <v>0</v>
      </c>
      <c r="P262" s="587"/>
      <c r="Q262" s="587"/>
      <c r="R262" s="587"/>
      <c r="S262" s="587"/>
      <c r="T262" s="586">
        <f t="shared" si="103"/>
        <v>0</v>
      </c>
      <c r="U262" s="582"/>
      <c r="V262" s="582"/>
      <c r="W262" s="582"/>
      <c r="X262" s="582"/>
      <c r="Y262" s="586">
        <f t="shared" si="104"/>
        <v>0</v>
      </c>
      <c r="Z262" s="582"/>
      <c r="AA262" s="582"/>
      <c r="AB262" s="586">
        <f t="shared" si="105"/>
        <v>0</v>
      </c>
      <c r="AC262" s="582"/>
      <c r="AD262" s="582"/>
      <c r="AE262" s="582"/>
      <c r="AF262" s="586">
        <f t="shared" si="106"/>
        <v>0</v>
      </c>
      <c r="AG262" s="582"/>
      <c r="AH262" s="582"/>
      <c r="AI262" s="582"/>
      <c r="AJ262" s="582"/>
      <c r="AK262" s="586">
        <f t="shared" si="107"/>
        <v>0</v>
      </c>
      <c r="AL262" s="582"/>
      <c r="AM262" s="582"/>
      <c r="AN262" s="586">
        <f t="shared" si="108"/>
        <v>0</v>
      </c>
      <c r="AO262" s="582"/>
      <c r="AP262" s="582"/>
      <c r="AQ262" s="582"/>
      <c r="AR262" s="588">
        <f t="shared" si="109"/>
        <v>0</v>
      </c>
      <c r="AS262" s="590">
        <f t="shared" si="98"/>
        <v>0</v>
      </c>
      <c r="AT262" s="583" t="str">
        <f t="shared" si="110"/>
        <v/>
      </c>
      <c r="AU262" s="583" t="str">
        <f t="shared" si="111"/>
        <v/>
      </c>
      <c r="AV262" s="584" t="str">
        <f>IFERROR(VLOOKUP(G262,'base dados'!$B$2:$C$47,2,FALSE),"")</f>
        <v/>
      </c>
      <c r="AW262" s="589">
        <f t="shared" si="112"/>
        <v>0</v>
      </c>
      <c r="AX262" s="583" t="str">
        <f t="shared" si="113"/>
        <v/>
      </c>
      <c r="AY262" s="583" t="str">
        <f t="shared" si="114"/>
        <v/>
      </c>
      <c r="AZ262" s="585" t="str">
        <f>IFERROR(VLOOKUP(H262,'base dados'!$B$2:$C$47,2,FALSE),"")</f>
        <v/>
      </c>
      <c r="BA262" s="589">
        <f t="shared" si="115"/>
        <v>0</v>
      </c>
      <c r="BB262" s="589">
        <f t="shared" si="116"/>
        <v>0</v>
      </c>
      <c r="BD262" s="494"/>
      <c r="BE262" s="494"/>
      <c r="BF262" s="494"/>
      <c r="BG262" s="494"/>
      <c r="BH262" s="482" t="e">
        <f>VLOOKUP(I262,[27]TABELAS!$E$1:$F$48,2,0)</f>
        <v>#N/A</v>
      </c>
      <c r="BI262" s="491" t="str">
        <f>IF(AV262="","",VLOOKUP(CONCATENATE(I262,K262),[27]atualizada!$A$6:$N$160,12,0))</f>
        <v/>
      </c>
      <c r="BJ262" s="491" t="e">
        <f>IF(#REF!="","",VLOOKUP(CONCATENATE(I262,K262),[27]atualizada!$A$6:$N$160,8,0))</f>
        <v>#REF!</v>
      </c>
      <c r="BK262" s="491" t="e">
        <f>IF(BA262="","",VLOOKUP(CONCATENATE(I262,K262),[27]atualizada!$A$6:$N$160,10,0))</f>
        <v>#N/A</v>
      </c>
      <c r="BL262" s="494"/>
      <c r="BM262" s="494"/>
      <c r="BO262" s="491"/>
      <c r="BP262" s="491"/>
      <c r="BQ262" s="492">
        <f t="shared" si="100"/>
        <v>0</v>
      </c>
      <c r="BR262" s="494"/>
      <c r="BS262" s="494"/>
      <c r="BT262" s="494"/>
      <c r="BX262" s="493">
        <f t="shared" si="117"/>
        <v>0</v>
      </c>
      <c r="BY262" s="493" t="e">
        <f>#REF!*BE262</f>
        <v>#REF!</v>
      </c>
      <c r="BZ262" s="493">
        <f t="shared" si="99"/>
        <v>0</v>
      </c>
    </row>
    <row r="263" spans="1:78" ht="49.9" customHeight="1">
      <c r="A263" s="482">
        <f>IFERROR(VLOOKUP(G263,'base dados'!$K$2:$L$3,2,FALSE),0)</f>
        <v>0</v>
      </c>
      <c r="B263" s="482">
        <f>IFERROR(VLOOKUP(H263,'base dados'!$O$2:$P$5,2,FALSE),0)</f>
        <v>0</v>
      </c>
      <c r="C263" s="578">
        <f t="shared" si="97"/>
        <v>253</v>
      </c>
      <c r="D263" s="578"/>
      <c r="E263" s="578"/>
      <c r="F263" s="581"/>
      <c r="G263" s="579"/>
      <c r="H263" s="579"/>
      <c r="I263" s="578" t="str">
        <f>IFERROR(VLOOKUP(H263,'base dados'!$B$1:$E$47,4,FALSE)," ")</f>
        <v xml:space="preserve"> </v>
      </c>
      <c r="J263" s="582" t="s">
        <v>861</v>
      </c>
      <c r="K263" s="582">
        <v>100</v>
      </c>
      <c r="L263" s="586">
        <f t="shared" si="101"/>
        <v>100</v>
      </c>
      <c r="M263" s="587"/>
      <c r="N263" s="587"/>
      <c r="O263" s="586">
        <f t="shared" si="102"/>
        <v>0</v>
      </c>
      <c r="P263" s="587"/>
      <c r="Q263" s="587"/>
      <c r="R263" s="587"/>
      <c r="S263" s="587"/>
      <c r="T263" s="586">
        <f t="shared" si="103"/>
        <v>0</v>
      </c>
      <c r="U263" s="582"/>
      <c r="V263" s="582"/>
      <c r="W263" s="582"/>
      <c r="X263" s="582"/>
      <c r="Y263" s="586">
        <f t="shared" si="104"/>
        <v>0</v>
      </c>
      <c r="Z263" s="582"/>
      <c r="AA263" s="582"/>
      <c r="AB263" s="586">
        <f t="shared" si="105"/>
        <v>0</v>
      </c>
      <c r="AC263" s="582"/>
      <c r="AD263" s="582"/>
      <c r="AE263" s="582"/>
      <c r="AF263" s="586">
        <f t="shared" si="106"/>
        <v>0</v>
      </c>
      <c r="AG263" s="582"/>
      <c r="AH263" s="582"/>
      <c r="AI263" s="582"/>
      <c r="AJ263" s="582"/>
      <c r="AK263" s="586">
        <f t="shared" si="107"/>
        <v>0</v>
      </c>
      <c r="AL263" s="582"/>
      <c r="AM263" s="582"/>
      <c r="AN263" s="586">
        <f t="shared" si="108"/>
        <v>0</v>
      </c>
      <c r="AO263" s="582"/>
      <c r="AP263" s="582"/>
      <c r="AQ263" s="582"/>
      <c r="AR263" s="588">
        <f t="shared" si="109"/>
        <v>0</v>
      </c>
      <c r="AS263" s="590">
        <f t="shared" si="98"/>
        <v>0</v>
      </c>
      <c r="AT263" s="583" t="str">
        <f t="shared" si="110"/>
        <v/>
      </c>
      <c r="AU263" s="583" t="str">
        <f t="shared" si="111"/>
        <v/>
      </c>
      <c r="AV263" s="584" t="str">
        <f>IFERROR(VLOOKUP(G263,'base dados'!$B$2:$C$47,2,FALSE),"")</f>
        <v/>
      </c>
      <c r="AW263" s="589">
        <f t="shared" si="112"/>
        <v>0</v>
      </c>
      <c r="AX263" s="583" t="str">
        <f t="shared" si="113"/>
        <v/>
      </c>
      <c r="AY263" s="583" t="str">
        <f t="shared" si="114"/>
        <v/>
      </c>
      <c r="AZ263" s="585" t="str">
        <f>IFERROR(VLOOKUP(H263,'base dados'!$B$2:$C$47,2,FALSE),"")</f>
        <v/>
      </c>
      <c r="BA263" s="589">
        <f t="shared" si="115"/>
        <v>0</v>
      </c>
      <c r="BB263" s="589">
        <f t="shared" si="116"/>
        <v>0</v>
      </c>
      <c r="BD263" s="494"/>
      <c r="BE263" s="494"/>
      <c r="BF263" s="494"/>
      <c r="BG263" s="494"/>
      <c r="BH263" s="482" t="e">
        <f>VLOOKUP(I263,[27]TABELAS!$E$1:$F$48,2,0)</f>
        <v>#N/A</v>
      </c>
      <c r="BI263" s="491" t="str">
        <f>IF(AV263="","",VLOOKUP(CONCATENATE(I263,K263),[27]atualizada!$A$6:$N$160,12,0))</f>
        <v/>
      </c>
      <c r="BJ263" s="491" t="e">
        <f>IF(#REF!="","",VLOOKUP(CONCATENATE(I263,K263),[27]atualizada!$A$6:$N$160,8,0))</f>
        <v>#REF!</v>
      </c>
      <c r="BK263" s="491" t="e">
        <f>IF(BA263="","",VLOOKUP(CONCATENATE(I263,K263),[27]atualizada!$A$6:$N$160,10,0))</f>
        <v>#N/A</v>
      </c>
      <c r="BL263" s="494"/>
      <c r="BM263" s="494"/>
      <c r="BO263" s="491"/>
      <c r="BP263" s="491"/>
      <c r="BQ263" s="492">
        <f t="shared" si="100"/>
        <v>0</v>
      </c>
      <c r="BR263" s="494"/>
      <c r="BS263" s="494"/>
      <c r="BT263" s="494"/>
      <c r="BX263" s="493">
        <f t="shared" si="117"/>
        <v>0</v>
      </c>
      <c r="BY263" s="493" t="e">
        <f>#REF!*BE263</f>
        <v>#REF!</v>
      </c>
      <c r="BZ263" s="493">
        <f t="shared" si="99"/>
        <v>0</v>
      </c>
    </row>
    <row r="264" spans="1:78" ht="49.9" customHeight="1">
      <c r="A264" s="482">
        <f>IFERROR(VLOOKUP(G264,'base dados'!$K$2:$L$3,2,FALSE),0)</f>
        <v>0</v>
      </c>
      <c r="B264" s="482">
        <f>IFERROR(VLOOKUP(H264,'base dados'!$O$2:$P$5,2,FALSE),0)</f>
        <v>0</v>
      </c>
      <c r="C264" s="578">
        <f t="shared" si="97"/>
        <v>254</v>
      </c>
      <c r="D264" s="578"/>
      <c r="E264" s="578"/>
      <c r="F264" s="581"/>
      <c r="G264" s="579"/>
      <c r="H264" s="579"/>
      <c r="I264" s="578" t="str">
        <f>IFERROR(VLOOKUP(H264,'base dados'!$B$1:$E$47,4,FALSE)," ")</f>
        <v xml:space="preserve"> </v>
      </c>
      <c r="J264" s="582" t="s">
        <v>861</v>
      </c>
      <c r="K264" s="582">
        <v>100</v>
      </c>
      <c r="L264" s="586">
        <f t="shared" si="101"/>
        <v>100</v>
      </c>
      <c r="M264" s="587"/>
      <c r="N264" s="587"/>
      <c r="O264" s="586">
        <f t="shared" si="102"/>
        <v>0</v>
      </c>
      <c r="P264" s="587"/>
      <c r="Q264" s="587"/>
      <c r="R264" s="587"/>
      <c r="S264" s="587"/>
      <c r="T264" s="586">
        <f t="shared" si="103"/>
        <v>0</v>
      </c>
      <c r="U264" s="582"/>
      <c r="V264" s="582"/>
      <c r="W264" s="582"/>
      <c r="X264" s="582"/>
      <c r="Y264" s="586">
        <f t="shared" si="104"/>
        <v>0</v>
      </c>
      <c r="Z264" s="582"/>
      <c r="AA264" s="582"/>
      <c r="AB264" s="586">
        <f t="shared" si="105"/>
        <v>0</v>
      </c>
      <c r="AC264" s="582"/>
      <c r="AD264" s="582"/>
      <c r="AE264" s="582"/>
      <c r="AF264" s="586">
        <f t="shared" si="106"/>
        <v>0</v>
      </c>
      <c r="AG264" s="582"/>
      <c r="AH264" s="582"/>
      <c r="AI264" s="582"/>
      <c r="AJ264" s="582"/>
      <c r="AK264" s="586">
        <f t="shared" si="107"/>
        <v>0</v>
      </c>
      <c r="AL264" s="582"/>
      <c r="AM264" s="582"/>
      <c r="AN264" s="586">
        <f t="shared" si="108"/>
        <v>0</v>
      </c>
      <c r="AO264" s="582"/>
      <c r="AP264" s="582"/>
      <c r="AQ264" s="582"/>
      <c r="AR264" s="588">
        <f t="shared" si="109"/>
        <v>0</v>
      </c>
      <c r="AS264" s="590">
        <f t="shared" si="98"/>
        <v>0</v>
      </c>
      <c r="AT264" s="583" t="str">
        <f t="shared" si="110"/>
        <v/>
      </c>
      <c r="AU264" s="583" t="str">
        <f t="shared" si="111"/>
        <v/>
      </c>
      <c r="AV264" s="584" t="str">
        <f>IFERROR(VLOOKUP(G264,'base dados'!$B$2:$C$47,2,FALSE),"")</f>
        <v/>
      </c>
      <c r="AW264" s="589">
        <f t="shared" si="112"/>
        <v>0</v>
      </c>
      <c r="AX264" s="583" t="str">
        <f t="shared" si="113"/>
        <v/>
      </c>
      <c r="AY264" s="583" t="str">
        <f t="shared" si="114"/>
        <v/>
      </c>
      <c r="AZ264" s="585" t="str">
        <f>IFERROR(VLOOKUP(H264,'base dados'!$B$2:$C$47,2,FALSE),"")</f>
        <v/>
      </c>
      <c r="BA264" s="589">
        <f t="shared" si="115"/>
        <v>0</v>
      </c>
      <c r="BB264" s="589">
        <f t="shared" si="116"/>
        <v>0</v>
      </c>
      <c r="BD264" s="494"/>
      <c r="BE264" s="494"/>
      <c r="BF264" s="494"/>
      <c r="BG264" s="494"/>
      <c r="BH264" s="482" t="e">
        <f>VLOOKUP(I264,[27]TABELAS!$E$1:$F$48,2,0)</f>
        <v>#N/A</v>
      </c>
      <c r="BI264" s="491" t="str">
        <f>IF(AV264="","",VLOOKUP(CONCATENATE(I264,K264),[27]atualizada!$A$6:$N$160,12,0))</f>
        <v/>
      </c>
      <c r="BJ264" s="491" t="e">
        <f>IF(#REF!="","",VLOOKUP(CONCATENATE(I264,K264),[27]atualizada!$A$6:$N$160,8,0))</f>
        <v>#REF!</v>
      </c>
      <c r="BK264" s="491" t="e">
        <f>IF(BA264="","",VLOOKUP(CONCATENATE(I264,K264),[27]atualizada!$A$6:$N$160,10,0))</f>
        <v>#N/A</v>
      </c>
      <c r="BL264" s="494"/>
      <c r="BM264" s="494"/>
      <c r="BO264" s="491"/>
      <c r="BP264" s="491"/>
      <c r="BQ264" s="492">
        <f t="shared" si="100"/>
        <v>0</v>
      </c>
      <c r="BR264" s="494"/>
      <c r="BS264" s="494"/>
      <c r="BT264" s="494"/>
      <c r="BX264" s="493">
        <f t="shared" si="117"/>
        <v>0</v>
      </c>
      <c r="BY264" s="493" t="e">
        <f>#REF!*BE264</f>
        <v>#REF!</v>
      </c>
      <c r="BZ264" s="493">
        <f t="shared" si="99"/>
        <v>0</v>
      </c>
    </row>
    <row r="265" spans="1:78" ht="49.9" customHeight="1">
      <c r="A265" s="482">
        <f>IFERROR(VLOOKUP(G265,'base dados'!$K$2:$L$3,2,FALSE),0)</f>
        <v>0</v>
      </c>
      <c r="B265" s="482">
        <f>IFERROR(VLOOKUP(H265,'base dados'!$O$2:$P$5,2,FALSE),0)</f>
        <v>0</v>
      </c>
      <c r="C265" s="578">
        <f t="shared" si="97"/>
        <v>255</v>
      </c>
      <c r="D265" s="578"/>
      <c r="E265" s="578"/>
      <c r="F265" s="581"/>
      <c r="G265" s="579"/>
      <c r="H265" s="579"/>
      <c r="I265" s="578" t="str">
        <f>IFERROR(VLOOKUP(H265,'base dados'!$B$1:$E$47,4,FALSE)," ")</f>
        <v xml:space="preserve"> </v>
      </c>
      <c r="J265" s="582" t="s">
        <v>861</v>
      </c>
      <c r="K265" s="582">
        <v>100</v>
      </c>
      <c r="L265" s="586">
        <f t="shared" si="101"/>
        <v>100</v>
      </c>
      <c r="M265" s="587"/>
      <c r="N265" s="587"/>
      <c r="O265" s="586">
        <f t="shared" si="102"/>
        <v>0</v>
      </c>
      <c r="P265" s="587"/>
      <c r="Q265" s="587"/>
      <c r="R265" s="587"/>
      <c r="S265" s="587"/>
      <c r="T265" s="586">
        <f t="shared" si="103"/>
        <v>0</v>
      </c>
      <c r="U265" s="582"/>
      <c r="V265" s="582"/>
      <c r="W265" s="582"/>
      <c r="X265" s="582"/>
      <c r="Y265" s="586">
        <f t="shared" si="104"/>
        <v>0</v>
      </c>
      <c r="Z265" s="582"/>
      <c r="AA265" s="582"/>
      <c r="AB265" s="586">
        <f t="shared" si="105"/>
        <v>0</v>
      </c>
      <c r="AC265" s="582"/>
      <c r="AD265" s="582"/>
      <c r="AE265" s="582"/>
      <c r="AF265" s="586">
        <f t="shared" si="106"/>
        <v>0</v>
      </c>
      <c r="AG265" s="582"/>
      <c r="AH265" s="582"/>
      <c r="AI265" s="582"/>
      <c r="AJ265" s="582"/>
      <c r="AK265" s="586">
        <f t="shared" si="107"/>
        <v>0</v>
      </c>
      <c r="AL265" s="582"/>
      <c r="AM265" s="582"/>
      <c r="AN265" s="586">
        <f t="shared" si="108"/>
        <v>0</v>
      </c>
      <c r="AO265" s="582"/>
      <c r="AP265" s="582"/>
      <c r="AQ265" s="582"/>
      <c r="AR265" s="588">
        <f t="shared" si="109"/>
        <v>0</v>
      </c>
      <c r="AS265" s="590">
        <f t="shared" si="98"/>
        <v>0</v>
      </c>
      <c r="AT265" s="583" t="str">
        <f t="shared" si="110"/>
        <v/>
      </c>
      <c r="AU265" s="583" t="str">
        <f t="shared" si="111"/>
        <v/>
      </c>
      <c r="AV265" s="584" t="str">
        <f>IFERROR(VLOOKUP(G265,'base dados'!$B$2:$C$47,2,FALSE),"")</f>
        <v/>
      </c>
      <c r="AW265" s="589">
        <f t="shared" si="112"/>
        <v>0</v>
      </c>
      <c r="AX265" s="583" t="str">
        <f t="shared" si="113"/>
        <v/>
      </c>
      <c r="AY265" s="583" t="str">
        <f t="shared" si="114"/>
        <v/>
      </c>
      <c r="AZ265" s="585" t="str">
        <f>IFERROR(VLOOKUP(H265,'base dados'!$B$2:$C$47,2,FALSE),"")</f>
        <v/>
      </c>
      <c r="BA265" s="589">
        <f t="shared" si="115"/>
        <v>0</v>
      </c>
      <c r="BB265" s="589">
        <f t="shared" si="116"/>
        <v>0</v>
      </c>
      <c r="BD265" s="494"/>
      <c r="BE265" s="494"/>
      <c r="BF265" s="494"/>
      <c r="BG265" s="494"/>
      <c r="BH265" s="482" t="e">
        <f>VLOOKUP(I265,[27]TABELAS!$E$1:$F$48,2,0)</f>
        <v>#N/A</v>
      </c>
      <c r="BI265" s="491" t="str">
        <f>IF(AV265="","",VLOOKUP(CONCATENATE(I265,K265),[27]atualizada!$A$6:$N$160,12,0))</f>
        <v/>
      </c>
      <c r="BJ265" s="491" t="e">
        <f>IF(#REF!="","",VLOOKUP(CONCATENATE(I265,K265),[27]atualizada!$A$6:$N$160,8,0))</f>
        <v>#REF!</v>
      </c>
      <c r="BK265" s="491" t="e">
        <f>IF(BA265="","",VLOOKUP(CONCATENATE(I265,K265),[27]atualizada!$A$6:$N$160,10,0))</f>
        <v>#N/A</v>
      </c>
      <c r="BL265" s="494"/>
      <c r="BM265" s="494"/>
      <c r="BO265" s="491"/>
      <c r="BP265" s="491"/>
      <c r="BQ265" s="492">
        <f t="shared" si="100"/>
        <v>0</v>
      </c>
      <c r="BR265" s="494"/>
      <c r="BS265" s="494"/>
      <c r="BT265" s="494"/>
      <c r="BX265" s="493">
        <f t="shared" si="117"/>
        <v>0</v>
      </c>
      <c r="BY265" s="493" t="e">
        <f>#REF!*BE265</f>
        <v>#REF!</v>
      </c>
      <c r="BZ265" s="493">
        <f t="shared" si="99"/>
        <v>0</v>
      </c>
    </row>
    <row r="266" spans="1:78" ht="49.9" customHeight="1">
      <c r="A266" s="482">
        <f>IFERROR(VLOOKUP(G266,'base dados'!$K$2:$L$3,2,FALSE),0)</f>
        <v>0</v>
      </c>
      <c r="B266" s="482">
        <f>IFERROR(VLOOKUP(H266,'base dados'!$O$2:$P$5,2,FALSE),0)</f>
        <v>0</v>
      </c>
      <c r="C266" s="578">
        <f t="shared" si="97"/>
        <v>256</v>
      </c>
      <c r="D266" s="578"/>
      <c r="E266" s="578"/>
      <c r="F266" s="581"/>
      <c r="G266" s="579"/>
      <c r="H266" s="579"/>
      <c r="I266" s="578" t="str">
        <f>IFERROR(VLOOKUP(H266,'base dados'!$B$1:$E$47,4,FALSE)," ")</f>
        <v xml:space="preserve"> </v>
      </c>
      <c r="J266" s="582" t="s">
        <v>861</v>
      </c>
      <c r="K266" s="582">
        <v>100</v>
      </c>
      <c r="L266" s="586">
        <f t="shared" si="101"/>
        <v>100</v>
      </c>
      <c r="M266" s="587"/>
      <c r="N266" s="587"/>
      <c r="O266" s="586">
        <f t="shared" si="102"/>
        <v>0</v>
      </c>
      <c r="P266" s="587"/>
      <c r="Q266" s="587"/>
      <c r="R266" s="587"/>
      <c r="S266" s="587"/>
      <c r="T266" s="586">
        <f t="shared" si="103"/>
        <v>0</v>
      </c>
      <c r="U266" s="582"/>
      <c r="V266" s="582"/>
      <c r="W266" s="582"/>
      <c r="X266" s="582"/>
      <c r="Y266" s="586">
        <f t="shared" si="104"/>
        <v>0</v>
      </c>
      <c r="Z266" s="582"/>
      <c r="AA266" s="582"/>
      <c r="AB266" s="586">
        <f t="shared" si="105"/>
        <v>0</v>
      </c>
      <c r="AC266" s="582"/>
      <c r="AD266" s="582"/>
      <c r="AE266" s="582"/>
      <c r="AF266" s="586">
        <f t="shared" si="106"/>
        <v>0</v>
      </c>
      <c r="AG266" s="582"/>
      <c r="AH266" s="582"/>
      <c r="AI266" s="582"/>
      <c r="AJ266" s="582"/>
      <c r="AK266" s="586">
        <f t="shared" si="107"/>
        <v>0</v>
      </c>
      <c r="AL266" s="582"/>
      <c r="AM266" s="582"/>
      <c r="AN266" s="586">
        <f t="shared" si="108"/>
        <v>0</v>
      </c>
      <c r="AO266" s="582"/>
      <c r="AP266" s="582"/>
      <c r="AQ266" s="582"/>
      <c r="AR266" s="588">
        <f t="shared" si="109"/>
        <v>0</v>
      </c>
      <c r="AS266" s="590">
        <f t="shared" si="98"/>
        <v>0</v>
      </c>
      <c r="AT266" s="583" t="str">
        <f t="shared" si="110"/>
        <v/>
      </c>
      <c r="AU266" s="583" t="str">
        <f t="shared" si="111"/>
        <v/>
      </c>
      <c r="AV266" s="584" t="str">
        <f>IFERROR(VLOOKUP(G266,'base dados'!$B$2:$C$47,2,FALSE),"")</f>
        <v/>
      </c>
      <c r="AW266" s="589">
        <f t="shared" si="112"/>
        <v>0</v>
      </c>
      <c r="AX266" s="583" t="str">
        <f t="shared" si="113"/>
        <v/>
      </c>
      <c r="AY266" s="583" t="str">
        <f t="shared" si="114"/>
        <v/>
      </c>
      <c r="AZ266" s="585" t="str">
        <f>IFERROR(VLOOKUP(H266,'base dados'!$B$2:$C$47,2,FALSE),"")</f>
        <v/>
      </c>
      <c r="BA266" s="589">
        <f t="shared" si="115"/>
        <v>0</v>
      </c>
      <c r="BB266" s="589">
        <f t="shared" si="116"/>
        <v>0</v>
      </c>
      <c r="BD266" s="494"/>
      <c r="BE266" s="494"/>
      <c r="BF266" s="494"/>
      <c r="BG266" s="494"/>
      <c r="BH266" s="482" t="e">
        <f>VLOOKUP(I266,[27]TABELAS!$E$1:$F$48,2,0)</f>
        <v>#N/A</v>
      </c>
      <c r="BI266" s="491" t="str">
        <f>IF(AV266="","",VLOOKUP(CONCATENATE(I266,K266),[27]atualizada!$A$6:$N$160,12,0))</f>
        <v/>
      </c>
      <c r="BJ266" s="491" t="e">
        <f>IF(#REF!="","",VLOOKUP(CONCATENATE(I266,K266),[27]atualizada!$A$6:$N$160,8,0))</f>
        <v>#REF!</v>
      </c>
      <c r="BK266" s="491" t="e">
        <f>IF(BA266="","",VLOOKUP(CONCATENATE(I266,K266),[27]atualizada!$A$6:$N$160,10,0))</f>
        <v>#N/A</v>
      </c>
      <c r="BL266" s="494"/>
      <c r="BM266" s="494"/>
      <c r="BO266" s="491"/>
      <c r="BP266" s="491"/>
      <c r="BQ266" s="492">
        <f t="shared" si="100"/>
        <v>0</v>
      </c>
      <c r="BR266" s="494"/>
      <c r="BS266" s="494"/>
      <c r="BT266" s="494"/>
      <c r="BX266" s="493">
        <f t="shared" si="117"/>
        <v>0</v>
      </c>
      <c r="BY266" s="493" t="e">
        <f>#REF!*BE266</f>
        <v>#REF!</v>
      </c>
      <c r="BZ266" s="493">
        <f t="shared" si="99"/>
        <v>0</v>
      </c>
    </row>
    <row r="267" spans="1:78" ht="49.9" customHeight="1">
      <c r="A267" s="482">
        <f>IFERROR(VLOOKUP(G267,'base dados'!$K$2:$L$3,2,FALSE),0)</f>
        <v>0</v>
      </c>
      <c r="B267" s="482">
        <f>IFERROR(VLOOKUP(H267,'base dados'!$O$2:$P$5,2,FALSE),0)</f>
        <v>0</v>
      </c>
      <c r="C267" s="578">
        <f t="shared" si="97"/>
        <v>257</v>
      </c>
      <c r="D267" s="578"/>
      <c r="E267" s="578"/>
      <c r="F267" s="581"/>
      <c r="G267" s="579"/>
      <c r="H267" s="579"/>
      <c r="I267" s="578" t="str">
        <f>IFERROR(VLOOKUP(H267,'base dados'!$B$1:$E$47,4,FALSE)," ")</f>
        <v xml:space="preserve"> </v>
      </c>
      <c r="J267" s="582" t="s">
        <v>861</v>
      </c>
      <c r="K267" s="582">
        <v>100</v>
      </c>
      <c r="L267" s="586">
        <f t="shared" si="101"/>
        <v>100</v>
      </c>
      <c r="M267" s="587"/>
      <c r="N267" s="587"/>
      <c r="O267" s="586">
        <f t="shared" si="102"/>
        <v>0</v>
      </c>
      <c r="P267" s="587"/>
      <c r="Q267" s="587"/>
      <c r="R267" s="587"/>
      <c r="S267" s="587"/>
      <c r="T267" s="586">
        <f t="shared" si="103"/>
        <v>0</v>
      </c>
      <c r="U267" s="582"/>
      <c r="V267" s="582"/>
      <c r="W267" s="582"/>
      <c r="X267" s="582"/>
      <c r="Y267" s="586">
        <f t="shared" si="104"/>
        <v>0</v>
      </c>
      <c r="Z267" s="582"/>
      <c r="AA267" s="582"/>
      <c r="AB267" s="586">
        <f t="shared" si="105"/>
        <v>0</v>
      </c>
      <c r="AC267" s="582"/>
      <c r="AD267" s="582"/>
      <c r="AE267" s="582"/>
      <c r="AF267" s="586">
        <f t="shared" si="106"/>
        <v>0</v>
      </c>
      <c r="AG267" s="582"/>
      <c r="AH267" s="582"/>
      <c r="AI267" s="582"/>
      <c r="AJ267" s="582"/>
      <c r="AK267" s="586">
        <f t="shared" si="107"/>
        <v>0</v>
      </c>
      <c r="AL267" s="582"/>
      <c r="AM267" s="582"/>
      <c r="AN267" s="586">
        <f t="shared" si="108"/>
        <v>0</v>
      </c>
      <c r="AO267" s="582"/>
      <c r="AP267" s="582"/>
      <c r="AQ267" s="582"/>
      <c r="AR267" s="588">
        <f t="shared" si="109"/>
        <v>0</v>
      </c>
      <c r="AS267" s="590">
        <f t="shared" si="98"/>
        <v>0</v>
      </c>
      <c r="AT267" s="583" t="str">
        <f t="shared" si="110"/>
        <v/>
      </c>
      <c r="AU267" s="583" t="str">
        <f t="shared" si="111"/>
        <v/>
      </c>
      <c r="AV267" s="584" t="str">
        <f>IFERROR(VLOOKUP(G267,'base dados'!$B$2:$C$47,2,FALSE),"")</f>
        <v/>
      </c>
      <c r="AW267" s="589">
        <f t="shared" si="112"/>
        <v>0</v>
      </c>
      <c r="AX267" s="583" t="str">
        <f t="shared" si="113"/>
        <v/>
      </c>
      <c r="AY267" s="583" t="str">
        <f t="shared" si="114"/>
        <v/>
      </c>
      <c r="AZ267" s="585" t="str">
        <f>IFERROR(VLOOKUP(H267,'base dados'!$B$2:$C$47,2,FALSE),"")</f>
        <v/>
      </c>
      <c r="BA267" s="589">
        <f t="shared" si="115"/>
        <v>0</v>
      </c>
      <c r="BB267" s="589">
        <f t="shared" si="116"/>
        <v>0</v>
      </c>
      <c r="BD267" s="494"/>
      <c r="BE267" s="494"/>
      <c r="BF267" s="494"/>
      <c r="BG267" s="494"/>
      <c r="BH267" s="482" t="e">
        <f>VLOOKUP(I267,[27]TABELAS!$E$1:$F$48,2,0)</f>
        <v>#N/A</v>
      </c>
      <c r="BI267" s="491" t="str">
        <f>IF(AV267="","",VLOOKUP(CONCATENATE(I267,K267),[27]atualizada!$A$6:$N$160,12,0))</f>
        <v/>
      </c>
      <c r="BJ267" s="491" t="e">
        <f>IF(#REF!="","",VLOOKUP(CONCATENATE(I267,K267),[27]atualizada!$A$6:$N$160,8,0))</f>
        <v>#REF!</v>
      </c>
      <c r="BK267" s="491" t="e">
        <f>IF(BA267="","",VLOOKUP(CONCATENATE(I267,K267),[27]atualizada!$A$6:$N$160,10,0))</f>
        <v>#N/A</v>
      </c>
      <c r="BL267" s="494"/>
      <c r="BM267" s="494"/>
      <c r="BO267" s="491"/>
      <c r="BP267" s="491"/>
      <c r="BQ267" s="492">
        <f t="shared" si="100"/>
        <v>0</v>
      </c>
      <c r="BR267" s="494"/>
      <c r="BS267" s="494"/>
      <c r="BT267" s="494"/>
      <c r="BX267" s="493">
        <f t="shared" si="117"/>
        <v>0</v>
      </c>
      <c r="BY267" s="493" t="e">
        <f>#REF!*BE267</f>
        <v>#REF!</v>
      </c>
      <c r="BZ267" s="493">
        <f t="shared" si="99"/>
        <v>0</v>
      </c>
    </row>
    <row r="268" spans="1:78" ht="49.9" customHeight="1">
      <c r="A268" s="482">
        <f>IFERROR(VLOOKUP(G268,'base dados'!$K$2:$L$3,2,FALSE),0)</f>
        <v>0</v>
      </c>
      <c r="B268" s="482">
        <f>IFERROR(VLOOKUP(H268,'base dados'!$O$2:$P$5,2,FALSE),0)</f>
        <v>0</v>
      </c>
      <c r="C268" s="578">
        <f t="shared" ref="C268:C331" si="118">ROW()-10</f>
        <v>258</v>
      </c>
      <c r="D268" s="578"/>
      <c r="E268" s="578"/>
      <c r="F268" s="581"/>
      <c r="G268" s="579"/>
      <c r="H268" s="579"/>
      <c r="I268" s="578" t="str">
        <f>IFERROR(VLOOKUP(H268,'base dados'!$B$1:$E$47,4,FALSE)," ")</f>
        <v xml:space="preserve"> </v>
      </c>
      <c r="J268" s="582" t="s">
        <v>861</v>
      </c>
      <c r="K268" s="582">
        <v>100</v>
      </c>
      <c r="L268" s="586">
        <f t="shared" si="101"/>
        <v>100</v>
      </c>
      <c r="M268" s="587"/>
      <c r="N268" s="587"/>
      <c r="O268" s="586">
        <f t="shared" si="102"/>
        <v>0</v>
      </c>
      <c r="P268" s="587"/>
      <c r="Q268" s="587"/>
      <c r="R268" s="587"/>
      <c r="S268" s="587"/>
      <c r="T268" s="586">
        <f t="shared" si="103"/>
        <v>0</v>
      </c>
      <c r="U268" s="582"/>
      <c r="V268" s="582"/>
      <c r="W268" s="582"/>
      <c r="X268" s="582"/>
      <c r="Y268" s="586">
        <f t="shared" si="104"/>
        <v>0</v>
      </c>
      <c r="Z268" s="582"/>
      <c r="AA268" s="582"/>
      <c r="AB268" s="586">
        <f t="shared" si="105"/>
        <v>0</v>
      </c>
      <c r="AC268" s="582"/>
      <c r="AD268" s="582"/>
      <c r="AE268" s="582"/>
      <c r="AF268" s="586">
        <f t="shared" si="106"/>
        <v>0</v>
      </c>
      <c r="AG268" s="582"/>
      <c r="AH268" s="582"/>
      <c r="AI268" s="582"/>
      <c r="AJ268" s="582"/>
      <c r="AK268" s="586">
        <f t="shared" si="107"/>
        <v>0</v>
      </c>
      <c r="AL268" s="582"/>
      <c r="AM268" s="582"/>
      <c r="AN268" s="586">
        <f t="shared" si="108"/>
        <v>0</v>
      </c>
      <c r="AO268" s="582"/>
      <c r="AP268" s="582"/>
      <c r="AQ268" s="582"/>
      <c r="AR268" s="588">
        <f t="shared" si="109"/>
        <v>0</v>
      </c>
      <c r="AS268" s="590">
        <f t="shared" ref="AS268:AS331" si="119">ROUNDUP(AB268+AF268+AK268+AN268+AR268+T268+O268+Y268,3)</f>
        <v>0</v>
      </c>
      <c r="AT268" s="583" t="str">
        <f t="shared" si="110"/>
        <v/>
      </c>
      <c r="AU268" s="583" t="str">
        <f t="shared" si="111"/>
        <v/>
      </c>
      <c r="AV268" s="584" t="str">
        <f>IFERROR(VLOOKUP(G268,'base dados'!$B$2:$C$47,2,FALSE),"")</f>
        <v/>
      </c>
      <c r="AW268" s="589">
        <f t="shared" si="112"/>
        <v>0</v>
      </c>
      <c r="AX268" s="583" t="str">
        <f t="shared" si="113"/>
        <v/>
      </c>
      <c r="AY268" s="583" t="str">
        <f t="shared" si="114"/>
        <v/>
      </c>
      <c r="AZ268" s="585" t="str">
        <f>IFERROR(VLOOKUP(H268,'base dados'!$B$2:$C$47,2,FALSE),"")</f>
        <v/>
      </c>
      <c r="BA268" s="589">
        <f t="shared" si="115"/>
        <v>0</v>
      </c>
      <c r="BB268" s="589">
        <f t="shared" si="116"/>
        <v>0</v>
      </c>
      <c r="BD268" s="494"/>
      <c r="BE268" s="494"/>
      <c r="BF268" s="494"/>
      <c r="BG268" s="494"/>
      <c r="BH268" s="482" t="e">
        <f>VLOOKUP(I268,[27]TABELAS!$E$1:$F$48,2,0)</f>
        <v>#N/A</v>
      </c>
      <c r="BI268" s="491" t="str">
        <f>IF(AV268="","",VLOOKUP(CONCATENATE(I268,K268),[27]atualizada!$A$6:$N$160,12,0))</f>
        <v/>
      </c>
      <c r="BJ268" s="491" t="e">
        <f>IF(#REF!="","",VLOOKUP(CONCATENATE(I268,K268),[27]atualizada!$A$6:$N$160,8,0))</f>
        <v>#REF!</v>
      </c>
      <c r="BK268" s="491" t="e">
        <f>IF(BA268="","",VLOOKUP(CONCATENATE(I268,K268),[27]atualizada!$A$6:$N$160,10,0))</f>
        <v>#N/A</v>
      </c>
      <c r="BL268" s="494"/>
      <c r="BM268" s="494"/>
      <c r="BO268" s="491"/>
      <c r="BP268" s="491"/>
      <c r="BQ268" s="492">
        <f t="shared" si="100"/>
        <v>0</v>
      </c>
      <c r="BR268" s="494"/>
      <c r="BS268" s="494"/>
      <c r="BT268" s="494"/>
      <c r="BX268" s="493">
        <f t="shared" si="117"/>
        <v>0</v>
      </c>
      <c r="BY268" s="493" t="e">
        <f>#REF!*BE268</f>
        <v>#REF!</v>
      </c>
      <c r="BZ268" s="493">
        <f t="shared" si="99"/>
        <v>0</v>
      </c>
    </row>
    <row r="269" spans="1:78" ht="49.9" customHeight="1">
      <c r="A269" s="482">
        <f>IFERROR(VLOOKUP(G269,'base dados'!$K$2:$L$3,2,FALSE),0)</f>
        <v>0</v>
      </c>
      <c r="B269" s="482">
        <f>IFERROR(VLOOKUP(H269,'base dados'!$O$2:$P$5,2,FALSE),0)</f>
        <v>0</v>
      </c>
      <c r="C269" s="578">
        <f t="shared" si="118"/>
        <v>259</v>
      </c>
      <c r="D269" s="578"/>
      <c r="E269" s="578"/>
      <c r="F269" s="581"/>
      <c r="G269" s="579"/>
      <c r="H269" s="579"/>
      <c r="I269" s="578" t="str">
        <f>IFERROR(VLOOKUP(H269,'base dados'!$B$1:$E$47,4,FALSE)," ")</f>
        <v xml:space="preserve"> </v>
      </c>
      <c r="J269" s="582" t="s">
        <v>861</v>
      </c>
      <c r="K269" s="582">
        <v>100</v>
      </c>
      <c r="L269" s="586">
        <f t="shared" si="101"/>
        <v>100</v>
      </c>
      <c r="M269" s="587"/>
      <c r="N269" s="587"/>
      <c r="O269" s="586">
        <f t="shared" si="102"/>
        <v>0</v>
      </c>
      <c r="P269" s="587"/>
      <c r="Q269" s="587"/>
      <c r="R269" s="587"/>
      <c r="S269" s="587"/>
      <c r="T269" s="586">
        <f t="shared" si="103"/>
        <v>0</v>
      </c>
      <c r="U269" s="582"/>
      <c r="V269" s="582"/>
      <c r="W269" s="582"/>
      <c r="X269" s="582"/>
      <c r="Y269" s="586">
        <f t="shared" si="104"/>
        <v>0</v>
      </c>
      <c r="Z269" s="582"/>
      <c r="AA269" s="582"/>
      <c r="AB269" s="586">
        <f t="shared" si="105"/>
        <v>0</v>
      </c>
      <c r="AC269" s="582"/>
      <c r="AD269" s="582"/>
      <c r="AE269" s="582"/>
      <c r="AF269" s="586">
        <f t="shared" si="106"/>
        <v>0</v>
      </c>
      <c r="AG269" s="582"/>
      <c r="AH269" s="582"/>
      <c r="AI269" s="582"/>
      <c r="AJ269" s="582"/>
      <c r="AK269" s="586">
        <f t="shared" si="107"/>
        <v>0</v>
      </c>
      <c r="AL269" s="582"/>
      <c r="AM269" s="582"/>
      <c r="AN269" s="586">
        <f t="shared" si="108"/>
        <v>0</v>
      </c>
      <c r="AO269" s="582"/>
      <c r="AP269" s="582"/>
      <c r="AQ269" s="582"/>
      <c r="AR269" s="588">
        <f t="shared" si="109"/>
        <v>0</v>
      </c>
      <c r="AS269" s="590">
        <f t="shared" si="119"/>
        <v>0</v>
      </c>
      <c r="AT269" s="583" t="str">
        <f t="shared" si="110"/>
        <v/>
      </c>
      <c r="AU269" s="583" t="str">
        <f t="shared" si="111"/>
        <v/>
      </c>
      <c r="AV269" s="584" t="str">
        <f>IFERROR(VLOOKUP(G269,'base dados'!$B$2:$C$47,2,FALSE),"")</f>
        <v/>
      </c>
      <c r="AW269" s="589">
        <f t="shared" si="112"/>
        <v>0</v>
      </c>
      <c r="AX269" s="583" t="str">
        <f t="shared" si="113"/>
        <v/>
      </c>
      <c r="AY269" s="583" t="str">
        <f t="shared" si="114"/>
        <v/>
      </c>
      <c r="AZ269" s="585" t="str">
        <f>IFERROR(VLOOKUP(H269,'base dados'!$B$2:$C$47,2,FALSE),"")</f>
        <v/>
      </c>
      <c r="BA269" s="589">
        <f t="shared" si="115"/>
        <v>0</v>
      </c>
      <c r="BB269" s="589">
        <f t="shared" si="116"/>
        <v>0</v>
      </c>
      <c r="BD269" s="494"/>
      <c r="BE269" s="494"/>
      <c r="BF269" s="494"/>
      <c r="BG269" s="494"/>
      <c r="BH269" s="482" t="e">
        <f>VLOOKUP(I269,[27]TABELAS!$E$1:$F$48,2,0)</f>
        <v>#N/A</v>
      </c>
      <c r="BI269" s="491" t="str">
        <f>IF(AV269="","",VLOOKUP(CONCATENATE(I269,K269),[27]atualizada!$A$6:$N$160,12,0))</f>
        <v/>
      </c>
      <c r="BJ269" s="491" t="e">
        <f>IF(#REF!="","",VLOOKUP(CONCATENATE(I269,K269),[27]atualizada!$A$6:$N$160,8,0))</f>
        <v>#REF!</v>
      </c>
      <c r="BK269" s="491" t="e">
        <f>IF(BA269="","",VLOOKUP(CONCATENATE(I269,K269),[27]atualizada!$A$6:$N$160,10,0))</f>
        <v>#N/A</v>
      </c>
      <c r="BL269" s="494"/>
      <c r="BM269" s="494"/>
      <c r="BO269" s="491"/>
      <c r="BP269" s="491"/>
      <c r="BQ269" s="492">
        <f t="shared" si="100"/>
        <v>0</v>
      </c>
      <c r="BR269" s="494"/>
      <c r="BS269" s="494"/>
      <c r="BT269" s="494"/>
      <c r="BX269" s="493">
        <f t="shared" si="117"/>
        <v>0</v>
      </c>
      <c r="BY269" s="493" t="e">
        <f>#REF!*BE269</f>
        <v>#REF!</v>
      </c>
      <c r="BZ269" s="493">
        <f t="shared" ref="BZ269:BZ332" si="120">BA269*BF269</f>
        <v>0</v>
      </c>
    </row>
    <row r="270" spans="1:78" ht="49.9" customHeight="1">
      <c r="A270" s="482">
        <f>IFERROR(VLOOKUP(G270,'base dados'!$K$2:$L$3,2,FALSE),0)</f>
        <v>0</v>
      </c>
      <c r="B270" s="482">
        <f>IFERROR(VLOOKUP(H270,'base dados'!$O$2:$P$5,2,FALSE),0)</f>
        <v>0</v>
      </c>
      <c r="C270" s="578">
        <f t="shared" si="118"/>
        <v>260</v>
      </c>
      <c r="D270" s="578"/>
      <c r="E270" s="578"/>
      <c r="F270" s="581"/>
      <c r="G270" s="579"/>
      <c r="H270" s="579"/>
      <c r="I270" s="578" t="str">
        <f>IFERROR(VLOOKUP(H270,'base dados'!$B$1:$E$47,4,FALSE)," ")</f>
        <v xml:space="preserve"> </v>
      </c>
      <c r="J270" s="582" t="s">
        <v>861</v>
      </c>
      <c r="K270" s="582">
        <v>100</v>
      </c>
      <c r="L270" s="586">
        <f t="shared" si="101"/>
        <v>100</v>
      </c>
      <c r="M270" s="587"/>
      <c r="N270" s="587"/>
      <c r="O270" s="586">
        <f t="shared" si="102"/>
        <v>0</v>
      </c>
      <c r="P270" s="587"/>
      <c r="Q270" s="587"/>
      <c r="R270" s="587"/>
      <c r="S270" s="587"/>
      <c r="T270" s="586">
        <f t="shared" si="103"/>
        <v>0</v>
      </c>
      <c r="U270" s="582"/>
      <c r="V270" s="582"/>
      <c r="W270" s="582"/>
      <c r="X270" s="582"/>
      <c r="Y270" s="586">
        <f t="shared" si="104"/>
        <v>0</v>
      </c>
      <c r="Z270" s="582"/>
      <c r="AA270" s="582"/>
      <c r="AB270" s="586">
        <f t="shared" si="105"/>
        <v>0</v>
      </c>
      <c r="AC270" s="582"/>
      <c r="AD270" s="582"/>
      <c r="AE270" s="582"/>
      <c r="AF270" s="586">
        <f t="shared" si="106"/>
        <v>0</v>
      </c>
      <c r="AG270" s="582"/>
      <c r="AH270" s="582"/>
      <c r="AI270" s="582"/>
      <c r="AJ270" s="582"/>
      <c r="AK270" s="586">
        <f t="shared" si="107"/>
        <v>0</v>
      </c>
      <c r="AL270" s="582"/>
      <c r="AM270" s="582"/>
      <c r="AN270" s="586">
        <f t="shared" si="108"/>
        <v>0</v>
      </c>
      <c r="AO270" s="582"/>
      <c r="AP270" s="582"/>
      <c r="AQ270" s="582"/>
      <c r="AR270" s="588">
        <f t="shared" si="109"/>
        <v>0</v>
      </c>
      <c r="AS270" s="590">
        <f t="shared" si="119"/>
        <v>0</v>
      </c>
      <c r="AT270" s="583" t="str">
        <f t="shared" si="110"/>
        <v/>
      </c>
      <c r="AU270" s="583" t="str">
        <f t="shared" si="111"/>
        <v/>
      </c>
      <c r="AV270" s="584" t="str">
        <f>IFERROR(VLOOKUP(G270,'base dados'!$B$2:$C$47,2,FALSE),"")</f>
        <v/>
      </c>
      <c r="AW270" s="589">
        <f t="shared" si="112"/>
        <v>0</v>
      </c>
      <c r="AX270" s="583" t="str">
        <f t="shared" si="113"/>
        <v/>
      </c>
      <c r="AY270" s="583" t="str">
        <f t="shared" si="114"/>
        <v/>
      </c>
      <c r="AZ270" s="585" t="str">
        <f>IFERROR(VLOOKUP(H270,'base dados'!$B$2:$C$47,2,FALSE),"")</f>
        <v/>
      </c>
      <c r="BA270" s="589">
        <f t="shared" si="115"/>
        <v>0</v>
      </c>
      <c r="BB270" s="589">
        <f t="shared" si="116"/>
        <v>0</v>
      </c>
      <c r="BD270" s="494"/>
      <c r="BE270" s="494"/>
      <c r="BF270" s="494"/>
      <c r="BG270" s="494"/>
      <c r="BH270" s="482" t="e">
        <f>VLOOKUP(I270,[27]TABELAS!$E$1:$F$48,2,0)</f>
        <v>#N/A</v>
      </c>
      <c r="BI270" s="491" t="str">
        <f>IF(AV270="","",VLOOKUP(CONCATENATE(I270,K270),[27]atualizada!$A$6:$N$160,12,0))</f>
        <v/>
      </c>
      <c r="BJ270" s="491" t="e">
        <f>IF(#REF!="","",VLOOKUP(CONCATENATE(I270,K270),[27]atualizada!$A$6:$N$160,8,0))</f>
        <v>#REF!</v>
      </c>
      <c r="BK270" s="491" t="e">
        <f>IF(BA270="","",VLOOKUP(CONCATENATE(I270,K270),[27]atualizada!$A$6:$N$160,10,0))</f>
        <v>#N/A</v>
      </c>
      <c r="BL270" s="494"/>
      <c r="BM270" s="494"/>
      <c r="BO270" s="491"/>
      <c r="BP270" s="491"/>
      <c r="BQ270" s="492">
        <f t="shared" si="100"/>
        <v>0</v>
      </c>
      <c r="BR270" s="494"/>
      <c r="BS270" s="494"/>
      <c r="BT270" s="494"/>
      <c r="BX270" s="493">
        <f t="shared" si="117"/>
        <v>0</v>
      </c>
      <c r="BY270" s="493" t="e">
        <f>#REF!*BE270</f>
        <v>#REF!</v>
      </c>
      <c r="BZ270" s="493">
        <f t="shared" si="120"/>
        <v>0</v>
      </c>
    </row>
    <row r="271" spans="1:78" ht="49.9" customHeight="1">
      <c r="A271" s="482">
        <f>IFERROR(VLOOKUP(G271,'base dados'!$K$2:$L$3,2,FALSE),0)</f>
        <v>0</v>
      </c>
      <c r="B271" s="482">
        <f>IFERROR(VLOOKUP(H271,'base dados'!$O$2:$P$5,2,FALSE),0)</f>
        <v>0</v>
      </c>
      <c r="C271" s="578">
        <f t="shared" si="118"/>
        <v>261</v>
      </c>
      <c r="D271" s="578"/>
      <c r="E271" s="578"/>
      <c r="F271" s="581"/>
      <c r="G271" s="579"/>
      <c r="H271" s="579"/>
      <c r="I271" s="578" t="str">
        <f>IFERROR(VLOOKUP(H271,'base dados'!$B$1:$E$47,4,FALSE)," ")</f>
        <v xml:space="preserve"> </v>
      </c>
      <c r="J271" s="582" t="s">
        <v>861</v>
      </c>
      <c r="K271" s="582">
        <v>100</v>
      </c>
      <c r="L271" s="586">
        <f t="shared" si="101"/>
        <v>100</v>
      </c>
      <c r="M271" s="587"/>
      <c r="N271" s="587"/>
      <c r="O271" s="586">
        <f t="shared" si="102"/>
        <v>0</v>
      </c>
      <c r="P271" s="587"/>
      <c r="Q271" s="587"/>
      <c r="R271" s="587"/>
      <c r="S271" s="587"/>
      <c r="T271" s="586">
        <f t="shared" si="103"/>
        <v>0</v>
      </c>
      <c r="U271" s="582"/>
      <c r="V271" s="582"/>
      <c r="W271" s="582"/>
      <c r="X271" s="582"/>
      <c r="Y271" s="586">
        <f t="shared" si="104"/>
        <v>0</v>
      </c>
      <c r="Z271" s="582"/>
      <c r="AA271" s="582"/>
      <c r="AB271" s="586">
        <f t="shared" si="105"/>
        <v>0</v>
      </c>
      <c r="AC271" s="582"/>
      <c r="AD271" s="582"/>
      <c r="AE271" s="582"/>
      <c r="AF271" s="586">
        <f t="shared" si="106"/>
        <v>0</v>
      </c>
      <c r="AG271" s="582"/>
      <c r="AH271" s="582"/>
      <c r="AI271" s="582"/>
      <c r="AJ271" s="582"/>
      <c r="AK271" s="586">
        <f t="shared" si="107"/>
        <v>0</v>
      </c>
      <c r="AL271" s="582"/>
      <c r="AM271" s="582"/>
      <c r="AN271" s="586">
        <f t="shared" si="108"/>
        <v>0</v>
      </c>
      <c r="AO271" s="582"/>
      <c r="AP271" s="582"/>
      <c r="AQ271" s="582"/>
      <c r="AR271" s="588">
        <f t="shared" si="109"/>
        <v>0</v>
      </c>
      <c r="AS271" s="590">
        <f t="shared" si="119"/>
        <v>0</v>
      </c>
      <c r="AT271" s="583" t="str">
        <f t="shared" si="110"/>
        <v/>
      </c>
      <c r="AU271" s="583" t="str">
        <f t="shared" si="111"/>
        <v/>
      </c>
      <c r="AV271" s="584" t="str">
        <f>IFERROR(VLOOKUP(G271,'base dados'!$B$2:$C$47,2,FALSE),"")</f>
        <v/>
      </c>
      <c r="AW271" s="589">
        <f t="shared" si="112"/>
        <v>0</v>
      </c>
      <c r="AX271" s="583" t="str">
        <f t="shared" si="113"/>
        <v/>
      </c>
      <c r="AY271" s="583" t="str">
        <f t="shared" si="114"/>
        <v/>
      </c>
      <c r="AZ271" s="585" t="str">
        <f>IFERROR(VLOOKUP(H271,'base dados'!$B$2:$C$47,2,FALSE),"")</f>
        <v/>
      </c>
      <c r="BA271" s="589">
        <f t="shared" si="115"/>
        <v>0</v>
      </c>
      <c r="BB271" s="589">
        <f t="shared" si="116"/>
        <v>0</v>
      </c>
      <c r="BD271" s="494"/>
      <c r="BE271" s="494"/>
      <c r="BF271" s="494"/>
      <c r="BG271" s="494"/>
      <c r="BH271" s="482" t="e">
        <f>VLOOKUP(I271,[27]TABELAS!$E$1:$F$48,2,0)</f>
        <v>#N/A</v>
      </c>
      <c r="BI271" s="491" t="str">
        <f>IF(AV271="","",VLOOKUP(CONCATENATE(I271,K271),[27]atualizada!$A$6:$N$160,12,0))</f>
        <v/>
      </c>
      <c r="BJ271" s="491" t="e">
        <f>IF(#REF!="","",VLOOKUP(CONCATENATE(I271,K271),[27]atualizada!$A$6:$N$160,8,0))</f>
        <v>#REF!</v>
      </c>
      <c r="BK271" s="491" t="e">
        <f>IF(BA271="","",VLOOKUP(CONCATENATE(I271,K271),[27]atualizada!$A$6:$N$160,10,0))</f>
        <v>#N/A</v>
      </c>
      <c r="BL271" s="494"/>
      <c r="BM271" s="494"/>
      <c r="BO271" s="491"/>
      <c r="BP271" s="491"/>
      <c r="BQ271" s="492">
        <f t="shared" ref="BQ271:BQ334" si="121">BN271-BT271</f>
        <v>0</v>
      </c>
      <c r="BR271" s="494"/>
      <c r="BS271" s="494"/>
      <c r="BT271" s="494"/>
      <c r="BX271" s="493">
        <f t="shared" si="117"/>
        <v>0</v>
      </c>
      <c r="BY271" s="493" t="e">
        <f>#REF!*BE271</f>
        <v>#REF!</v>
      </c>
      <c r="BZ271" s="493">
        <f t="shared" si="120"/>
        <v>0</v>
      </c>
    </row>
    <row r="272" spans="1:78" ht="49.9" customHeight="1">
      <c r="A272" s="482">
        <f>IFERROR(VLOOKUP(G272,'base dados'!$K$2:$L$3,2,FALSE),0)</f>
        <v>0</v>
      </c>
      <c r="B272" s="482">
        <f>IFERROR(VLOOKUP(H272,'base dados'!$O$2:$P$5,2,FALSE),0)</f>
        <v>0</v>
      </c>
      <c r="C272" s="578">
        <f t="shared" si="118"/>
        <v>262</v>
      </c>
      <c r="D272" s="578"/>
      <c r="E272" s="578"/>
      <c r="F272" s="581"/>
      <c r="G272" s="579"/>
      <c r="H272" s="579"/>
      <c r="I272" s="578" t="str">
        <f>IFERROR(VLOOKUP(H272,'base dados'!$B$1:$E$47,4,FALSE)," ")</f>
        <v xml:space="preserve"> </v>
      </c>
      <c r="J272" s="582" t="s">
        <v>861</v>
      </c>
      <c r="K272" s="582">
        <v>100</v>
      </c>
      <c r="L272" s="586">
        <f t="shared" si="101"/>
        <v>100</v>
      </c>
      <c r="M272" s="587"/>
      <c r="N272" s="587"/>
      <c r="O272" s="586">
        <f t="shared" si="102"/>
        <v>0</v>
      </c>
      <c r="P272" s="587"/>
      <c r="Q272" s="587"/>
      <c r="R272" s="587"/>
      <c r="S272" s="587"/>
      <c r="T272" s="586">
        <f t="shared" si="103"/>
        <v>0</v>
      </c>
      <c r="U272" s="582"/>
      <c r="V272" s="582"/>
      <c r="W272" s="582"/>
      <c r="X272" s="582"/>
      <c r="Y272" s="586">
        <f t="shared" si="104"/>
        <v>0</v>
      </c>
      <c r="Z272" s="582"/>
      <c r="AA272" s="582"/>
      <c r="AB272" s="586">
        <f t="shared" si="105"/>
        <v>0</v>
      </c>
      <c r="AC272" s="582"/>
      <c r="AD272" s="582"/>
      <c r="AE272" s="582"/>
      <c r="AF272" s="586">
        <f t="shared" si="106"/>
        <v>0</v>
      </c>
      <c r="AG272" s="582"/>
      <c r="AH272" s="582"/>
      <c r="AI272" s="582"/>
      <c r="AJ272" s="582"/>
      <c r="AK272" s="586">
        <f t="shared" si="107"/>
        <v>0</v>
      </c>
      <c r="AL272" s="582"/>
      <c r="AM272" s="582"/>
      <c r="AN272" s="586">
        <f t="shared" si="108"/>
        <v>0</v>
      </c>
      <c r="AO272" s="582"/>
      <c r="AP272" s="582"/>
      <c r="AQ272" s="582"/>
      <c r="AR272" s="588">
        <f t="shared" si="109"/>
        <v>0</v>
      </c>
      <c r="AS272" s="590">
        <f t="shared" si="119"/>
        <v>0</v>
      </c>
      <c r="AT272" s="583" t="str">
        <f t="shared" si="110"/>
        <v/>
      </c>
      <c r="AU272" s="583" t="str">
        <f t="shared" si="111"/>
        <v/>
      </c>
      <c r="AV272" s="584" t="str">
        <f>IFERROR(VLOOKUP(G272,'base dados'!$B$2:$C$47,2,FALSE),"")</f>
        <v/>
      </c>
      <c r="AW272" s="589">
        <f t="shared" si="112"/>
        <v>0</v>
      </c>
      <c r="AX272" s="583" t="str">
        <f t="shared" si="113"/>
        <v/>
      </c>
      <c r="AY272" s="583" t="str">
        <f t="shared" si="114"/>
        <v/>
      </c>
      <c r="AZ272" s="585" t="str">
        <f>IFERROR(VLOOKUP(H272,'base dados'!$B$2:$C$47,2,FALSE),"")</f>
        <v/>
      </c>
      <c r="BA272" s="589">
        <f t="shared" si="115"/>
        <v>0</v>
      </c>
      <c r="BB272" s="589">
        <f t="shared" si="116"/>
        <v>0</v>
      </c>
      <c r="BD272" s="494"/>
      <c r="BE272" s="494"/>
      <c r="BF272" s="494"/>
      <c r="BG272" s="494"/>
      <c r="BH272" s="482" t="e">
        <f>VLOOKUP(I272,[27]TABELAS!$E$1:$F$48,2,0)</f>
        <v>#N/A</v>
      </c>
      <c r="BI272" s="491" t="str">
        <f>IF(AV272="","",VLOOKUP(CONCATENATE(I272,K272),[27]atualizada!$A$6:$N$160,12,0))</f>
        <v/>
      </c>
      <c r="BJ272" s="491" t="e">
        <f>IF(#REF!="","",VLOOKUP(CONCATENATE(I272,K272),[27]atualizada!$A$6:$N$160,8,0))</f>
        <v>#REF!</v>
      </c>
      <c r="BK272" s="491" t="e">
        <f>IF(BA272="","",VLOOKUP(CONCATENATE(I272,K272),[27]atualizada!$A$6:$N$160,10,0))</f>
        <v>#N/A</v>
      </c>
      <c r="BL272" s="494"/>
      <c r="BM272" s="494"/>
      <c r="BO272" s="491"/>
      <c r="BP272" s="491"/>
      <c r="BQ272" s="492">
        <f t="shared" si="121"/>
        <v>0</v>
      </c>
      <c r="BR272" s="494"/>
      <c r="BS272" s="494"/>
      <c r="BT272" s="494"/>
      <c r="BX272" s="493">
        <f t="shared" si="117"/>
        <v>0</v>
      </c>
      <c r="BY272" s="493" t="e">
        <f>#REF!*BE272</f>
        <v>#REF!</v>
      </c>
      <c r="BZ272" s="493">
        <f t="shared" si="120"/>
        <v>0</v>
      </c>
    </row>
    <row r="273" spans="1:78" ht="49.9" customHeight="1">
      <c r="A273" s="482">
        <f>IFERROR(VLOOKUP(G273,'base dados'!$K$2:$L$3,2,FALSE),0)</f>
        <v>0</v>
      </c>
      <c r="B273" s="482">
        <f>IFERROR(VLOOKUP(H273,'base dados'!$O$2:$P$5,2,FALSE),0)</f>
        <v>0</v>
      </c>
      <c r="C273" s="578">
        <f t="shared" si="118"/>
        <v>263</v>
      </c>
      <c r="D273" s="578"/>
      <c r="E273" s="578"/>
      <c r="F273" s="581"/>
      <c r="G273" s="579"/>
      <c r="H273" s="579"/>
      <c r="I273" s="578" t="str">
        <f>IFERROR(VLOOKUP(H273,'base dados'!$B$1:$E$47,4,FALSE)," ")</f>
        <v xml:space="preserve"> </v>
      </c>
      <c r="J273" s="582" t="s">
        <v>861</v>
      </c>
      <c r="K273" s="582">
        <v>100</v>
      </c>
      <c r="L273" s="586">
        <f t="shared" si="101"/>
        <v>100</v>
      </c>
      <c r="M273" s="587"/>
      <c r="N273" s="587"/>
      <c r="O273" s="586">
        <f t="shared" si="102"/>
        <v>0</v>
      </c>
      <c r="P273" s="587"/>
      <c r="Q273" s="587"/>
      <c r="R273" s="587"/>
      <c r="S273" s="587"/>
      <c r="T273" s="586">
        <f t="shared" si="103"/>
        <v>0</v>
      </c>
      <c r="U273" s="582"/>
      <c r="V273" s="582"/>
      <c r="W273" s="582"/>
      <c r="X273" s="582"/>
      <c r="Y273" s="586">
        <f t="shared" si="104"/>
        <v>0</v>
      </c>
      <c r="Z273" s="582"/>
      <c r="AA273" s="582"/>
      <c r="AB273" s="586">
        <f t="shared" si="105"/>
        <v>0</v>
      </c>
      <c r="AC273" s="582"/>
      <c r="AD273" s="582"/>
      <c r="AE273" s="582"/>
      <c r="AF273" s="586">
        <f t="shared" si="106"/>
        <v>0</v>
      </c>
      <c r="AG273" s="582"/>
      <c r="AH273" s="582"/>
      <c r="AI273" s="582"/>
      <c r="AJ273" s="582"/>
      <c r="AK273" s="586">
        <f t="shared" si="107"/>
        <v>0</v>
      </c>
      <c r="AL273" s="582"/>
      <c r="AM273" s="582"/>
      <c r="AN273" s="586">
        <f t="shared" si="108"/>
        <v>0</v>
      </c>
      <c r="AO273" s="582"/>
      <c r="AP273" s="582"/>
      <c r="AQ273" s="582"/>
      <c r="AR273" s="588">
        <f t="shared" si="109"/>
        <v>0</v>
      </c>
      <c r="AS273" s="590">
        <f t="shared" si="119"/>
        <v>0</v>
      </c>
      <c r="AT273" s="583" t="str">
        <f t="shared" si="110"/>
        <v/>
      </c>
      <c r="AU273" s="583" t="str">
        <f t="shared" si="111"/>
        <v/>
      </c>
      <c r="AV273" s="584" t="str">
        <f>IFERROR(VLOOKUP(G273,'base dados'!$B$2:$C$47,2,FALSE),"")</f>
        <v/>
      </c>
      <c r="AW273" s="589">
        <f t="shared" si="112"/>
        <v>0</v>
      </c>
      <c r="AX273" s="583" t="str">
        <f t="shared" si="113"/>
        <v/>
      </c>
      <c r="AY273" s="583" t="str">
        <f t="shared" si="114"/>
        <v/>
      </c>
      <c r="AZ273" s="585" t="str">
        <f>IFERROR(VLOOKUP(H273,'base dados'!$B$2:$C$47,2,FALSE),"")</f>
        <v/>
      </c>
      <c r="BA273" s="589">
        <f t="shared" si="115"/>
        <v>0</v>
      </c>
      <c r="BB273" s="589">
        <f t="shared" si="116"/>
        <v>0</v>
      </c>
      <c r="BD273" s="494"/>
      <c r="BE273" s="494"/>
      <c r="BF273" s="494"/>
      <c r="BG273" s="494"/>
      <c r="BH273" s="482" t="e">
        <f>VLOOKUP(I273,[27]TABELAS!$E$1:$F$48,2,0)</f>
        <v>#N/A</v>
      </c>
      <c r="BI273" s="491" t="str">
        <f>IF(AV273="","",VLOOKUP(CONCATENATE(I273,K273),[27]atualizada!$A$6:$N$160,12,0))</f>
        <v/>
      </c>
      <c r="BJ273" s="491" t="e">
        <f>IF(#REF!="","",VLOOKUP(CONCATENATE(I273,K273),[27]atualizada!$A$6:$N$160,8,0))</f>
        <v>#REF!</v>
      </c>
      <c r="BK273" s="491" t="e">
        <f>IF(BA273="","",VLOOKUP(CONCATENATE(I273,K273),[27]atualizada!$A$6:$N$160,10,0))</f>
        <v>#N/A</v>
      </c>
      <c r="BL273" s="494"/>
      <c r="BM273" s="494"/>
      <c r="BO273" s="491"/>
      <c r="BP273" s="491"/>
      <c r="BQ273" s="492">
        <f t="shared" si="121"/>
        <v>0</v>
      </c>
      <c r="BR273" s="494"/>
      <c r="BS273" s="494"/>
      <c r="BT273" s="494"/>
      <c r="BX273" s="493">
        <f t="shared" si="117"/>
        <v>0</v>
      </c>
      <c r="BY273" s="493" t="e">
        <f>#REF!*BE273</f>
        <v>#REF!</v>
      </c>
      <c r="BZ273" s="493">
        <f t="shared" si="120"/>
        <v>0</v>
      </c>
    </row>
    <row r="274" spans="1:78" ht="49.9" customHeight="1">
      <c r="A274" s="482">
        <f>IFERROR(VLOOKUP(G274,'base dados'!$K$2:$L$3,2,FALSE),0)</f>
        <v>0</v>
      </c>
      <c r="B274" s="482">
        <f>IFERROR(VLOOKUP(H274,'base dados'!$O$2:$P$5,2,FALSE),0)</f>
        <v>0</v>
      </c>
      <c r="C274" s="578">
        <f t="shared" si="118"/>
        <v>264</v>
      </c>
      <c r="D274" s="578"/>
      <c r="E274" s="578"/>
      <c r="F274" s="581"/>
      <c r="G274" s="579"/>
      <c r="H274" s="579"/>
      <c r="I274" s="578" t="str">
        <f>IFERROR(VLOOKUP(H274,'base dados'!$B$1:$E$47,4,FALSE)," ")</f>
        <v xml:space="preserve"> </v>
      </c>
      <c r="J274" s="582" t="s">
        <v>861</v>
      </c>
      <c r="K274" s="582">
        <v>100</v>
      </c>
      <c r="L274" s="586">
        <f t="shared" si="101"/>
        <v>100</v>
      </c>
      <c r="M274" s="587"/>
      <c r="N274" s="587"/>
      <c r="O274" s="586">
        <f t="shared" si="102"/>
        <v>0</v>
      </c>
      <c r="P274" s="587"/>
      <c r="Q274" s="587"/>
      <c r="R274" s="587"/>
      <c r="S274" s="587"/>
      <c r="T274" s="586">
        <f t="shared" si="103"/>
        <v>0</v>
      </c>
      <c r="U274" s="582"/>
      <c r="V274" s="582"/>
      <c r="W274" s="582"/>
      <c r="X274" s="582"/>
      <c r="Y274" s="586">
        <f t="shared" si="104"/>
        <v>0</v>
      </c>
      <c r="Z274" s="582"/>
      <c r="AA274" s="582"/>
      <c r="AB274" s="586">
        <f t="shared" si="105"/>
        <v>0</v>
      </c>
      <c r="AC274" s="582"/>
      <c r="AD274" s="582"/>
      <c r="AE274" s="582"/>
      <c r="AF274" s="586">
        <f t="shared" si="106"/>
        <v>0</v>
      </c>
      <c r="AG274" s="582"/>
      <c r="AH274" s="582"/>
      <c r="AI274" s="582"/>
      <c r="AJ274" s="582"/>
      <c r="AK274" s="586">
        <f t="shared" si="107"/>
        <v>0</v>
      </c>
      <c r="AL274" s="582"/>
      <c r="AM274" s="582"/>
      <c r="AN274" s="586">
        <f t="shared" si="108"/>
        <v>0</v>
      </c>
      <c r="AO274" s="582"/>
      <c r="AP274" s="582"/>
      <c r="AQ274" s="582"/>
      <c r="AR274" s="588">
        <f t="shared" si="109"/>
        <v>0</v>
      </c>
      <c r="AS274" s="590">
        <f t="shared" si="119"/>
        <v>0</v>
      </c>
      <c r="AT274" s="583" t="str">
        <f t="shared" si="110"/>
        <v/>
      </c>
      <c r="AU274" s="583" t="str">
        <f t="shared" si="111"/>
        <v/>
      </c>
      <c r="AV274" s="584" t="str">
        <f>IFERROR(VLOOKUP(G274,'base dados'!$B$2:$C$47,2,FALSE),"")</f>
        <v/>
      </c>
      <c r="AW274" s="589">
        <f t="shared" si="112"/>
        <v>0</v>
      </c>
      <c r="AX274" s="583" t="str">
        <f t="shared" si="113"/>
        <v/>
      </c>
      <c r="AY274" s="583" t="str">
        <f t="shared" si="114"/>
        <v/>
      </c>
      <c r="AZ274" s="585" t="str">
        <f>IFERROR(VLOOKUP(H274,'base dados'!$B$2:$C$47,2,FALSE),"")</f>
        <v/>
      </c>
      <c r="BA274" s="589">
        <f t="shared" si="115"/>
        <v>0</v>
      </c>
      <c r="BB274" s="589">
        <f t="shared" si="116"/>
        <v>0</v>
      </c>
      <c r="BD274" s="494"/>
      <c r="BE274" s="494"/>
      <c r="BF274" s="494"/>
      <c r="BG274" s="494"/>
      <c r="BH274" s="482" t="e">
        <f>VLOOKUP(I274,[27]TABELAS!$E$1:$F$48,2,0)</f>
        <v>#N/A</v>
      </c>
      <c r="BI274" s="491" t="str">
        <f>IF(AV274="","",VLOOKUP(CONCATENATE(I274,K274),[27]atualizada!$A$6:$N$160,12,0))</f>
        <v/>
      </c>
      <c r="BJ274" s="491" t="e">
        <f>IF(#REF!="","",VLOOKUP(CONCATENATE(I274,K274),[27]atualizada!$A$6:$N$160,8,0))</f>
        <v>#REF!</v>
      </c>
      <c r="BK274" s="491" t="e">
        <f>IF(BA274="","",VLOOKUP(CONCATENATE(I274,K274),[27]atualizada!$A$6:$N$160,10,0))</f>
        <v>#N/A</v>
      </c>
      <c r="BL274" s="494"/>
      <c r="BM274" s="494"/>
      <c r="BO274" s="491"/>
      <c r="BP274" s="491"/>
      <c r="BQ274" s="492">
        <f t="shared" si="121"/>
        <v>0</v>
      </c>
      <c r="BR274" s="494"/>
      <c r="BS274" s="494"/>
      <c r="BT274" s="494"/>
      <c r="BX274" s="493">
        <f t="shared" si="117"/>
        <v>0</v>
      </c>
      <c r="BY274" s="493" t="e">
        <f>#REF!*BE274</f>
        <v>#REF!</v>
      </c>
      <c r="BZ274" s="493">
        <f t="shared" si="120"/>
        <v>0</v>
      </c>
    </row>
    <row r="275" spans="1:78" ht="49.9" customHeight="1">
      <c r="A275" s="482">
        <f>IFERROR(VLOOKUP(G275,'base dados'!$K$2:$L$3,2,FALSE),0)</f>
        <v>0</v>
      </c>
      <c r="B275" s="482">
        <f>IFERROR(VLOOKUP(H275,'base dados'!$O$2:$P$5,2,FALSE),0)</f>
        <v>0</v>
      </c>
      <c r="C275" s="578">
        <f t="shared" si="118"/>
        <v>265</v>
      </c>
      <c r="D275" s="578"/>
      <c r="E275" s="578"/>
      <c r="F275" s="581"/>
      <c r="G275" s="579"/>
      <c r="H275" s="579"/>
      <c r="I275" s="578" t="str">
        <f>IFERROR(VLOOKUP(H275,'base dados'!$B$1:$E$47,4,FALSE)," ")</f>
        <v xml:space="preserve"> </v>
      </c>
      <c r="J275" s="582" t="s">
        <v>861</v>
      </c>
      <c r="K275" s="582">
        <v>100</v>
      </c>
      <c r="L275" s="586">
        <f t="shared" si="101"/>
        <v>100</v>
      </c>
      <c r="M275" s="587"/>
      <c r="N275" s="587"/>
      <c r="O275" s="586">
        <f t="shared" si="102"/>
        <v>0</v>
      </c>
      <c r="P275" s="587"/>
      <c r="Q275" s="587"/>
      <c r="R275" s="587"/>
      <c r="S275" s="587"/>
      <c r="T275" s="586">
        <f t="shared" si="103"/>
        <v>0</v>
      </c>
      <c r="U275" s="582"/>
      <c r="V275" s="582"/>
      <c r="W275" s="582"/>
      <c r="X275" s="582"/>
      <c r="Y275" s="586">
        <f t="shared" si="104"/>
        <v>0</v>
      </c>
      <c r="Z275" s="582"/>
      <c r="AA275" s="582"/>
      <c r="AB275" s="586">
        <f t="shared" si="105"/>
        <v>0</v>
      </c>
      <c r="AC275" s="582"/>
      <c r="AD275" s="582"/>
      <c r="AE275" s="582"/>
      <c r="AF275" s="586">
        <f t="shared" si="106"/>
        <v>0</v>
      </c>
      <c r="AG275" s="582"/>
      <c r="AH275" s="582"/>
      <c r="AI275" s="582"/>
      <c r="AJ275" s="582"/>
      <c r="AK275" s="586">
        <f t="shared" si="107"/>
        <v>0</v>
      </c>
      <c r="AL275" s="582"/>
      <c r="AM275" s="582"/>
      <c r="AN275" s="586">
        <f t="shared" si="108"/>
        <v>0</v>
      </c>
      <c r="AO275" s="582"/>
      <c r="AP275" s="582"/>
      <c r="AQ275" s="582"/>
      <c r="AR275" s="588">
        <f t="shared" si="109"/>
        <v>0</v>
      </c>
      <c r="AS275" s="590">
        <f t="shared" si="119"/>
        <v>0</v>
      </c>
      <c r="AT275" s="583" t="str">
        <f t="shared" si="110"/>
        <v/>
      </c>
      <c r="AU275" s="583" t="str">
        <f t="shared" si="111"/>
        <v/>
      </c>
      <c r="AV275" s="584" t="str">
        <f>IFERROR(VLOOKUP(G275,'base dados'!$B$2:$C$47,2,FALSE),"")</f>
        <v/>
      </c>
      <c r="AW275" s="589">
        <f t="shared" si="112"/>
        <v>0</v>
      </c>
      <c r="AX275" s="583" t="str">
        <f t="shared" si="113"/>
        <v/>
      </c>
      <c r="AY275" s="583" t="str">
        <f t="shared" si="114"/>
        <v/>
      </c>
      <c r="AZ275" s="585" t="str">
        <f>IFERROR(VLOOKUP(H275,'base dados'!$B$2:$C$47,2,FALSE),"")</f>
        <v/>
      </c>
      <c r="BA275" s="589">
        <f t="shared" si="115"/>
        <v>0</v>
      </c>
      <c r="BB275" s="589">
        <f t="shared" si="116"/>
        <v>0</v>
      </c>
      <c r="BD275" s="494"/>
      <c r="BE275" s="494"/>
      <c r="BF275" s="494"/>
      <c r="BG275" s="494"/>
      <c r="BH275" s="482" t="e">
        <f>VLOOKUP(I275,[27]TABELAS!$E$1:$F$48,2,0)</f>
        <v>#N/A</v>
      </c>
      <c r="BI275" s="491" t="str">
        <f>IF(AV275="","",VLOOKUP(CONCATENATE(I275,K275),[27]atualizada!$A$6:$N$160,12,0))</f>
        <v/>
      </c>
      <c r="BJ275" s="491" t="e">
        <f>IF(#REF!="","",VLOOKUP(CONCATENATE(I275,K275),[27]atualizada!$A$6:$N$160,8,0))</f>
        <v>#REF!</v>
      </c>
      <c r="BK275" s="491" t="e">
        <f>IF(BA275="","",VLOOKUP(CONCATENATE(I275,K275),[27]atualizada!$A$6:$N$160,10,0))</f>
        <v>#N/A</v>
      </c>
      <c r="BL275" s="494"/>
      <c r="BM275" s="494"/>
      <c r="BO275" s="491"/>
      <c r="BP275" s="491"/>
      <c r="BQ275" s="492">
        <f t="shared" si="121"/>
        <v>0</v>
      </c>
      <c r="BR275" s="494"/>
      <c r="BS275" s="494"/>
      <c r="BT275" s="494"/>
      <c r="BX275" s="493">
        <f t="shared" si="117"/>
        <v>0</v>
      </c>
      <c r="BY275" s="493" t="e">
        <f>#REF!*BE275</f>
        <v>#REF!</v>
      </c>
      <c r="BZ275" s="493">
        <f t="shared" si="120"/>
        <v>0</v>
      </c>
    </row>
    <row r="276" spans="1:78" ht="49.9" customHeight="1">
      <c r="A276" s="482">
        <f>IFERROR(VLOOKUP(G276,'base dados'!$K$2:$L$3,2,FALSE),0)</f>
        <v>0</v>
      </c>
      <c r="B276" s="482">
        <f>IFERROR(VLOOKUP(H276,'base dados'!$O$2:$P$5,2,FALSE),0)</f>
        <v>0</v>
      </c>
      <c r="C276" s="578">
        <f t="shared" si="118"/>
        <v>266</v>
      </c>
      <c r="D276" s="578"/>
      <c r="E276" s="578"/>
      <c r="F276" s="581"/>
      <c r="G276" s="579"/>
      <c r="H276" s="579"/>
      <c r="I276" s="578" t="str">
        <f>IFERROR(VLOOKUP(H276,'base dados'!$B$1:$E$47,4,FALSE)," ")</f>
        <v xml:space="preserve"> </v>
      </c>
      <c r="J276" s="582" t="s">
        <v>861</v>
      </c>
      <c r="K276" s="582">
        <v>100</v>
      </c>
      <c r="L276" s="586">
        <f t="shared" ref="L276:L339" si="122">IFERROR(IF(J276="1ª",K276,IF(J276="ÚNICA",K276,K276+L275)),0)</f>
        <v>100</v>
      </c>
      <c r="M276" s="587"/>
      <c r="N276" s="587"/>
      <c r="O276" s="586">
        <f t="shared" ref="O276:O339" si="123">IF(M276="",0,((M276/1000*2)+(L276/1000*2))*3.1416*N276)</f>
        <v>0</v>
      </c>
      <c r="P276" s="587"/>
      <c r="Q276" s="587"/>
      <c r="R276" s="587"/>
      <c r="S276" s="587"/>
      <c r="T276" s="586">
        <f t="shared" ref="T276:T339" si="124">IF(P276="",0,(((Q276+R276/1000*2)+(L276/1000*2))*4*S276*P276)+((Q276+R276/1000)+(L276/1000*2))*((Q276+R276/1000)+(L276/1000*2))*3.1416/4*P276)</f>
        <v>0</v>
      </c>
      <c r="U276" s="582"/>
      <c r="V276" s="582"/>
      <c r="W276" s="582"/>
      <c r="X276" s="582"/>
      <c r="Y276" s="586">
        <f t="shared" ref="Y276:Y339" si="125">(((U276+V276+L276*0.001)/2)*PI())*W276*X276</f>
        <v>0</v>
      </c>
      <c r="Z276" s="582"/>
      <c r="AA276" s="582"/>
      <c r="AB276" s="586">
        <f t="shared" ref="AB276:AB339" si="126">4*PI()*(((Z276+L276*0.001)/2)^2)*AA276</f>
        <v>0</v>
      </c>
      <c r="AC276" s="582"/>
      <c r="AD276" s="582"/>
      <c r="AE276" s="582"/>
      <c r="AF276" s="586">
        <f t="shared" ref="AF276:AF339" si="127">IF(AE276&gt;0,((AC276+L276*0.001)*PI()*AD276*AE276)+(((AC276+L276*0.001)/2)^2*PI())*2,0)</f>
        <v>0</v>
      </c>
      <c r="AG276" s="582"/>
      <c r="AH276" s="582"/>
      <c r="AI276" s="582"/>
      <c r="AJ276" s="582"/>
      <c r="AK276" s="586">
        <f t="shared" ref="AK276:AK339" si="128">(((AG276+L276*0.002)*(AH276+L276*0.002))*2+((AG276+L276*0.002)*(AI276+L276*0.002))*2+((AH276+L276*0.002)*(AI276+L276*0.002))*2)*AJ276</f>
        <v>0</v>
      </c>
      <c r="AL276" s="582"/>
      <c r="AM276" s="582"/>
      <c r="AN276" s="586">
        <f t="shared" ref="AN276:AN339" si="129">PI()*(AL276/2)^2*AM276</f>
        <v>0</v>
      </c>
      <c r="AO276" s="582"/>
      <c r="AP276" s="582"/>
      <c r="AQ276" s="582"/>
      <c r="AR276" s="588">
        <f t="shared" ref="AR276:AR339" si="130">IF(AO276="",0,(AQ276*AP276*AO276))</f>
        <v>0</v>
      </c>
      <c r="AS276" s="590">
        <f t="shared" si="119"/>
        <v>0</v>
      </c>
      <c r="AT276" s="583" t="str">
        <f t="shared" ref="AT276:AT339" si="131">IF(G276="REM. ISOLANTE TÉRM. FLEX. TUBOS/EQP.",AS276,IF(G276="REM.ISOLANTE TÉRMICO RÍGIDO EM TUBO/EQTO",AS276,""))</f>
        <v/>
      </c>
      <c r="AU276" s="583" t="str">
        <f t="shared" ref="AU276:AU339" si="132">IF(G276="REM. ISOLANTE TÉRM. FLEX. TUBOS/EQP.",AS276*(K276/1000),IF(G276="REM.ISOLANTE TÉRMICO RÍGIDO EM TUBO/EQTO",AS276*(K276/1000),""))</f>
        <v/>
      </c>
      <c r="AV276" s="584" t="str">
        <f>IFERROR(VLOOKUP(G276,'base dados'!$B$2:$C$47,2,FALSE),"")</f>
        <v/>
      </c>
      <c r="AW276" s="589">
        <f t="shared" ref="AW276:AW339" si="133">IF(AV276="",0,AU276*AV276)</f>
        <v>0</v>
      </c>
      <c r="AX276" s="583" t="str">
        <f t="shared" ref="AX276:AX339" si="134">IF(H276="INST. ISOL TÉRM. FLEX. EQTO (DENS 64-96)",AS276,IF(H276="INST. ISOLANTE TÉRM. RÍGIDO EM EQUIPAM.",AS276,IF(H276="INST. ISOLANTE TÉRM. À FRIO PRÉ-MOL EQTO",AS276,IF(H276="INST. ISOL. TÉRM. À FRIO INJETADO-EQTO",AS276,""))))</f>
        <v/>
      </c>
      <c r="AY276" s="583" t="str">
        <f t="shared" ref="AY276:AY339" si="135">IF(H276="INST. ISOL TÉRM. FLEX. EQTO (DENS 64-96)",AS276*(L276/1000),IF(H276="INST. ISOLANTE TÉRM. RÍGIDO EM EQUIPAM.",AS276*(L276/1000),IF(H276="INST. ISOLANTE TÉRM. À FRIO PRÉ-MOL EQTO",AS276*(L276/1000),IF(H276="INST. ISOL. TÉRM. À FRIO INJETADO-EQTO",AS276*(L276/1000),""))))</f>
        <v/>
      </c>
      <c r="AZ276" s="585" t="str">
        <f>IFERROR(VLOOKUP(H276,'base dados'!$B$2:$C$47,2,FALSE),"")</f>
        <v/>
      </c>
      <c r="BA276" s="589">
        <f t="shared" ref="BA276:BA339" si="136">IFERROR(IF(AZ276="",0,AY276*AZ276),0)</f>
        <v>0</v>
      </c>
      <c r="BB276" s="589">
        <f t="shared" ref="BB276:BB339" si="137">BA276+AW276</f>
        <v>0</v>
      </c>
      <c r="BD276" s="494"/>
      <c r="BE276" s="494"/>
      <c r="BF276" s="494"/>
      <c r="BG276" s="494"/>
      <c r="BH276" s="482" t="e">
        <f>VLOOKUP(I276,[27]TABELAS!$E$1:$F$48,2,0)</f>
        <v>#N/A</v>
      </c>
      <c r="BI276" s="491" t="str">
        <f>IF(AV276="","",VLOOKUP(CONCATENATE(I276,K276),[27]atualizada!$A$6:$N$160,12,0))</f>
        <v/>
      </c>
      <c r="BJ276" s="491" t="e">
        <f>IF(#REF!="","",VLOOKUP(CONCATENATE(I276,K276),[27]atualizada!$A$6:$N$160,8,0))</f>
        <v>#REF!</v>
      </c>
      <c r="BK276" s="491" t="e">
        <f>IF(BA276="","",VLOOKUP(CONCATENATE(I276,K276),[27]atualizada!$A$6:$N$160,10,0))</f>
        <v>#N/A</v>
      </c>
      <c r="BL276" s="494"/>
      <c r="BM276" s="494"/>
      <c r="BO276" s="491"/>
      <c r="BP276" s="491"/>
      <c r="BQ276" s="492">
        <f t="shared" si="121"/>
        <v>0</v>
      </c>
      <c r="BR276" s="494"/>
      <c r="BS276" s="494"/>
      <c r="BT276" s="494"/>
      <c r="BX276" s="493">
        <f t="shared" ref="BX276:BX339" si="138">AW276*BD276</f>
        <v>0</v>
      </c>
      <c r="BY276" s="493" t="e">
        <f>#REF!*BE276</f>
        <v>#REF!</v>
      </c>
      <c r="BZ276" s="493">
        <f t="shared" si="120"/>
        <v>0</v>
      </c>
    </row>
    <row r="277" spans="1:78" ht="49.9" customHeight="1">
      <c r="A277" s="482">
        <f>IFERROR(VLOOKUP(G277,'base dados'!$K$2:$L$3,2,FALSE),0)</f>
        <v>0</v>
      </c>
      <c r="B277" s="482">
        <f>IFERROR(VLOOKUP(H277,'base dados'!$O$2:$P$5,2,FALSE),0)</f>
        <v>0</v>
      </c>
      <c r="C277" s="578">
        <f t="shared" si="118"/>
        <v>267</v>
      </c>
      <c r="D277" s="578"/>
      <c r="E277" s="578"/>
      <c r="F277" s="581"/>
      <c r="G277" s="579"/>
      <c r="H277" s="579"/>
      <c r="I277" s="578" t="str">
        <f>IFERROR(VLOOKUP(H277,'base dados'!$B$1:$E$47,4,FALSE)," ")</f>
        <v xml:space="preserve"> </v>
      </c>
      <c r="J277" s="582" t="s">
        <v>861</v>
      </c>
      <c r="K277" s="582">
        <v>100</v>
      </c>
      <c r="L277" s="586">
        <f t="shared" si="122"/>
        <v>100</v>
      </c>
      <c r="M277" s="587"/>
      <c r="N277" s="587"/>
      <c r="O277" s="586">
        <f t="shared" si="123"/>
        <v>0</v>
      </c>
      <c r="P277" s="587"/>
      <c r="Q277" s="587"/>
      <c r="R277" s="587"/>
      <c r="S277" s="587"/>
      <c r="T277" s="586">
        <f t="shared" si="124"/>
        <v>0</v>
      </c>
      <c r="U277" s="582"/>
      <c r="V277" s="582"/>
      <c r="W277" s="582"/>
      <c r="X277" s="582"/>
      <c r="Y277" s="586">
        <f t="shared" si="125"/>
        <v>0</v>
      </c>
      <c r="Z277" s="582"/>
      <c r="AA277" s="582"/>
      <c r="AB277" s="586">
        <f t="shared" si="126"/>
        <v>0</v>
      </c>
      <c r="AC277" s="582"/>
      <c r="AD277" s="582"/>
      <c r="AE277" s="582"/>
      <c r="AF277" s="586">
        <f t="shared" si="127"/>
        <v>0</v>
      </c>
      <c r="AG277" s="582"/>
      <c r="AH277" s="582"/>
      <c r="AI277" s="582"/>
      <c r="AJ277" s="582"/>
      <c r="AK277" s="586">
        <f t="shared" si="128"/>
        <v>0</v>
      </c>
      <c r="AL277" s="582"/>
      <c r="AM277" s="582"/>
      <c r="AN277" s="586">
        <f t="shared" si="129"/>
        <v>0</v>
      </c>
      <c r="AO277" s="582"/>
      <c r="AP277" s="582"/>
      <c r="AQ277" s="582"/>
      <c r="AR277" s="588">
        <f t="shared" si="130"/>
        <v>0</v>
      </c>
      <c r="AS277" s="590">
        <f t="shared" si="119"/>
        <v>0</v>
      </c>
      <c r="AT277" s="583" t="str">
        <f t="shared" si="131"/>
        <v/>
      </c>
      <c r="AU277" s="583" t="str">
        <f t="shared" si="132"/>
        <v/>
      </c>
      <c r="AV277" s="584" t="str">
        <f>IFERROR(VLOOKUP(G277,'base dados'!$B$2:$C$47,2,FALSE),"")</f>
        <v/>
      </c>
      <c r="AW277" s="589">
        <f t="shared" si="133"/>
        <v>0</v>
      </c>
      <c r="AX277" s="583" t="str">
        <f t="shared" si="134"/>
        <v/>
      </c>
      <c r="AY277" s="583" t="str">
        <f t="shared" si="135"/>
        <v/>
      </c>
      <c r="AZ277" s="585" t="str">
        <f>IFERROR(VLOOKUP(H277,'base dados'!$B$2:$C$47,2,FALSE),"")</f>
        <v/>
      </c>
      <c r="BA277" s="589">
        <f t="shared" si="136"/>
        <v>0</v>
      </c>
      <c r="BB277" s="589">
        <f t="shared" si="137"/>
        <v>0</v>
      </c>
      <c r="BD277" s="494"/>
      <c r="BE277" s="494"/>
      <c r="BF277" s="494"/>
      <c r="BG277" s="494"/>
      <c r="BH277" s="482" t="e">
        <f>VLOOKUP(I277,[27]TABELAS!$E$1:$F$48,2,0)</f>
        <v>#N/A</v>
      </c>
      <c r="BI277" s="491" t="str">
        <f>IF(AV277="","",VLOOKUP(CONCATENATE(I277,K277),[27]atualizada!$A$6:$N$160,12,0))</f>
        <v/>
      </c>
      <c r="BJ277" s="491" t="e">
        <f>IF(#REF!="","",VLOOKUP(CONCATENATE(I277,K277),[27]atualizada!$A$6:$N$160,8,0))</f>
        <v>#REF!</v>
      </c>
      <c r="BK277" s="491" t="e">
        <f>IF(BA277="","",VLOOKUP(CONCATENATE(I277,K277),[27]atualizada!$A$6:$N$160,10,0))</f>
        <v>#N/A</v>
      </c>
      <c r="BL277" s="494"/>
      <c r="BM277" s="494"/>
      <c r="BO277" s="491"/>
      <c r="BP277" s="491"/>
      <c r="BQ277" s="492">
        <f t="shared" si="121"/>
        <v>0</v>
      </c>
      <c r="BR277" s="494"/>
      <c r="BS277" s="494"/>
      <c r="BT277" s="494"/>
      <c r="BX277" s="493">
        <f t="shared" si="138"/>
        <v>0</v>
      </c>
      <c r="BY277" s="493" t="e">
        <f>#REF!*BE277</f>
        <v>#REF!</v>
      </c>
      <c r="BZ277" s="493">
        <f t="shared" si="120"/>
        <v>0</v>
      </c>
    </row>
    <row r="278" spans="1:78" ht="49.9" customHeight="1">
      <c r="A278" s="482">
        <f>IFERROR(VLOOKUP(G278,'base dados'!$K$2:$L$3,2,FALSE),0)</f>
        <v>0</v>
      </c>
      <c r="B278" s="482">
        <f>IFERROR(VLOOKUP(H278,'base dados'!$O$2:$P$5,2,FALSE),0)</f>
        <v>0</v>
      </c>
      <c r="C278" s="578">
        <f t="shared" si="118"/>
        <v>268</v>
      </c>
      <c r="D278" s="578"/>
      <c r="E278" s="578"/>
      <c r="F278" s="581"/>
      <c r="G278" s="579"/>
      <c r="H278" s="579"/>
      <c r="I278" s="578" t="str">
        <f>IFERROR(VLOOKUP(H278,'base dados'!$B$1:$E$47,4,FALSE)," ")</f>
        <v xml:space="preserve"> </v>
      </c>
      <c r="J278" s="582" t="s">
        <v>861</v>
      </c>
      <c r="K278" s="582">
        <v>100</v>
      </c>
      <c r="L278" s="586">
        <f t="shared" si="122"/>
        <v>100</v>
      </c>
      <c r="M278" s="587"/>
      <c r="N278" s="587"/>
      <c r="O278" s="586">
        <f t="shared" si="123"/>
        <v>0</v>
      </c>
      <c r="P278" s="587"/>
      <c r="Q278" s="587"/>
      <c r="R278" s="587"/>
      <c r="S278" s="587"/>
      <c r="T278" s="586">
        <f t="shared" si="124"/>
        <v>0</v>
      </c>
      <c r="U278" s="582"/>
      <c r="V278" s="582"/>
      <c r="W278" s="582"/>
      <c r="X278" s="582"/>
      <c r="Y278" s="586">
        <f t="shared" si="125"/>
        <v>0</v>
      </c>
      <c r="Z278" s="582"/>
      <c r="AA278" s="582"/>
      <c r="AB278" s="586">
        <f t="shared" si="126"/>
        <v>0</v>
      </c>
      <c r="AC278" s="582"/>
      <c r="AD278" s="582"/>
      <c r="AE278" s="582"/>
      <c r="AF278" s="586">
        <f t="shared" si="127"/>
        <v>0</v>
      </c>
      <c r="AG278" s="582"/>
      <c r="AH278" s="582"/>
      <c r="AI278" s="582"/>
      <c r="AJ278" s="582"/>
      <c r="AK278" s="586">
        <f t="shared" si="128"/>
        <v>0</v>
      </c>
      <c r="AL278" s="582"/>
      <c r="AM278" s="582"/>
      <c r="AN278" s="586">
        <f t="shared" si="129"/>
        <v>0</v>
      </c>
      <c r="AO278" s="582"/>
      <c r="AP278" s="582"/>
      <c r="AQ278" s="582"/>
      <c r="AR278" s="588">
        <f t="shared" si="130"/>
        <v>0</v>
      </c>
      <c r="AS278" s="590">
        <f t="shared" si="119"/>
        <v>0</v>
      </c>
      <c r="AT278" s="583" t="str">
        <f t="shared" si="131"/>
        <v/>
      </c>
      <c r="AU278" s="583" t="str">
        <f t="shared" si="132"/>
        <v/>
      </c>
      <c r="AV278" s="584" t="str">
        <f>IFERROR(VLOOKUP(G278,'base dados'!$B$2:$C$47,2,FALSE),"")</f>
        <v/>
      </c>
      <c r="AW278" s="589">
        <f t="shared" si="133"/>
        <v>0</v>
      </c>
      <c r="AX278" s="583" t="str">
        <f t="shared" si="134"/>
        <v/>
      </c>
      <c r="AY278" s="583" t="str">
        <f t="shared" si="135"/>
        <v/>
      </c>
      <c r="AZ278" s="585" t="str">
        <f>IFERROR(VLOOKUP(H278,'base dados'!$B$2:$C$47,2,FALSE),"")</f>
        <v/>
      </c>
      <c r="BA278" s="589">
        <f t="shared" si="136"/>
        <v>0</v>
      </c>
      <c r="BB278" s="589">
        <f t="shared" si="137"/>
        <v>0</v>
      </c>
      <c r="BD278" s="494"/>
      <c r="BE278" s="494"/>
      <c r="BF278" s="494"/>
      <c r="BG278" s="494"/>
      <c r="BH278" s="482" t="e">
        <f>VLOOKUP(I278,[27]TABELAS!$E$1:$F$48,2,0)</f>
        <v>#N/A</v>
      </c>
      <c r="BI278" s="491" t="str">
        <f>IF(AV278="","",VLOOKUP(CONCATENATE(I278,K278),[27]atualizada!$A$6:$N$160,12,0))</f>
        <v/>
      </c>
      <c r="BJ278" s="491" t="e">
        <f>IF(#REF!="","",VLOOKUP(CONCATENATE(I278,K278),[27]atualizada!$A$6:$N$160,8,0))</f>
        <v>#REF!</v>
      </c>
      <c r="BK278" s="491" t="e">
        <f>IF(BA278="","",VLOOKUP(CONCATENATE(I278,K278),[27]atualizada!$A$6:$N$160,10,0))</f>
        <v>#N/A</v>
      </c>
      <c r="BL278" s="494"/>
      <c r="BM278" s="494"/>
      <c r="BO278" s="491"/>
      <c r="BP278" s="491"/>
      <c r="BQ278" s="492">
        <f t="shared" si="121"/>
        <v>0</v>
      </c>
      <c r="BR278" s="494"/>
      <c r="BS278" s="494"/>
      <c r="BT278" s="494"/>
      <c r="BX278" s="493">
        <f t="shared" si="138"/>
        <v>0</v>
      </c>
      <c r="BY278" s="493" t="e">
        <f>#REF!*BE278</f>
        <v>#REF!</v>
      </c>
      <c r="BZ278" s="493">
        <f t="shared" si="120"/>
        <v>0</v>
      </c>
    </row>
    <row r="279" spans="1:78" ht="49.9" customHeight="1">
      <c r="A279" s="482">
        <f>IFERROR(VLOOKUP(G279,'base dados'!$K$2:$L$3,2,FALSE),0)</f>
        <v>0</v>
      </c>
      <c r="B279" s="482">
        <f>IFERROR(VLOOKUP(H279,'base dados'!$O$2:$P$5,2,FALSE),0)</f>
        <v>0</v>
      </c>
      <c r="C279" s="578">
        <f t="shared" si="118"/>
        <v>269</v>
      </c>
      <c r="D279" s="578"/>
      <c r="E279" s="578"/>
      <c r="F279" s="581"/>
      <c r="G279" s="579"/>
      <c r="H279" s="579"/>
      <c r="I279" s="578" t="str">
        <f>IFERROR(VLOOKUP(H279,'base dados'!$B$1:$E$47,4,FALSE)," ")</f>
        <v xml:space="preserve"> </v>
      </c>
      <c r="J279" s="582" t="s">
        <v>861</v>
      </c>
      <c r="K279" s="582">
        <v>100</v>
      </c>
      <c r="L279" s="586">
        <f t="shared" si="122"/>
        <v>100</v>
      </c>
      <c r="M279" s="587"/>
      <c r="N279" s="587"/>
      <c r="O279" s="586">
        <f t="shared" si="123"/>
        <v>0</v>
      </c>
      <c r="P279" s="587"/>
      <c r="Q279" s="587"/>
      <c r="R279" s="587"/>
      <c r="S279" s="587"/>
      <c r="T279" s="586">
        <f t="shared" si="124"/>
        <v>0</v>
      </c>
      <c r="U279" s="582"/>
      <c r="V279" s="582"/>
      <c r="W279" s="582"/>
      <c r="X279" s="582"/>
      <c r="Y279" s="586">
        <f t="shared" si="125"/>
        <v>0</v>
      </c>
      <c r="Z279" s="582"/>
      <c r="AA279" s="582"/>
      <c r="AB279" s="586">
        <f t="shared" si="126"/>
        <v>0</v>
      </c>
      <c r="AC279" s="582"/>
      <c r="AD279" s="582"/>
      <c r="AE279" s="582"/>
      <c r="AF279" s="586">
        <f t="shared" si="127"/>
        <v>0</v>
      </c>
      <c r="AG279" s="582"/>
      <c r="AH279" s="582"/>
      <c r="AI279" s="582"/>
      <c r="AJ279" s="582"/>
      <c r="AK279" s="586">
        <f t="shared" si="128"/>
        <v>0</v>
      </c>
      <c r="AL279" s="582"/>
      <c r="AM279" s="582"/>
      <c r="AN279" s="586">
        <f t="shared" si="129"/>
        <v>0</v>
      </c>
      <c r="AO279" s="582"/>
      <c r="AP279" s="582"/>
      <c r="AQ279" s="582"/>
      <c r="AR279" s="588">
        <f t="shared" si="130"/>
        <v>0</v>
      </c>
      <c r="AS279" s="590">
        <f t="shared" si="119"/>
        <v>0</v>
      </c>
      <c r="AT279" s="583" t="str">
        <f t="shared" si="131"/>
        <v/>
      </c>
      <c r="AU279" s="583" t="str">
        <f t="shared" si="132"/>
        <v/>
      </c>
      <c r="AV279" s="584" t="str">
        <f>IFERROR(VLOOKUP(G279,'base dados'!$B$2:$C$47,2,FALSE),"")</f>
        <v/>
      </c>
      <c r="AW279" s="589">
        <f t="shared" si="133"/>
        <v>0</v>
      </c>
      <c r="AX279" s="583" t="str">
        <f t="shared" si="134"/>
        <v/>
      </c>
      <c r="AY279" s="583" t="str">
        <f t="shared" si="135"/>
        <v/>
      </c>
      <c r="AZ279" s="585" t="str">
        <f>IFERROR(VLOOKUP(H279,'base dados'!$B$2:$C$47,2,FALSE),"")</f>
        <v/>
      </c>
      <c r="BA279" s="589">
        <f t="shared" si="136"/>
        <v>0</v>
      </c>
      <c r="BB279" s="589">
        <f t="shared" si="137"/>
        <v>0</v>
      </c>
      <c r="BD279" s="494"/>
      <c r="BE279" s="494"/>
      <c r="BF279" s="494"/>
      <c r="BG279" s="494"/>
      <c r="BH279" s="482" t="e">
        <f>VLOOKUP(I279,[27]TABELAS!$E$1:$F$48,2,0)</f>
        <v>#N/A</v>
      </c>
      <c r="BI279" s="491" t="str">
        <f>IF(AV279="","",VLOOKUP(CONCATENATE(I279,K279),[27]atualizada!$A$6:$N$160,12,0))</f>
        <v/>
      </c>
      <c r="BJ279" s="491" t="e">
        <f>IF(#REF!="","",VLOOKUP(CONCATENATE(I279,K279),[27]atualizada!$A$6:$N$160,8,0))</f>
        <v>#REF!</v>
      </c>
      <c r="BK279" s="491" t="e">
        <f>IF(BA279="","",VLOOKUP(CONCATENATE(I279,K279),[27]atualizada!$A$6:$N$160,10,0))</f>
        <v>#N/A</v>
      </c>
      <c r="BL279" s="494"/>
      <c r="BM279" s="494"/>
      <c r="BO279" s="491"/>
      <c r="BP279" s="491"/>
      <c r="BQ279" s="492">
        <f t="shared" si="121"/>
        <v>0</v>
      </c>
      <c r="BR279" s="494"/>
      <c r="BS279" s="494"/>
      <c r="BT279" s="494"/>
      <c r="BX279" s="493">
        <f t="shared" si="138"/>
        <v>0</v>
      </c>
      <c r="BY279" s="493" t="e">
        <f>#REF!*BE279</f>
        <v>#REF!</v>
      </c>
      <c r="BZ279" s="493">
        <f t="shared" si="120"/>
        <v>0</v>
      </c>
    </row>
    <row r="280" spans="1:78" ht="49.9" customHeight="1">
      <c r="A280" s="482">
        <f>IFERROR(VLOOKUP(G280,'base dados'!$K$2:$L$3,2,FALSE),0)</f>
        <v>0</v>
      </c>
      <c r="B280" s="482">
        <f>IFERROR(VLOOKUP(H280,'base dados'!$O$2:$P$5,2,FALSE),0)</f>
        <v>0</v>
      </c>
      <c r="C280" s="578">
        <f t="shared" si="118"/>
        <v>270</v>
      </c>
      <c r="D280" s="578"/>
      <c r="E280" s="578"/>
      <c r="F280" s="581"/>
      <c r="G280" s="579"/>
      <c r="H280" s="579"/>
      <c r="I280" s="578" t="str">
        <f>IFERROR(VLOOKUP(H280,'base dados'!$B$1:$E$47,4,FALSE)," ")</f>
        <v xml:space="preserve"> </v>
      </c>
      <c r="J280" s="582" t="s">
        <v>861</v>
      </c>
      <c r="K280" s="582">
        <v>100</v>
      </c>
      <c r="L280" s="586">
        <f t="shared" si="122"/>
        <v>100</v>
      </c>
      <c r="M280" s="587"/>
      <c r="N280" s="587"/>
      <c r="O280" s="586">
        <f t="shared" si="123"/>
        <v>0</v>
      </c>
      <c r="P280" s="587"/>
      <c r="Q280" s="587"/>
      <c r="R280" s="587"/>
      <c r="S280" s="587"/>
      <c r="T280" s="586">
        <f t="shared" si="124"/>
        <v>0</v>
      </c>
      <c r="U280" s="582"/>
      <c r="V280" s="582"/>
      <c r="W280" s="582"/>
      <c r="X280" s="582"/>
      <c r="Y280" s="586">
        <f t="shared" si="125"/>
        <v>0</v>
      </c>
      <c r="Z280" s="582"/>
      <c r="AA280" s="582"/>
      <c r="AB280" s="586">
        <f t="shared" si="126"/>
        <v>0</v>
      </c>
      <c r="AC280" s="582"/>
      <c r="AD280" s="582"/>
      <c r="AE280" s="582"/>
      <c r="AF280" s="586">
        <f t="shared" si="127"/>
        <v>0</v>
      </c>
      <c r="AG280" s="582"/>
      <c r="AH280" s="582"/>
      <c r="AI280" s="582"/>
      <c r="AJ280" s="582"/>
      <c r="AK280" s="586">
        <f t="shared" si="128"/>
        <v>0</v>
      </c>
      <c r="AL280" s="582"/>
      <c r="AM280" s="582"/>
      <c r="AN280" s="586">
        <f t="shared" si="129"/>
        <v>0</v>
      </c>
      <c r="AO280" s="582"/>
      <c r="AP280" s="582"/>
      <c r="AQ280" s="582"/>
      <c r="AR280" s="588">
        <f t="shared" si="130"/>
        <v>0</v>
      </c>
      <c r="AS280" s="590">
        <f t="shared" si="119"/>
        <v>0</v>
      </c>
      <c r="AT280" s="583" t="str">
        <f t="shared" si="131"/>
        <v/>
      </c>
      <c r="AU280" s="583" t="str">
        <f t="shared" si="132"/>
        <v/>
      </c>
      <c r="AV280" s="584" t="str">
        <f>IFERROR(VLOOKUP(G280,'base dados'!$B$2:$C$47,2,FALSE),"")</f>
        <v/>
      </c>
      <c r="AW280" s="589">
        <f t="shared" si="133"/>
        <v>0</v>
      </c>
      <c r="AX280" s="583" t="str">
        <f t="shared" si="134"/>
        <v/>
      </c>
      <c r="AY280" s="583" t="str">
        <f t="shared" si="135"/>
        <v/>
      </c>
      <c r="AZ280" s="585" t="str">
        <f>IFERROR(VLOOKUP(H280,'base dados'!$B$2:$C$47,2,FALSE),"")</f>
        <v/>
      </c>
      <c r="BA280" s="589">
        <f t="shared" si="136"/>
        <v>0</v>
      </c>
      <c r="BB280" s="589">
        <f t="shared" si="137"/>
        <v>0</v>
      </c>
      <c r="BD280" s="494"/>
      <c r="BE280" s="494"/>
      <c r="BF280" s="494"/>
      <c r="BG280" s="494"/>
      <c r="BH280" s="482" t="e">
        <f>VLOOKUP(I280,[27]TABELAS!$E$1:$F$48,2,0)</f>
        <v>#N/A</v>
      </c>
      <c r="BI280" s="491" t="str">
        <f>IF(AV280="","",VLOOKUP(CONCATENATE(I280,K280),[27]atualizada!$A$6:$N$160,12,0))</f>
        <v/>
      </c>
      <c r="BJ280" s="491" t="e">
        <f>IF(#REF!="","",VLOOKUP(CONCATENATE(I280,K280),[27]atualizada!$A$6:$N$160,8,0))</f>
        <v>#REF!</v>
      </c>
      <c r="BK280" s="491" t="e">
        <f>IF(BA280="","",VLOOKUP(CONCATENATE(I280,K280),[27]atualizada!$A$6:$N$160,10,0))</f>
        <v>#N/A</v>
      </c>
      <c r="BL280" s="494"/>
      <c r="BM280" s="494"/>
      <c r="BO280" s="491"/>
      <c r="BP280" s="491"/>
      <c r="BQ280" s="492">
        <f t="shared" si="121"/>
        <v>0</v>
      </c>
      <c r="BR280" s="494"/>
      <c r="BS280" s="494"/>
      <c r="BT280" s="494"/>
      <c r="BX280" s="493">
        <f t="shared" si="138"/>
        <v>0</v>
      </c>
      <c r="BY280" s="493" t="e">
        <f>#REF!*BE280</f>
        <v>#REF!</v>
      </c>
      <c r="BZ280" s="493">
        <f t="shared" si="120"/>
        <v>0</v>
      </c>
    </row>
    <row r="281" spans="1:78" ht="49.9" customHeight="1">
      <c r="A281" s="482">
        <f>IFERROR(VLOOKUP(G281,'base dados'!$K$2:$L$3,2,FALSE),0)</f>
        <v>0</v>
      </c>
      <c r="B281" s="482">
        <f>IFERROR(VLOOKUP(H281,'base dados'!$O$2:$P$5,2,FALSE),0)</f>
        <v>0</v>
      </c>
      <c r="C281" s="578">
        <f t="shared" si="118"/>
        <v>271</v>
      </c>
      <c r="D281" s="578"/>
      <c r="E281" s="578"/>
      <c r="F281" s="581"/>
      <c r="G281" s="579"/>
      <c r="H281" s="579"/>
      <c r="I281" s="578" t="str">
        <f>IFERROR(VLOOKUP(H281,'base dados'!$B$1:$E$47,4,FALSE)," ")</f>
        <v xml:space="preserve"> </v>
      </c>
      <c r="J281" s="582" t="s">
        <v>861</v>
      </c>
      <c r="K281" s="582">
        <v>100</v>
      </c>
      <c r="L281" s="586">
        <f t="shared" si="122"/>
        <v>100</v>
      </c>
      <c r="M281" s="587"/>
      <c r="N281" s="587"/>
      <c r="O281" s="586">
        <f t="shared" si="123"/>
        <v>0</v>
      </c>
      <c r="P281" s="587"/>
      <c r="Q281" s="587"/>
      <c r="R281" s="587"/>
      <c r="S281" s="587"/>
      <c r="T281" s="586">
        <f t="shared" si="124"/>
        <v>0</v>
      </c>
      <c r="U281" s="582"/>
      <c r="V281" s="582"/>
      <c r="W281" s="582"/>
      <c r="X281" s="582"/>
      <c r="Y281" s="586">
        <f t="shared" si="125"/>
        <v>0</v>
      </c>
      <c r="Z281" s="582"/>
      <c r="AA281" s="582"/>
      <c r="AB281" s="586">
        <f t="shared" si="126"/>
        <v>0</v>
      </c>
      <c r="AC281" s="582"/>
      <c r="AD281" s="582"/>
      <c r="AE281" s="582"/>
      <c r="AF281" s="586">
        <f t="shared" si="127"/>
        <v>0</v>
      </c>
      <c r="AG281" s="582"/>
      <c r="AH281" s="582"/>
      <c r="AI281" s="582"/>
      <c r="AJ281" s="582"/>
      <c r="AK281" s="586">
        <f t="shared" si="128"/>
        <v>0</v>
      </c>
      <c r="AL281" s="582"/>
      <c r="AM281" s="582"/>
      <c r="AN281" s="586">
        <f t="shared" si="129"/>
        <v>0</v>
      </c>
      <c r="AO281" s="582"/>
      <c r="AP281" s="582"/>
      <c r="AQ281" s="582"/>
      <c r="AR281" s="588">
        <f t="shared" si="130"/>
        <v>0</v>
      </c>
      <c r="AS281" s="590">
        <f t="shared" si="119"/>
        <v>0</v>
      </c>
      <c r="AT281" s="583" t="str">
        <f t="shared" si="131"/>
        <v/>
      </c>
      <c r="AU281" s="583" t="str">
        <f t="shared" si="132"/>
        <v/>
      </c>
      <c r="AV281" s="584" t="str">
        <f>IFERROR(VLOOKUP(G281,'base dados'!$B$2:$C$47,2,FALSE),"")</f>
        <v/>
      </c>
      <c r="AW281" s="589">
        <f t="shared" si="133"/>
        <v>0</v>
      </c>
      <c r="AX281" s="583" t="str">
        <f t="shared" si="134"/>
        <v/>
      </c>
      <c r="AY281" s="583" t="str">
        <f t="shared" si="135"/>
        <v/>
      </c>
      <c r="AZ281" s="585" t="str">
        <f>IFERROR(VLOOKUP(H281,'base dados'!$B$2:$C$47,2,FALSE),"")</f>
        <v/>
      </c>
      <c r="BA281" s="589">
        <f t="shared" si="136"/>
        <v>0</v>
      </c>
      <c r="BB281" s="589">
        <f t="shared" si="137"/>
        <v>0</v>
      </c>
      <c r="BD281" s="494"/>
      <c r="BE281" s="494"/>
      <c r="BF281" s="494"/>
      <c r="BG281" s="494"/>
      <c r="BH281" s="482" t="e">
        <f>VLOOKUP(I281,[27]TABELAS!$E$1:$F$48,2,0)</f>
        <v>#N/A</v>
      </c>
      <c r="BI281" s="491" t="str">
        <f>IF(AV281="","",VLOOKUP(CONCATENATE(I281,K281),[27]atualizada!$A$6:$N$160,12,0))</f>
        <v/>
      </c>
      <c r="BJ281" s="491" t="e">
        <f>IF(#REF!="","",VLOOKUP(CONCATENATE(I281,K281),[27]atualizada!$A$6:$N$160,8,0))</f>
        <v>#REF!</v>
      </c>
      <c r="BK281" s="491" t="e">
        <f>IF(BA281="","",VLOOKUP(CONCATENATE(I281,K281),[27]atualizada!$A$6:$N$160,10,0))</f>
        <v>#N/A</v>
      </c>
      <c r="BL281" s="494"/>
      <c r="BM281" s="494"/>
      <c r="BO281" s="491"/>
      <c r="BP281" s="491"/>
      <c r="BQ281" s="492">
        <f t="shared" si="121"/>
        <v>0</v>
      </c>
      <c r="BR281" s="494"/>
      <c r="BS281" s="494"/>
      <c r="BT281" s="494"/>
      <c r="BX281" s="493">
        <f t="shared" si="138"/>
        <v>0</v>
      </c>
      <c r="BY281" s="493" t="e">
        <f>#REF!*BE281</f>
        <v>#REF!</v>
      </c>
      <c r="BZ281" s="493">
        <f t="shared" si="120"/>
        <v>0</v>
      </c>
    </row>
    <row r="282" spans="1:78" ht="49.9" customHeight="1">
      <c r="A282" s="482">
        <f>IFERROR(VLOOKUP(G282,'base dados'!$K$2:$L$3,2,FALSE),0)</f>
        <v>0</v>
      </c>
      <c r="B282" s="482">
        <f>IFERROR(VLOOKUP(H282,'base dados'!$O$2:$P$5,2,FALSE),0)</f>
        <v>0</v>
      </c>
      <c r="C282" s="578">
        <f t="shared" si="118"/>
        <v>272</v>
      </c>
      <c r="D282" s="578"/>
      <c r="E282" s="578"/>
      <c r="F282" s="581"/>
      <c r="G282" s="579"/>
      <c r="H282" s="579"/>
      <c r="I282" s="578" t="str">
        <f>IFERROR(VLOOKUP(H282,'base dados'!$B$1:$E$47,4,FALSE)," ")</f>
        <v xml:space="preserve"> </v>
      </c>
      <c r="J282" s="582" t="s">
        <v>861</v>
      </c>
      <c r="K282" s="582">
        <v>100</v>
      </c>
      <c r="L282" s="586">
        <f t="shared" si="122"/>
        <v>100</v>
      </c>
      <c r="M282" s="587"/>
      <c r="N282" s="587"/>
      <c r="O282" s="586">
        <f t="shared" si="123"/>
        <v>0</v>
      </c>
      <c r="P282" s="587"/>
      <c r="Q282" s="587"/>
      <c r="R282" s="587"/>
      <c r="S282" s="587"/>
      <c r="T282" s="586">
        <f t="shared" si="124"/>
        <v>0</v>
      </c>
      <c r="U282" s="582"/>
      <c r="V282" s="582"/>
      <c r="W282" s="582"/>
      <c r="X282" s="582"/>
      <c r="Y282" s="586">
        <f t="shared" si="125"/>
        <v>0</v>
      </c>
      <c r="Z282" s="582"/>
      <c r="AA282" s="582"/>
      <c r="AB282" s="586">
        <f t="shared" si="126"/>
        <v>0</v>
      </c>
      <c r="AC282" s="582"/>
      <c r="AD282" s="582"/>
      <c r="AE282" s="582"/>
      <c r="AF282" s="586">
        <f t="shared" si="127"/>
        <v>0</v>
      </c>
      <c r="AG282" s="582"/>
      <c r="AH282" s="582"/>
      <c r="AI282" s="582"/>
      <c r="AJ282" s="582"/>
      <c r="AK282" s="586">
        <f t="shared" si="128"/>
        <v>0</v>
      </c>
      <c r="AL282" s="582"/>
      <c r="AM282" s="582"/>
      <c r="AN282" s="586">
        <f t="shared" si="129"/>
        <v>0</v>
      </c>
      <c r="AO282" s="582"/>
      <c r="AP282" s="582"/>
      <c r="AQ282" s="582"/>
      <c r="AR282" s="588">
        <f t="shared" si="130"/>
        <v>0</v>
      </c>
      <c r="AS282" s="590">
        <f t="shared" si="119"/>
        <v>0</v>
      </c>
      <c r="AT282" s="583" t="str">
        <f t="shared" si="131"/>
        <v/>
      </c>
      <c r="AU282" s="583" t="str">
        <f t="shared" si="132"/>
        <v/>
      </c>
      <c r="AV282" s="584" t="str">
        <f>IFERROR(VLOOKUP(G282,'base dados'!$B$2:$C$47,2,FALSE),"")</f>
        <v/>
      </c>
      <c r="AW282" s="589">
        <f t="shared" si="133"/>
        <v>0</v>
      </c>
      <c r="AX282" s="583" t="str">
        <f t="shared" si="134"/>
        <v/>
      </c>
      <c r="AY282" s="583" t="str">
        <f t="shared" si="135"/>
        <v/>
      </c>
      <c r="AZ282" s="585" t="str">
        <f>IFERROR(VLOOKUP(H282,'base dados'!$B$2:$C$47,2,FALSE),"")</f>
        <v/>
      </c>
      <c r="BA282" s="589">
        <f t="shared" si="136"/>
        <v>0</v>
      </c>
      <c r="BB282" s="589">
        <f t="shared" si="137"/>
        <v>0</v>
      </c>
      <c r="BD282" s="494"/>
      <c r="BE282" s="494"/>
      <c r="BF282" s="494"/>
      <c r="BG282" s="494"/>
      <c r="BH282" s="482" t="e">
        <f>VLOOKUP(I282,[27]TABELAS!$E$1:$F$48,2,0)</f>
        <v>#N/A</v>
      </c>
      <c r="BI282" s="491" t="str">
        <f>IF(AV282="","",VLOOKUP(CONCATENATE(I282,K282),[27]atualizada!$A$6:$N$160,12,0))</f>
        <v/>
      </c>
      <c r="BJ282" s="491" t="e">
        <f>IF(#REF!="","",VLOOKUP(CONCATENATE(I282,K282),[27]atualizada!$A$6:$N$160,8,0))</f>
        <v>#REF!</v>
      </c>
      <c r="BK282" s="491" t="e">
        <f>IF(BA282="","",VLOOKUP(CONCATENATE(I282,K282),[27]atualizada!$A$6:$N$160,10,0))</f>
        <v>#N/A</v>
      </c>
      <c r="BL282" s="494"/>
      <c r="BM282" s="494"/>
      <c r="BO282" s="491"/>
      <c r="BP282" s="491"/>
      <c r="BQ282" s="492">
        <f t="shared" si="121"/>
        <v>0</v>
      </c>
      <c r="BR282" s="494"/>
      <c r="BS282" s="494"/>
      <c r="BT282" s="494"/>
      <c r="BX282" s="493">
        <f t="shared" si="138"/>
        <v>0</v>
      </c>
      <c r="BY282" s="493" t="e">
        <f>#REF!*BE282</f>
        <v>#REF!</v>
      </c>
      <c r="BZ282" s="493">
        <f t="shared" si="120"/>
        <v>0</v>
      </c>
    </row>
    <row r="283" spans="1:78" ht="49.9" customHeight="1">
      <c r="A283" s="482">
        <f>IFERROR(VLOOKUP(G283,'base dados'!$K$2:$L$3,2,FALSE),0)</f>
        <v>0</v>
      </c>
      <c r="B283" s="482">
        <f>IFERROR(VLOOKUP(H283,'base dados'!$O$2:$P$5,2,FALSE),0)</f>
        <v>0</v>
      </c>
      <c r="C283" s="578">
        <f t="shared" si="118"/>
        <v>273</v>
      </c>
      <c r="D283" s="578"/>
      <c r="E283" s="578"/>
      <c r="F283" s="581"/>
      <c r="G283" s="579"/>
      <c r="H283" s="579"/>
      <c r="I283" s="578" t="str">
        <f>IFERROR(VLOOKUP(H283,'base dados'!$B$1:$E$47,4,FALSE)," ")</f>
        <v xml:space="preserve"> </v>
      </c>
      <c r="J283" s="582" t="s">
        <v>861</v>
      </c>
      <c r="K283" s="582">
        <v>100</v>
      </c>
      <c r="L283" s="586">
        <f t="shared" si="122"/>
        <v>100</v>
      </c>
      <c r="M283" s="587"/>
      <c r="N283" s="587"/>
      <c r="O283" s="586">
        <f t="shared" si="123"/>
        <v>0</v>
      </c>
      <c r="P283" s="587"/>
      <c r="Q283" s="587"/>
      <c r="R283" s="587"/>
      <c r="S283" s="587"/>
      <c r="T283" s="586">
        <f t="shared" si="124"/>
        <v>0</v>
      </c>
      <c r="U283" s="582"/>
      <c r="V283" s="582"/>
      <c r="W283" s="582"/>
      <c r="X283" s="582"/>
      <c r="Y283" s="586">
        <f t="shared" si="125"/>
        <v>0</v>
      </c>
      <c r="Z283" s="582"/>
      <c r="AA283" s="582"/>
      <c r="AB283" s="586">
        <f t="shared" si="126"/>
        <v>0</v>
      </c>
      <c r="AC283" s="582"/>
      <c r="AD283" s="582"/>
      <c r="AE283" s="582"/>
      <c r="AF283" s="586">
        <f t="shared" si="127"/>
        <v>0</v>
      </c>
      <c r="AG283" s="582"/>
      <c r="AH283" s="582"/>
      <c r="AI283" s="582"/>
      <c r="AJ283" s="582"/>
      <c r="AK283" s="586">
        <f t="shared" si="128"/>
        <v>0</v>
      </c>
      <c r="AL283" s="582"/>
      <c r="AM283" s="582"/>
      <c r="AN283" s="586">
        <f t="shared" si="129"/>
        <v>0</v>
      </c>
      <c r="AO283" s="582"/>
      <c r="AP283" s="582"/>
      <c r="AQ283" s="582"/>
      <c r="AR283" s="588">
        <f t="shared" si="130"/>
        <v>0</v>
      </c>
      <c r="AS283" s="590">
        <f t="shared" si="119"/>
        <v>0</v>
      </c>
      <c r="AT283" s="583" t="str">
        <f t="shared" si="131"/>
        <v/>
      </c>
      <c r="AU283" s="583" t="str">
        <f t="shared" si="132"/>
        <v/>
      </c>
      <c r="AV283" s="584" t="str">
        <f>IFERROR(VLOOKUP(G283,'base dados'!$B$2:$C$47,2,FALSE),"")</f>
        <v/>
      </c>
      <c r="AW283" s="589">
        <f t="shared" si="133"/>
        <v>0</v>
      </c>
      <c r="AX283" s="583" t="str">
        <f t="shared" si="134"/>
        <v/>
      </c>
      <c r="AY283" s="583" t="str">
        <f t="shared" si="135"/>
        <v/>
      </c>
      <c r="AZ283" s="585" t="str">
        <f>IFERROR(VLOOKUP(H283,'base dados'!$B$2:$C$47,2,FALSE),"")</f>
        <v/>
      </c>
      <c r="BA283" s="589">
        <f t="shared" si="136"/>
        <v>0</v>
      </c>
      <c r="BB283" s="589">
        <f t="shared" si="137"/>
        <v>0</v>
      </c>
      <c r="BD283" s="494"/>
      <c r="BE283" s="494"/>
      <c r="BF283" s="494"/>
      <c r="BG283" s="494"/>
      <c r="BH283" s="482" t="e">
        <f>VLOOKUP(I283,[27]TABELAS!$E$1:$F$48,2,0)</f>
        <v>#N/A</v>
      </c>
      <c r="BI283" s="491" t="str">
        <f>IF(AV283="","",VLOOKUP(CONCATENATE(I283,K283),[27]atualizada!$A$6:$N$160,12,0))</f>
        <v/>
      </c>
      <c r="BJ283" s="491" t="e">
        <f>IF(#REF!="","",VLOOKUP(CONCATENATE(I283,K283),[27]atualizada!$A$6:$N$160,8,0))</f>
        <v>#REF!</v>
      </c>
      <c r="BK283" s="491" t="e">
        <f>IF(BA283="","",VLOOKUP(CONCATENATE(I283,K283),[27]atualizada!$A$6:$N$160,10,0))</f>
        <v>#N/A</v>
      </c>
      <c r="BL283" s="494"/>
      <c r="BM283" s="494"/>
      <c r="BO283" s="491"/>
      <c r="BP283" s="491"/>
      <c r="BQ283" s="492">
        <f t="shared" si="121"/>
        <v>0</v>
      </c>
      <c r="BR283" s="494"/>
      <c r="BS283" s="494"/>
      <c r="BT283" s="494"/>
      <c r="BX283" s="493">
        <f t="shared" si="138"/>
        <v>0</v>
      </c>
      <c r="BY283" s="493" t="e">
        <f>#REF!*BE283</f>
        <v>#REF!</v>
      </c>
      <c r="BZ283" s="493">
        <f t="shared" si="120"/>
        <v>0</v>
      </c>
    </row>
    <row r="284" spans="1:78" ht="49.9" customHeight="1">
      <c r="A284" s="482">
        <f>IFERROR(VLOOKUP(G284,'base dados'!$K$2:$L$3,2,FALSE),0)</f>
        <v>0</v>
      </c>
      <c r="B284" s="482">
        <f>IFERROR(VLOOKUP(H284,'base dados'!$O$2:$P$5,2,FALSE),0)</f>
        <v>0</v>
      </c>
      <c r="C284" s="578">
        <f t="shared" si="118"/>
        <v>274</v>
      </c>
      <c r="D284" s="578"/>
      <c r="E284" s="578"/>
      <c r="F284" s="581"/>
      <c r="G284" s="579"/>
      <c r="H284" s="579"/>
      <c r="I284" s="578" t="str">
        <f>IFERROR(VLOOKUP(H284,'base dados'!$B$1:$E$47,4,FALSE)," ")</f>
        <v xml:space="preserve"> </v>
      </c>
      <c r="J284" s="582" t="s">
        <v>861</v>
      </c>
      <c r="K284" s="582">
        <v>100</v>
      </c>
      <c r="L284" s="586">
        <f t="shared" si="122"/>
        <v>100</v>
      </c>
      <c r="M284" s="587"/>
      <c r="N284" s="587"/>
      <c r="O284" s="586">
        <f t="shared" si="123"/>
        <v>0</v>
      </c>
      <c r="P284" s="587"/>
      <c r="Q284" s="587"/>
      <c r="R284" s="587"/>
      <c r="S284" s="587"/>
      <c r="T284" s="586">
        <f t="shared" si="124"/>
        <v>0</v>
      </c>
      <c r="U284" s="582"/>
      <c r="V284" s="582"/>
      <c r="W284" s="582"/>
      <c r="X284" s="582"/>
      <c r="Y284" s="586">
        <f t="shared" si="125"/>
        <v>0</v>
      </c>
      <c r="Z284" s="582"/>
      <c r="AA284" s="582"/>
      <c r="AB284" s="586">
        <f t="shared" si="126"/>
        <v>0</v>
      </c>
      <c r="AC284" s="582"/>
      <c r="AD284" s="582"/>
      <c r="AE284" s="582"/>
      <c r="AF284" s="586">
        <f t="shared" si="127"/>
        <v>0</v>
      </c>
      <c r="AG284" s="582"/>
      <c r="AH284" s="582"/>
      <c r="AI284" s="582"/>
      <c r="AJ284" s="582"/>
      <c r="AK284" s="586">
        <f t="shared" si="128"/>
        <v>0</v>
      </c>
      <c r="AL284" s="582"/>
      <c r="AM284" s="582"/>
      <c r="AN284" s="586">
        <f t="shared" si="129"/>
        <v>0</v>
      </c>
      <c r="AO284" s="582"/>
      <c r="AP284" s="582"/>
      <c r="AQ284" s="582"/>
      <c r="AR284" s="588">
        <f t="shared" si="130"/>
        <v>0</v>
      </c>
      <c r="AS284" s="590">
        <f t="shared" si="119"/>
        <v>0</v>
      </c>
      <c r="AT284" s="583" t="str">
        <f t="shared" si="131"/>
        <v/>
      </c>
      <c r="AU284" s="583" t="str">
        <f t="shared" si="132"/>
        <v/>
      </c>
      <c r="AV284" s="584" t="str">
        <f>IFERROR(VLOOKUP(G284,'base dados'!$B$2:$C$47,2,FALSE),"")</f>
        <v/>
      </c>
      <c r="AW284" s="589">
        <f t="shared" si="133"/>
        <v>0</v>
      </c>
      <c r="AX284" s="583" t="str">
        <f t="shared" si="134"/>
        <v/>
      </c>
      <c r="AY284" s="583" t="str">
        <f t="shared" si="135"/>
        <v/>
      </c>
      <c r="AZ284" s="585" t="str">
        <f>IFERROR(VLOOKUP(H284,'base dados'!$B$2:$C$47,2,FALSE),"")</f>
        <v/>
      </c>
      <c r="BA284" s="589">
        <f t="shared" si="136"/>
        <v>0</v>
      </c>
      <c r="BB284" s="589">
        <f t="shared" si="137"/>
        <v>0</v>
      </c>
      <c r="BD284" s="494"/>
      <c r="BE284" s="494"/>
      <c r="BF284" s="494"/>
      <c r="BG284" s="494"/>
      <c r="BH284" s="482" t="e">
        <f>VLOOKUP(I284,[27]TABELAS!$E$1:$F$48,2,0)</f>
        <v>#N/A</v>
      </c>
      <c r="BI284" s="491" t="str">
        <f>IF(AV284="","",VLOOKUP(CONCATENATE(I284,K284),[27]atualizada!$A$6:$N$160,12,0))</f>
        <v/>
      </c>
      <c r="BJ284" s="491" t="e">
        <f>IF(#REF!="","",VLOOKUP(CONCATENATE(I284,K284),[27]atualizada!$A$6:$N$160,8,0))</f>
        <v>#REF!</v>
      </c>
      <c r="BK284" s="491" t="e">
        <f>IF(BA284="","",VLOOKUP(CONCATENATE(I284,K284),[27]atualizada!$A$6:$N$160,10,0))</f>
        <v>#N/A</v>
      </c>
      <c r="BL284" s="494"/>
      <c r="BM284" s="494"/>
      <c r="BO284" s="491"/>
      <c r="BP284" s="491"/>
      <c r="BQ284" s="492">
        <f t="shared" si="121"/>
        <v>0</v>
      </c>
      <c r="BR284" s="494"/>
      <c r="BS284" s="494"/>
      <c r="BT284" s="494"/>
      <c r="BX284" s="493">
        <f t="shared" si="138"/>
        <v>0</v>
      </c>
      <c r="BY284" s="493" t="e">
        <f>#REF!*BE284</f>
        <v>#REF!</v>
      </c>
      <c r="BZ284" s="493">
        <f t="shared" si="120"/>
        <v>0</v>
      </c>
    </row>
    <row r="285" spans="1:78" ht="49.9" customHeight="1">
      <c r="A285" s="482">
        <f>IFERROR(VLOOKUP(G285,'base dados'!$K$2:$L$3,2,FALSE),0)</f>
        <v>0</v>
      </c>
      <c r="B285" s="482">
        <f>IFERROR(VLOOKUP(H285,'base dados'!$O$2:$P$5,2,FALSE),0)</f>
        <v>0</v>
      </c>
      <c r="C285" s="578">
        <f t="shared" si="118"/>
        <v>275</v>
      </c>
      <c r="D285" s="578"/>
      <c r="E285" s="578"/>
      <c r="F285" s="581"/>
      <c r="G285" s="579"/>
      <c r="H285" s="579"/>
      <c r="I285" s="578" t="str">
        <f>IFERROR(VLOOKUP(H285,'base dados'!$B$1:$E$47,4,FALSE)," ")</f>
        <v xml:space="preserve"> </v>
      </c>
      <c r="J285" s="582" t="s">
        <v>861</v>
      </c>
      <c r="K285" s="582">
        <v>100</v>
      </c>
      <c r="L285" s="586">
        <f t="shared" si="122"/>
        <v>100</v>
      </c>
      <c r="M285" s="587"/>
      <c r="N285" s="587"/>
      <c r="O285" s="586">
        <f t="shared" si="123"/>
        <v>0</v>
      </c>
      <c r="P285" s="587"/>
      <c r="Q285" s="587"/>
      <c r="R285" s="587"/>
      <c r="S285" s="587"/>
      <c r="T285" s="586">
        <f t="shared" si="124"/>
        <v>0</v>
      </c>
      <c r="U285" s="582"/>
      <c r="V285" s="582"/>
      <c r="W285" s="582"/>
      <c r="X285" s="582"/>
      <c r="Y285" s="586">
        <f t="shared" si="125"/>
        <v>0</v>
      </c>
      <c r="Z285" s="582"/>
      <c r="AA285" s="582"/>
      <c r="AB285" s="586">
        <f t="shared" si="126"/>
        <v>0</v>
      </c>
      <c r="AC285" s="582"/>
      <c r="AD285" s="582"/>
      <c r="AE285" s="582"/>
      <c r="AF285" s="586">
        <f t="shared" si="127"/>
        <v>0</v>
      </c>
      <c r="AG285" s="582"/>
      <c r="AH285" s="582"/>
      <c r="AI285" s="582"/>
      <c r="AJ285" s="582"/>
      <c r="AK285" s="586">
        <f t="shared" si="128"/>
        <v>0</v>
      </c>
      <c r="AL285" s="582"/>
      <c r="AM285" s="582"/>
      <c r="AN285" s="586">
        <f t="shared" si="129"/>
        <v>0</v>
      </c>
      <c r="AO285" s="582"/>
      <c r="AP285" s="582"/>
      <c r="AQ285" s="582"/>
      <c r="AR285" s="588">
        <f t="shared" si="130"/>
        <v>0</v>
      </c>
      <c r="AS285" s="590">
        <f t="shared" si="119"/>
        <v>0</v>
      </c>
      <c r="AT285" s="583" t="str">
        <f t="shared" si="131"/>
        <v/>
      </c>
      <c r="AU285" s="583" t="str">
        <f t="shared" si="132"/>
        <v/>
      </c>
      <c r="AV285" s="584" t="str">
        <f>IFERROR(VLOOKUP(G285,'base dados'!$B$2:$C$47,2,FALSE),"")</f>
        <v/>
      </c>
      <c r="AW285" s="589">
        <f t="shared" si="133"/>
        <v>0</v>
      </c>
      <c r="AX285" s="583" t="str">
        <f t="shared" si="134"/>
        <v/>
      </c>
      <c r="AY285" s="583" t="str">
        <f t="shared" si="135"/>
        <v/>
      </c>
      <c r="AZ285" s="585" t="str">
        <f>IFERROR(VLOOKUP(H285,'base dados'!$B$2:$C$47,2,FALSE),"")</f>
        <v/>
      </c>
      <c r="BA285" s="589">
        <f t="shared" si="136"/>
        <v>0</v>
      </c>
      <c r="BB285" s="589">
        <f t="shared" si="137"/>
        <v>0</v>
      </c>
      <c r="BD285" s="494"/>
      <c r="BE285" s="494"/>
      <c r="BF285" s="494"/>
      <c r="BG285" s="494"/>
      <c r="BH285" s="482" t="e">
        <f>VLOOKUP(I285,[27]TABELAS!$E$1:$F$48,2,0)</f>
        <v>#N/A</v>
      </c>
      <c r="BI285" s="491" t="str">
        <f>IF(AV285="","",VLOOKUP(CONCATENATE(I285,K285),[27]atualizada!$A$6:$N$160,12,0))</f>
        <v/>
      </c>
      <c r="BJ285" s="491" t="e">
        <f>IF(#REF!="","",VLOOKUP(CONCATENATE(I285,K285),[27]atualizada!$A$6:$N$160,8,0))</f>
        <v>#REF!</v>
      </c>
      <c r="BK285" s="491" t="e">
        <f>IF(BA285="","",VLOOKUP(CONCATENATE(I285,K285),[27]atualizada!$A$6:$N$160,10,0))</f>
        <v>#N/A</v>
      </c>
      <c r="BL285" s="494"/>
      <c r="BM285" s="494"/>
      <c r="BO285" s="491"/>
      <c r="BP285" s="491"/>
      <c r="BQ285" s="492">
        <f t="shared" si="121"/>
        <v>0</v>
      </c>
      <c r="BR285" s="494"/>
      <c r="BS285" s="494"/>
      <c r="BT285" s="494"/>
      <c r="BX285" s="493">
        <f t="shared" si="138"/>
        <v>0</v>
      </c>
      <c r="BY285" s="493" t="e">
        <f>#REF!*BE285</f>
        <v>#REF!</v>
      </c>
      <c r="BZ285" s="493">
        <f t="shared" si="120"/>
        <v>0</v>
      </c>
    </row>
    <row r="286" spans="1:78" ht="49.9" customHeight="1">
      <c r="A286" s="482">
        <f>IFERROR(VLOOKUP(G286,'base dados'!$K$2:$L$3,2,FALSE),0)</f>
        <v>0</v>
      </c>
      <c r="B286" s="482">
        <f>IFERROR(VLOOKUP(H286,'base dados'!$O$2:$P$5,2,FALSE),0)</f>
        <v>0</v>
      </c>
      <c r="C286" s="578">
        <f t="shared" si="118"/>
        <v>276</v>
      </c>
      <c r="D286" s="578"/>
      <c r="E286" s="578"/>
      <c r="F286" s="581"/>
      <c r="G286" s="579"/>
      <c r="H286" s="579"/>
      <c r="I286" s="578" t="str">
        <f>IFERROR(VLOOKUP(H286,'base dados'!$B$1:$E$47,4,FALSE)," ")</f>
        <v xml:space="preserve"> </v>
      </c>
      <c r="J286" s="582" t="s">
        <v>861</v>
      </c>
      <c r="K286" s="582">
        <v>100</v>
      </c>
      <c r="L286" s="586">
        <f t="shared" si="122"/>
        <v>100</v>
      </c>
      <c r="M286" s="587"/>
      <c r="N286" s="587"/>
      <c r="O286" s="586">
        <f t="shared" si="123"/>
        <v>0</v>
      </c>
      <c r="P286" s="587"/>
      <c r="Q286" s="587"/>
      <c r="R286" s="587"/>
      <c r="S286" s="587"/>
      <c r="T286" s="586">
        <f t="shared" si="124"/>
        <v>0</v>
      </c>
      <c r="U286" s="582"/>
      <c r="V286" s="582"/>
      <c r="W286" s="582"/>
      <c r="X286" s="582"/>
      <c r="Y286" s="586">
        <f t="shared" si="125"/>
        <v>0</v>
      </c>
      <c r="Z286" s="582"/>
      <c r="AA286" s="582"/>
      <c r="AB286" s="586">
        <f t="shared" si="126"/>
        <v>0</v>
      </c>
      <c r="AC286" s="582"/>
      <c r="AD286" s="582"/>
      <c r="AE286" s="582"/>
      <c r="AF286" s="586">
        <f t="shared" si="127"/>
        <v>0</v>
      </c>
      <c r="AG286" s="582"/>
      <c r="AH286" s="582"/>
      <c r="AI286" s="582"/>
      <c r="AJ286" s="582"/>
      <c r="AK286" s="586">
        <f t="shared" si="128"/>
        <v>0</v>
      </c>
      <c r="AL286" s="582"/>
      <c r="AM286" s="582"/>
      <c r="AN286" s="586">
        <f t="shared" si="129"/>
        <v>0</v>
      </c>
      <c r="AO286" s="582"/>
      <c r="AP286" s="582"/>
      <c r="AQ286" s="582"/>
      <c r="AR286" s="588">
        <f t="shared" si="130"/>
        <v>0</v>
      </c>
      <c r="AS286" s="590">
        <f t="shared" si="119"/>
        <v>0</v>
      </c>
      <c r="AT286" s="583" t="str">
        <f t="shared" si="131"/>
        <v/>
      </c>
      <c r="AU286" s="583" t="str">
        <f t="shared" si="132"/>
        <v/>
      </c>
      <c r="AV286" s="584" t="str">
        <f>IFERROR(VLOOKUP(G286,'base dados'!$B$2:$C$47,2,FALSE),"")</f>
        <v/>
      </c>
      <c r="AW286" s="589">
        <f t="shared" si="133"/>
        <v>0</v>
      </c>
      <c r="AX286" s="583" t="str">
        <f t="shared" si="134"/>
        <v/>
      </c>
      <c r="AY286" s="583" t="str">
        <f t="shared" si="135"/>
        <v/>
      </c>
      <c r="AZ286" s="585" t="str">
        <f>IFERROR(VLOOKUP(H286,'base dados'!$B$2:$C$47,2,FALSE),"")</f>
        <v/>
      </c>
      <c r="BA286" s="589">
        <f t="shared" si="136"/>
        <v>0</v>
      </c>
      <c r="BB286" s="589">
        <f t="shared" si="137"/>
        <v>0</v>
      </c>
      <c r="BD286" s="494"/>
      <c r="BE286" s="494"/>
      <c r="BF286" s="494"/>
      <c r="BG286" s="494"/>
      <c r="BH286" s="482" t="e">
        <f>VLOOKUP(I286,[27]TABELAS!$E$1:$F$48,2,0)</f>
        <v>#N/A</v>
      </c>
      <c r="BI286" s="491" t="str">
        <f>IF(AV286="","",VLOOKUP(CONCATENATE(I286,K286),[27]atualizada!$A$6:$N$160,12,0))</f>
        <v/>
      </c>
      <c r="BJ286" s="491" t="e">
        <f>IF(#REF!="","",VLOOKUP(CONCATENATE(I286,K286),[27]atualizada!$A$6:$N$160,8,0))</f>
        <v>#REF!</v>
      </c>
      <c r="BK286" s="491" t="e">
        <f>IF(BA286="","",VLOOKUP(CONCATENATE(I286,K286),[27]atualizada!$A$6:$N$160,10,0))</f>
        <v>#N/A</v>
      </c>
      <c r="BL286" s="494"/>
      <c r="BM286" s="494"/>
      <c r="BO286" s="491"/>
      <c r="BP286" s="491"/>
      <c r="BQ286" s="492">
        <f t="shared" si="121"/>
        <v>0</v>
      </c>
      <c r="BR286" s="494"/>
      <c r="BS286" s="494"/>
      <c r="BT286" s="494"/>
      <c r="BX286" s="493">
        <f t="shared" si="138"/>
        <v>0</v>
      </c>
      <c r="BY286" s="493" t="e">
        <f>#REF!*BE286</f>
        <v>#REF!</v>
      </c>
      <c r="BZ286" s="493">
        <f t="shared" si="120"/>
        <v>0</v>
      </c>
    </row>
    <row r="287" spans="1:78" ht="49.9" customHeight="1">
      <c r="A287" s="482">
        <f>IFERROR(VLOOKUP(G287,'base dados'!$K$2:$L$3,2,FALSE),0)</f>
        <v>0</v>
      </c>
      <c r="B287" s="482">
        <f>IFERROR(VLOOKUP(H287,'base dados'!$O$2:$P$5,2,FALSE),0)</f>
        <v>0</v>
      </c>
      <c r="C287" s="578">
        <f t="shared" si="118"/>
        <v>277</v>
      </c>
      <c r="D287" s="578"/>
      <c r="E287" s="578"/>
      <c r="F287" s="581"/>
      <c r="G287" s="579"/>
      <c r="H287" s="579"/>
      <c r="I287" s="578" t="str">
        <f>IFERROR(VLOOKUP(H287,'base dados'!$B$1:$E$47,4,FALSE)," ")</f>
        <v xml:space="preserve"> </v>
      </c>
      <c r="J287" s="582" t="s">
        <v>861</v>
      </c>
      <c r="K287" s="582">
        <v>100</v>
      </c>
      <c r="L287" s="586">
        <f t="shared" si="122"/>
        <v>100</v>
      </c>
      <c r="M287" s="587"/>
      <c r="N287" s="587"/>
      <c r="O287" s="586">
        <f t="shared" si="123"/>
        <v>0</v>
      </c>
      <c r="P287" s="587"/>
      <c r="Q287" s="587"/>
      <c r="R287" s="587"/>
      <c r="S287" s="587"/>
      <c r="T287" s="586">
        <f t="shared" si="124"/>
        <v>0</v>
      </c>
      <c r="U287" s="582"/>
      <c r="V287" s="582"/>
      <c r="W287" s="582"/>
      <c r="X287" s="582"/>
      <c r="Y287" s="586">
        <f t="shared" si="125"/>
        <v>0</v>
      </c>
      <c r="Z287" s="582"/>
      <c r="AA287" s="582"/>
      <c r="AB287" s="586">
        <f t="shared" si="126"/>
        <v>0</v>
      </c>
      <c r="AC287" s="582"/>
      <c r="AD287" s="582"/>
      <c r="AE287" s="582"/>
      <c r="AF287" s="586">
        <f t="shared" si="127"/>
        <v>0</v>
      </c>
      <c r="AG287" s="582"/>
      <c r="AH287" s="582"/>
      <c r="AI287" s="582"/>
      <c r="AJ287" s="582"/>
      <c r="AK287" s="586">
        <f t="shared" si="128"/>
        <v>0</v>
      </c>
      <c r="AL287" s="582"/>
      <c r="AM287" s="582"/>
      <c r="AN287" s="586">
        <f t="shared" si="129"/>
        <v>0</v>
      </c>
      <c r="AO287" s="582"/>
      <c r="AP287" s="582"/>
      <c r="AQ287" s="582"/>
      <c r="AR287" s="588">
        <f t="shared" si="130"/>
        <v>0</v>
      </c>
      <c r="AS287" s="590">
        <f t="shared" si="119"/>
        <v>0</v>
      </c>
      <c r="AT287" s="583" t="str">
        <f t="shared" si="131"/>
        <v/>
      </c>
      <c r="AU287" s="583" t="str">
        <f t="shared" si="132"/>
        <v/>
      </c>
      <c r="AV287" s="584" t="str">
        <f>IFERROR(VLOOKUP(G287,'base dados'!$B$2:$C$47,2,FALSE),"")</f>
        <v/>
      </c>
      <c r="AW287" s="589">
        <f t="shared" si="133"/>
        <v>0</v>
      </c>
      <c r="AX287" s="583" t="str">
        <f t="shared" si="134"/>
        <v/>
      </c>
      <c r="AY287" s="583" t="str">
        <f t="shared" si="135"/>
        <v/>
      </c>
      <c r="AZ287" s="585" t="str">
        <f>IFERROR(VLOOKUP(H287,'base dados'!$B$2:$C$47,2,FALSE),"")</f>
        <v/>
      </c>
      <c r="BA287" s="589">
        <f t="shared" si="136"/>
        <v>0</v>
      </c>
      <c r="BB287" s="589">
        <f t="shared" si="137"/>
        <v>0</v>
      </c>
      <c r="BD287" s="494"/>
      <c r="BE287" s="494"/>
      <c r="BF287" s="494"/>
      <c r="BG287" s="494"/>
      <c r="BH287" s="482" t="e">
        <f>VLOOKUP(I287,[27]TABELAS!$E$1:$F$48,2,0)</f>
        <v>#N/A</v>
      </c>
      <c r="BI287" s="491" t="str">
        <f>IF(AV287="","",VLOOKUP(CONCATENATE(I287,K287),[27]atualizada!$A$6:$N$160,12,0))</f>
        <v/>
      </c>
      <c r="BJ287" s="491" t="e">
        <f>IF(#REF!="","",VLOOKUP(CONCATENATE(I287,K287),[27]atualizada!$A$6:$N$160,8,0))</f>
        <v>#REF!</v>
      </c>
      <c r="BK287" s="491" t="e">
        <f>IF(BA287="","",VLOOKUP(CONCATENATE(I287,K287),[27]atualizada!$A$6:$N$160,10,0))</f>
        <v>#N/A</v>
      </c>
      <c r="BL287" s="494"/>
      <c r="BM287" s="494"/>
      <c r="BO287" s="491"/>
      <c r="BP287" s="491"/>
      <c r="BQ287" s="492">
        <f t="shared" si="121"/>
        <v>0</v>
      </c>
      <c r="BR287" s="494"/>
      <c r="BS287" s="494"/>
      <c r="BT287" s="494"/>
      <c r="BX287" s="493">
        <f t="shared" si="138"/>
        <v>0</v>
      </c>
      <c r="BY287" s="493" t="e">
        <f>#REF!*BE287</f>
        <v>#REF!</v>
      </c>
      <c r="BZ287" s="493">
        <f t="shared" si="120"/>
        <v>0</v>
      </c>
    </row>
    <row r="288" spans="1:78" ht="49.9" customHeight="1">
      <c r="A288" s="482">
        <f>IFERROR(VLOOKUP(G288,'base dados'!$K$2:$L$3,2,FALSE),0)</f>
        <v>0</v>
      </c>
      <c r="B288" s="482">
        <f>IFERROR(VLOOKUP(H288,'base dados'!$O$2:$P$5,2,FALSE),0)</f>
        <v>0</v>
      </c>
      <c r="C288" s="578">
        <f t="shared" si="118"/>
        <v>278</v>
      </c>
      <c r="D288" s="578"/>
      <c r="E288" s="578"/>
      <c r="F288" s="581"/>
      <c r="G288" s="579"/>
      <c r="H288" s="579"/>
      <c r="I288" s="578" t="str">
        <f>IFERROR(VLOOKUP(H288,'base dados'!$B$1:$E$47,4,FALSE)," ")</f>
        <v xml:space="preserve"> </v>
      </c>
      <c r="J288" s="582" t="s">
        <v>861</v>
      </c>
      <c r="K288" s="582">
        <v>100</v>
      </c>
      <c r="L288" s="586">
        <f t="shared" si="122"/>
        <v>100</v>
      </c>
      <c r="M288" s="587"/>
      <c r="N288" s="587"/>
      <c r="O288" s="586">
        <f t="shared" si="123"/>
        <v>0</v>
      </c>
      <c r="P288" s="587"/>
      <c r="Q288" s="587"/>
      <c r="R288" s="587"/>
      <c r="S288" s="587"/>
      <c r="T288" s="586">
        <f t="shared" si="124"/>
        <v>0</v>
      </c>
      <c r="U288" s="582"/>
      <c r="V288" s="582"/>
      <c r="W288" s="582"/>
      <c r="X288" s="582"/>
      <c r="Y288" s="586">
        <f t="shared" si="125"/>
        <v>0</v>
      </c>
      <c r="Z288" s="582"/>
      <c r="AA288" s="582"/>
      <c r="AB288" s="586">
        <f t="shared" si="126"/>
        <v>0</v>
      </c>
      <c r="AC288" s="582"/>
      <c r="AD288" s="582"/>
      <c r="AE288" s="582"/>
      <c r="AF288" s="586">
        <f t="shared" si="127"/>
        <v>0</v>
      </c>
      <c r="AG288" s="582"/>
      <c r="AH288" s="582"/>
      <c r="AI288" s="582"/>
      <c r="AJ288" s="582"/>
      <c r="AK288" s="586">
        <f t="shared" si="128"/>
        <v>0</v>
      </c>
      <c r="AL288" s="582"/>
      <c r="AM288" s="582"/>
      <c r="AN288" s="586">
        <f t="shared" si="129"/>
        <v>0</v>
      </c>
      <c r="AO288" s="582"/>
      <c r="AP288" s="582"/>
      <c r="AQ288" s="582"/>
      <c r="AR288" s="588">
        <f t="shared" si="130"/>
        <v>0</v>
      </c>
      <c r="AS288" s="590">
        <f t="shared" si="119"/>
        <v>0</v>
      </c>
      <c r="AT288" s="583" t="str">
        <f t="shared" si="131"/>
        <v/>
      </c>
      <c r="AU288" s="583" t="str">
        <f t="shared" si="132"/>
        <v/>
      </c>
      <c r="AV288" s="584" t="str">
        <f>IFERROR(VLOOKUP(G288,'base dados'!$B$2:$C$47,2,FALSE),"")</f>
        <v/>
      </c>
      <c r="AW288" s="589">
        <f t="shared" si="133"/>
        <v>0</v>
      </c>
      <c r="AX288" s="583" t="str">
        <f t="shared" si="134"/>
        <v/>
      </c>
      <c r="AY288" s="583" t="str">
        <f t="shared" si="135"/>
        <v/>
      </c>
      <c r="AZ288" s="585" t="str">
        <f>IFERROR(VLOOKUP(H288,'base dados'!$B$2:$C$47,2,FALSE),"")</f>
        <v/>
      </c>
      <c r="BA288" s="589">
        <f t="shared" si="136"/>
        <v>0</v>
      </c>
      <c r="BB288" s="589">
        <f t="shared" si="137"/>
        <v>0</v>
      </c>
      <c r="BD288" s="494"/>
      <c r="BE288" s="494"/>
      <c r="BF288" s="494"/>
      <c r="BG288" s="494"/>
      <c r="BH288" s="482" t="e">
        <f>VLOOKUP(I288,[27]TABELAS!$E$1:$F$48,2,0)</f>
        <v>#N/A</v>
      </c>
      <c r="BI288" s="491" t="str">
        <f>IF(AV288="","",VLOOKUP(CONCATENATE(I288,K288),[27]atualizada!$A$6:$N$160,12,0))</f>
        <v/>
      </c>
      <c r="BJ288" s="491" t="e">
        <f>IF(#REF!="","",VLOOKUP(CONCATENATE(I288,K288),[27]atualizada!$A$6:$N$160,8,0))</f>
        <v>#REF!</v>
      </c>
      <c r="BK288" s="491" t="e">
        <f>IF(BA288="","",VLOOKUP(CONCATENATE(I288,K288),[27]atualizada!$A$6:$N$160,10,0))</f>
        <v>#N/A</v>
      </c>
      <c r="BL288" s="494"/>
      <c r="BM288" s="494"/>
      <c r="BO288" s="491"/>
      <c r="BP288" s="491"/>
      <c r="BQ288" s="492">
        <f t="shared" si="121"/>
        <v>0</v>
      </c>
      <c r="BR288" s="494"/>
      <c r="BS288" s="494"/>
      <c r="BT288" s="494"/>
      <c r="BX288" s="493">
        <f t="shared" si="138"/>
        <v>0</v>
      </c>
      <c r="BY288" s="493" t="e">
        <f>#REF!*BE288</f>
        <v>#REF!</v>
      </c>
      <c r="BZ288" s="493">
        <f t="shared" si="120"/>
        <v>0</v>
      </c>
    </row>
    <row r="289" spans="1:78" ht="49.9" customHeight="1">
      <c r="A289" s="482">
        <f>IFERROR(VLOOKUP(G289,'base dados'!$K$2:$L$3,2,FALSE),0)</f>
        <v>0</v>
      </c>
      <c r="B289" s="482">
        <f>IFERROR(VLOOKUP(H289,'base dados'!$O$2:$P$5,2,FALSE),0)</f>
        <v>0</v>
      </c>
      <c r="C289" s="578">
        <f t="shared" si="118"/>
        <v>279</v>
      </c>
      <c r="D289" s="578"/>
      <c r="E289" s="578"/>
      <c r="F289" s="581"/>
      <c r="G289" s="579"/>
      <c r="H289" s="579"/>
      <c r="I289" s="578" t="str">
        <f>IFERROR(VLOOKUP(H289,'base dados'!$B$1:$E$47,4,FALSE)," ")</f>
        <v xml:space="preserve"> </v>
      </c>
      <c r="J289" s="582" t="s">
        <v>861</v>
      </c>
      <c r="K289" s="582">
        <v>100</v>
      </c>
      <c r="L289" s="586">
        <f t="shared" si="122"/>
        <v>100</v>
      </c>
      <c r="M289" s="587"/>
      <c r="N289" s="587"/>
      <c r="O289" s="586">
        <f t="shared" si="123"/>
        <v>0</v>
      </c>
      <c r="P289" s="587"/>
      <c r="Q289" s="587"/>
      <c r="R289" s="587"/>
      <c r="S289" s="587"/>
      <c r="T289" s="586">
        <f t="shared" si="124"/>
        <v>0</v>
      </c>
      <c r="U289" s="582"/>
      <c r="V289" s="582"/>
      <c r="W289" s="582"/>
      <c r="X289" s="582"/>
      <c r="Y289" s="586">
        <f t="shared" si="125"/>
        <v>0</v>
      </c>
      <c r="Z289" s="582"/>
      <c r="AA289" s="582"/>
      <c r="AB289" s="586">
        <f t="shared" si="126"/>
        <v>0</v>
      </c>
      <c r="AC289" s="582"/>
      <c r="AD289" s="582"/>
      <c r="AE289" s="582"/>
      <c r="AF289" s="586">
        <f t="shared" si="127"/>
        <v>0</v>
      </c>
      <c r="AG289" s="582"/>
      <c r="AH289" s="582"/>
      <c r="AI289" s="582"/>
      <c r="AJ289" s="582"/>
      <c r="AK289" s="586">
        <f t="shared" si="128"/>
        <v>0</v>
      </c>
      <c r="AL289" s="582"/>
      <c r="AM289" s="582"/>
      <c r="AN289" s="586">
        <f t="shared" si="129"/>
        <v>0</v>
      </c>
      <c r="AO289" s="582"/>
      <c r="AP289" s="582"/>
      <c r="AQ289" s="582"/>
      <c r="AR289" s="588">
        <f t="shared" si="130"/>
        <v>0</v>
      </c>
      <c r="AS289" s="590">
        <f t="shared" si="119"/>
        <v>0</v>
      </c>
      <c r="AT289" s="583" t="str">
        <f t="shared" si="131"/>
        <v/>
      </c>
      <c r="AU289" s="583" t="str">
        <f t="shared" si="132"/>
        <v/>
      </c>
      <c r="AV289" s="584" t="str">
        <f>IFERROR(VLOOKUP(G289,'base dados'!$B$2:$C$47,2,FALSE),"")</f>
        <v/>
      </c>
      <c r="AW289" s="589">
        <f t="shared" si="133"/>
        <v>0</v>
      </c>
      <c r="AX289" s="583" t="str">
        <f t="shared" si="134"/>
        <v/>
      </c>
      <c r="AY289" s="583" t="str">
        <f t="shared" si="135"/>
        <v/>
      </c>
      <c r="AZ289" s="585" t="str">
        <f>IFERROR(VLOOKUP(H289,'base dados'!$B$2:$C$47,2,FALSE),"")</f>
        <v/>
      </c>
      <c r="BA289" s="589">
        <f t="shared" si="136"/>
        <v>0</v>
      </c>
      <c r="BB289" s="589">
        <f t="shared" si="137"/>
        <v>0</v>
      </c>
      <c r="BD289" s="494"/>
      <c r="BE289" s="494"/>
      <c r="BF289" s="494"/>
      <c r="BG289" s="494"/>
      <c r="BH289" s="482" t="e">
        <f>VLOOKUP(I289,[27]TABELAS!$E$1:$F$48,2,0)</f>
        <v>#N/A</v>
      </c>
      <c r="BI289" s="491" t="str">
        <f>IF(AV289="","",VLOOKUP(CONCATENATE(I289,K289),[27]atualizada!$A$6:$N$160,12,0))</f>
        <v/>
      </c>
      <c r="BJ289" s="491" t="e">
        <f>IF(#REF!="","",VLOOKUP(CONCATENATE(I289,K289),[27]atualizada!$A$6:$N$160,8,0))</f>
        <v>#REF!</v>
      </c>
      <c r="BK289" s="491" t="e">
        <f>IF(BA289="","",VLOOKUP(CONCATENATE(I289,K289),[27]atualizada!$A$6:$N$160,10,0))</f>
        <v>#N/A</v>
      </c>
      <c r="BL289" s="494"/>
      <c r="BM289" s="494"/>
      <c r="BO289" s="491"/>
      <c r="BP289" s="491"/>
      <c r="BQ289" s="492">
        <f t="shared" si="121"/>
        <v>0</v>
      </c>
      <c r="BR289" s="494"/>
      <c r="BS289" s="494"/>
      <c r="BT289" s="494"/>
      <c r="BX289" s="493">
        <f t="shared" si="138"/>
        <v>0</v>
      </c>
      <c r="BY289" s="493" t="e">
        <f>#REF!*BE289</f>
        <v>#REF!</v>
      </c>
      <c r="BZ289" s="493">
        <f t="shared" si="120"/>
        <v>0</v>
      </c>
    </row>
    <row r="290" spans="1:78" ht="49.9" customHeight="1">
      <c r="A290" s="482">
        <f>IFERROR(VLOOKUP(G290,'base dados'!$K$2:$L$3,2,FALSE),0)</f>
        <v>0</v>
      </c>
      <c r="B290" s="482">
        <f>IFERROR(VLOOKUP(H290,'base dados'!$O$2:$P$5,2,FALSE),0)</f>
        <v>0</v>
      </c>
      <c r="C290" s="578">
        <f t="shared" si="118"/>
        <v>280</v>
      </c>
      <c r="D290" s="578"/>
      <c r="E290" s="578"/>
      <c r="F290" s="581"/>
      <c r="G290" s="579"/>
      <c r="H290" s="579"/>
      <c r="I290" s="578" t="str">
        <f>IFERROR(VLOOKUP(H290,'base dados'!$B$1:$E$47,4,FALSE)," ")</f>
        <v xml:space="preserve"> </v>
      </c>
      <c r="J290" s="582" t="s">
        <v>861</v>
      </c>
      <c r="K290" s="582">
        <v>100</v>
      </c>
      <c r="L290" s="586">
        <f t="shared" si="122"/>
        <v>100</v>
      </c>
      <c r="M290" s="587"/>
      <c r="N290" s="587"/>
      <c r="O290" s="586">
        <f t="shared" si="123"/>
        <v>0</v>
      </c>
      <c r="P290" s="587"/>
      <c r="Q290" s="587"/>
      <c r="R290" s="587"/>
      <c r="S290" s="587"/>
      <c r="T290" s="586">
        <f t="shared" si="124"/>
        <v>0</v>
      </c>
      <c r="U290" s="582"/>
      <c r="V290" s="582"/>
      <c r="W290" s="582"/>
      <c r="X290" s="582"/>
      <c r="Y290" s="586">
        <f t="shared" si="125"/>
        <v>0</v>
      </c>
      <c r="Z290" s="582"/>
      <c r="AA290" s="582"/>
      <c r="AB290" s="586">
        <f t="shared" si="126"/>
        <v>0</v>
      </c>
      <c r="AC290" s="582"/>
      <c r="AD290" s="582"/>
      <c r="AE290" s="582"/>
      <c r="AF290" s="586">
        <f t="shared" si="127"/>
        <v>0</v>
      </c>
      <c r="AG290" s="582"/>
      <c r="AH290" s="582"/>
      <c r="AI290" s="582"/>
      <c r="AJ290" s="582"/>
      <c r="AK290" s="586">
        <f t="shared" si="128"/>
        <v>0</v>
      </c>
      <c r="AL290" s="582"/>
      <c r="AM290" s="582"/>
      <c r="AN290" s="586">
        <f t="shared" si="129"/>
        <v>0</v>
      </c>
      <c r="AO290" s="582"/>
      <c r="AP290" s="582"/>
      <c r="AQ290" s="582"/>
      <c r="AR290" s="588">
        <f t="shared" si="130"/>
        <v>0</v>
      </c>
      <c r="AS290" s="590">
        <f t="shared" si="119"/>
        <v>0</v>
      </c>
      <c r="AT290" s="583" t="str">
        <f t="shared" si="131"/>
        <v/>
      </c>
      <c r="AU290" s="583" t="str">
        <f t="shared" si="132"/>
        <v/>
      </c>
      <c r="AV290" s="584" t="str">
        <f>IFERROR(VLOOKUP(G290,'base dados'!$B$2:$C$47,2,FALSE),"")</f>
        <v/>
      </c>
      <c r="AW290" s="589">
        <f t="shared" si="133"/>
        <v>0</v>
      </c>
      <c r="AX290" s="583" t="str">
        <f t="shared" si="134"/>
        <v/>
      </c>
      <c r="AY290" s="583" t="str">
        <f t="shared" si="135"/>
        <v/>
      </c>
      <c r="AZ290" s="585" t="str">
        <f>IFERROR(VLOOKUP(H290,'base dados'!$B$2:$C$47,2,FALSE),"")</f>
        <v/>
      </c>
      <c r="BA290" s="589">
        <f t="shared" si="136"/>
        <v>0</v>
      </c>
      <c r="BB290" s="589">
        <f t="shared" si="137"/>
        <v>0</v>
      </c>
      <c r="BD290" s="494"/>
      <c r="BE290" s="494"/>
      <c r="BF290" s="494"/>
      <c r="BG290" s="494"/>
      <c r="BH290" s="482" t="e">
        <f>VLOOKUP(I290,[27]TABELAS!$E$1:$F$48,2,0)</f>
        <v>#N/A</v>
      </c>
      <c r="BI290" s="491" t="str">
        <f>IF(AV290="","",VLOOKUP(CONCATENATE(I290,K290),[27]atualizada!$A$6:$N$160,12,0))</f>
        <v/>
      </c>
      <c r="BJ290" s="491" t="e">
        <f>IF(#REF!="","",VLOOKUP(CONCATENATE(I290,K290),[27]atualizada!$A$6:$N$160,8,0))</f>
        <v>#REF!</v>
      </c>
      <c r="BK290" s="491" t="e">
        <f>IF(BA290="","",VLOOKUP(CONCATENATE(I290,K290),[27]atualizada!$A$6:$N$160,10,0))</f>
        <v>#N/A</v>
      </c>
      <c r="BL290" s="494"/>
      <c r="BM290" s="494"/>
      <c r="BO290" s="491"/>
      <c r="BP290" s="491"/>
      <c r="BQ290" s="492">
        <f t="shared" si="121"/>
        <v>0</v>
      </c>
      <c r="BR290" s="494"/>
      <c r="BS290" s="494"/>
      <c r="BT290" s="494"/>
      <c r="BX290" s="493">
        <f t="shared" si="138"/>
        <v>0</v>
      </c>
      <c r="BY290" s="493" t="e">
        <f>#REF!*BE290</f>
        <v>#REF!</v>
      </c>
      <c r="BZ290" s="493">
        <f t="shared" si="120"/>
        <v>0</v>
      </c>
    </row>
    <row r="291" spans="1:78" ht="49.9" customHeight="1">
      <c r="A291" s="482">
        <f>IFERROR(VLOOKUP(G291,'base dados'!$K$2:$L$3,2,FALSE),0)</f>
        <v>0</v>
      </c>
      <c r="B291" s="482">
        <f>IFERROR(VLOOKUP(H291,'base dados'!$O$2:$P$5,2,FALSE),0)</f>
        <v>0</v>
      </c>
      <c r="C291" s="578">
        <f t="shared" si="118"/>
        <v>281</v>
      </c>
      <c r="D291" s="578"/>
      <c r="E291" s="578"/>
      <c r="F291" s="581"/>
      <c r="G291" s="579"/>
      <c r="H291" s="579"/>
      <c r="I291" s="578" t="str">
        <f>IFERROR(VLOOKUP(H291,'base dados'!$B$1:$E$47,4,FALSE)," ")</f>
        <v xml:space="preserve"> </v>
      </c>
      <c r="J291" s="582" t="s">
        <v>861</v>
      </c>
      <c r="K291" s="582">
        <v>100</v>
      </c>
      <c r="L291" s="586">
        <f t="shared" si="122"/>
        <v>100</v>
      </c>
      <c r="M291" s="587"/>
      <c r="N291" s="587"/>
      <c r="O291" s="586">
        <f t="shared" si="123"/>
        <v>0</v>
      </c>
      <c r="P291" s="587"/>
      <c r="Q291" s="587"/>
      <c r="R291" s="587"/>
      <c r="S291" s="587"/>
      <c r="T291" s="586">
        <f t="shared" si="124"/>
        <v>0</v>
      </c>
      <c r="U291" s="582"/>
      <c r="V291" s="582"/>
      <c r="W291" s="582"/>
      <c r="X291" s="582"/>
      <c r="Y291" s="586">
        <f t="shared" si="125"/>
        <v>0</v>
      </c>
      <c r="Z291" s="582"/>
      <c r="AA291" s="582"/>
      <c r="AB291" s="586">
        <f t="shared" si="126"/>
        <v>0</v>
      </c>
      <c r="AC291" s="582"/>
      <c r="AD291" s="582"/>
      <c r="AE291" s="582"/>
      <c r="AF291" s="586">
        <f t="shared" si="127"/>
        <v>0</v>
      </c>
      <c r="AG291" s="582"/>
      <c r="AH291" s="582"/>
      <c r="AI291" s="582"/>
      <c r="AJ291" s="582"/>
      <c r="AK291" s="586">
        <f t="shared" si="128"/>
        <v>0</v>
      </c>
      <c r="AL291" s="582"/>
      <c r="AM291" s="582"/>
      <c r="AN291" s="586">
        <f t="shared" si="129"/>
        <v>0</v>
      </c>
      <c r="AO291" s="582"/>
      <c r="AP291" s="582"/>
      <c r="AQ291" s="582"/>
      <c r="AR291" s="588">
        <f t="shared" si="130"/>
        <v>0</v>
      </c>
      <c r="AS291" s="590">
        <f t="shared" si="119"/>
        <v>0</v>
      </c>
      <c r="AT291" s="583" t="str">
        <f t="shared" si="131"/>
        <v/>
      </c>
      <c r="AU291" s="583" t="str">
        <f t="shared" si="132"/>
        <v/>
      </c>
      <c r="AV291" s="584" t="str">
        <f>IFERROR(VLOOKUP(G291,'base dados'!$B$2:$C$47,2,FALSE),"")</f>
        <v/>
      </c>
      <c r="AW291" s="589">
        <f t="shared" si="133"/>
        <v>0</v>
      </c>
      <c r="AX291" s="583" t="str">
        <f t="shared" si="134"/>
        <v/>
      </c>
      <c r="AY291" s="583" t="str">
        <f t="shared" si="135"/>
        <v/>
      </c>
      <c r="AZ291" s="585" t="str">
        <f>IFERROR(VLOOKUP(H291,'base dados'!$B$2:$C$47,2,FALSE),"")</f>
        <v/>
      </c>
      <c r="BA291" s="589">
        <f t="shared" si="136"/>
        <v>0</v>
      </c>
      <c r="BB291" s="589">
        <f t="shared" si="137"/>
        <v>0</v>
      </c>
      <c r="BD291" s="494"/>
      <c r="BE291" s="494"/>
      <c r="BF291" s="494"/>
      <c r="BG291" s="494"/>
      <c r="BH291" s="482" t="e">
        <f>VLOOKUP(I291,[27]TABELAS!$E$1:$F$48,2,0)</f>
        <v>#N/A</v>
      </c>
      <c r="BI291" s="491" t="str">
        <f>IF(AV291="","",VLOOKUP(CONCATENATE(I291,K291),[27]atualizada!$A$6:$N$160,12,0))</f>
        <v/>
      </c>
      <c r="BJ291" s="491" t="e">
        <f>IF(#REF!="","",VLOOKUP(CONCATENATE(I291,K291),[27]atualizada!$A$6:$N$160,8,0))</f>
        <v>#REF!</v>
      </c>
      <c r="BK291" s="491" t="e">
        <f>IF(BA291="","",VLOOKUP(CONCATENATE(I291,K291),[27]atualizada!$A$6:$N$160,10,0))</f>
        <v>#N/A</v>
      </c>
      <c r="BL291" s="494"/>
      <c r="BM291" s="494"/>
      <c r="BO291" s="491"/>
      <c r="BP291" s="491"/>
      <c r="BQ291" s="492">
        <f t="shared" si="121"/>
        <v>0</v>
      </c>
      <c r="BR291" s="494"/>
      <c r="BS291" s="494"/>
      <c r="BT291" s="494"/>
      <c r="BX291" s="493">
        <f t="shared" si="138"/>
        <v>0</v>
      </c>
      <c r="BY291" s="493" t="e">
        <f>#REF!*BE291</f>
        <v>#REF!</v>
      </c>
      <c r="BZ291" s="493">
        <f t="shared" si="120"/>
        <v>0</v>
      </c>
    </row>
    <row r="292" spans="1:78" ht="49.9" customHeight="1">
      <c r="A292" s="482">
        <f>IFERROR(VLOOKUP(G292,'base dados'!$K$2:$L$3,2,FALSE),0)</f>
        <v>0</v>
      </c>
      <c r="B292" s="482">
        <f>IFERROR(VLOOKUP(H292,'base dados'!$O$2:$P$5,2,FALSE),0)</f>
        <v>0</v>
      </c>
      <c r="C292" s="578">
        <f t="shared" si="118"/>
        <v>282</v>
      </c>
      <c r="D292" s="578"/>
      <c r="E292" s="578"/>
      <c r="F292" s="581"/>
      <c r="G292" s="579"/>
      <c r="H292" s="579"/>
      <c r="I292" s="578" t="str">
        <f>IFERROR(VLOOKUP(H292,'base dados'!$B$1:$E$47,4,FALSE)," ")</f>
        <v xml:space="preserve"> </v>
      </c>
      <c r="J292" s="582" t="s">
        <v>861</v>
      </c>
      <c r="K292" s="582">
        <v>100</v>
      </c>
      <c r="L292" s="586">
        <f t="shared" si="122"/>
        <v>100</v>
      </c>
      <c r="M292" s="587"/>
      <c r="N292" s="587"/>
      <c r="O292" s="586">
        <f t="shared" si="123"/>
        <v>0</v>
      </c>
      <c r="P292" s="587"/>
      <c r="Q292" s="587"/>
      <c r="R292" s="587"/>
      <c r="S292" s="587"/>
      <c r="T292" s="586">
        <f t="shared" si="124"/>
        <v>0</v>
      </c>
      <c r="U292" s="582"/>
      <c r="V292" s="582"/>
      <c r="W292" s="582"/>
      <c r="X292" s="582"/>
      <c r="Y292" s="586">
        <f t="shared" si="125"/>
        <v>0</v>
      </c>
      <c r="Z292" s="582"/>
      <c r="AA292" s="582"/>
      <c r="AB292" s="586">
        <f t="shared" si="126"/>
        <v>0</v>
      </c>
      <c r="AC292" s="582"/>
      <c r="AD292" s="582"/>
      <c r="AE292" s="582"/>
      <c r="AF292" s="586">
        <f t="shared" si="127"/>
        <v>0</v>
      </c>
      <c r="AG292" s="582"/>
      <c r="AH292" s="582"/>
      <c r="AI292" s="582"/>
      <c r="AJ292" s="582"/>
      <c r="AK292" s="586">
        <f t="shared" si="128"/>
        <v>0</v>
      </c>
      <c r="AL292" s="582"/>
      <c r="AM292" s="582"/>
      <c r="AN292" s="586">
        <f t="shared" si="129"/>
        <v>0</v>
      </c>
      <c r="AO292" s="582"/>
      <c r="AP292" s="582"/>
      <c r="AQ292" s="582"/>
      <c r="AR292" s="588">
        <f t="shared" si="130"/>
        <v>0</v>
      </c>
      <c r="AS292" s="590">
        <f t="shared" si="119"/>
        <v>0</v>
      </c>
      <c r="AT292" s="583" t="str">
        <f t="shared" si="131"/>
        <v/>
      </c>
      <c r="AU292" s="583" t="str">
        <f t="shared" si="132"/>
        <v/>
      </c>
      <c r="AV292" s="584" t="str">
        <f>IFERROR(VLOOKUP(G292,'base dados'!$B$2:$C$47,2,FALSE),"")</f>
        <v/>
      </c>
      <c r="AW292" s="589">
        <f t="shared" si="133"/>
        <v>0</v>
      </c>
      <c r="AX292" s="583" t="str">
        <f t="shared" si="134"/>
        <v/>
      </c>
      <c r="AY292" s="583" t="str">
        <f t="shared" si="135"/>
        <v/>
      </c>
      <c r="AZ292" s="585" t="str">
        <f>IFERROR(VLOOKUP(H292,'base dados'!$B$2:$C$47,2,FALSE),"")</f>
        <v/>
      </c>
      <c r="BA292" s="589">
        <f t="shared" si="136"/>
        <v>0</v>
      </c>
      <c r="BB292" s="589">
        <f t="shared" si="137"/>
        <v>0</v>
      </c>
      <c r="BD292" s="494"/>
      <c r="BE292" s="494"/>
      <c r="BF292" s="494"/>
      <c r="BG292" s="494"/>
      <c r="BH292" s="482" t="e">
        <f>VLOOKUP(I292,[27]TABELAS!$E$1:$F$48,2,0)</f>
        <v>#N/A</v>
      </c>
      <c r="BI292" s="491" t="str">
        <f>IF(AV292="","",VLOOKUP(CONCATENATE(I292,K292),[27]atualizada!$A$6:$N$160,12,0))</f>
        <v/>
      </c>
      <c r="BJ292" s="491" t="e">
        <f>IF(#REF!="","",VLOOKUP(CONCATENATE(I292,K292),[27]atualizada!$A$6:$N$160,8,0))</f>
        <v>#REF!</v>
      </c>
      <c r="BK292" s="491" t="e">
        <f>IF(BA292="","",VLOOKUP(CONCATENATE(I292,K292),[27]atualizada!$A$6:$N$160,10,0))</f>
        <v>#N/A</v>
      </c>
      <c r="BL292" s="494"/>
      <c r="BM292" s="494"/>
      <c r="BO292" s="491"/>
      <c r="BP292" s="491"/>
      <c r="BQ292" s="492">
        <f t="shared" si="121"/>
        <v>0</v>
      </c>
      <c r="BR292" s="494"/>
      <c r="BS292" s="494"/>
      <c r="BT292" s="494"/>
      <c r="BX292" s="493">
        <f t="shared" si="138"/>
        <v>0</v>
      </c>
      <c r="BY292" s="493" t="e">
        <f>#REF!*BE292</f>
        <v>#REF!</v>
      </c>
      <c r="BZ292" s="493">
        <f t="shared" si="120"/>
        <v>0</v>
      </c>
    </row>
    <row r="293" spans="1:78" ht="49.9" customHeight="1">
      <c r="A293" s="482">
        <f>IFERROR(VLOOKUP(G293,'base dados'!$K$2:$L$3,2,FALSE),0)</f>
        <v>0</v>
      </c>
      <c r="B293" s="482">
        <f>IFERROR(VLOOKUP(H293,'base dados'!$O$2:$P$5,2,FALSE),0)</f>
        <v>0</v>
      </c>
      <c r="C293" s="578">
        <f t="shared" si="118"/>
        <v>283</v>
      </c>
      <c r="D293" s="578"/>
      <c r="E293" s="578"/>
      <c r="F293" s="581"/>
      <c r="G293" s="579"/>
      <c r="H293" s="579"/>
      <c r="I293" s="578" t="str">
        <f>IFERROR(VLOOKUP(H293,'base dados'!$B$1:$E$47,4,FALSE)," ")</f>
        <v xml:space="preserve"> </v>
      </c>
      <c r="J293" s="582" t="s">
        <v>861</v>
      </c>
      <c r="K293" s="582">
        <v>100</v>
      </c>
      <c r="L293" s="586">
        <f t="shared" si="122"/>
        <v>100</v>
      </c>
      <c r="M293" s="587"/>
      <c r="N293" s="587"/>
      <c r="O293" s="586">
        <f t="shared" si="123"/>
        <v>0</v>
      </c>
      <c r="P293" s="587"/>
      <c r="Q293" s="587"/>
      <c r="R293" s="587"/>
      <c r="S293" s="587"/>
      <c r="T293" s="586">
        <f t="shared" si="124"/>
        <v>0</v>
      </c>
      <c r="U293" s="582"/>
      <c r="V293" s="582"/>
      <c r="W293" s="582"/>
      <c r="X293" s="582"/>
      <c r="Y293" s="586">
        <f t="shared" si="125"/>
        <v>0</v>
      </c>
      <c r="Z293" s="582"/>
      <c r="AA293" s="582"/>
      <c r="AB293" s="586">
        <f t="shared" si="126"/>
        <v>0</v>
      </c>
      <c r="AC293" s="582"/>
      <c r="AD293" s="582"/>
      <c r="AE293" s="582"/>
      <c r="AF293" s="586">
        <f t="shared" si="127"/>
        <v>0</v>
      </c>
      <c r="AG293" s="582"/>
      <c r="AH293" s="582"/>
      <c r="AI293" s="582"/>
      <c r="AJ293" s="582"/>
      <c r="AK293" s="586">
        <f t="shared" si="128"/>
        <v>0</v>
      </c>
      <c r="AL293" s="582"/>
      <c r="AM293" s="582"/>
      <c r="AN293" s="586">
        <f t="shared" si="129"/>
        <v>0</v>
      </c>
      <c r="AO293" s="582"/>
      <c r="AP293" s="582"/>
      <c r="AQ293" s="582"/>
      <c r="AR293" s="588">
        <f t="shared" si="130"/>
        <v>0</v>
      </c>
      <c r="AS293" s="590">
        <f t="shared" si="119"/>
        <v>0</v>
      </c>
      <c r="AT293" s="583" t="str">
        <f t="shared" si="131"/>
        <v/>
      </c>
      <c r="AU293" s="583" t="str">
        <f t="shared" si="132"/>
        <v/>
      </c>
      <c r="AV293" s="584" t="str">
        <f>IFERROR(VLOOKUP(G293,'base dados'!$B$2:$C$47,2,FALSE),"")</f>
        <v/>
      </c>
      <c r="AW293" s="589">
        <f t="shared" si="133"/>
        <v>0</v>
      </c>
      <c r="AX293" s="583" t="str">
        <f t="shared" si="134"/>
        <v/>
      </c>
      <c r="AY293" s="583" t="str">
        <f t="shared" si="135"/>
        <v/>
      </c>
      <c r="AZ293" s="585" t="str">
        <f>IFERROR(VLOOKUP(H293,'base dados'!$B$2:$C$47,2,FALSE),"")</f>
        <v/>
      </c>
      <c r="BA293" s="589">
        <f t="shared" si="136"/>
        <v>0</v>
      </c>
      <c r="BB293" s="589">
        <f t="shared" si="137"/>
        <v>0</v>
      </c>
      <c r="BD293" s="494"/>
      <c r="BE293" s="494"/>
      <c r="BF293" s="494"/>
      <c r="BG293" s="494"/>
      <c r="BH293" s="482" t="e">
        <f>VLOOKUP(I293,[27]TABELAS!$E$1:$F$48,2,0)</f>
        <v>#N/A</v>
      </c>
      <c r="BI293" s="491" t="str">
        <f>IF(AV293="","",VLOOKUP(CONCATENATE(I293,K293),[27]atualizada!$A$6:$N$160,12,0))</f>
        <v/>
      </c>
      <c r="BJ293" s="491" t="e">
        <f>IF(#REF!="","",VLOOKUP(CONCATENATE(I293,K293),[27]atualizada!$A$6:$N$160,8,0))</f>
        <v>#REF!</v>
      </c>
      <c r="BK293" s="491" t="e">
        <f>IF(BA293="","",VLOOKUP(CONCATENATE(I293,K293),[27]atualizada!$A$6:$N$160,10,0))</f>
        <v>#N/A</v>
      </c>
      <c r="BL293" s="494"/>
      <c r="BM293" s="494"/>
      <c r="BO293" s="491"/>
      <c r="BP293" s="491"/>
      <c r="BQ293" s="492">
        <f t="shared" si="121"/>
        <v>0</v>
      </c>
      <c r="BR293" s="494"/>
      <c r="BS293" s="494"/>
      <c r="BT293" s="494"/>
      <c r="BX293" s="493">
        <f t="shared" si="138"/>
        <v>0</v>
      </c>
      <c r="BY293" s="493" t="e">
        <f>#REF!*BE293</f>
        <v>#REF!</v>
      </c>
      <c r="BZ293" s="493">
        <f t="shared" si="120"/>
        <v>0</v>
      </c>
    </row>
    <row r="294" spans="1:78" ht="49.9" customHeight="1">
      <c r="A294" s="482">
        <f>IFERROR(VLOOKUP(G294,'base dados'!$K$2:$L$3,2,FALSE),0)</f>
        <v>0</v>
      </c>
      <c r="B294" s="482">
        <f>IFERROR(VLOOKUP(H294,'base dados'!$O$2:$P$5,2,FALSE),0)</f>
        <v>0</v>
      </c>
      <c r="C294" s="578">
        <f t="shared" si="118"/>
        <v>284</v>
      </c>
      <c r="D294" s="578"/>
      <c r="E294" s="578"/>
      <c r="F294" s="581"/>
      <c r="G294" s="579"/>
      <c r="H294" s="579"/>
      <c r="I294" s="578" t="str">
        <f>IFERROR(VLOOKUP(H294,'base dados'!$B$1:$E$47,4,FALSE)," ")</f>
        <v xml:space="preserve"> </v>
      </c>
      <c r="J294" s="582" t="s">
        <v>861</v>
      </c>
      <c r="K294" s="582">
        <v>100</v>
      </c>
      <c r="L294" s="586">
        <f t="shared" si="122"/>
        <v>100</v>
      </c>
      <c r="M294" s="587"/>
      <c r="N294" s="587"/>
      <c r="O294" s="586">
        <f t="shared" si="123"/>
        <v>0</v>
      </c>
      <c r="P294" s="587"/>
      <c r="Q294" s="587"/>
      <c r="R294" s="587"/>
      <c r="S294" s="587"/>
      <c r="T294" s="586">
        <f t="shared" si="124"/>
        <v>0</v>
      </c>
      <c r="U294" s="582"/>
      <c r="V294" s="582"/>
      <c r="W294" s="582"/>
      <c r="X294" s="582"/>
      <c r="Y294" s="586">
        <f t="shared" si="125"/>
        <v>0</v>
      </c>
      <c r="Z294" s="582"/>
      <c r="AA294" s="582"/>
      <c r="AB294" s="586">
        <f t="shared" si="126"/>
        <v>0</v>
      </c>
      <c r="AC294" s="582"/>
      <c r="AD294" s="582"/>
      <c r="AE294" s="582"/>
      <c r="AF294" s="586">
        <f t="shared" si="127"/>
        <v>0</v>
      </c>
      <c r="AG294" s="582"/>
      <c r="AH294" s="582"/>
      <c r="AI294" s="582"/>
      <c r="AJ294" s="582"/>
      <c r="AK294" s="586">
        <f t="shared" si="128"/>
        <v>0</v>
      </c>
      <c r="AL294" s="582"/>
      <c r="AM294" s="582"/>
      <c r="AN294" s="586">
        <f t="shared" si="129"/>
        <v>0</v>
      </c>
      <c r="AO294" s="582"/>
      <c r="AP294" s="582"/>
      <c r="AQ294" s="582"/>
      <c r="AR294" s="588">
        <f t="shared" si="130"/>
        <v>0</v>
      </c>
      <c r="AS294" s="590">
        <f t="shared" si="119"/>
        <v>0</v>
      </c>
      <c r="AT294" s="583" t="str">
        <f t="shared" si="131"/>
        <v/>
      </c>
      <c r="AU294" s="583" t="str">
        <f t="shared" si="132"/>
        <v/>
      </c>
      <c r="AV294" s="584" t="str">
        <f>IFERROR(VLOOKUP(G294,'base dados'!$B$2:$C$47,2,FALSE),"")</f>
        <v/>
      </c>
      <c r="AW294" s="589">
        <f t="shared" si="133"/>
        <v>0</v>
      </c>
      <c r="AX294" s="583" t="str">
        <f t="shared" si="134"/>
        <v/>
      </c>
      <c r="AY294" s="583" t="str">
        <f t="shared" si="135"/>
        <v/>
      </c>
      <c r="AZ294" s="585" t="str">
        <f>IFERROR(VLOOKUP(H294,'base dados'!$B$2:$C$47,2,FALSE),"")</f>
        <v/>
      </c>
      <c r="BA294" s="589">
        <f t="shared" si="136"/>
        <v>0</v>
      </c>
      <c r="BB294" s="589">
        <f t="shared" si="137"/>
        <v>0</v>
      </c>
      <c r="BD294" s="494"/>
      <c r="BE294" s="494"/>
      <c r="BF294" s="494"/>
      <c r="BG294" s="494"/>
      <c r="BH294" s="482" t="e">
        <f>VLOOKUP(I294,[27]TABELAS!$E$1:$F$48,2,0)</f>
        <v>#N/A</v>
      </c>
      <c r="BI294" s="491" t="str">
        <f>IF(AV294="","",VLOOKUP(CONCATENATE(I294,K294),[27]atualizada!$A$6:$N$160,12,0))</f>
        <v/>
      </c>
      <c r="BJ294" s="491" t="e">
        <f>IF(#REF!="","",VLOOKUP(CONCATENATE(I294,K294),[27]atualizada!$A$6:$N$160,8,0))</f>
        <v>#REF!</v>
      </c>
      <c r="BK294" s="491" t="e">
        <f>IF(BA294="","",VLOOKUP(CONCATENATE(I294,K294),[27]atualizada!$A$6:$N$160,10,0))</f>
        <v>#N/A</v>
      </c>
      <c r="BL294" s="494"/>
      <c r="BM294" s="494"/>
      <c r="BO294" s="491"/>
      <c r="BP294" s="491"/>
      <c r="BQ294" s="492">
        <f t="shared" si="121"/>
        <v>0</v>
      </c>
      <c r="BR294" s="494"/>
      <c r="BS294" s="494"/>
      <c r="BT294" s="494"/>
      <c r="BX294" s="493">
        <f t="shared" si="138"/>
        <v>0</v>
      </c>
      <c r="BY294" s="493" t="e">
        <f>#REF!*BE294</f>
        <v>#REF!</v>
      </c>
      <c r="BZ294" s="493">
        <f t="shared" si="120"/>
        <v>0</v>
      </c>
    </row>
    <row r="295" spans="1:78" ht="49.9" customHeight="1">
      <c r="A295" s="482">
        <f>IFERROR(VLOOKUP(G295,'base dados'!$K$2:$L$3,2,FALSE),0)</f>
        <v>0</v>
      </c>
      <c r="B295" s="482">
        <f>IFERROR(VLOOKUP(H295,'base dados'!$O$2:$P$5,2,FALSE),0)</f>
        <v>0</v>
      </c>
      <c r="C295" s="578">
        <f t="shared" si="118"/>
        <v>285</v>
      </c>
      <c r="D295" s="578"/>
      <c r="E295" s="578"/>
      <c r="F295" s="581"/>
      <c r="G295" s="579"/>
      <c r="H295" s="579"/>
      <c r="I295" s="578" t="str">
        <f>IFERROR(VLOOKUP(H295,'base dados'!$B$1:$E$47,4,FALSE)," ")</f>
        <v xml:space="preserve"> </v>
      </c>
      <c r="J295" s="582" t="s">
        <v>861</v>
      </c>
      <c r="K295" s="582">
        <v>100</v>
      </c>
      <c r="L295" s="586">
        <f t="shared" si="122"/>
        <v>100</v>
      </c>
      <c r="M295" s="587"/>
      <c r="N295" s="587"/>
      <c r="O295" s="586">
        <f t="shared" si="123"/>
        <v>0</v>
      </c>
      <c r="P295" s="587"/>
      <c r="Q295" s="587"/>
      <c r="R295" s="587"/>
      <c r="S295" s="587"/>
      <c r="T295" s="586">
        <f t="shared" si="124"/>
        <v>0</v>
      </c>
      <c r="U295" s="582"/>
      <c r="V295" s="582"/>
      <c r="W295" s="582"/>
      <c r="X295" s="582"/>
      <c r="Y295" s="586">
        <f t="shared" si="125"/>
        <v>0</v>
      </c>
      <c r="Z295" s="582"/>
      <c r="AA295" s="582"/>
      <c r="AB295" s="586">
        <f t="shared" si="126"/>
        <v>0</v>
      </c>
      <c r="AC295" s="582"/>
      <c r="AD295" s="582"/>
      <c r="AE295" s="582"/>
      <c r="AF295" s="586">
        <f t="shared" si="127"/>
        <v>0</v>
      </c>
      <c r="AG295" s="582"/>
      <c r="AH295" s="582"/>
      <c r="AI295" s="582"/>
      <c r="AJ295" s="582"/>
      <c r="AK295" s="586">
        <f t="shared" si="128"/>
        <v>0</v>
      </c>
      <c r="AL295" s="582"/>
      <c r="AM295" s="582"/>
      <c r="AN295" s="586">
        <f t="shared" si="129"/>
        <v>0</v>
      </c>
      <c r="AO295" s="582"/>
      <c r="AP295" s="582"/>
      <c r="AQ295" s="582"/>
      <c r="AR295" s="588">
        <f t="shared" si="130"/>
        <v>0</v>
      </c>
      <c r="AS295" s="590">
        <f t="shared" si="119"/>
        <v>0</v>
      </c>
      <c r="AT295" s="583" t="str">
        <f t="shared" si="131"/>
        <v/>
      </c>
      <c r="AU295" s="583" t="str">
        <f t="shared" si="132"/>
        <v/>
      </c>
      <c r="AV295" s="584" t="str">
        <f>IFERROR(VLOOKUP(G295,'base dados'!$B$2:$C$47,2,FALSE),"")</f>
        <v/>
      </c>
      <c r="AW295" s="589">
        <f t="shared" si="133"/>
        <v>0</v>
      </c>
      <c r="AX295" s="583" t="str">
        <f t="shared" si="134"/>
        <v/>
      </c>
      <c r="AY295" s="583" t="str">
        <f t="shared" si="135"/>
        <v/>
      </c>
      <c r="AZ295" s="585" t="str">
        <f>IFERROR(VLOOKUP(H295,'base dados'!$B$2:$C$47,2,FALSE),"")</f>
        <v/>
      </c>
      <c r="BA295" s="589">
        <f t="shared" si="136"/>
        <v>0</v>
      </c>
      <c r="BB295" s="589">
        <f t="shared" si="137"/>
        <v>0</v>
      </c>
      <c r="BD295" s="494"/>
      <c r="BE295" s="494"/>
      <c r="BF295" s="494"/>
      <c r="BG295" s="494"/>
      <c r="BH295" s="482" t="e">
        <f>VLOOKUP(I295,[27]TABELAS!$E$1:$F$48,2,0)</f>
        <v>#N/A</v>
      </c>
      <c r="BI295" s="491" t="str">
        <f>IF(AV295="","",VLOOKUP(CONCATENATE(I295,K295),[27]atualizada!$A$6:$N$160,12,0))</f>
        <v/>
      </c>
      <c r="BJ295" s="491" t="e">
        <f>IF(#REF!="","",VLOOKUP(CONCATENATE(I295,K295),[27]atualizada!$A$6:$N$160,8,0))</f>
        <v>#REF!</v>
      </c>
      <c r="BK295" s="491" t="e">
        <f>IF(BA295="","",VLOOKUP(CONCATENATE(I295,K295),[27]atualizada!$A$6:$N$160,10,0))</f>
        <v>#N/A</v>
      </c>
      <c r="BL295" s="494"/>
      <c r="BM295" s="494"/>
      <c r="BO295" s="491"/>
      <c r="BP295" s="491"/>
      <c r="BQ295" s="492">
        <f t="shared" si="121"/>
        <v>0</v>
      </c>
      <c r="BR295" s="494"/>
      <c r="BS295" s="494"/>
      <c r="BT295" s="494"/>
      <c r="BX295" s="493">
        <f t="shared" si="138"/>
        <v>0</v>
      </c>
      <c r="BY295" s="493" t="e">
        <f>#REF!*BE295</f>
        <v>#REF!</v>
      </c>
      <c r="BZ295" s="493">
        <f t="shared" si="120"/>
        <v>0</v>
      </c>
    </row>
    <row r="296" spans="1:78" ht="49.9" customHeight="1">
      <c r="A296" s="482">
        <f>IFERROR(VLOOKUP(G296,'base dados'!$K$2:$L$3,2,FALSE),0)</f>
        <v>0</v>
      </c>
      <c r="B296" s="482">
        <f>IFERROR(VLOOKUP(H296,'base dados'!$O$2:$P$5,2,FALSE),0)</f>
        <v>0</v>
      </c>
      <c r="C296" s="578">
        <f t="shared" si="118"/>
        <v>286</v>
      </c>
      <c r="D296" s="578"/>
      <c r="E296" s="578"/>
      <c r="F296" s="581"/>
      <c r="G296" s="579"/>
      <c r="H296" s="579"/>
      <c r="I296" s="578" t="str">
        <f>IFERROR(VLOOKUP(H296,'base dados'!$B$1:$E$47,4,FALSE)," ")</f>
        <v xml:space="preserve"> </v>
      </c>
      <c r="J296" s="582" t="s">
        <v>861</v>
      </c>
      <c r="K296" s="582">
        <v>100</v>
      </c>
      <c r="L296" s="586">
        <f t="shared" si="122"/>
        <v>100</v>
      </c>
      <c r="M296" s="587"/>
      <c r="N296" s="587"/>
      <c r="O296" s="586">
        <f t="shared" si="123"/>
        <v>0</v>
      </c>
      <c r="P296" s="587"/>
      <c r="Q296" s="587"/>
      <c r="R296" s="587"/>
      <c r="S296" s="587"/>
      <c r="T296" s="586">
        <f t="shared" si="124"/>
        <v>0</v>
      </c>
      <c r="U296" s="582"/>
      <c r="V296" s="582"/>
      <c r="W296" s="582"/>
      <c r="X296" s="582"/>
      <c r="Y296" s="586">
        <f t="shared" si="125"/>
        <v>0</v>
      </c>
      <c r="Z296" s="582"/>
      <c r="AA296" s="582"/>
      <c r="AB296" s="586">
        <f t="shared" si="126"/>
        <v>0</v>
      </c>
      <c r="AC296" s="582"/>
      <c r="AD296" s="582"/>
      <c r="AE296" s="582"/>
      <c r="AF296" s="586">
        <f t="shared" si="127"/>
        <v>0</v>
      </c>
      <c r="AG296" s="582"/>
      <c r="AH296" s="582"/>
      <c r="AI296" s="582"/>
      <c r="AJ296" s="582"/>
      <c r="AK296" s="586">
        <f t="shared" si="128"/>
        <v>0</v>
      </c>
      <c r="AL296" s="582"/>
      <c r="AM296" s="582"/>
      <c r="AN296" s="586">
        <f t="shared" si="129"/>
        <v>0</v>
      </c>
      <c r="AO296" s="582"/>
      <c r="AP296" s="582"/>
      <c r="AQ296" s="582"/>
      <c r="AR296" s="588">
        <f t="shared" si="130"/>
        <v>0</v>
      </c>
      <c r="AS296" s="590">
        <f t="shared" si="119"/>
        <v>0</v>
      </c>
      <c r="AT296" s="583" t="str">
        <f t="shared" si="131"/>
        <v/>
      </c>
      <c r="AU296" s="583" t="str">
        <f t="shared" si="132"/>
        <v/>
      </c>
      <c r="AV296" s="584" t="str">
        <f>IFERROR(VLOOKUP(G296,'base dados'!$B$2:$C$47,2,FALSE),"")</f>
        <v/>
      </c>
      <c r="AW296" s="589">
        <f t="shared" si="133"/>
        <v>0</v>
      </c>
      <c r="AX296" s="583" t="str">
        <f t="shared" si="134"/>
        <v/>
      </c>
      <c r="AY296" s="583" t="str">
        <f t="shared" si="135"/>
        <v/>
      </c>
      <c r="AZ296" s="585" t="str">
        <f>IFERROR(VLOOKUP(H296,'base dados'!$B$2:$C$47,2,FALSE),"")</f>
        <v/>
      </c>
      <c r="BA296" s="589">
        <f t="shared" si="136"/>
        <v>0</v>
      </c>
      <c r="BB296" s="589">
        <f t="shared" si="137"/>
        <v>0</v>
      </c>
      <c r="BD296" s="494"/>
      <c r="BE296" s="494"/>
      <c r="BF296" s="494"/>
      <c r="BG296" s="494"/>
      <c r="BH296" s="482" t="e">
        <f>VLOOKUP(I296,[27]TABELAS!$E$1:$F$48,2,0)</f>
        <v>#N/A</v>
      </c>
      <c r="BI296" s="491" t="str">
        <f>IF(AV296="","",VLOOKUP(CONCATENATE(I296,K296),[27]atualizada!$A$6:$N$160,12,0))</f>
        <v/>
      </c>
      <c r="BJ296" s="491" t="e">
        <f>IF(#REF!="","",VLOOKUP(CONCATENATE(I296,K296),[27]atualizada!$A$6:$N$160,8,0))</f>
        <v>#REF!</v>
      </c>
      <c r="BK296" s="491" t="e">
        <f>IF(BA296="","",VLOOKUP(CONCATENATE(I296,K296),[27]atualizada!$A$6:$N$160,10,0))</f>
        <v>#N/A</v>
      </c>
      <c r="BL296" s="494"/>
      <c r="BM296" s="494"/>
      <c r="BO296" s="491"/>
      <c r="BP296" s="491"/>
      <c r="BQ296" s="492">
        <f t="shared" si="121"/>
        <v>0</v>
      </c>
      <c r="BR296" s="494"/>
      <c r="BS296" s="494"/>
      <c r="BT296" s="494"/>
      <c r="BX296" s="493">
        <f t="shared" si="138"/>
        <v>0</v>
      </c>
      <c r="BY296" s="493" t="e">
        <f>#REF!*BE296</f>
        <v>#REF!</v>
      </c>
      <c r="BZ296" s="493">
        <f t="shared" si="120"/>
        <v>0</v>
      </c>
    </row>
    <row r="297" spans="1:78" ht="49.9" customHeight="1">
      <c r="A297" s="482">
        <f>IFERROR(VLOOKUP(G297,'base dados'!$K$2:$L$3,2,FALSE),0)</f>
        <v>0</v>
      </c>
      <c r="B297" s="482">
        <f>IFERROR(VLOOKUP(H297,'base dados'!$O$2:$P$5,2,FALSE),0)</f>
        <v>0</v>
      </c>
      <c r="C297" s="578">
        <f t="shared" si="118"/>
        <v>287</v>
      </c>
      <c r="D297" s="578"/>
      <c r="E297" s="578"/>
      <c r="F297" s="581"/>
      <c r="G297" s="579"/>
      <c r="H297" s="579"/>
      <c r="I297" s="578" t="str">
        <f>IFERROR(VLOOKUP(H297,'base dados'!$B$1:$E$47,4,FALSE)," ")</f>
        <v xml:space="preserve"> </v>
      </c>
      <c r="J297" s="582" t="s">
        <v>861</v>
      </c>
      <c r="K297" s="582">
        <v>100</v>
      </c>
      <c r="L297" s="586">
        <f t="shared" si="122"/>
        <v>100</v>
      </c>
      <c r="M297" s="587"/>
      <c r="N297" s="587"/>
      <c r="O297" s="586">
        <f t="shared" si="123"/>
        <v>0</v>
      </c>
      <c r="P297" s="587"/>
      <c r="Q297" s="587"/>
      <c r="R297" s="587"/>
      <c r="S297" s="587"/>
      <c r="T297" s="586">
        <f t="shared" si="124"/>
        <v>0</v>
      </c>
      <c r="U297" s="582"/>
      <c r="V297" s="582"/>
      <c r="W297" s="582"/>
      <c r="X297" s="582"/>
      <c r="Y297" s="586">
        <f t="shared" si="125"/>
        <v>0</v>
      </c>
      <c r="Z297" s="582"/>
      <c r="AA297" s="582"/>
      <c r="AB297" s="586">
        <f t="shared" si="126"/>
        <v>0</v>
      </c>
      <c r="AC297" s="582"/>
      <c r="AD297" s="582"/>
      <c r="AE297" s="582"/>
      <c r="AF297" s="586">
        <f t="shared" si="127"/>
        <v>0</v>
      </c>
      <c r="AG297" s="582"/>
      <c r="AH297" s="582"/>
      <c r="AI297" s="582"/>
      <c r="AJ297" s="582"/>
      <c r="AK297" s="586">
        <f t="shared" si="128"/>
        <v>0</v>
      </c>
      <c r="AL297" s="582"/>
      <c r="AM297" s="582"/>
      <c r="AN297" s="586">
        <f t="shared" si="129"/>
        <v>0</v>
      </c>
      <c r="AO297" s="582"/>
      <c r="AP297" s="582"/>
      <c r="AQ297" s="582"/>
      <c r="AR297" s="588">
        <f t="shared" si="130"/>
        <v>0</v>
      </c>
      <c r="AS297" s="590">
        <f t="shared" si="119"/>
        <v>0</v>
      </c>
      <c r="AT297" s="583" t="str">
        <f t="shared" si="131"/>
        <v/>
      </c>
      <c r="AU297" s="583" t="str">
        <f t="shared" si="132"/>
        <v/>
      </c>
      <c r="AV297" s="584" t="str">
        <f>IFERROR(VLOOKUP(G297,'base dados'!$B$2:$C$47,2,FALSE),"")</f>
        <v/>
      </c>
      <c r="AW297" s="589">
        <f t="shared" si="133"/>
        <v>0</v>
      </c>
      <c r="AX297" s="583" t="str">
        <f t="shared" si="134"/>
        <v/>
      </c>
      <c r="AY297" s="583" t="str">
        <f t="shared" si="135"/>
        <v/>
      </c>
      <c r="AZ297" s="585" t="str">
        <f>IFERROR(VLOOKUP(H297,'base dados'!$B$2:$C$47,2,FALSE),"")</f>
        <v/>
      </c>
      <c r="BA297" s="589">
        <f t="shared" si="136"/>
        <v>0</v>
      </c>
      <c r="BB297" s="589">
        <f t="shared" si="137"/>
        <v>0</v>
      </c>
      <c r="BD297" s="494"/>
      <c r="BE297" s="494"/>
      <c r="BF297" s="494"/>
      <c r="BG297" s="494"/>
      <c r="BH297" s="482" t="e">
        <f>VLOOKUP(I297,[27]TABELAS!$E$1:$F$48,2,0)</f>
        <v>#N/A</v>
      </c>
      <c r="BI297" s="491" t="str">
        <f>IF(AV297="","",VLOOKUP(CONCATENATE(I297,K297),[27]atualizada!$A$6:$N$160,12,0))</f>
        <v/>
      </c>
      <c r="BJ297" s="491" t="e">
        <f>IF(#REF!="","",VLOOKUP(CONCATENATE(I297,K297),[27]atualizada!$A$6:$N$160,8,0))</f>
        <v>#REF!</v>
      </c>
      <c r="BK297" s="491" t="e">
        <f>IF(BA297="","",VLOOKUP(CONCATENATE(I297,K297),[27]atualizada!$A$6:$N$160,10,0))</f>
        <v>#N/A</v>
      </c>
      <c r="BL297" s="494"/>
      <c r="BM297" s="494"/>
      <c r="BO297" s="491"/>
      <c r="BP297" s="491"/>
      <c r="BQ297" s="492">
        <f t="shared" si="121"/>
        <v>0</v>
      </c>
      <c r="BR297" s="494"/>
      <c r="BS297" s="494"/>
      <c r="BT297" s="494"/>
      <c r="BX297" s="493">
        <f t="shared" si="138"/>
        <v>0</v>
      </c>
      <c r="BY297" s="493" t="e">
        <f>#REF!*BE297</f>
        <v>#REF!</v>
      </c>
      <c r="BZ297" s="493">
        <f t="shared" si="120"/>
        <v>0</v>
      </c>
    </row>
    <row r="298" spans="1:78" ht="49.9" customHeight="1">
      <c r="A298" s="482">
        <f>IFERROR(VLOOKUP(G298,'base dados'!$K$2:$L$3,2,FALSE),0)</f>
        <v>0</v>
      </c>
      <c r="B298" s="482">
        <f>IFERROR(VLOOKUP(H298,'base dados'!$O$2:$P$5,2,FALSE),0)</f>
        <v>0</v>
      </c>
      <c r="C298" s="578">
        <f t="shared" si="118"/>
        <v>288</v>
      </c>
      <c r="D298" s="578"/>
      <c r="E298" s="578"/>
      <c r="F298" s="581"/>
      <c r="G298" s="579"/>
      <c r="H298" s="579"/>
      <c r="I298" s="578" t="str">
        <f>IFERROR(VLOOKUP(H298,'base dados'!$B$1:$E$47,4,FALSE)," ")</f>
        <v xml:space="preserve"> </v>
      </c>
      <c r="J298" s="582" t="s">
        <v>861</v>
      </c>
      <c r="K298" s="582">
        <v>100</v>
      </c>
      <c r="L298" s="586">
        <f t="shared" si="122"/>
        <v>100</v>
      </c>
      <c r="M298" s="587"/>
      <c r="N298" s="587"/>
      <c r="O298" s="586">
        <f t="shared" si="123"/>
        <v>0</v>
      </c>
      <c r="P298" s="587"/>
      <c r="Q298" s="587"/>
      <c r="R298" s="587"/>
      <c r="S298" s="587"/>
      <c r="T298" s="586">
        <f t="shared" si="124"/>
        <v>0</v>
      </c>
      <c r="U298" s="582"/>
      <c r="V298" s="582"/>
      <c r="W298" s="582"/>
      <c r="X298" s="582"/>
      <c r="Y298" s="586">
        <f t="shared" si="125"/>
        <v>0</v>
      </c>
      <c r="Z298" s="582"/>
      <c r="AA298" s="582"/>
      <c r="AB298" s="586">
        <f t="shared" si="126"/>
        <v>0</v>
      </c>
      <c r="AC298" s="582"/>
      <c r="AD298" s="582"/>
      <c r="AE298" s="582"/>
      <c r="AF298" s="586">
        <f t="shared" si="127"/>
        <v>0</v>
      </c>
      <c r="AG298" s="582"/>
      <c r="AH298" s="582"/>
      <c r="AI298" s="582"/>
      <c r="AJ298" s="582"/>
      <c r="AK298" s="586">
        <f t="shared" si="128"/>
        <v>0</v>
      </c>
      <c r="AL298" s="582"/>
      <c r="AM298" s="582"/>
      <c r="AN298" s="586">
        <f t="shared" si="129"/>
        <v>0</v>
      </c>
      <c r="AO298" s="582"/>
      <c r="AP298" s="582"/>
      <c r="AQ298" s="582"/>
      <c r="AR298" s="588">
        <f t="shared" si="130"/>
        <v>0</v>
      </c>
      <c r="AS298" s="590">
        <f t="shared" si="119"/>
        <v>0</v>
      </c>
      <c r="AT298" s="583" t="str">
        <f t="shared" si="131"/>
        <v/>
      </c>
      <c r="AU298" s="583" t="str">
        <f t="shared" si="132"/>
        <v/>
      </c>
      <c r="AV298" s="584" t="str">
        <f>IFERROR(VLOOKUP(G298,'base dados'!$B$2:$C$47,2,FALSE),"")</f>
        <v/>
      </c>
      <c r="AW298" s="589">
        <f t="shared" si="133"/>
        <v>0</v>
      </c>
      <c r="AX298" s="583" t="str">
        <f t="shared" si="134"/>
        <v/>
      </c>
      <c r="AY298" s="583" t="str">
        <f t="shared" si="135"/>
        <v/>
      </c>
      <c r="AZ298" s="585" t="str">
        <f>IFERROR(VLOOKUP(H298,'base dados'!$B$2:$C$47,2,FALSE),"")</f>
        <v/>
      </c>
      <c r="BA298" s="589">
        <f t="shared" si="136"/>
        <v>0</v>
      </c>
      <c r="BB298" s="589">
        <f t="shared" si="137"/>
        <v>0</v>
      </c>
      <c r="BD298" s="494"/>
      <c r="BE298" s="494"/>
      <c r="BF298" s="494"/>
      <c r="BG298" s="494"/>
      <c r="BH298" s="482" t="e">
        <f>VLOOKUP(I298,[27]TABELAS!$E$1:$F$48,2,0)</f>
        <v>#N/A</v>
      </c>
      <c r="BI298" s="491" t="str">
        <f>IF(AV298="","",VLOOKUP(CONCATENATE(I298,K298),[27]atualizada!$A$6:$N$160,12,0))</f>
        <v/>
      </c>
      <c r="BJ298" s="491" t="e">
        <f>IF(#REF!="","",VLOOKUP(CONCATENATE(I298,K298),[27]atualizada!$A$6:$N$160,8,0))</f>
        <v>#REF!</v>
      </c>
      <c r="BK298" s="491" t="e">
        <f>IF(BA298="","",VLOOKUP(CONCATENATE(I298,K298),[27]atualizada!$A$6:$N$160,10,0))</f>
        <v>#N/A</v>
      </c>
      <c r="BL298" s="494"/>
      <c r="BM298" s="494"/>
      <c r="BO298" s="491"/>
      <c r="BP298" s="491"/>
      <c r="BQ298" s="492">
        <f t="shared" si="121"/>
        <v>0</v>
      </c>
      <c r="BR298" s="494"/>
      <c r="BS298" s="494"/>
      <c r="BT298" s="494"/>
      <c r="BX298" s="493">
        <f t="shared" si="138"/>
        <v>0</v>
      </c>
      <c r="BY298" s="493" t="e">
        <f>#REF!*BE298</f>
        <v>#REF!</v>
      </c>
      <c r="BZ298" s="493">
        <f t="shared" si="120"/>
        <v>0</v>
      </c>
    </row>
    <row r="299" spans="1:78" ht="49.9" customHeight="1">
      <c r="A299" s="482">
        <f>IFERROR(VLOOKUP(G299,'base dados'!$K$2:$L$3,2,FALSE),0)</f>
        <v>0</v>
      </c>
      <c r="B299" s="482">
        <f>IFERROR(VLOOKUP(H299,'base dados'!$O$2:$P$5,2,FALSE),0)</f>
        <v>0</v>
      </c>
      <c r="C299" s="578">
        <f t="shared" si="118"/>
        <v>289</v>
      </c>
      <c r="D299" s="578"/>
      <c r="E299" s="578"/>
      <c r="F299" s="581"/>
      <c r="G299" s="579"/>
      <c r="H299" s="579"/>
      <c r="I299" s="578" t="str">
        <f>IFERROR(VLOOKUP(H299,'base dados'!$B$1:$E$47,4,FALSE)," ")</f>
        <v xml:space="preserve"> </v>
      </c>
      <c r="J299" s="582" t="s">
        <v>861</v>
      </c>
      <c r="K299" s="582">
        <v>100</v>
      </c>
      <c r="L299" s="586">
        <f t="shared" si="122"/>
        <v>100</v>
      </c>
      <c r="M299" s="587"/>
      <c r="N299" s="587"/>
      <c r="O299" s="586">
        <f t="shared" si="123"/>
        <v>0</v>
      </c>
      <c r="P299" s="587"/>
      <c r="Q299" s="587"/>
      <c r="R299" s="587"/>
      <c r="S299" s="587"/>
      <c r="T299" s="586">
        <f t="shared" si="124"/>
        <v>0</v>
      </c>
      <c r="U299" s="582"/>
      <c r="V299" s="582"/>
      <c r="W299" s="582"/>
      <c r="X299" s="582"/>
      <c r="Y299" s="586">
        <f t="shared" si="125"/>
        <v>0</v>
      </c>
      <c r="Z299" s="582"/>
      <c r="AA299" s="582"/>
      <c r="AB299" s="586">
        <f t="shared" si="126"/>
        <v>0</v>
      </c>
      <c r="AC299" s="582"/>
      <c r="AD299" s="582"/>
      <c r="AE299" s="582"/>
      <c r="AF299" s="586">
        <f t="shared" si="127"/>
        <v>0</v>
      </c>
      <c r="AG299" s="582"/>
      <c r="AH299" s="582"/>
      <c r="AI299" s="582"/>
      <c r="AJ299" s="582"/>
      <c r="AK299" s="586">
        <f t="shared" si="128"/>
        <v>0</v>
      </c>
      <c r="AL299" s="582"/>
      <c r="AM299" s="582"/>
      <c r="AN299" s="586">
        <f t="shared" si="129"/>
        <v>0</v>
      </c>
      <c r="AO299" s="582"/>
      <c r="AP299" s="582"/>
      <c r="AQ299" s="582"/>
      <c r="AR299" s="588">
        <f t="shared" si="130"/>
        <v>0</v>
      </c>
      <c r="AS299" s="590">
        <f t="shared" si="119"/>
        <v>0</v>
      </c>
      <c r="AT299" s="583" t="str">
        <f t="shared" si="131"/>
        <v/>
      </c>
      <c r="AU299" s="583" t="str">
        <f t="shared" si="132"/>
        <v/>
      </c>
      <c r="AV299" s="584" t="str">
        <f>IFERROR(VLOOKUP(G299,'base dados'!$B$2:$C$47,2,FALSE),"")</f>
        <v/>
      </c>
      <c r="AW299" s="589">
        <f t="shared" si="133"/>
        <v>0</v>
      </c>
      <c r="AX299" s="583" t="str">
        <f t="shared" si="134"/>
        <v/>
      </c>
      <c r="AY299" s="583" t="str">
        <f t="shared" si="135"/>
        <v/>
      </c>
      <c r="AZ299" s="585" t="str">
        <f>IFERROR(VLOOKUP(H299,'base dados'!$B$2:$C$47,2,FALSE),"")</f>
        <v/>
      </c>
      <c r="BA299" s="589">
        <f t="shared" si="136"/>
        <v>0</v>
      </c>
      <c r="BB299" s="589">
        <f t="shared" si="137"/>
        <v>0</v>
      </c>
      <c r="BD299" s="494"/>
      <c r="BE299" s="494"/>
      <c r="BF299" s="494"/>
      <c r="BG299" s="494"/>
      <c r="BH299" s="482" t="e">
        <f>VLOOKUP(I299,[27]TABELAS!$E$1:$F$48,2,0)</f>
        <v>#N/A</v>
      </c>
      <c r="BI299" s="491" t="str">
        <f>IF(AV299="","",VLOOKUP(CONCATENATE(I299,K299),[27]atualizada!$A$6:$N$160,12,0))</f>
        <v/>
      </c>
      <c r="BJ299" s="491" t="e">
        <f>IF(#REF!="","",VLOOKUP(CONCATENATE(I299,K299),[27]atualizada!$A$6:$N$160,8,0))</f>
        <v>#REF!</v>
      </c>
      <c r="BK299" s="491" t="e">
        <f>IF(BA299="","",VLOOKUP(CONCATENATE(I299,K299),[27]atualizada!$A$6:$N$160,10,0))</f>
        <v>#N/A</v>
      </c>
      <c r="BL299" s="494"/>
      <c r="BM299" s="494"/>
      <c r="BO299" s="491"/>
      <c r="BP299" s="491"/>
      <c r="BQ299" s="492">
        <f t="shared" si="121"/>
        <v>0</v>
      </c>
      <c r="BR299" s="494"/>
      <c r="BS299" s="494"/>
      <c r="BT299" s="494"/>
      <c r="BX299" s="493">
        <f t="shared" si="138"/>
        <v>0</v>
      </c>
      <c r="BY299" s="493" t="e">
        <f>#REF!*BE299</f>
        <v>#REF!</v>
      </c>
      <c r="BZ299" s="493">
        <f t="shared" si="120"/>
        <v>0</v>
      </c>
    </row>
    <row r="300" spans="1:78" ht="49.9" customHeight="1">
      <c r="A300" s="482">
        <f>IFERROR(VLOOKUP(G300,'base dados'!$K$2:$L$3,2,FALSE),0)</f>
        <v>0</v>
      </c>
      <c r="B300" s="482">
        <f>IFERROR(VLOOKUP(H300,'base dados'!$O$2:$P$5,2,FALSE),0)</f>
        <v>0</v>
      </c>
      <c r="C300" s="578">
        <f t="shared" si="118"/>
        <v>290</v>
      </c>
      <c r="D300" s="578"/>
      <c r="E300" s="578"/>
      <c r="F300" s="581"/>
      <c r="G300" s="579"/>
      <c r="H300" s="579"/>
      <c r="I300" s="578" t="str">
        <f>IFERROR(VLOOKUP(H300,'base dados'!$B$1:$E$47,4,FALSE)," ")</f>
        <v xml:space="preserve"> </v>
      </c>
      <c r="J300" s="582" t="s">
        <v>861</v>
      </c>
      <c r="K300" s="582">
        <v>100</v>
      </c>
      <c r="L300" s="586">
        <f t="shared" si="122"/>
        <v>100</v>
      </c>
      <c r="M300" s="587"/>
      <c r="N300" s="587"/>
      <c r="O300" s="586">
        <f t="shared" si="123"/>
        <v>0</v>
      </c>
      <c r="P300" s="587"/>
      <c r="Q300" s="587"/>
      <c r="R300" s="587"/>
      <c r="S300" s="587"/>
      <c r="T300" s="586">
        <f t="shared" si="124"/>
        <v>0</v>
      </c>
      <c r="U300" s="582"/>
      <c r="V300" s="582"/>
      <c r="W300" s="582"/>
      <c r="X300" s="582"/>
      <c r="Y300" s="586">
        <f t="shared" si="125"/>
        <v>0</v>
      </c>
      <c r="Z300" s="582"/>
      <c r="AA300" s="582"/>
      <c r="AB300" s="586">
        <f t="shared" si="126"/>
        <v>0</v>
      </c>
      <c r="AC300" s="582"/>
      <c r="AD300" s="582"/>
      <c r="AE300" s="582"/>
      <c r="AF300" s="586">
        <f t="shared" si="127"/>
        <v>0</v>
      </c>
      <c r="AG300" s="582"/>
      <c r="AH300" s="582"/>
      <c r="AI300" s="582"/>
      <c r="AJ300" s="582"/>
      <c r="AK300" s="586">
        <f t="shared" si="128"/>
        <v>0</v>
      </c>
      <c r="AL300" s="582"/>
      <c r="AM300" s="582"/>
      <c r="AN300" s="586">
        <f t="shared" si="129"/>
        <v>0</v>
      </c>
      <c r="AO300" s="582"/>
      <c r="AP300" s="582"/>
      <c r="AQ300" s="582"/>
      <c r="AR300" s="588">
        <f t="shared" si="130"/>
        <v>0</v>
      </c>
      <c r="AS300" s="590">
        <f t="shared" si="119"/>
        <v>0</v>
      </c>
      <c r="AT300" s="583" t="str">
        <f t="shared" si="131"/>
        <v/>
      </c>
      <c r="AU300" s="583" t="str">
        <f t="shared" si="132"/>
        <v/>
      </c>
      <c r="AV300" s="584" t="str">
        <f>IFERROR(VLOOKUP(G300,'base dados'!$B$2:$C$47,2,FALSE),"")</f>
        <v/>
      </c>
      <c r="AW300" s="589">
        <f t="shared" si="133"/>
        <v>0</v>
      </c>
      <c r="AX300" s="583" t="str">
        <f t="shared" si="134"/>
        <v/>
      </c>
      <c r="AY300" s="583" t="str">
        <f t="shared" si="135"/>
        <v/>
      </c>
      <c r="AZ300" s="585" t="str">
        <f>IFERROR(VLOOKUP(H300,'base dados'!$B$2:$C$47,2,FALSE),"")</f>
        <v/>
      </c>
      <c r="BA300" s="589">
        <f t="shared" si="136"/>
        <v>0</v>
      </c>
      <c r="BB300" s="589">
        <f t="shared" si="137"/>
        <v>0</v>
      </c>
      <c r="BD300" s="494"/>
      <c r="BE300" s="494"/>
      <c r="BF300" s="494"/>
      <c r="BG300" s="494"/>
      <c r="BH300" s="482" t="e">
        <f>VLOOKUP(I300,[27]TABELAS!$E$1:$F$48,2,0)</f>
        <v>#N/A</v>
      </c>
      <c r="BI300" s="491" t="str">
        <f>IF(AV300="","",VLOOKUP(CONCATENATE(I300,K300),[27]atualizada!$A$6:$N$160,12,0))</f>
        <v/>
      </c>
      <c r="BJ300" s="491" t="e">
        <f>IF(#REF!="","",VLOOKUP(CONCATENATE(I300,K300),[27]atualizada!$A$6:$N$160,8,0))</f>
        <v>#REF!</v>
      </c>
      <c r="BK300" s="491" t="e">
        <f>IF(BA300="","",VLOOKUP(CONCATENATE(I300,K300),[27]atualizada!$A$6:$N$160,10,0))</f>
        <v>#N/A</v>
      </c>
      <c r="BL300" s="494"/>
      <c r="BM300" s="494"/>
      <c r="BO300" s="491"/>
      <c r="BP300" s="491"/>
      <c r="BQ300" s="492">
        <f t="shared" si="121"/>
        <v>0</v>
      </c>
      <c r="BR300" s="494"/>
      <c r="BS300" s="494"/>
      <c r="BT300" s="494"/>
      <c r="BX300" s="493">
        <f t="shared" si="138"/>
        <v>0</v>
      </c>
      <c r="BY300" s="493" t="e">
        <f>#REF!*BE300</f>
        <v>#REF!</v>
      </c>
      <c r="BZ300" s="493">
        <f t="shared" si="120"/>
        <v>0</v>
      </c>
    </row>
    <row r="301" spans="1:78" ht="49.9" customHeight="1">
      <c r="A301" s="482">
        <f>IFERROR(VLOOKUP(G301,'base dados'!$K$2:$L$3,2,FALSE),0)</f>
        <v>0</v>
      </c>
      <c r="B301" s="482">
        <f>IFERROR(VLOOKUP(H301,'base dados'!$O$2:$P$5,2,FALSE),0)</f>
        <v>0</v>
      </c>
      <c r="C301" s="578">
        <f t="shared" si="118"/>
        <v>291</v>
      </c>
      <c r="D301" s="578"/>
      <c r="E301" s="578"/>
      <c r="F301" s="581"/>
      <c r="G301" s="579"/>
      <c r="H301" s="579"/>
      <c r="I301" s="578" t="str">
        <f>IFERROR(VLOOKUP(H301,'base dados'!$B$1:$E$47,4,FALSE)," ")</f>
        <v xml:space="preserve"> </v>
      </c>
      <c r="J301" s="582" t="s">
        <v>861</v>
      </c>
      <c r="K301" s="582">
        <v>100</v>
      </c>
      <c r="L301" s="586">
        <f t="shared" si="122"/>
        <v>100</v>
      </c>
      <c r="M301" s="587"/>
      <c r="N301" s="587"/>
      <c r="O301" s="586">
        <f t="shared" si="123"/>
        <v>0</v>
      </c>
      <c r="P301" s="587"/>
      <c r="Q301" s="587"/>
      <c r="R301" s="587"/>
      <c r="S301" s="587"/>
      <c r="T301" s="586">
        <f t="shared" si="124"/>
        <v>0</v>
      </c>
      <c r="U301" s="582"/>
      <c r="V301" s="582"/>
      <c r="W301" s="582"/>
      <c r="X301" s="582"/>
      <c r="Y301" s="586">
        <f t="shared" si="125"/>
        <v>0</v>
      </c>
      <c r="Z301" s="582"/>
      <c r="AA301" s="582"/>
      <c r="AB301" s="586">
        <f t="shared" si="126"/>
        <v>0</v>
      </c>
      <c r="AC301" s="582"/>
      <c r="AD301" s="582"/>
      <c r="AE301" s="582"/>
      <c r="AF301" s="586">
        <f t="shared" si="127"/>
        <v>0</v>
      </c>
      <c r="AG301" s="582"/>
      <c r="AH301" s="582"/>
      <c r="AI301" s="582"/>
      <c r="AJ301" s="582"/>
      <c r="AK301" s="586">
        <f t="shared" si="128"/>
        <v>0</v>
      </c>
      <c r="AL301" s="582"/>
      <c r="AM301" s="582"/>
      <c r="AN301" s="586">
        <f t="shared" si="129"/>
        <v>0</v>
      </c>
      <c r="AO301" s="582"/>
      <c r="AP301" s="582"/>
      <c r="AQ301" s="582"/>
      <c r="AR301" s="588">
        <f t="shared" si="130"/>
        <v>0</v>
      </c>
      <c r="AS301" s="590">
        <f t="shared" si="119"/>
        <v>0</v>
      </c>
      <c r="AT301" s="583" t="str">
        <f t="shared" si="131"/>
        <v/>
      </c>
      <c r="AU301" s="583" t="str">
        <f t="shared" si="132"/>
        <v/>
      </c>
      <c r="AV301" s="584" t="str">
        <f>IFERROR(VLOOKUP(G301,'base dados'!$B$2:$C$47,2,FALSE),"")</f>
        <v/>
      </c>
      <c r="AW301" s="589">
        <f t="shared" si="133"/>
        <v>0</v>
      </c>
      <c r="AX301" s="583" t="str">
        <f t="shared" si="134"/>
        <v/>
      </c>
      <c r="AY301" s="583" t="str">
        <f t="shared" si="135"/>
        <v/>
      </c>
      <c r="AZ301" s="585" t="str">
        <f>IFERROR(VLOOKUP(H301,'base dados'!$B$2:$C$47,2,FALSE),"")</f>
        <v/>
      </c>
      <c r="BA301" s="589">
        <f t="shared" si="136"/>
        <v>0</v>
      </c>
      <c r="BB301" s="589">
        <f t="shared" si="137"/>
        <v>0</v>
      </c>
      <c r="BD301" s="494"/>
      <c r="BE301" s="494"/>
      <c r="BF301" s="494"/>
      <c r="BG301" s="494"/>
      <c r="BH301" s="482" t="e">
        <f>VLOOKUP(I301,[27]TABELAS!$E$1:$F$48,2,0)</f>
        <v>#N/A</v>
      </c>
      <c r="BI301" s="491" t="str">
        <f>IF(AV301="","",VLOOKUP(CONCATENATE(I301,K301),[27]atualizada!$A$6:$N$160,12,0))</f>
        <v/>
      </c>
      <c r="BJ301" s="491" t="e">
        <f>IF(#REF!="","",VLOOKUP(CONCATENATE(I301,K301),[27]atualizada!$A$6:$N$160,8,0))</f>
        <v>#REF!</v>
      </c>
      <c r="BK301" s="491" t="e">
        <f>IF(BA301="","",VLOOKUP(CONCATENATE(I301,K301),[27]atualizada!$A$6:$N$160,10,0))</f>
        <v>#N/A</v>
      </c>
      <c r="BL301" s="494"/>
      <c r="BM301" s="494"/>
      <c r="BO301" s="491"/>
      <c r="BP301" s="491"/>
      <c r="BQ301" s="492">
        <f t="shared" si="121"/>
        <v>0</v>
      </c>
      <c r="BR301" s="494"/>
      <c r="BS301" s="494"/>
      <c r="BT301" s="494"/>
      <c r="BX301" s="493">
        <f t="shared" si="138"/>
        <v>0</v>
      </c>
      <c r="BY301" s="493" t="e">
        <f>#REF!*BE301</f>
        <v>#REF!</v>
      </c>
      <c r="BZ301" s="493">
        <f t="shared" si="120"/>
        <v>0</v>
      </c>
    </row>
    <row r="302" spans="1:78" ht="49.9" customHeight="1">
      <c r="A302" s="482">
        <f>IFERROR(VLOOKUP(G302,'base dados'!$K$2:$L$3,2,FALSE),0)</f>
        <v>0</v>
      </c>
      <c r="B302" s="482">
        <f>IFERROR(VLOOKUP(H302,'base dados'!$O$2:$P$5,2,FALSE),0)</f>
        <v>0</v>
      </c>
      <c r="C302" s="578">
        <f t="shared" si="118"/>
        <v>292</v>
      </c>
      <c r="D302" s="578"/>
      <c r="E302" s="578"/>
      <c r="F302" s="581"/>
      <c r="G302" s="579"/>
      <c r="H302" s="579"/>
      <c r="I302" s="578" t="str">
        <f>IFERROR(VLOOKUP(H302,'base dados'!$B$1:$E$47,4,FALSE)," ")</f>
        <v xml:space="preserve"> </v>
      </c>
      <c r="J302" s="582" t="s">
        <v>861</v>
      </c>
      <c r="K302" s="582">
        <v>100</v>
      </c>
      <c r="L302" s="586">
        <f t="shared" si="122"/>
        <v>100</v>
      </c>
      <c r="M302" s="587"/>
      <c r="N302" s="587"/>
      <c r="O302" s="586">
        <f t="shared" si="123"/>
        <v>0</v>
      </c>
      <c r="P302" s="587"/>
      <c r="Q302" s="587"/>
      <c r="R302" s="587"/>
      <c r="S302" s="587"/>
      <c r="T302" s="586">
        <f t="shared" si="124"/>
        <v>0</v>
      </c>
      <c r="U302" s="582"/>
      <c r="V302" s="582"/>
      <c r="W302" s="582"/>
      <c r="X302" s="582"/>
      <c r="Y302" s="586">
        <f t="shared" si="125"/>
        <v>0</v>
      </c>
      <c r="Z302" s="582"/>
      <c r="AA302" s="582"/>
      <c r="AB302" s="586">
        <f t="shared" si="126"/>
        <v>0</v>
      </c>
      <c r="AC302" s="582"/>
      <c r="AD302" s="582"/>
      <c r="AE302" s="582"/>
      <c r="AF302" s="586">
        <f t="shared" si="127"/>
        <v>0</v>
      </c>
      <c r="AG302" s="582"/>
      <c r="AH302" s="582"/>
      <c r="AI302" s="582"/>
      <c r="AJ302" s="582"/>
      <c r="AK302" s="586">
        <f t="shared" si="128"/>
        <v>0</v>
      </c>
      <c r="AL302" s="582"/>
      <c r="AM302" s="582"/>
      <c r="AN302" s="586">
        <f t="shared" si="129"/>
        <v>0</v>
      </c>
      <c r="AO302" s="582"/>
      <c r="AP302" s="582"/>
      <c r="AQ302" s="582"/>
      <c r="AR302" s="588">
        <f t="shared" si="130"/>
        <v>0</v>
      </c>
      <c r="AS302" s="590">
        <f t="shared" si="119"/>
        <v>0</v>
      </c>
      <c r="AT302" s="583" t="str">
        <f t="shared" si="131"/>
        <v/>
      </c>
      <c r="AU302" s="583" t="str">
        <f t="shared" si="132"/>
        <v/>
      </c>
      <c r="AV302" s="584" t="str">
        <f>IFERROR(VLOOKUP(G302,'base dados'!$B$2:$C$47,2,FALSE),"")</f>
        <v/>
      </c>
      <c r="AW302" s="589">
        <f t="shared" si="133"/>
        <v>0</v>
      </c>
      <c r="AX302" s="583" t="str">
        <f t="shared" si="134"/>
        <v/>
      </c>
      <c r="AY302" s="583" t="str">
        <f t="shared" si="135"/>
        <v/>
      </c>
      <c r="AZ302" s="585" t="str">
        <f>IFERROR(VLOOKUP(H302,'base dados'!$B$2:$C$47,2,FALSE),"")</f>
        <v/>
      </c>
      <c r="BA302" s="589">
        <f t="shared" si="136"/>
        <v>0</v>
      </c>
      <c r="BB302" s="589">
        <f t="shared" si="137"/>
        <v>0</v>
      </c>
      <c r="BD302" s="494"/>
      <c r="BE302" s="494"/>
      <c r="BF302" s="494"/>
      <c r="BG302" s="494"/>
      <c r="BH302" s="482" t="e">
        <f>VLOOKUP(I302,[27]TABELAS!$E$1:$F$48,2,0)</f>
        <v>#N/A</v>
      </c>
      <c r="BI302" s="491" t="str">
        <f>IF(AV302="","",VLOOKUP(CONCATENATE(I302,K302),[27]atualizada!$A$6:$N$160,12,0))</f>
        <v/>
      </c>
      <c r="BJ302" s="491" t="e">
        <f>IF(#REF!="","",VLOOKUP(CONCATENATE(I302,K302),[27]atualizada!$A$6:$N$160,8,0))</f>
        <v>#REF!</v>
      </c>
      <c r="BK302" s="491" t="e">
        <f>IF(BA302="","",VLOOKUP(CONCATENATE(I302,K302),[27]atualizada!$A$6:$N$160,10,0))</f>
        <v>#N/A</v>
      </c>
      <c r="BL302" s="494"/>
      <c r="BM302" s="494"/>
      <c r="BO302" s="491"/>
      <c r="BP302" s="491"/>
      <c r="BQ302" s="492">
        <f t="shared" si="121"/>
        <v>0</v>
      </c>
      <c r="BR302" s="494"/>
      <c r="BS302" s="494"/>
      <c r="BT302" s="494"/>
      <c r="BX302" s="493">
        <f t="shared" si="138"/>
        <v>0</v>
      </c>
      <c r="BY302" s="493" t="e">
        <f>#REF!*BE302</f>
        <v>#REF!</v>
      </c>
      <c r="BZ302" s="493">
        <f t="shared" si="120"/>
        <v>0</v>
      </c>
    </row>
    <row r="303" spans="1:78" ht="49.9" customHeight="1">
      <c r="A303" s="482">
        <f>IFERROR(VLOOKUP(G303,'base dados'!$K$2:$L$3,2,FALSE),0)</f>
        <v>0</v>
      </c>
      <c r="B303" s="482">
        <f>IFERROR(VLOOKUP(H303,'base dados'!$O$2:$P$5,2,FALSE),0)</f>
        <v>0</v>
      </c>
      <c r="C303" s="578">
        <f t="shared" si="118"/>
        <v>293</v>
      </c>
      <c r="D303" s="578"/>
      <c r="E303" s="578"/>
      <c r="F303" s="581"/>
      <c r="G303" s="579"/>
      <c r="H303" s="579"/>
      <c r="I303" s="578" t="str">
        <f>IFERROR(VLOOKUP(H303,'base dados'!$B$1:$E$47,4,FALSE)," ")</f>
        <v xml:space="preserve"> </v>
      </c>
      <c r="J303" s="582" t="s">
        <v>861</v>
      </c>
      <c r="K303" s="582">
        <v>100</v>
      </c>
      <c r="L303" s="586">
        <f t="shared" si="122"/>
        <v>100</v>
      </c>
      <c r="M303" s="587"/>
      <c r="N303" s="587"/>
      <c r="O303" s="586">
        <f t="shared" si="123"/>
        <v>0</v>
      </c>
      <c r="P303" s="587"/>
      <c r="Q303" s="587"/>
      <c r="R303" s="587"/>
      <c r="S303" s="587"/>
      <c r="T303" s="586">
        <f t="shared" si="124"/>
        <v>0</v>
      </c>
      <c r="U303" s="582"/>
      <c r="V303" s="582"/>
      <c r="W303" s="582"/>
      <c r="X303" s="582"/>
      <c r="Y303" s="586">
        <f t="shared" si="125"/>
        <v>0</v>
      </c>
      <c r="Z303" s="582"/>
      <c r="AA303" s="582"/>
      <c r="AB303" s="586">
        <f t="shared" si="126"/>
        <v>0</v>
      </c>
      <c r="AC303" s="582"/>
      <c r="AD303" s="582"/>
      <c r="AE303" s="582"/>
      <c r="AF303" s="586">
        <f t="shared" si="127"/>
        <v>0</v>
      </c>
      <c r="AG303" s="582"/>
      <c r="AH303" s="582"/>
      <c r="AI303" s="582"/>
      <c r="AJ303" s="582"/>
      <c r="AK303" s="586">
        <f t="shared" si="128"/>
        <v>0</v>
      </c>
      <c r="AL303" s="582"/>
      <c r="AM303" s="582"/>
      <c r="AN303" s="586">
        <f t="shared" si="129"/>
        <v>0</v>
      </c>
      <c r="AO303" s="582"/>
      <c r="AP303" s="582"/>
      <c r="AQ303" s="582"/>
      <c r="AR303" s="588">
        <f t="shared" si="130"/>
        <v>0</v>
      </c>
      <c r="AS303" s="590">
        <f t="shared" si="119"/>
        <v>0</v>
      </c>
      <c r="AT303" s="583" t="str">
        <f t="shared" si="131"/>
        <v/>
      </c>
      <c r="AU303" s="583" t="str">
        <f t="shared" si="132"/>
        <v/>
      </c>
      <c r="AV303" s="584" t="str">
        <f>IFERROR(VLOOKUP(G303,'base dados'!$B$2:$C$47,2,FALSE),"")</f>
        <v/>
      </c>
      <c r="AW303" s="589">
        <f t="shared" si="133"/>
        <v>0</v>
      </c>
      <c r="AX303" s="583" t="str">
        <f t="shared" si="134"/>
        <v/>
      </c>
      <c r="AY303" s="583" t="str">
        <f t="shared" si="135"/>
        <v/>
      </c>
      <c r="AZ303" s="585" t="str">
        <f>IFERROR(VLOOKUP(H303,'base dados'!$B$2:$C$47,2,FALSE),"")</f>
        <v/>
      </c>
      <c r="BA303" s="589">
        <f t="shared" si="136"/>
        <v>0</v>
      </c>
      <c r="BB303" s="589">
        <f t="shared" si="137"/>
        <v>0</v>
      </c>
      <c r="BD303" s="494"/>
      <c r="BE303" s="494"/>
      <c r="BF303" s="494"/>
      <c r="BG303" s="494"/>
      <c r="BH303" s="482" t="e">
        <f>VLOOKUP(I303,[27]TABELAS!$E$1:$F$48,2,0)</f>
        <v>#N/A</v>
      </c>
      <c r="BI303" s="491" t="str">
        <f>IF(AV303="","",VLOOKUP(CONCATENATE(I303,K303),[27]atualizada!$A$6:$N$160,12,0))</f>
        <v/>
      </c>
      <c r="BJ303" s="491" t="e">
        <f>IF(#REF!="","",VLOOKUP(CONCATENATE(I303,K303),[27]atualizada!$A$6:$N$160,8,0))</f>
        <v>#REF!</v>
      </c>
      <c r="BK303" s="491" t="e">
        <f>IF(BA303="","",VLOOKUP(CONCATENATE(I303,K303),[27]atualizada!$A$6:$N$160,10,0))</f>
        <v>#N/A</v>
      </c>
      <c r="BL303" s="494"/>
      <c r="BM303" s="494"/>
      <c r="BO303" s="491"/>
      <c r="BP303" s="491"/>
      <c r="BQ303" s="492">
        <f t="shared" si="121"/>
        <v>0</v>
      </c>
      <c r="BR303" s="494"/>
      <c r="BS303" s="494"/>
      <c r="BT303" s="494"/>
      <c r="BX303" s="493">
        <f t="shared" si="138"/>
        <v>0</v>
      </c>
      <c r="BY303" s="493" t="e">
        <f>#REF!*BE303</f>
        <v>#REF!</v>
      </c>
      <c r="BZ303" s="493">
        <f t="shared" si="120"/>
        <v>0</v>
      </c>
    </row>
    <row r="304" spans="1:78" ht="49.9" customHeight="1">
      <c r="A304" s="482">
        <f>IFERROR(VLOOKUP(G304,'base dados'!$K$2:$L$3,2,FALSE),0)</f>
        <v>0</v>
      </c>
      <c r="B304" s="482">
        <f>IFERROR(VLOOKUP(H304,'base dados'!$O$2:$P$5,2,FALSE),0)</f>
        <v>0</v>
      </c>
      <c r="C304" s="578">
        <f t="shared" si="118"/>
        <v>294</v>
      </c>
      <c r="D304" s="578"/>
      <c r="E304" s="578"/>
      <c r="F304" s="581"/>
      <c r="G304" s="579"/>
      <c r="H304" s="579"/>
      <c r="I304" s="578" t="str">
        <f>IFERROR(VLOOKUP(H304,'base dados'!$B$1:$E$47,4,FALSE)," ")</f>
        <v xml:space="preserve"> </v>
      </c>
      <c r="J304" s="582" t="s">
        <v>861</v>
      </c>
      <c r="K304" s="582">
        <v>100</v>
      </c>
      <c r="L304" s="586">
        <f t="shared" si="122"/>
        <v>100</v>
      </c>
      <c r="M304" s="587"/>
      <c r="N304" s="587"/>
      <c r="O304" s="586">
        <f t="shared" si="123"/>
        <v>0</v>
      </c>
      <c r="P304" s="587"/>
      <c r="Q304" s="587"/>
      <c r="R304" s="587"/>
      <c r="S304" s="587"/>
      <c r="T304" s="586">
        <f t="shared" si="124"/>
        <v>0</v>
      </c>
      <c r="U304" s="582"/>
      <c r="V304" s="582"/>
      <c r="W304" s="582"/>
      <c r="X304" s="582"/>
      <c r="Y304" s="586">
        <f t="shared" si="125"/>
        <v>0</v>
      </c>
      <c r="Z304" s="582"/>
      <c r="AA304" s="582"/>
      <c r="AB304" s="586">
        <f t="shared" si="126"/>
        <v>0</v>
      </c>
      <c r="AC304" s="582"/>
      <c r="AD304" s="582"/>
      <c r="AE304" s="582"/>
      <c r="AF304" s="586">
        <f t="shared" si="127"/>
        <v>0</v>
      </c>
      <c r="AG304" s="582"/>
      <c r="AH304" s="582"/>
      <c r="AI304" s="582"/>
      <c r="AJ304" s="582"/>
      <c r="AK304" s="586">
        <f t="shared" si="128"/>
        <v>0</v>
      </c>
      <c r="AL304" s="582"/>
      <c r="AM304" s="582"/>
      <c r="AN304" s="586">
        <f t="shared" si="129"/>
        <v>0</v>
      </c>
      <c r="AO304" s="582"/>
      <c r="AP304" s="582"/>
      <c r="AQ304" s="582"/>
      <c r="AR304" s="588">
        <f t="shared" si="130"/>
        <v>0</v>
      </c>
      <c r="AS304" s="590">
        <f t="shared" si="119"/>
        <v>0</v>
      </c>
      <c r="AT304" s="583" t="str">
        <f t="shared" si="131"/>
        <v/>
      </c>
      <c r="AU304" s="583" t="str">
        <f t="shared" si="132"/>
        <v/>
      </c>
      <c r="AV304" s="584" t="str">
        <f>IFERROR(VLOOKUP(G304,'base dados'!$B$2:$C$47,2,FALSE),"")</f>
        <v/>
      </c>
      <c r="AW304" s="589">
        <f t="shared" si="133"/>
        <v>0</v>
      </c>
      <c r="AX304" s="583" t="str">
        <f t="shared" si="134"/>
        <v/>
      </c>
      <c r="AY304" s="583" t="str">
        <f t="shared" si="135"/>
        <v/>
      </c>
      <c r="AZ304" s="585" t="str">
        <f>IFERROR(VLOOKUP(H304,'base dados'!$B$2:$C$47,2,FALSE),"")</f>
        <v/>
      </c>
      <c r="BA304" s="589">
        <f t="shared" si="136"/>
        <v>0</v>
      </c>
      <c r="BB304" s="589">
        <f t="shared" si="137"/>
        <v>0</v>
      </c>
      <c r="BD304" s="494"/>
      <c r="BE304" s="494"/>
      <c r="BF304" s="494"/>
      <c r="BG304" s="494"/>
      <c r="BH304" s="482" t="e">
        <f>VLOOKUP(I304,[27]TABELAS!$E$1:$F$48,2,0)</f>
        <v>#N/A</v>
      </c>
      <c r="BI304" s="491" t="str">
        <f>IF(AV304="","",VLOOKUP(CONCATENATE(I304,K304),[27]atualizada!$A$6:$N$160,12,0))</f>
        <v/>
      </c>
      <c r="BJ304" s="491" t="e">
        <f>IF(#REF!="","",VLOOKUP(CONCATENATE(I304,K304),[27]atualizada!$A$6:$N$160,8,0))</f>
        <v>#REF!</v>
      </c>
      <c r="BK304" s="491" t="e">
        <f>IF(BA304="","",VLOOKUP(CONCATENATE(I304,K304),[27]atualizada!$A$6:$N$160,10,0))</f>
        <v>#N/A</v>
      </c>
      <c r="BL304" s="494"/>
      <c r="BM304" s="494"/>
      <c r="BO304" s="491"/>
      <c r="BP304" s="491"/>
      <c r="BQ304" s="492">
        <f t="shared" si="121"/>
        <v>0</v>
      </c>
      <c r="BR304" s="494"/>
      <c r="BS304" s="494"/>
      <c r="BT304" s="494"/>
      <c r="BX304" s="493">
        <f t="shared" si="138"/>
        <v>0</v>
      </c>
      <c r="BY304" s="493" t="e">
        <f>#REF!*BE304</f>
        <v>#REF!</v>
      </c>
      <c r="BZ304" s="493">
        <f t="shared" si="120"/>
        <v>0</v>
      </c>
    </row>
    <row r="305" spans="1:78" ht="49.9" customHeight="1">
      <c r="A305" s="482">
        <f>IFERROR(VLOOKUP(G305,'base dados'!$K$2:$L$3,2,FALSE),0)</f>
        <v>0</v>
      </c>
      <c r="B305" s="482">
        <f>IFERROR(VLOOKUP(H305,'base dados'!$O$2:$P$5,2,FALSE),0)</f>
        <v>0</v>
      </c>
      <c r="C305" s="578">
        <f t="shared" si="118"/>
        <v>295</v>
      </c>
      <c r="D305" s="578"/>
      <c r="E305" s="578"/>
      <c r="F305" s="581"/>
      <c r="G305" s="579"/>
      <c r="H305" s="579"/>
      <c r="I305" s="578" t="str">
        <f>IFERROR(VLOOKUP(H305,'base dados'!$B$1:$E$47,4,FALSE)," ")</f>
        <v xml:space="preserve"> </v>
      </c>
      <c r="J305" s="582" t="s">
        <v>861</v>
      </c>
      <c r="K305" s="582">
        <v>100</v>
      </c>
      <c r="L305" s="586">
        <f t="shared" si="122"/>
        <v>100</v>
      </c>
      <c r="M305" s="587"/>
      <c r="N305" s="587"/>
      <c r="O305" s="586">
        <f t="shared" si="123"/>
        <v>0</v>
      </c>
      <c r="P305" s="587"/>
      <c r="Q305" s="587"/>
      <c r="R305" s="587"/>
      <c r="S305" s="587"/>
      <c r="T305" s="586">
        <f t="shared" si="124"/>
        <v>0</v>
      </c>
      <c r="U305" s="582"/>
      <c r="V305" s="582"/>
      <c r="W305" s="582"/>
      <c r="X305" s="582"/>
      <c r="Y305" s="586">
        <f t="shared" si="125"/>
        <v>0</v>
      </c>
      <c r="Z305" s="582"/>
      <c r="AA305" s="582"/>
      <c r="AB305" s="586">
        <f t="shared" si="126"/>
        <v>0</v>
      </c>
      <c r="AC305" s="582"/>
      <c r="AD305" s="582"/>
      <c r="AE305" s="582"/>
      <c r="AF305" s="586">
        <f t="shared" si="127"/>
        <v>0</v>
      </c>
      <c r="AG305" s="582"/>
      <c r="AH305" s="582"/>
      <c r="AI305" s="582"/>
      <c r="AJ305" s="582"/>
      <c r="AK305" s="586">
        <f t="shared" si="128"/>
        <v>0</v>
      </c>
      <c r="AL305" s="582"/>
      <c r="AM305" s="582"/>
      <c r="AN305" s="586">
        <f t="shared" si="129"/>
        <v>0</v>
      </c>
      <c r="AO305" s="582"/>
      <c r="AP305" s="582"/>
      <c r="AQ305" s="582"/>
      <c r="AR305" s="588">
        <f t="shared" si="130"/>
        <v>0</v>
      </c>
      <c r="AS305" s="590">
        <f t="shared" si="119"/>
        <v>0</v>
      </c>
      <c r="AT305" s="583" t="str">
        <f t="shared" si="131"/>
        <v/>
      </c>
      <c r="AU305" s="583" t="str">
        <f t="shared" si="132"/>
        <v/>
      </c>
      <c r="AV305" s="584" t="str">
        <f>IFERROR(VLOOKUP(G305,'base dados'!$B$2:$C$47,2,FALSE),"")</f>
        <v/>
      </c>
      <c r="AW305" s="589">
        <f t="shared" si="133"/>
        <v>0</v>
      </c>
      <c r="AX305" s="583" t="str">
        <f t="shared" si="134"/>
        <v/>
      </c>
      <c r="AY305" s="583" t="str">
        <f t="shared" si="135"/>
        <v/>
      </c>
      <c r="AZ305" s="585" t="str">
        <f>IFERROR(VLOOKUP(H305,'base dados'!$B$2:$C$47,2,FALSE),"")</f>
        <v/>
      </c>
      <c r="BA305" s="589">
        <f t="shared" si="136"/>
        <v>0</v>
      </c>
      <c r="BB305" s="589">
        <f t="shared" si="137"/>
        <v>0</v>
      </c>
      <c r="BD305" s="494"/>
      <c r="BE305" s="494"/>
      <c r="BF305" s="494"/>
      <c r="BG305" s="494"/>
      <c r="BH305" s="482" t="e">
        <f>VLOOKUP(I305,[27]TABELAS!$E$1:$F$48,2,0)</f>
        <v>#N/A</v>
      </c>
      <c r="BI305" s="491" t="str">
        <f>IF(AV305="","",VLOOKUP(CONCATENATE(I305,K305),[27]atualizada!$A$6:$N$160,12,0))</f>
        <v/>
      </c>
      <c r="BJ305" s="491" t="e">
        <f>IF(#REF!="","",VLOOKUP(CONCATENATE(I305,K305),[27]atualizada!$A$6:$N$160,8,0))</f>
        <v>#REF!</v>
      </c>
      <c r="BK305" s="491" t="e">
        <f>IF(BA305="","",VLOOKUP(CONCATENATE(I305,K305),[27]atualizada!$A$6:$N$160,10,0))</f>
        <v>#N/A</v>
      </c>
      <c r="BL305" s="494"/>
      <c r="BM305" s="494"/>
      <c r="BO305" s="491"/>
      <c r="BP305" s="491"/>
      <c r="BQ305" s="492">
        <f t="shared" si="121"/>
        <v>0</v>
      </c>
      <c r="BR305" s="494"/>
      <c r="BS305" s="494"/>
      <c r="BT305" s="494"/>
      <c r="BX305" s="493">
        <f t="shared" si="138"/>
        <v>0</v>
      </c>
      <c r="BY305" s="493" t="e">
        <f>#REF!*BE305</f>
        <v>#REF!</v>
      </c>
      <c r="BZ305" s="493">
        <f t="shared" si="120"/>
        <v>0</v>
      </c>
    </row>
    <row r="306" spans="1:78" ht="49.9" customHeight="1">
      <c r="A306" s="482">
        <f>IFERROR(VLOOKUP(G306,'base dados'!$K$2:$L$3,2,FALSE),0)</f>
        <v>0</v>
      </c>
      <c r="B306" s="482">
        <f>IFERROR(VLOOKUP(H306,'base dados'!$O$2:$P$5,2,FALSE),0)</f>
        <v>0</v>
      </c>
      <c r="C306" s="578">
        <f t="shared" si="118"/>
        <v>296</v>
      </c>
      <c r="D306" s="578"/>
      <c r="E306" s="578"/>
      <c r="F306" s="581"/>
      <c r="G306" s="579"/>
      <c r="H306" s="579"/>
      <c r="I306" s="578" t="str">
        <f>IFERROR(VLOOKUP(H306,'base dados'!$B$1:$E$47,4,FALSE)," ")</f>
        <v xml:space="preserve"> </v>
      </c>
      <c r="J306" s="582" t="s">
        <v>861</v>
      </c>
      <c r="K306" s="582">
        <v>100</v>
      </c>
      <c r="L306" s="586">
        <f t="shared" si="122"/>
        <v>100</v>
      </c>
      <c r="M306" s="587"/>
      <c r="N306" s="587"/>
      <c r="O306" s="586">
        <f t="shared" si="123"/>
        <v>0</v>
      </c>
      <c r="P306" s="587"/>
      <c r="Q306" s="587"/>
      <c r="R306" s="587"/>
      <c r="S306" s="587"/>
      <c r="T306" s="586">
        <f t="shared" si="124"/>
        <v>0</v>
      </c>
      <c r="U306" s="582"/>
      <c r="V306" s="582"/>
      <c r="W306" s="582"/>
      <c r="X306" s="582"/>
      <c r="Y306" s="586">
        <f t="shared" si="125"/>
        <v>0</v>
      </c>
      <c r="Z306" s="582"/>
      <c r="AA306" s="582"/>
      <c r="AB306" s="586">
        <f t="shared" si="126"/>
        <v>0</v>
      </c>
      <c r="AC306" s="582"/>
      <c r="AD306" s="582"/>
      <c r="AE306" s="582"/>
      <c r="AF306" s="586">
        <f t="shared" si="127"/>
        <v>0</v>
      </c>
      <c r="AG306" s="582"/>
      <c r="AH306" s="582"/>
      <c r="AI306" s="582"/>
      <c r="AJ306" s="582"/>
      <c r="AK306" s="586">
        <f t="shared" si="128"/>
        <v>0</v>
      </c>
      <c r="AL306" s="582"/>
      <c r="AM306" s="582"/>
      <c r="AN306" s="586">
        <f t="shared" si="129"/>
        <v>0</v>
      </c>
      <c r="AO306" s="582"/>
      <c r="AP306" s="582"/>
      <c r="AQ306" s="582"/>
      <c r="AR306" s="588">
        <f t="shared" si="130"/>
        <v>0</v>
      </c>
      <c r="AS306" s="590">
        <f t="shared" si="119"/>
        <v>0</v>
      </c>
      <c r="AT306" s="583" t="str">
        <f t="shared" si="131"/>
        <v/>
      </c>
      <c r="AU306" s="583" t="str">
        <f t="shared" si="132"/>
        <v/>
      </c>
      <c r="AV306" s="584" t="str">
        <f>IFERROR(VLOOKUP(G306,'base dados'!$B$2:$C$47,2,FALSE),"")</f>
        <v/>
      </c>
      <c r="AW306" s="589">
        <f t="shared" si="133"/>
        <v>0</v>
      </c>
      <c r="AX306" s="583" t="str">
        <f t="shared" si="134"/>
        <v/>
      </c>
      <c r="AY306" s="583" t="str">
        <f t="shared" si="135"/>
        <v/>
      </c>
      <c r="AZ306" s="585" t="str">
        <f>IFERROR(VLOOKUP(H306,'base dados'!$B$2:$C$47,2,FALSE),"")</f>
        <v/>
      </c>
      <c r="BA306" s="589">
        <f t="shared" si="136"/>
        <v>0</v>
      </c>
      <c r="BB306" s="589">
        <f t="shared" si="137"/>
        <v>0</v>
      </c>
      <c r="BD306" s="494"/>
      <c r="BE306" s="494"/>
      <c r="BF306" s="494"/>
      <c r="BG306" s="494"/>
      <c r="BH306" s="482" t="e">
        <f>VLOOKUP(I306,[27]TABELAS!$E$1:$F$48,2,0)</f>
        <v>#N/A</v>
      </c>
      <c r="BI306" s="491" t="str">
        <f>IF(AV306="","",VLOOKUP(CONCATENATE(I306,K306),[27]atualizada!$A$6:$N$160,12,0))</f>
        <v/>
      </c>
      <c r="BJ306" s="491" t="e">
        <f>IF(#REF!="","",VLOOKUP(CONCATENATE(I306,K306),[27]atualizada!$A$6:$N$160,8,0))</f>
        <v>#REF!</v>
      </c>
      <c r="BK306" s="491" t="e">
        <f>IF(BA306="","",VLOOKUP(CONCATENATE(I306,K306),[27]atualizada!$A$6:$N$160,10,0))</f>
        <v>#N/A</v>
      </c>
      <c r="BL306" s="494"/>
      <c r="BM306" s="494"/>
      <c r="BO306" s="491"/>
      <c r="BP306" s="491"/>
      <c r="BQ306" s="492">
        <f t="shared" si="121"/>
        <v>0</v>
      </c>
      <c r="BR306" s="494"/>
      <c r="BS306" s="494"/>
      <c r="BT306" s="494"/>
      <c r="BX306" s="493">
        <f t="shared" si="138"/>
        <v>0</v>
      </c>
      <c r="BY306" s="493" t="e">
        <f>#REF!*BE306</f>
        <v>#REF!</v>
      </c>
      <c r="BZ306" s="493">
        <f t="shared" si="120"/>
        <v>0</v>
      </c>
    </row>
    <row r="307" spans="1:78" ht="49.9" customHeight="1">
      <c r="A307" s="482">
        <f>IFERROR(VLOOKUP(G307,'base dados'!$K$2:$L$3,2,FALSE),0)</f>
        <v>0</v>
      </c>
      <c r="B307" s="482">
        <f>IFERROR(VLOOKUP(H307,'base dados'!$O$2:$P$5,2,FALSE),0)</f>
        <v>0</v>
      </c>
      <c r="C307" s="578">
        <f t="shared" si="118"/>
        <v>297</v>
      </c>
      <c r="D307" s="578"/>
      <c r="E307" s="578"/>
      <c r="F307" s="581"/>
      <c r="G307" s="579"/>
      <c r="H307" s="579"/>
      <c r="I307" s="578" t="str">
        <f>IFERROR(VLOOKUP(H307,'base dados'!$B$1:$E$47,4,FALSE)," ")</f>
        <v xml:space="preserve"> </v>
      </c>
      <c r="J307" s="582" t="s">
        <v>861</v>
      </c>
      <c r="K307" s="582">
        <v>100</v>
      </c>
      <c r="L307" s="586">
        <f t="shared" si="122"/>
        <v>100</v>
      </c>
      <c r="M307" s="587"/>
      <c r="N307" s="587"/>
      <c r="O307" s="586">
        <f t="shared" si="123"/>
        <v>0</v>
      </c>
      <c r="P307" s="587"/>
      <c r="Q307" s="587"/>
      <c r="R307" s="587"/>
      <c r="S307" s="587"/>
      <c r="T307" s="586">
        <f t="shared" si="124"/>
        <v>0</v>
      </c>
      <c r="U307" s="582"/>
      <c r="V307" s="582"/>
      <c r="W307" s="582"/>
      <c r="X307" s="582"/>
      <c r="Y307" s="586">
        <f t="shared" si="125"/>
        <v>0</v>
      </c>
      <c r="Z307" s="582"/>
      <c r="AA307" s="582"/>
      <c r="AB307" s="586">
        <f t="shared" si="126"/>
        <v>0</v>
      </c>
      <c r="AC307" s="582"/>
      <c r="AD307" s="582"/>
      <c r="AE307" s="582"/>
      <c r="AF307" s="586">
        <f t="shared" si="127"/>
        <v>0</v>
      </c>
      <c r="AG307" s="582"/>
      <c r="AH307" s="582"/>
      <c r="AI307" s="582"/>
      <c r="AJ307" s="582"/>
      <c r="AK307" s="586">
        <f t="shared" si="128"/>
        <v>0</v>
      </c>
      <c r="AL307" s="582"/>
      <c r="AM307" s="582"/>
      <c r="AN307" s="586">
        <f t="shared" si="129"/>
        <v>0</v>
      </c>
      <c r="AO307" s="582"/>
      <c r="AP307" s="582"/>
      <c r="AQ307" s="582"/>
      <c r="AR307" s="588">
        <f t="shared" si="130"/>
        <v>0</v>
      </c>
      <c r="AS307" s="590">
        <f t="shared" si="119"/>
        <v>0</v>
      </c>
      <c r="AT307" s="583" t="str">
        <f t="shared" si="131"/>
        <v/>
      </c>
      <c r="AU307" s="583" t="str">
        <f t="shared" si="132"/>
        <v/>
      </c>
      <c r="AV307" s="584" t="str">
        <f>IFERROR(VLOOKUP(G307,'base dados'!$B$2:$C$47,2,FALSE),"")</f>
        <v/>
      </c>
      <c r="AW307" s="589">
        <f t="shared" si="133"/>
        <v>0</v>
      </c>
      <c r="AX307" s="583" t="str">
        <f t="shared" si="134"/>
        <v/>
      </c>
      <c r="AY307" s="583" t="str">
        <f t="shared" si="135"/>
        <v/>
      </c>
      <c r="AZ307" s="585" t="str">
        <f>IFERROR(VLOOKUP(H307,'base dados'!$B$2:$C$47,2,FALSE),"")</f>
        <v/>
      </c>
      <c r="BA307" s="589">
        <f t="shared" si="136"/>
        <v>0</v>
      </c>
      <c r="BB307" s="589">
        <f t="shared" si="137"/>
        <v>0</v>
      </c>
      <c r="BD307" s="494"/>
      <c r="BE307" s="494"/>
      <c r="BF307" s="494"/>
      <c r="BG307" s="494"/>
      <c r="BH307" s="482" t="e">
        <f>VLOOKUP(I307,[27]TABELAS!$E$1:$F$48,2,0)</f>
        <v>#N/A</v>
      </c>
      <c r="BI307" s="491" t="str">
        <f>IF(AV307="","",VLOOKUP(CONCATENATE(I307,K307),[27]atualizada!$A$6:$N$160,12,0))</f>
        <v/>
      </c>
      <c r="BJ307" s="491" t="e">
        <f>IF(#REF!="","",VLOOKUP(CONCATENATE(I307,K307),[27]atualizada!$A$6:$N$160,8,0))</f>
        <v>#REF!</v>
      </c>
      <c r="BK307" s="491" t="e">
        <f>IF(BA307="","",VLOOKUP(CONCATENATE(I307,K307),[27]atualizada!$A$6:$N$160,10,0))</f>
        <v>#N/A</v>
      </c>
      <c r="BL307" s="494"/>
      <c r="BM307" s="494"/>
      <c r="BO307" s="491"/>
      <c r="BP307" s="491"/>
      <c r="BQ307" s="492">
        <f t="shared" si="121"/>
        <v>0</v>
      </c>
      <c r="BR307" s="494"/>
      <c r="BS307" s="494"/>
      <c r="BT307" s="494"/>
      <c r="BX307" s="493">
        <f t="shared" si="138"/>
        <v>0</v>
      </c>
      <c r="BY307" s="493" t="e">
        <f>#REF!*BE307</f>
        <v>#REF!</v>
      </c>
      <c r="BZ307" s="493">
        <f t="shared" si="120"/>
        <v>0</v>
      </c>
    </row>
    <row r="308" spans="1:78" ht="49.9" customHeight="1">
      <c r="A308" s="482">
        <f>IFERROR(VLOOKUP(G308,'base dados'!$K$2:$L$3,2,FALSE),0)</f>
        <v>0</v>
      </c>
      <c r="B308" s="482">
        <f>IFERROR(VLOOKUP(H308,'base dados'!$O$2:$P$5,2,FALSE),0)</f>
        <v>0</v>
      </c>
      <c r="C308" s="578">
        <f t="shared" si="118"/>
        <v>298</v>
      </c>
      <c r="D308" s="578"/>
      <c r="E308" s="578"/>
      <c r="F308" s="581"/>
      <c r="G308" s="579"/>
      <c r="H308" s="579"/>
      <c r="I308" s="578" t="str">
        <f>IFERROR(VLOOKUP(H308,'base dados'!$B$1:$E$47,4,FALSE)," ")</f>
        <v xml:space="preserve"> </v>
      </c>
      <c r="J308" s="582" t="s">
        <v>861</v>
      </c>
      <c r="K308" s="582">
        <v>100</v>
      </c>
      <c r="L308" s="586">
        <f t="shared" si="122"/>
        <v>100</v>
      </c>
      <c r="M308" s="587"/>
      <c r="N308" s="587"/>
      <c r="O308" s="586">
        <f t="shared" si="123"/>
        <v>0</v>
      </c>
      <c r="P308" s="587"/>
      <c r="Q308" s="587"/>
      <c r="R308" s="587"/>
      <c r="S308" s="587"/>
      <c r="T308" s="586">
        <f t="shared" si="124"/>
        <v>0</v>
      </c>
      <c r="U308" s="582"/>
      <c r="V308" s="582"/>
      <c r="W308" s="582"/>
      <c r="X308" s="582"/>
      <c r="Y308" s="586">
        <f t="shared" si="125"/>
        <v>0</v>
      </c>
      <c r="Z308" s="582"/>
      <c r="AA308" s="582"/>
      <c r="AB308" s="586">
        <f t="shared" si="126"/>
        <v>0</v>
      </c>
      <c r="AC308" s="582"/>
      <c r="AD308" s="582"/>
      <c r="AE308" s="582"/>
      <c r="AF308" s="586">
        <f t="shared" si="127"/>
        <v>0</v>
      </c>
      <c r="AG308" s="582"/>
      <c r="AH308" s="582"/>
      <c r="AI308" s="582"/>
      <c r="AJ308" s="582"/>
      <c r="AK308" s="586">
        <f t="shared" si="128"/>
        <v>0</v>
      </c>
      <c r="AL308" s="582"/>
      <c r="AM308" s="582"/>
      <c r="AN308" s="586">
        <f t="shared" si="129"/>
        <v>0</v>
      </c>
      <c r="AO308" s="582"/>
      <c r="AP308" s="582"/>
      <c r="AQ308" s="582"/>
      <c r="AR308" s="588">
        <f t="shared" si="130"/>
        <v>0</v>
      </c>
      <c r="AS308" s="590">
        <f t="shared" si="119"/>
        <v>0</v>
      </c>
      <c r="AT308" s="583" t="str">
        <f t="shared" si="131"/>
        <v/>
      </c>
      <c r="AU308" s="583" t="str">
        <f t="shared" si="132"/>
        <v/>
      </c>
      <c r="AV308" s="584" t="str">
        <f>IFERROR(VLOOKUP(G308,'base dados'!$B$2:$C$47,2,FALSE),"")</f>
        <v/>
      </c>
      <c r="AW308" s="589">
        <f t="shared" si="133"/>
        <v>0</v>
      </c>
      <c r="AX308" s="583" t="str">
        <f t="shared" si="134"/>
        <v/>
      </c>
      <c r="AY308" s="583" t="str">
        <f t="shared" si="135"/>
        <v/>
      </c>
      <c r="AZ308" s="585" t="str">
        <f>IFERROR(VLOOKUP(H308,'base dados'!$B$2:$C$47,2,FALSE),"")</f>
        <v/>
      </c>
      <c r="BA308" s="589">
        <f t="shared" si="136"/>
        <v>0</v>
      </c>
      <c r="BB308" s="589">
        <f t="shared" si="137"/>
        <v>0</v>
      </c>
      <c r="BD308" s="494"/>
      <c r="BE308" s="494"/>
      <c r="BF308" s="494"/>
      <c r="BG308" s="494"/>
      <c r="BH308" s="482" t="e">
        <f>VLOOKUP(I308,[27]TABELAS!$E$1:$F$48,2,0)</f>
        <v>#N/A</v>
      </c>
      <c r="BI308" s="491" t="str">
        <f>IF(AV308="","",VLOOKUP(CONCATENATE(I308,K308),[27]atualizada!$A$6:$N$160,12,0))</f>
        <v/>
      </c>
      <c r="BJ308" s="491" t="e">
        <f>IF(#REF!="","",VLOOKUP(CONCATENATE(I308,K308),[27]atualizada!$A$6:$N$160,8,0))</f>
        <v>#REF!</v>
      </c>
      <c r="BK308" s="491" t="e">
        <f>IF(BA308="","",VLOOKUP(CONCATENATE(I308,K308),[27]atualizada!$A$6:$N$160,10,0))</f>
        <v>#N/A</v>
      </c>
      <c r="BL308" s="494"/>
      <c r="BM308" s="494"/>
      <c r="BO308" s="491"/>
      <c r="BP308" s="491"/>
      <c r="BQ308" s="492">
        <f t="shared" si="121"/>
        <v>0</v>
      </c>
      <c r="BR308" s="494"/>
      <c r="BS308" s="494"/>
      <c r="BT308" s="494"/>
      <c r="BX308" s="493">
        <f t="shared" si="138"/>
        <v>0</v>
      </c>
      <c r="BY308" s="493" t="e">
        <f>#REF!*BE308</f>
        <v>#REF!</v>
      </c>
      <c r="BZ308" s="493">
        <f t="shared" si="120"/>
        <v>0</v>
      </c>
    </row>
    <row r="309" spans="1:78" ht="49.9" customHeight="1">
      <c r="A309" s="482">
        <f>IFERROR(VLOOKUP(G309,'base dados'!$K$2:$L$3,2,FALSE),0)</f>
        <v>0</v>
      </c>
      <c r="B309" s="482">
        <f>IFERROR(VLOOKUP(H309,'base dados'!$O$2:$P$5,2,FALSE),0)</f>
        <v>0</v>
      </c>
      <c r="C309" s="578">
        <f t="shared" si="118"/>
        <v>299</v>
      </c>
      <c r="D309" s="578"/>
      <c r="E309" s="578"/>
      <c r="F309" s="581"/>
      <c r="G309" s="579"/>
      <c r="H309" s="579"/>
      <c r="I309" s="578" t="str">
        <f>IFERROR(VLOOKUP(H309,'base dados'!$B$1:$E$47,4,FALSE)," ")</f>
        <v xml:space="preserve"> </v>
      </c>
      <c r="J309" s="582" t="s">
        <v>861</v>
      </c>
      <c r="K309" s="582">
        <v>100</v>
      </c>
      <c r="L309" s="586">
        <f t="shared" si="122"/>
        <v>100</v>
      </c>
      <c r="M309" s="587"/>
      <c r="N309" s="587"/>
      <c r="O309" s="586">
        <f t="shared" si="123"/>
        <v>0</v>
      </c>
      <c r="P309" s="587"/>
      <c r="Q309" s="587"/>
      <c r="R309" s="587"/>
      <c r="S309" s="587"/>
      <c r="T309" s="586">
        <f t="shared" si="124"/>
        <v>0</v>
      </c>
      <c r="U309" s="582"/>
      <c r="V309" s="582"/>
      <c r="W309" s="582"/>
      <c r="X309" s="582"/>
      <c r="Y309" s="586">
        <f t="shared" si="125"/>
        <v>0</v>
      </c>
      <c r="Z309" s="582"/>
      <c r="AA309" s="582"/>
      <c r="AB309" s="586">
        <f t="shared" si="126"/>
        <v>0</v>
      </c>
      <c r="AC309" s="582"/>
      <c r="AD309" s="582"/>
      <c r="AE309" s="582"/>
      <c r="AF309" s="586">
        <f t="shared" si="127"/>
        <v>0</v>
      </c>
      <c r="AG309" s="582"/>
      <c r="AH309" s="582"/>
      <c r="AI309" s="582"/>
      <c r="AJ309" s="582"/>
      <c r="AK309" s="586">
        <f t="shared" si="128"/>
        <v>0</v>
      </c>
      <c r="AL309" s="582"/>
      <c r="AM309" s="582"/>
      <c r="AN309" s="586">
        <f t="shared" si="129"/>
        <v>0</v>
      </c>
      <c r="AO309" s="582"/>
      <c r="AP309" s="582"/>
      <c r="AQ309" s="582"/>
      <c r="AR309" s="588">
        <f t="shared" si="130"/>
        <v>0</v>
      </c>
      <c r="AS309" s="590">
        <f t="shared" si="119"/>
        <v>0</v>
      </c>
      <c r="AT309" s="583" t="str">
        <f t="shared" si="131"/>
        <v/>
      </c>
      <c r="AU309" s="583" t="str">
        <f t="shared" si="132"/>
        <v/>
      </c>
      <c r="AV309" s="584" t="str">
        <f>IFERROR(VLOOKUP(G309,'base dados'!$B$2:$C$47,2,FALSE),"")</f>
        <v/>
      </c>
      <c r="AW309" s="589">
        <f t="shared" si="133"/>
        <v>0</v>
      </c>
      <c r="AX309" s="583" t="str">
        <f t="shared" si="134"/>
        <v/>
      </c>
      <c r="AY309" s="583" t="str">
        <f t="shared" si="135"/>
        <v/>
      </c>
      <c r="AZ309" s="585" t="str">
        <f>IFERROR(VLOOKUP(H309,'base dados'!$B$2:$C$47,2,FALSE),"")</f>
        <v/>
      </c>
      <c r="BA309" s="589">
        <f t="shared" si="136"/>
        <v>0</v>
      </c>
      <c r="BB309" s="589">
        <f t="shared" si="137"/>
        <v>0</v>
      </c>
      <c r="BD309" s="494"/>
      <c r="BE309" s="494"/>
      <c r="BF309" s="494"/>
      <c r="BG309" s="494"/>
      <c r="BH309" s="482" t="e">
        <f>VLOOKUP(I309,[27]TABELAS!$E$1:$F$48,2,0)</f>
        <v>#N/A</v>
      </c>
      <c r="BI309" s="491" t="str">
        <f>IF(AV309="","",VLOOKUP(CONCATENATE(I309,K309),[27]atualizada!$A$6:$N$160,12,0))</f>
        <v/>
      </c>
      <c r="BJ309" s="491" t="e">
        <f>IF(#REF!="","",VLOOKUP(CONCATENATE(I309,K309),[27]atualizada!$A$6:$N$160,8,0))</f>
        <v>#REF!</v>
      </c>
      <c r="BK309" s="491" t="e">
        <f>IF(BA309="","",VLOOKUP(CONCATENATE(I309,K309),[27]atualizada!$A$6:$N$160,10,0))</f>
        <v>#N/A</v>
      </c>
      <c r="BL309" s="494"/>
      <c r="BM309" s="494"/>
      <c r="BO309" s="491"/>
      <c r="BP309" s="491"/>
      <c r="BQ309" s="492">
        <f t="shared" si="121"/>
        <v>0</v>
      </c>
      <c r="BR309" s="494"/>
      <c r="BS309" s="494"/>
      <c r="BT309" s="494"/>
      <c r="BX309" s="493">
        <f t="shared" si="138"/>
        <v>0</v>
      </c>
      <c r="BY309" s="493" t="e">
        <f>#REF!*BE309</f>
        <v>#REF!</v>
      </c>
      <c r="BZ309" s="493">
        <f t="shared" si="120"/>
        <v>0</v>
      </c>
    </row>
    <row r="310" spans="1:78" ht="49.9" customHeight="1">
      <c r="A310" s="482">
        <f>IFERROR(VLOOKUP(G310,'base dados'!$K$2:$L$3,2,FALSE),0)</f>
        <v>0</v>
      </c>
      <c r="B310" s="482">
        <f>IFERROR(VLOOKUP(H310,'base dados'!$O$2:$P$5,2,FALSE),0)</f>
        <v>0</v>
      </c>
      <c r="C310" s="578">
        <f t="shared" si="118"/>
        <v>300</v>
      </c>
      <c r="D310" s="578"/>
      <c r="E310" s="578"/>
      <c r="F310" s="581"/>
      <c r="G310" s="579"/>
      <c r="H310" s="579"/>
      <c r="I310" s="578" t="str">
        <f>IFERROR(VLOOKUP(H310,'base dados'!$B$1:$E$47,4,FALSE)," ")</f>
        <v xml:space="preserve"> </v>
      </c>
      <c r="J310" s="582" t="s">
        <v>861</v>
      </c>
      <c r="K310" s="582">
        <v>100</v>
      </c>
      <c r="L310" s="586">
        <f t="shared" si="122"/>
        <v>100</v>
      </c>
      <c r="M310" s="587"/>
      <c r="N310" s="587"/>
      <c r="O310" s="586">
        <f t="shared" si="123"/>
        <v>0</v>
      </c>
      <c r="P310" s="587"/>
      <c r="Q310" s="587"/>
      <c r="R310" s="587"/>
      <c r="S310" s="587"/>
      <c r="T310" s="586">
        <f t="shared" si="124"/>
        <v>0</v>
      </c>
      <c r="U310" s="582"/>
      <c r="V310" s="582"/>
      <c r="W310" s="582"/>
      <c r="X310" s="582"/>
      <c r="Y310" s="586">
        <f t="shared" si="125"/>
        <v>0</v>
      </c>
      <c r="Z310" s="582"/>
      <c r="AA310" s="582"/>
      <c r="AB310" s="586">
        <f t="shared" si="126"/>
        <v>0</v>
      </c>
      <c r="AC310" s="582"/>
      <c r="AD310" s="582"/>
      <c r="AE310" s="582"/>
      <c r="AF310" s="586">
        <f t="shared" si="127"/>
        <v>0</v>
      </c>
      <c r="AG310" s="582"/>
      <c r="AH310" s="582"/>
      <c r="AI310" s="582"/>
      <c r="AJ310" s="582"/>
      <c r="AK310" s="586">
        <f t="shared" si="128"/>
        <v>0</v>
      </c>
      <c r="AL310" s="582"/>
      <c r="AM310" s="582"/>
      <c r="AN310" s="586">
        <f t="shared" si="129"/>
        <v>0</v>
      </c>
      <c r="AO310" s="582"/>
      <c r="AP310" s="582"/>
      <c r="AQ310" s="582"/>
      <c r="AR310" s="588">
        <f t="shared" si="130"/>
        <v>0</v>
      </c>
      <c r="AS310" s="590">
        <f t="shared" si="119"/>
        <v>0</v>
      </c>
      <c r="AT310" s="583" t="str">
        <f t="shared" si="131"/>
        <v/>
      </c>
      <c r="AU310" s="583" t="str">
        <f t="shared" si="132"/>
        <v/>
      </c>
      <c r="AV310" s="584" t="str">
        <f>IFERROR(VLOOKUP(G310,'base dados'!$B$2:$C$47,2,FALSE),"")</f>
        <v/>
      </c>
      <c r="AW310" s="589">
        <f t="shared" si="133"/>
        <v>0</v>
      </c>
      <c r="AX310" s="583" t="str">
        <f t="shared" si="134"/>
        <v/>
      </c>
      <c r="AY310" s="583" t="str">
        <f t="shared" si="135"/>
        <v/>
      </c>
      <c r="AZ310" s="585" t="str">
        <f>IFERROR(VLOOKUP(H310,'base dados'!$B$2:$C$47,2,FALSE),"")</f>
        <v/>
      </c>
      <c r="BA310" s="589">
        <f t="shared" si="136"/>
        <v>0</v>
      </c>
      <c r="BB310" s="589">
        <f t="shared" si="137"/>
        <v>0</v>
      </c>
      <c r="BD310" s="494"/>
      <c r="BE310" s="494"/>
      <c r="BF310" s="494"/>
      <c r="BG310" s="494"/>
      <c r="BH310" s="482" t="e">
        <f>VLOOKUP(I310,[27]TABELAS!$E$1:$F$48,2,0)</f>
        <v>#N/A</v>
      </c>
      <c r="BI310" s="491" t="str">
        <f>IF(AV310="","",VLOOKUP(CONCATENATE(I310,K310),[27]atualizada!$A$6:$N$160,12,0))</f>
        <v/>
      </c>
      <c r="BJ310" s="491" t="e">
        <f>IF(#REF!="","",VLOOKUP(CONCATENATE(I310,K310),[27]atualizada!$A$6:$N$160,8,0))</f>
        <v>#REF!</v>
      </c>
      <c r="BK310" s="491" t="e">
        <f>IF(BA310="","",VLOOKUP(CONCATENATE(I310,K310),[27]atualizada!$A$6:$N$160,10,0))</f>
        <v>#N/A</v>
      </c>
      <c r="BL310" s="494"/>
      <c r="BM310" s="494"/>
      <c r="BO310" s="491"/>
      <c r="BP310" s="491"/>
      <c r="BQ310" s="492">
        <f t="shared" si="121"/>
        <v>0</v>
      </c>
      <c r="BR310" s="494"/>
      <c r="BS310" s="494"/>
      <c r="BT310" s="494"/>
      <c r="BX310" s="493">
        <f t="shared" si="138"/>
        <v>0</v>
      </c>
      <c r="BY310" s="493" t="e">
        <f>#REF!*BE310</f>
        <v>#REF!</v>
      </c>
      <c r="BZ310" s="493">
        <f t="shared" si="120"/>
        <v>0</v>
      </c>
    </row>
    <row r="311" spans="1:78" ht="49.9" customHeight="1">
      <c r="A311" s="482">
        <f>IFERROR(VLOOKUP(G311,'base dados'!$K$2:$L$3,2,FALSE),0)</f>
        <v>0</v>
      </c>
      <c r="B311" s="482">
        <f>IFERROR(VLOOKUP(H311,'base dados'!$O$2:$P$5,2,FALSE),0)</f>
        <v>0</v>
      </c>
      <c r="C311" s="578">
        <f t="shared" si="118"/>
        <v>301</v>
      </c>
      <c r="D311" s="578"/>
      <c r="E311" s="578"/>
      <c r="F311" s="581"/>
      <c r="G311" s="579"/>
      <c r="H311" s="579"/>
      <c r="I311" s="578" t="str">
        <f>IFERROR(VLOOKUP(H311,'base dados'!$B$1:$E$47,4,FALSE)," ")</f>
        <v xml:space="preserve"> </v>
      </c>
      <c r="J311" s="582" t="s">
        <v>861</v>
      </c>
      <c r="K311" s="582">
        <v>100</v>
      </c>
      <c r="L311" s="586">
        <f t="shared" si="122"/>
        <v>100</v>
      </c>
      <c r="M311" s="587"/>
      <c r="N311" s="587"/>
      <c r="O311" s="586">
        <f t="shared" si="123"/>
        <v>0</v>
      </c>
      <c r="P311" s="587"/>
      <c r="Q311" s="587"/>
      <c r="R311" s="587"/>
      <c r="S311" s="587"/>
      <c r="T311" s="586">
        <f t="shared" si="124"/>
        <v>0</v>
      </c>
      <c r="U311" s="582"/>
      <c r="V311" s="582"/>
      <c r="W311" s="582"/>
      <c r="X311" s="582"/>
      <c r="Y311" s="586">
        <f t="shared" si="125"/>
        <v>0</v>
      </c>
      <c r="Z311" s="582"/>
      <c r="AA311" s="582"/>
      <c r="AB311" s="586">
        <f t="shared" si="126"/>
        <v>0</v>
      </c>
      <c r="AC311" s="582"/>
      <c r="AD311" s="582"/>
      <c r="AE311" s="582"/>
      <c r="AF311" s="586">
        <f t="shared" si="127"/>
        <v>0</v>
      </c>
      <c r="AG311" s="582"/>
      <c r="AH311" s="582"/>
      <c r="AI311" s="582"/>
      <c r="AJ311" s="582"/>
      <c r="AK311" s="586">
        <f t="shared" si="128"/>
        <v>0</v>
      </c>
      <c r="AL311" s="582"/>
      <c r="AM311" s="582"/>
      <c r="AN311" s="586">
        <f t="shared" si="129"/>
        <v>0</v>
      </c>
      <c r="AO311" s="582"/>
      <c r="AP311" s="582"/>
      <c r="AQ311" s="582"/>
      <c r="AR311" s="588">
        <f t="shared" si="130"/>
        <v>0</v>
      </c>
      <c r="AS311" s="590">
        <f t="shared" si="119"/>
        <v>0</v>
      </c>
      <c r="AT311" s="583" t="str">
        <f t="shared" si="131"/>
        <v/>
      </c>
      <c r="AU311" s="583" t="str">
        <f t="shared" si="132"/>
        <v/>
      </c>
      <c r="AV311" s="584" t="str">
        <f>IFERROR(VLOOKUP(G311,'base dados'!$B$2:$C$47,2,FALSE),"")</f>
        <v/>
      </c>
      <c r="AW311" s="589">
        <f t="shared" si="133"/>
        <v>0</v>
      </c>
      <c r="AX311" s="583" t="str">
        <f t="shared" si="134"/>
        <v/>
      </c>
      <c r="AY311" s="583" t="str">
        <f t="shared" si="135"/>
        <v/>
      </c>
      <c r="AZ311" s="585" t="str">
        <f>IFERROR(VLOOKUP(H311,'base dados'!$B$2:$C$47,2,FALSE),"")</f>
        <v/>
      </c>
      <c r="BA311" s="589">
        <f t="shared" si="136"/>
        <v>0</v>
      </c>
      <c r="BB311" s="589">
        <f t="shared" si="137"/>
        <v>0</v>
      </c>
      <c r="BD311" s="494"/>
      <c r="BE311" s="494"/>
      <c r="BF311" s="494"/>
      <c r="BG311" s="494"/>
      <c r="BH311" s="482" t="e">
        <f>VLOOKUP(I311,[27]TABELAS!$E$1:$F$48,2,0)</f>
        <v>#N/A</v>
      </c>
      <c r="BI311" s="491" t="str">
        <f>IF(AV311="","",VLOOKUP(CONCATENATE(I311,K311),[27]atualizada!$A$6:$N$160,12,0))</f>
        <v/>
      </c>
      <c r="BJ311" s="491" t="e">
        <f>IF(#REF!="","",VLOOKUP(CONCATENATE(I311,K311),[27]atualizada!$A$6:$N$160,8,0))</f>
        <v>#REF!</v>
      </c>
      <c r="BK311" s="491" t="e">
        <f>IF(BA311="","",VLOOKUP(CONCATENATE(I311,K311),[27]atualizada!$A$6:$N$160,10,0))</f>
        <v>#N/A</v>
      </c>
      <c r="BL311" s="494"/>
      <c r="BM311" s="494"/>
      <c r="BO311" s="491"/>
      <c r="BP311" s="491"/>
      <c r="BQ311" s="492">
        <f t="shared" si="121"/>
        <v>0</v>
      </c>
      <c r="BR311" s="494"/>
      <c r="BS311" s="494"/>
      <c r="BT311" s="494"/>
      <c r="BX311" s="493">
        <f t="shared" si="138"/>
        <v>0</v>
      </c>
      <c r="BY311" s="493" t="e">
        <f>#REF!*BE311</f>
        <v>#REF!</v>
      </c>
      <c r="BZ311" s="493">
        <f t="shared" si="120"/>
        <v>0</v>
      </c>
    </row>
    <row r="312" spans="1:78" ht="49.9" customHeight="1">
      <c r="A312" s="482">
        <f>IFERROR(VLOOKUP(G312,'base dados'!$K$2:$L$3,2,FALSE),0)</f>
        <v>0</v>
      </c>
      <c r="B312" s="482">
        <f>IFERROR(VLOOKUP(H312,'base dados'!$O$2:$P$5,2,FALSE),0)</f>
        <v>0</v>
      </c>
      <c r="C312" s="578">
        <f t="shared" si="118"/>
        <v>302</v>
      </c>
      <c r="D312" s="578"/>
      <c r="E312" s="578"/>
      <c r="F312" s="581"/>
      <c r="G312" s="579"/>
      <c r="H312" s="579"/>
      <c r="I312" s="578" t="str">
        <f>IFERROR(VLOOKUP(H312,'base dados'!$B$1:$E$47,4,FALSE)," ")</f>
        <v xml:space="preserve"> </v>
      </c>
      <c r="J312" s="582" t="s">
        <v>861</v>
      </c>
      <c r="K312" s="582">
        <v>100</v>
      </c>
      <c r="L312" s="586">
        <f t="shared" si="122"/>
        <v>100</v>
      </c>
      <c r="M312" s="587"/>
      <c r="N312" s="587"/>
      <c r="O312" s="586">
        <f t="shared" si="123"/>
        <v>0</v>
      </c>
      <c r="P312" s="587"/>
      <c r="Q312" s="587"/>
      <c r="R312" s="587"/>
      <c r="S312" s="587"/>
      <c r="T312" s="586">
        <f t="shared" si="124"/>
        <v>0</v>
      </c>
      <c r="U312" s="582"/>
      <c r="V312" s="582"/>
      <c r="W312" s="582"/>
      <c r="X312" s="582"/>
      <c r="Y312" s="586">
        <f t="shared" si="125"/>
        <v>0</v>
      </c>
      <c r="Z312" s="582"/>
      <c r="AA312" s="582"/>
      <c r="AB312" s="586">
        <f t="shared" si="126"/>
        <v>0</v>
      </c>
      <c r="AC312" s="582"/>
      <c r="AD312" s="582"/>
      <c r="AE312" s="582"/>
      <c r="AF312" s="586">
        <f t="shared" si="127"/>
        <v>0</v>
      </c>
      <c r="AG312" s="582"/>
      <c r="AH312" s="582"/>
      <c r="AI312" s="582"/>
      <c r="AJ312" s="582"/>
      <c r="AK312" s="586">
        <f t="shared" si="128"/>
        <v>0</v>
      </c>
      <c r="AL312" s="582"/>
      <c r="AM312" s="582"/>
      <c r="AN312" s="586">
        <f t="shared" si="129"/>
        <v>0</v>
      </c>
      <c r="AO312" s="582"/>
      <c r="AP312" s="582"/>
      <c r="AQ312" s="582"/>
      <c r="AR312" s="588">
        <f t="shared" si="130"/>
        <v>0</v>
      </c>
      <c r="AS312" s="590">
        <f t="shared" si="119"/>
        <v>0</v>
      </c>
      <c r="AT312" s="583" t="str">
        <f t="shared" si="131"/>
        <v/>
      </c>
      <c r="AU312" s="583" t="str">
        <f t="shared" si="132"/>
        <v/>
      </c>
      <c r="AV312" s="584" t="str">
        <f>IFERROR(VLOOKUP(G312,'base dados'!$B$2:$C$47,2,FALSE),"")</f>
        <v/>
      </c>
      <c r="AW312" s="589">
        <f t="shared" si="133"/>
        <v>0</v>
      </c>
      <c r="AX312" s="583" t="str">
        <f t="shared" si="134"/>
        <v/>
      </c>
      <c r="AY312" s="583" t="str">
        <f t="shared" si="135"/>
        <v/>
      </c>
      <c r="AZ312" s="585" t="str">
        <f>IFERROR(VLOOKUP(H312,'base dados'!$B$2:$C$47,2,FALSE),"")</f>
        <v/>
      </c>
      <c r="BA312" s="589">
        <f t="shared" si="136"/>
        <v>0</v>
      </c>
      <c r="BB312" s="589">
        <f t="shared" si="137"/>
        <v>0</v>
      </c>
      <c r="BD312" s="494"/>
      <c r="BE312" s="494"/>
      <c r="BF312" s="494"/>
      <c r="BG312" s="494"/>
      <c r="BH312" s="482" t="e">
        <f>VLOOKUP(I312,[27]TABELAS!$E$1:$F$48,2,0)</f>
        <v>#N/A</v>
      </c>
      <c r="BI312" s="491" t="str">
        <f>IF(AV312="","",VLOOKUP(CONCATENATE(I312,K312),[27]atualizada!$A$6:$N$160,12,0))</f>
        <v/>
      </c>
      <c r="BJ312" s="491" t="e">
        <f>IF(#REF!="","",VLOOKUP(CONCATENATE(I312,K312),[27]atualizada!$A$6:$N$160,8,0))</f>
        <v>#REF!</v>
      </c>
      <c r="BK312" s="491" t="e">
        <f>IF(BA312="","",VLOOKUP(CONCATENATE(I312,K312),[27]atualizada!$A$6:$N$160,10,0))</f>
        <v>#N/A</v>
      </c>
      <c r="BL312" s="494"/>
      <c r="BM312" s="494"/>
      <c r="BO312" s="491"/>
      <c r="BP312" s="491"/>
      <c r="BQ312" s="492">
        <f t="shared" si="121"/>
        <v>0</v>
      </c>
      <c r="BR312" s="494"/>
      <c r="BS312" s="494"/>
      <c r="BT312" s="494"/>
      <c r="BX312" s="493">
        <f t="shared" si="138"/>
        <v>0</v>
      </c>
      <c r="BY312" s="493" t="e">
        <f>#REF!*BE312</f>
        <v>#REF!</v>
      </c>
      <c r="BZ312" s="493">
        <f t="shared" si="120"/>
        <v>0</v>
      </c>
    </row>
    <row r="313" spans="1:78" ht="49.9" customHeight="1">
      <c r="A313" s="482">
        <f>IFERROR(VLOOKUP(G313,'base dados'!$K$2:$L$3,2,FALSE),0)</f>
        <v>0</v>
      </c>
      <c r="B313" s="482">
        <f>IFERROR(VLOOKUP(H313,'base dados'!$O$2:$P$5,2,FALSE),0)</f>
        <v>0</v>
      </c>
      <c r="C313" s="578">
        <f t="shared" si="118"/>
        <v>303</v>
      </c>
      <c r="D313" s="578"/>
      <c r="E313" s="578"/>
      <c r="F313" s="581"/>
      <c r="G313" s="579"/>
      <c r="H313" s="579"/>
      <c r="I313" s="578" t="str">
        <f>IFERROR(VLOOKUP(H313,'base dados'!$B$1:$E$47,4,FALSE)," ")</f>
        <v xml:space="preserve"> </v>
      </c>
      <c r="J313" s="582" t="s">
        <v>861</v>
      </c>
      <c r="K313" s="582">
        <v>100</v>
      </c>
      <c r="L313" s="586">
        <f t="shared" si="122"/>
        <v>100</v>
      </c>
      <c r="M313" s="587"/>
      <c r="N313" s="587"/>
      <c r="O313" s="586">
        <f t="shared" si="123"/>
        <v>0</v>
      </c>
      <c r="P313" s="587"/>
      <c r="Q313" s="587"/>
      <c r="R313" s="587"/>
      <c r="S313" s="587"/>
      <c r="T313" s="586">
        <f t="shared" si="124"/>
        <v>0</v>
      </c>
      <c r="U313" s="582"/>
      <c r="V313" s="582"/>
      <c r="W313" s="582"/>
      <c r="X313" s="582"/>
      <c r="Y313" s="586">
        <f t="shared" si="125"/>
        <v>0</v>
      </c>
      <c r="Z313" s="582"/>
      <c r="AA313" s="582"/>
      <c r="AB313" s="586">
        <f t="shared" si="126"/>
        <v>0</v>
      </c>
      <c r="AC313" s="582"/>
      <c r="AD313" s="582"/>
      <c r="AE313" s="582"/>
      <c r="AF313" s="586">
        <f t="shared" si="127"/>
        <v>0</v>
      </c>
      <c r="AG313" s="582"/>
      <c r="AH313" s="582"/>
      <c r="AI313" s="582"/>
      <c r="AJ313" s="582"/>
      <c r="AK313" s="586">
        <f t="shared" si="128"/>
        <v>0</v>
      </c>
      <c r="AL313" s="582"/>
      <c r="AM313" s="582"/>
      <c r="AN313" s="586">
        <f t="shared" si="129"/>
        <v>0</v>
      </c>
      <c r="AO313" s="582"/>
      <c r="AP313" s="582"/>
      <c r="AQ313" s="582"/>
      <c r="AR313" s="588">
        <f t="shared" si="130"/>
        <v>0</v>
      </c>
      <c r="AS313" s="590">
        <f t="shared" si="119"/>
        <v>0</v>
      </c>
      <c r="AT313" s="583" t="str">
        <f t="shared" si="131"/>
        <v/>
      </c>
      <c r="AU313" s="583" t="str">
        <f t="shared" si="132"/>
        <v/>
      </c>
      <c r="AV313" s="584" t="str">
        <f>IFERROR(VLOOKUP(G313,'base dados'!$B$2:$C$47,2,FALSE),"")</f>
        <v/>
      </c>
      <c r="AW313" s="589">
        <f t="shared" si="133"/>
        <v>0</v>
      </c>
      <c r="AX313" s="583" t="str">
        <f t="shared" si="134"/>
        <v/>
      </c>
      <c r="AY313" s="583" t="str">
        <f t="shared" si="135"/>
        <v/>
      </c>
      <c r="AZ313" s="585" t="str">
        <f>IFERROR(VLOOKUP(H313,'base dados'!$B$2:$C$47,2,FALSE),"")</f>
        <v/>
      </c>
      <c r="BA313" s="589">
        <f t="shared" si="136"/>
        <v>0</v>
      </c>
      <c r="BB313" s="589">
        <f t="shared" si="137"/>
        <v>0</v>
      </c>
      <c r="BD313" s="494"/>
      <c r="BE313" s="494"/>
      <c r="BF313" s="494"/>
      <c r="BG313" s="494"/>
      <c r="BH313" s="482" t="e">
        <f>VLOOKUP(I313,[27]TABELAS!$E$1:$F$48,2,0)</f>
        <v>#N/A</v>
      </c>
      <c r="BI313" s="491" t="str">
        <f>IF(AV313="","",VLOOKUP(CONCATENATE(I313,K313),[27]atualizada!$A$6:$N$160,12,0))</f>
        <v/>
      </c>
      <c r="BJ313" s="491" t="e">
        <f>IF(#REF!="","",VLOOKUP(CONCATENATE(I313,K313),[27]atualizada!$A$6:$N$160,8,0))</f>
        <v>#REF!</v>
      </c>
      <c r="BK313" s="491" t="e">
        <f>IF(BA313="","",VLOOKUP(CONCATENATE(I313,K313),[27]atualizada!$A$6:$N$160,10,0))</f>
        <v>#N/A</v>
      </c>
      <c r="BL313" s="494"/>
      <c r="BM313" s="494"/>
      <c r="BO313" s="491"/>
      <c r="BP313" s="491"/>
      <c r="BQ313" s="492">
        <f t="shared" si="121"/>
        <v>0</v>
      </c>
      <c r="BR313" s="494"/>
      <c r="BS313" s="494"/>
      <c r="BT313" s="494"/>
      <c r="BX313" s="493">
        <f t="shared" si="138"/>
        <v>0</v>
      </c>
      <c r="BY313" s="493" t="e">
        <f>#REF!*BE313</f>
        <v>#REF!</v>
      </c>
      <c r="BZ313" s="493">
        <f t="shared" si="120"/>
        <v>0</v>
      </c>
    </row>
    <row r="314" spans="1:78" ht="49.9" customHeight="1">
      <c r="A314" s="482">
        <f>IFERROR(VLOOKUP(G314,'base dados'!$K$2:$L$3,2,FALSE),0)</f>
        <v>0</v>
      </c>
      <c r="B314" s="482">
        <f>IFERROR(VLOOKUP(H314,'base dados'!$O$2:$P$5,2,FALSE),0)</f>
        <v>0</v>
      </c>
      <c r="C314" s="578">
        <f t="shared" si="118"/>
        <v>304</v>
      </c>
      <c r="D314" s="578"/>
      <c r="E314" s="578"/>
      <c r="F314" s="581"/>
      <c r="G314" s="579"/>
      <c r="H314" s="579"/>
      <c r="I314" s="578" t="str">
        <f>IFERROR(VLOOKUP(H314,'base dados'!$B$1:$E$47,4,FALSE)," ")</f>
        <v xml:space="preserve"> </v>
      </c>
      <c r="J314" s="582" t="s">
        <v>861</v>
      </c>
      <c r="K314" s="582">
        <v>100</v>
      </c>
      <c r="L314" s="586">
        <f t="shared" si="122"/>
        <v>100</v>
      </c>
      <c r="M314" s="587"/>
      <c r="N314" s="587"/>
      <c r="O314" s="586">
        <f t="shared" si="123"/>
        <v>0</v>
      </c>
      <c r="P314" s="587"/>
      <c r="Q314" s="587"/>
      <c r="R314" s="587"/>
      <c r="S314" s="587"/>
      <c r="T314" s="586">
        <f t="shared" si="124"/>
        <v>0</v>
      </c>
      <c r="U314" s="582"/>
      <c r="V314" s="582"/>
      <c r="W314" s="582"/>
      <c r="X314" s="582"/>
      <c r="Y314" s="586">
        <f t="shared" si="125"/>
        <v>0</v>
      </c>
      <c r="Z314" s="582"/>
      <c r="AA314" s="582"/>
      <c r="AB314" s="586">
        <f t="shared" si="126"/>
        <v>0</v>
      </c>
      <c r="AC314" s="582"/>
      <c r="AD314" s="582"/>
      <c r="AE314" s="582"/>
      <c r="AF314" s="586">
        <f t="shared" si="127"/>
        <v>0</v>
      </c>
      <c r="AG314" s="582"/>
      <c r="AH314" s="582"/>
      <c r="AI314" s="582"/>
      <c r="AJ314" s="582"/>
      <c r="AK314" s="586">
        <f t="shared" si="128"/>
        <v>0</v>
      </c>
      <c r="AL314" s="582"/>
      <c r="AM314" s="582"/>
      <c r="AN314" s="586">
        <f t="shared" si="129"/>
        <v>0</v>
      </c>
      <c r="AO314" s="582"/>
      <c r="AP314" s="582"/>
      <c r="AQ314" s="582"/>
      <c r="AR314" s="588">
        <f t="shared" si="130"/>
        <v>0</v>
      </c>
      <c r="AS314" s="590">
        <f t="shared" si="119"/>
        <v>0</v>
      </c>
      <c r="AT314" s="583" t="str">
        <f t="shared" si="131"/>
        <v/>
      </c>
      <c r="AU314" s="583" t="str">
        <f t="shared" si="132"/>
        <v/>
      </c>
      <c r="AV314" s="584" t="str">
        <f>IFERROR(VLOOKUP(G314,'base dados'!$B$2:$C$47,2,FALSE),"")</f>
        <v/>
      </c>
      <c r="AW314" s="589">
        <f t="shared" si="133"/>
        <v>0</v>
      </c>
      <c r="AX314" s="583" t="str">
        <f t="shared" si="134"/>
        <v/>
      </c>
      <c r="AY314" s="583" t="str">
        <f t="shared" si="135"/>
        <v/>
      </c>
      <c r="AZ314" s="585" t="str">
        <f>IFERROR(VLOOKUP(H314,'base dados'!$B$2:$C$47,2,FALSE),"")</f>
        <v/>
      </c>
      <c r="BA314" s="589">
        <f t="shared" si="136"/>
        <v>0</v>
      </c>
      <c r="BB314" s="589">
        <f t="shared" si="137"/>
        <v>0</v>
      </c>
      <c r="BD314" s="494"/>
      <c r="BE314" s="494"/>
      <c r="BF314" s="494"/>
      <c r="BG314" s="494"/>
      <c r="BH314" s="482" t="e">
        <f>VLOOKUP(I314,[27]TABELAS!$E$1:$F$48,2,0)</f>
        <v>#N/A</v>
      </c>
      <c r="BI314" s="491" t="str">
        <f>IF(AV314="","",VLOOKUP(CONCATENATE(I314,K314),[27]atualizada!$A$6:$N$160,12,0))</f>
        <v/>
      </c>
      <c r="BJ314" s="491" t="e">
        <f>IF(#REF!="","",VLOOKUP(CONCATENATE(I314,K314),[27]atualizada!$A$6:$N$160,8,0))</f>
        <v>#REF!</v>
      </c>
      <c r="BK314" s="491" t="e">
        <f>IF(BA314="","",VLOOKUP(CONCATENATE(I314,K314),[27]atualizada!$A$6:$N$160,10,0))</f>
        <v>#N/A</v>
      </c>
      <c r="BL314" s="494"/>
      <c r="BM314" s="494"/>
      <c r="BO314" s="491"/>
      <c r="BP314" s="491"/>
      <c r="BQ314" s="492">
        <f t="shared" si="121"/>
        <v>0</v>
      </c>
      <c r="BR314" s="494"/>
      <c r="BS314" s="494"/>
      <c r="BT314" s="494"/>
      <c r="BX314" s="493">
        <f t="shared" si="138"/>
        <v>0</v>
      </c>
      <c r="BY314" s="493" t="e">
        <f>#REF!*BE314</f>
        <v>#REF!</v>
      </c>
      <c r="BZ314" s="493">
        <f t="shared" si="120"/>
        <v>0</v>
      </c>
    </row>
    <row r="315" spans="1:78" ht="49.9" customHeight="1">
      <c r="A315" s="482">
        <f>IFERROR(VLOOKUP(G315,'base dados'!$K$2:$L$3,2,FALSE),0)</f>
        <v>0</v>
      </c>
      <c r="B315" s="482">
        <f>IFERROR(VLOOKUP(H315,'base dados'!$O$2:$P$5,2,FALSE),0)</f>
        <v>0</v>
      </c>
      <c r="C315" s="578">
        <f t="shared" si="118"/>
        <v>305</v>
      </c>
      <c r="D315" s="578"/>
      <c r="E315" s="578"/>
      <c r="F315" s="581"/>
      <c r="G315" s="579"/>
      <c r="H315" s="579"/>
      <c r="I315" s="578" t="str">
        <f>IFERROR(VLOOKUP(H315,'base dados'!$B$1:$E$47,4,FALSE)," ")</f>
        <v xml:space="preserve"> </v>
      </c>
      <c r="J315" s="582" t="s">
        <v>861</v>
      </c>
      <c r="K315" s="582">
        <v>100</v>
      </c>
      <c r="L315" s="586">
        <f t="shared" si="122"/>
        <v>100</v>
      </c>
      <c r="M315" s="587"/>
      <c r="N315" s="587"/>
      <c r="O315" s="586">
        <f t="shared" si="123"/>
        <v>0</v>
      </c>
      <c r="P315" s="587"/>
      <c r="Q315" s="587"/>
      <c r="R315" s="587"/>
      <c r="S315" s="587"/>
      <c r="T315" s="586">
        <f t="shared" si="124"/>
        <v>0</v>
      </c>
      <c r="U315" s="582"/>
      <c r="V315" s="582"/>
      <c r="W315" s="582"/>
      <c r="X315" s="582"/>
      <c r="Y315" s="586">
        <f t="shared" si="125"/>
        <v>0</v>
      </c>
      <c r="Z315" s="582"/>
      <c r="AA315" s="582"/>
      <c r="AB315" s="586">
        <f t="shared" si="126"/>
        <v>0</v>
      </c>
      <c r="AC315" s="582"/>
      <c r="AD315" s="582"/>
      <c r="AE315" s="582"/>
      <c r="AF315" s="586">
        <f t="shared" si="127"/>
        <v>0</v>
      </c>
      <c r="AG315" s="582"/>
      <c r="AH315" s="582"/>
      <c r="AI315" s="582"/>
      <c r="AJ315" s="582"/>
      <c r="AK315" s="586">
        <f t="shared" si="128"/>
        <v>0</v>
      </c>
      <c r="AL315" s="582"/>
      <c r="AM315" s="582"/>
      <c r="AN315" s="586">
        <f t="shared" si="129"/>
        <v>0</v>
      </c>
      <c r="AO315" s="582"/>
      <c r="AP315" s="582"/>
      <c r="AQ315" s="582"/>
      <c r="AR315" s="588">
        <f t="shared" si="130"/>
        <v>0</v>
      </c>
      <c r="AS315" s="590">
        <f t="shared" si="119"/>
        <v>0</v>
      </c>
      <c r="AT315" s="583" t="str">
        <f t="shared" si="131"/>
        <v/>
      </c>
      <c r="AU315" s="583" t="str">
        <f t="shared" si="132"/>
        <v/>
      </c>
      <c r="AV315" s="584" t="str">
        <f>IFERROR(VLOOKUP(G315,'base dados'!$B$2:$C$47,2,FALSE),"")</f>
        <v/>
      </c>
      <c r="AW315" s="589">
        <f t="shared" si="133"/>
        <v>0</v>
      </c>
      <c r="AX315" s="583" t="str">
        <f t="shared" si="134"/>
        <v/>
      </c>
      <c r="AY315" s="583" t="str">
        <f t="shared" si="135"/>
        <v/>
      </c>
      <c r="AZ315" s="585" t="str">
        <f>IFERROR(VLOOKUP(H315,'base dados'!$B$2:$C$47,2,FALSE),"")</f>
        <v/>
      </c>
      <c r="BA315" s="589">
        <f t="shared" si="136"/>
        <v>0</v>
      </c>
      <c r="BB315" s="589">
        <f t="shared" si="137"/>
        <v>0</v>
      </c>
      <c r="BD315" s="494"/>
      <c r="BE315" s="494"/>
      <c r="BF315" s="494"/>
      <c r="BG315" s="494"/>
      <c r="BH315" s="482" t="e">
        <f>VLOOKUP(I315,[27]TABELAS!$E$1:$F$48,2,0)</f>
        <v>#N/A</v>
      </c>
      <c r="BI315" s="491" t="str">
        <f>IF(AV315="","",VLOOKUP(CONCATENATE(I315,K315),[27]atualizada!$A$6:$N$160,12,0))</f>
        <v/>
      </c>
      <c r="BJ315" s="491" t="e">
        <f>IF(#REF!="","",VLOOKUP(CONCATENATE(I315,K315),[27]atualizada!$A$6:$N$160,8,0))</f>
        <v>#REF!</v>
      </c>
      <c r="BK315" s="491" t="e">
        <f>IF(BA315="","",VLOOKUP(CONCATENATE(I315,K315),[27]atualizada!$A$6:$N$160,10,0))</f>
        <v>#N/A</v>
      </c>
      <c r="BL315" s="494"/>
      <c r="BM315" s="494"/>
      <c r="BO315" s="491"/>
      <c r="BP315" s="491"/>
      <c r="BQ315" s="492">
        <f t="shared" si="121"/>
        <v>0</v>
      </c>
      <c r="BR315" s="494"/>
      <c r="BS315" s="494"/>
      <c r="BT315" s="494"/>
      <c r="BX315" s="493">
        <f t="shared" si="138"/>
        <v>0</v>
      </c>
      <c r="BY315" s="493" t="e">
        <f>#REF!*BE315</f>
        <v>#REF!</v>
      </c>
      <c r="BZ315" s="493">
        <f t="shared" si="120"/>
        <v>0</v>
      </c>
    </row>
    <row r="316" spans="1:78" ht="49.9" customHeight="1">
      <c r="A316" s="482">
        <f>IFERROR(VLOOKUP(G316,'base dados'!$K$2:$L$3,2,FALSE),0)</f>
        <v>0</v>
      </c>
      <c r="B316" s="482">
        <f>IFERROR(VLOOKUP(H316,'base dados'!$O$2:$P$5,2,FALSE),0)</f>
        <v>0</v>
      </c>
      <c r="C316" s="578">
        <f t="shared" si="118"/>
        <v>306</v>
      </c>
      <c r="D316" s="578"/>
      <c r="E316" s="578"/>
      <c r="F316" s="581"/>
      <c r="G316" s="579"/>
      <c r="H316" s="579"/>
      <c r="I316" s="578" t="str">
        <f>IFERROR(VLOOKUP(H316,'base dados'!$B$1:$E$47,4,FALSE)," ")</f>
        <v xml:space="preserve"> </v>
      </c>
      <c r="J316" s="582" t="s">
        <v>861</v>
      </c>
      <c r="K316" s="582">
        <v>100</v>
      </c>
      <c r="L316" s="586">
        <f t="shared" si="122"/>
        <v>100</v>
      </c>
      <c r="M316" s="587"/>
      <c r="N316" s="587"/>
      <c r="O316" s="586">
        <f t="shared" si="123"/>
        <v>0</v>
      </c>
      <c r="P316" s="587"/>
      <c r="Q316" s="587"/>
      <c r="R316" s="587"/>
      <c r="S316" s="587"/>
      <c r="T316" s="586">
        <f t="shared" si="124"/>
        <v>0</v>
      </c>
      <c r="U316" s="582"/>
      <c r="V316" s="582"/>
      <c r="W316" s="582"/>
      <c r="X316" s="582"/>
      <c r="Y316" s="586">
        <f t="shared" si="125"/>
        <v>0</v>
      </c>
      <c r="Z316" s="582"/>
      <c r="AA316" s="582"/>
      <c r="AB316" s="586">
        <f t="shared" si="126"/>
        <v>0</v>
      </c>
      <c r="AC316" s="582"/>
      <c r="AD316" s="582"/>
      <c r="AE316" s="582"/>
      <c r="AF316" s="586">
        <f t="shared" si="127"/>
        <v>0</v>
      </c>
      <c r="AG316" s="582"/>
      <c r="AH316" s="582"/>
      <c r="AI316" s="582"/>
      <c r="AJ316" s="582"/>
      <c r="AK316" s="586">
        <f t="shared" si="128"/>
        <v>0</v>
      </c>
      <c r="AL316" s="582"/>
      <c r="AM316" s="582"/>
      <c r="AN316" s="586">
        <f t="shared" si="129"/>
        <v>0</v>
      </c>
      <c r="AO316" s="582"/>
      <c r="AP316" s="582"/>
      <c r="AQ316" s="582"/>
      <c r="AR316" s="588">
        <f t="shared" si="130"/>
        <v>0</v>
      </c>
      <c r="AS316" s="590">
        <f t="shared" si="119"/>
        <v>0</v>
      </c>
      <c r="AT316" s="583" t="str">
        <f t="shared" si="131"/>
        <v/>
      </c>
      <c r="AU316" s="583" t="str">
        <f t="shared" si="132"/>
        <v/>
      </c>
      <c r="AV316" s="584" t="str">
        <f>IFERROR(VLOOKUP(G316,'base dados'!$B$2:$C$47,2,FALSE),"")</f>
        <v/>
      </c>
      <c r="AW316" s="589">
        <f t="shared" si="133"/>
        <v>0</v>
      </c>
      <c r="AX316" s="583" t="str">
        <f t="shared" si="134"/>
        <v/>
      </c>
      <c r="AY316" s="583" t="str">
        <f t="shared" si="135"/>
        <v/>
      </c>
      <c r="AZ316" s="585" t="str">
        <f>IFERROR(VLOOKUP(H316,'base dados'!$B$2:$C$47,2,FALSE),"")</f>
        <v/>
      </c>
      <c r="BA316" s="589">
        <f t="shared" si="136"/>
        <v>0</v>
      </c>
      <c r="BB316" s="589">
        <f t="shared" si="137"/>
        <v>0</v>
      </c>
      <c r="BD316" s="494"/>
      <c r="BE316" s="494"/>
      <c r="BF316" s="494"/>
      <c r="BG316" s="494"/>
      <c r="BH316" s="482" t="e">
        <f>VLOOKUP(I316,[27]TABELAS!$E$1:$F$48,2,0)</f>
        <v>#N/A</v>
      </c>
      <c r="BI316" s="491" t="str">
        <f>IF(AV316="","",VLOOKUP(CONCATENATE(I316,K316),[27]atualizada!$A$6:$N$160,12,0))</f>
        <v/>
      </c>
      <c r="BJ316" s="491" t="e">
        <f>IF(#REF!="","",VLOOKUP(CONCATENATE(I316,K316),[27]atualizada!$A$6:$N$160,8,0))</f>
        <v>#REF!</v>
      </c>
      <c r="BK316" s="491" t="e">
        <f>IF(BA316="","",VLOOKUP(CONCATENATE(I316,K316),[27]atualizada!$A$6:$N$160,10,0))</f>
        <v>#N/A</v>
      </c>
      <c r="BL316" s="494"/>
      <c r="BM316" s="494"/>
      <c r="BO316" s="491"/>
      <c r="BP316" s="491"/>
      <c r="BQ316" s="492">
        <f t="shared" si="121"/>
        <v>0</v>
      </c>
      <c r="BR316" s="494"/>
      <c r="BS316" s="494"/>
      <c r="BT316" s="494"/>
      <c r="BX316" s="493">
        <f t="shared" si="138"/>
        <v>0</v>
      </c>
      <c r="BY316" s="493" t="e">
        <f>#REF!*BE316</f>
        <v>#REF!</v>
      </c>
      <c r="BZ316" s="493">
        <f t="shared" si="120"/>
        <v>0</v>
      </c>
    </row>
    <row r="317" spans="1:78" ht="49.9" customHeight="1">
      <c r="A317" s="482">
        <f>IFERROR(VLOOKUP(G317,'base dados'!$K$2:$L$3,2,FALSE),0)</f>
        <v>0</v>
      </c>
      <c r="B317" s="482">
        <f>IFERROR(VLOOKUP(H317,'base dados'!$O$2:$P$5,2,FALSE),0)</f>
        <v>0</v>
      </c>
      <c r="C317" s="578">
        <f t="shared" si="118"/>
        <v>307</v>
      </c>
      <c r="D317" s="578"/>
      <c r="E317" s="578"/>
      <c r="F317" s="581"/>
      <c r="G317" s="579"/>
      <c r="H317" s="579"/>
      <c r="I317" s="578" t="str">
        <f>IFERROR(VLOOKUP(H317,'base dados'!$B$1:$E$47,4,FALSE)," ")</f>
        <v xml:space="preserve"> </v>
      </c>
      <c r="J317" s="582" t="s">
        <v>861</v>
      </c>
      <c r="K317" s="582">
        <v>100</v>
      </c>
      <c r="L317" s="586">
        <f t="shared" si="122"/>
        <v>100</v>
      </c>
      <c r="M317" s="587"/>
      <c r="N317" s="587"/>
      <c r="O317" s="586">
        <f t="shared" si="123"/>
        <v>0</v>
      </c>
      <c r="P317" s="587"/>
      <c r="Q317" s="587"/>
      <c r="R317" s="587"/>
      <c r="S317" s="587"/>
      <c r="T317" s="586">
        <f t="shared" si="124"/>
        <v>0</v>
      </c>
      <c r="U317" s="582"/>
      <c r="V317" s="582"/>
      <c r="W317" s="582"/>
      <c r="X317" s="582"/>
      <c r="Y317" s="586">
        <f t="shared" si="125"/>
        <v>0</v>
      </c>
      <c r="Z317" s="582"/>
      <c r="AA317" s="582"/>
      <c r="AB317" s="586">
        <f t="shared" si="126"/>
        <v>0</v>
      </c>
      <c r="AC317" s="582"/>
      <c r="AD317" s="582"/>
      <c r="AE317" s="582"/>
      <c r="AF317" s="586">
        <f t="shared" si="127"/>
        <v>0</v>
      </c>
      <c r="AG317" s="582"/>
      <c r="AH317" s="582"/>
      <c r="AI317" s="582"/>
      <c r="AJ317" s="582"/>
      <c r="AK317" s="586">
        <f t="shared" si="128"/>
        <v>0</v>
      </c>
      <c r="AL317" s="582"/>
      <c r="AM317" s="582"/>
      <c r="AN317" s="586">
        <f t="shared" si="129"/>
        <v>0</v>
      </c>
      <c r="AO317" s="582"/>
      <c r="AP317" s="582"/>
      <c r="AQ317" s="582"/>
      <c r="AR317" s="588">
        <f t="shared" si="130"/>
        <v>0</v>
      </c>
      <c r="AS317" s="590">
        <f t="shared" si="119"/>
        <v>0</v>
      </c>
      <c r="AT317" s="583" t="str">
        <f t="shared" si="131"/>
        <v/>
      </c>
      <c r="AU317" s="583" t="str">
        <f t="shared" si="132"/>
        <v/>
      </c>
      <c r="AV317" s="584" t="str">
        <f>IFERROR(VLOOKUP(G317,'base dados'!$B$2:$C$47,2,FALSE),"")</f>
        <v/>
      </c>
      <c r="AW317" s="589">
        <f t="shared" si="133"/>
        <v>0</v>
      </c>
      <c r="AX317" s="583" t="str">
        <f t="shared" si="134"/>
        <v/>
      </c>
      <c r="AY317" s="583" t="str">
        <f t="shared" si="135"/>
        <v/>
      </c>
      <c r="AZ317" s="585" t="str">
        <f>IFERROR(VLOOKUP(H317,'base dados'!$B$2:$C$47,2,FALSE),"")</f>
        <v/>
      </c>
      <c r="BA317" s="589">
        <f t="shared" si="136"/>
        <v>0</v>
      </c>
      <c r="BB317" s="589">
        <f t="shared" si="137"/>
        <v>0</v>
      </c>
      <c r="BD317" s="494"/>
      <c r="BE317" s="494"/>
      <c r="BF317" s="494"/>
      <c r="BG317" s="494"/>
      <c r="BH317" s="482" t="e">
        <f>VLOOKUP(I317,[27]TABELAS!$E$1:$F$48,2,0)</f>
        <v>#N/A</v>
      </c>
      <c r="BI317" s="491" t="str">
        <f>IF(AV317="","",VLOOKUP(CONCATENATE(I317,K317),[27]atualizada!$A$6:$N$160,12,0))</f>
        <v/>
      </c>
      <c r="BJ317" s="491" t="e">
        <f>IF(#REF!="","",VLOOKUP(CONCATENATE(I317,K317),[27]atualizada!$A$6:$N$160,8,0))</f>
        <v>#REF!</v>
      </c>
      <c r="BK317" s="491" t="e">
        <f>IF(BA317="","",VLOOKUP(CONCATENATE(I317,K317),[27]atualizada!$A$6:$N$160,10,0))</f>
        <v>#N/A</v>
      </c>
      <c r="BL317" s="494"/>
      <c r="BM317" s="494"/>
      <c r="BO317" s="491"/>
      <c r="BP317" s="491"/>
      <c r="BQ317" s="492">
        <f t="shared" si="121"/>
        <v>0</v>
      </c>
      <c r="BR317" s="494"/>
      <c r="BS317" s="494"/>
      <c r="BT317" s="494"/>
      <c r="BX317" s="493">
        <f t="shared" si="138"/>
        <v>0</v>
      </c>
      <c r="BY317" s="493" t="e">
        <f>#REF!*BE317</f>
        <v>#REF!</v>
      </c>
      <c r="BZ317" s="493">
        <f t="shared" si="120"/>
        <v>0</v>
      </c>
    </row>
    <row r="318" spans="1:78" ht="49.9" customHeight="1">
      <c r="A318" s="482">
        <f>IFERROR(VLOOKUP(G318,'base dados'!$K$2:$L$3,2,FALSE),0)</f>
        <v>0</v>
      </c>
      <c r="B318" s="482">
        <f>IFERROR(VLOOKUP(H318,'base dados'!$O$2:$P$5,2,FALSE),0)</f>
        <v>0</v>
      </c>
      <c r="C318" s="578">
        <f t="shared" si="118"/>
        <v>308</v>
      </c>
      <c r="D318" s="578"/>
      <c r="E318" s="578"/>
      <c r="F318" s="581"/>
      <c r="G318" s="579"/>
      <c r="H318" s="579"/>
      <c r="I318" s="578" t="str">
        <f>IFERROR(VLOOKUP(H318,'base dados'!$B$1:$E$47,4,FALSE)," ")</f>
        <v xml:space="preserve"> </v>
      </c>
      <c r="J318" s="582" t="s">
        <v>861</v>
      </c>
      <c r="K318" s="582">
        <v>100</v>
      </c>
      <c r="L318" s="586">
        <f t="shared" si="122"/>
        <v>100</v>
      </c>
      <c r="M318" s="587"/>
      <c r="N318" s="587"/>
      <c r="O318" s="586">
        <f t="shared" si="123"/>
        <v>0</v>
      </c>
      <c r="P318" s="587"/>
      <c r="Q318" s="587"/>
      <c r="R318" s="587"/>
      <c r="S318" s="587"/>
      <c r="T318" s="586">
        <f t="shared" si="124"/>
        <v>0</v>
      </c>
      <c r="U318" s="582"/>
      <c r="V318" s="582"/>
      <c r="W318" s="582"/>
      <c r="X318" s="582"/>
      <c r="Y318" s="586">
        <f t="shared" si="125"/>
        <v>0</v>
      </c>
      <c r="Z318" s="582"/>
      <c r="AA318" s="582"/>
      <c r="AB318" s="586">
        <f t="shared" si="126"/>
        <v>0</v>
      </c>
      <c r="AC318" s="582"/>
      <c r="AD318" s="582"/>
      <c r="AE318" s="582"/>
      <c r="AF318" s="586">
        <f t="shared" si="127"/>
        <v>0</v>
      </c>
      <c r="AG318" s="582"/>
      <c r="AH318" s="582"/>
      <c r="AI318" s="582"/>
      <c r="AJ318" s="582"/>
      <c r="AK318" s="586">
        <f t="shared" si="128"/>
        <v>0</v>
      </c>
      <c r="AL318" s="582"/>
      <c r="AM318" s="582"/>
      <c r="AN318" s="586">
        <f t="shared" si="129"/>
        <v>0</v>
      </c>
      <c r="AO318" s="582"/>
      <c r="AP318" s="582"/>
      <c r="AQ318" s="582"/>
      <c r="AR318" s="588">
        <f t="shared" si="130"/>
        <v>0</v>
      </c>
      <c r="AS318" s="590">
        <f t="shared" si="119"/>
        <v>0</v>
      </c>
      <c r="AT318" s="583" t="str">
        <f t="shared" si="131"/>
        <v/>
      </c>
      <c r="AU318" s="583" t="str">
        <f t="shared" si="132"/>
        <v/>
      </c>
      <c r="AV318" s="584" t="str">
        <f>IFERROR(VLOOKUP(G318,'base dados'!$B$2:$C$47,2,FALSE),"")</f>
        <v/>
      </c>
      <c r="AW318" s="589">
        <f t="shared" si="133"/>
        <v>0</v>
      </c>
      <c r="AX318" s="583" t="str">
        <f t="shared" si="134"/>
        <v/>
      </c>
      <c r="AY318" s="583" t="str">
        <f t="shared" si="135"/>
        <v/>
      </c>
      <c r="AZ318" s="585" t="str">
        <f>IFERROR(VLOOKUP(H318,'base dados'!$B$2:$C$47,2,FALSE),"")</f>
        <v/>
      </c>
      <c r="BA318" s="589">
        <f t="shared" si="136"/>
        <v>0</v>
      </c>
      <c r="BB318" s="589">
        <f t="shared" si="137"/>
        <v>0</v>
      </c>
      <c r="BD318" s="494"/>
      <c r="BE318" s="494"/>
      <c r="BF318" s="494"/>
      <c r="BG318" s="494"/>
      <c r="BH318" s="482" t="e">
        <f>VLOOKUP(I318,[27]TABELAS!$E$1:$F$48,2,0)</f>
        <v>#N/A</v>
      </c>
      <c r="BI318" s="491" t="str">
        <f>IF(AV318="","",VLOOKUP(CONCATENATE(I318,K318),[27]atualizada!$A$6:$N$160,12,0))</f>
        <v/>
      </c>
      <c r="BJ318" s="491" t="e">
        <f>IF(#REF!="","",VLOOKUP(CONCATENATE(I318,K318),[27]atualizada!$A$6:$N$160,8,0))</f>
        <v>#REF!</v>
      </c>
      <c r="BK318" s="491" t="e">
        <f>IF(BA318="","",VLOOKUP(CONCATENATE(I318,K318),[27]atualizada!$A$6:$N$160,10,0))</f>
        <v>#N/A</v>
      </c>
      <c r="BL318" s="494"/>
      <c r="BM318" s="494"/>
      <c r="BO318" s="491"/>
      <c r="BP318" s="491"/>
      <c r="BQ318" s="492">
        <f t="shared" si="121"/>
        <v>0</v>
      </c>
      <c r="BR318" s="494"/>
      <c r="BS318" s="494"/>
      <c r="BT318" s="494"/>
      <c r="BX318" s="493">
        <f t="shared" si="138"/>
        <v>0</v>
      </c>
      <c r="BY318" s="493" t="e">
        <f>#REF!*BE318</f>
        <v>#REF!</v>
      </c>
      <c r="BZ318" s="493">
        <f t="shared" si="120"/>
        <v>0</v>
      </c>
    </row>
    <row r="319" spans="1:78" ht="49.9" customHeight="1">
      <c r="A319" s="482">
        <f>IFERROR(VLOOKUP(G319,'base dados'!$K$2:$L$3,2,FALSE),0)</f>
        <v>0</v>
      </c>
      <c r="B319" s="482">
        <f>IFERROR(VLOOKUP(H319,'base dados'!$O$2:$P$5,2,FALSE),0)</f>
        <v>0</v>
      </c>
      <c r="C319" s="578">
        <f t="shared" si="118"/>
        <v>309</v>
      </c>
      <c r="D319" s="578"/>
      <c r="E319" s="578"/>
      <c r="F319" s="581"/>
      <c r="G319" s="579"/>
      <c r="H319" s="579"/>
      <c r="I319" s="578" t="str">
        <f>IFERROR(VLOOKUP(H319,'base dados'!$B$1:$E$47,4,FALSE)," ")</f>
        <v xml:space="preserve"> </v>
      </c>
      <c r="J319" s="582" t="s">
        <v>861</v>
      </c>
      <c r="K319" s="582">
        <v>100</v>
      </c>
      <c r="L319" s="586">
        <f t="shared" si="122"/>
        <v>100</v>
      </c>
      <c r="M319" s="587"/>
      <c r="N319" s="587"/>
      <c r="O319" s="586">
        <f t="shared" si="123"/>
        <v>0</v>
      </c>
      <c r="P319" s="587"/>
      <c r="Q319" s="587"/>
      <c r="R319" s="587"/>
      <c r="S319" s="587"/>
      <c r="T319" s="586">
        <f t="shared" si="124"/>
        <v>0</v>
      </c>
      <c r="U319" s="582"/>
      <c r="V319" s="582"/>
      <c r="W319" s="582"/>
      <c r="X319" s="582"/>
      <c r="Y319" s="586">
        <f t="shared" si="125"/>
        <v>0</v>
      </c>
      <c r="Z319" s="582"/>
      <c r="AA319" s="582"/>
      <c r="AB319" s="586">
        <f t="shared" si="126"/>
        <v>0</v>
      </c>
      <c r="AC319" s="582"/>
      <c r="AD319" s="582"/>
      <c r="AE319" s="582"/>
      <c r="AF319" s="586">
        <f t="shared" si="127"/>
        <v>0</v>
      </c>
      <c r="AG319" s="582"/>
      <c r="AH319" s="582"/>
      <c r="AI319" s="582"/>
      <c r="AJ319" s="582"/>
      <c r="AK319" s="586">
        <f t="shared" si="128"/>
        <v>0</v>
      </c>
      <c r="AL319" s="582"/>
      <c r="AM319" s="582"/>
      <c r="AN319" s="586">
        <f t="shared" si="129"/>
        <v>0</v>
      </c>
      <c r="AO319" s="582"/>
      <c r="AP319" s="582"/>
      <c r="AQ319" s="582"/>
      <c r="AR319" s="588">
        <f t="shared" si="130"/>
        <v>0</v>
      </c>
      <c r="AS319" s="590">
        <f t="shared" si="119"/>
        <v>0</v>
      </c>
      <c r="AT319" s="583" t="str">
        <f t="shared" si="131"/>
        <v/>
      </c>
      <c r="AU319" s="583" t="str">
        <f t="shared" si="132"/>
        <v/>
      </c>
      <c r="AV319" s="584" t="str">
        <f>IFERROR(VLOOKUP(G319,'base dados'!$B$2:$C$47,2,FALSE),"")</f>
        <v/>
      </c>
      <c r="AW319" s="589">
        <f t="shared" si="133"/>
        <v>0</v>
      </c>
      <c r="AX319" s="583" t="str">
        <f t="shared" si="134"/>
        <v/>
      </c>
      <c r="AY319" s="583" t="str">
        <f t="shared" si="135"/>
        <v/>
      </c>
      <c r="AZ319" s="585" t="str">
        <f>IFERROR(VLOOKUP(H319,'base dados'!$B$2:$C$47,2,FALSE),"")</f>
        <v/>
      </c>
      <c r="BA319" s="589">
        <f t="shared" si="136"/>
        <v>0</v>
      </c>
      <c r="BB319" s="589">
        <f t="shared" si="137"/>
        <v>0</v>
      </c>
      <c r="BD319" s="494"/>
      <c r="BE319" s="494"/>
      <c r="BF319" s="494"/>
      <c r="BG319" s="494"/>
      <c r="BH319" s="482" t="e">
        <f>VLOOKUP(I319,[27]TABELAS!$E$1:$F$48,2,0)</f>
        <v>#N/A</v>
      </c>
      <c r="BI319" s="491" t="str">
        <f>IF(AV319="","",VLOOKUP(CONCATENATE(I319,K319),[27]atualizada!$A$6:$N$160,12,0))</f>
        <v/>
      </c>
      <c r="BJ319" s="491" t="e">
        <f>IF(#REF!="","",VLOOKUP(CONCATENATE(I319,K319),[27]atualizada!$A$6:$N$160,8,0))</f>
        <v>#REF!</v>
      </c>
      <c r="BK319" s="491" t="e">
        <f>IF(BA319="","",VLOOKUP(CONCATENATE(I319,K319),[27]atualizada!$A$6:$N$160,10,0))</f>
        <v>#N/A</v>
      </c>
      <c r="BL319" s="494"/>
      <c r="BM319" s="494"/>
      <c r="BO319" s="491"/>
      <c r="BP319" s="491"/>
      <c r="BQ319" s="492">
        <f t="shared" si="121"/>
        <v>0</v>
      </c>
      <c r="BR319" s="494"/>
      <c r="BS319" s="494"/>
      <c r="BT319" s="494"/>
      <c r="BX319" s="493">
        <f t="shared" si="138"/>
        <v>0</v>
      </c>
      <c r="BY319" s="493" t="e">
        <f>#REF!*BE319</f>
        <v>#REF!</v>
      </c>
      <c r="BZ319" s="493">
        <f t="shared" si="120"/>
        <v>0</v>
      </c>
    </row>
    <row r="320" spans="1:78" ht="49.9" customHeight="1">
      <c r="A320" s="482">
        <f>IFERROR(VLOOKUP(G320,'base dados'!$K$2:$L$3,2,FALSE),0)</f>
        <v>0</v>
      </c>
      <c r="B320" s="482">
        <f>IFERROR(VLOOKUP(H320,'base dados'!$O$2:$P$5,2,FALSE),0)</f>
        <v>0</v>
      </c>
      <c r="C320" s="578">
        <f t="shared" si="118"/>
        <v>310</v>
      </c>
      <c r="D320" s="578"/>
      <c r="E320" s="578"/>
      <c r="F320" s="581"/>
      <c r="G320" s="579"/>
      <c r="H320" s="579"/>
      <c r="I320" s="578" t="str">
        <f>IFERROR(VLOOKUP(H320,'base dados'!$B$1:$E$47,4,FALSE)," ")</f>
        <v xml:space="preserve"> </v>
      </c>
      <c r="J320" s="582" t="s">
        <v>861</v>
      </c>
      <c r="K320" s="582">
        <v>100</v>
      </c>
      <c r="L320" s="586">
        <f t="shared" si="122"/>
        <v>100</v>
      </c>
      <c r="M320" s="587"/>
      <c r="N320" s="587"/>
      <c r="O320" s="586">
        <f t="shared" si="123"/>
        <v>0</v>
      </c>
      <c r="P320" s="587"/>
      <c r="Q320" s="587"/>
      <c r="R320" s="587"/>
      <c r="S320" s="587"/>
      <c r="T320" s="586">
        <f t="shared" si="124"/>
        <v>0</v>
      </c>
      <c r="U320" s="582"/>
      <c r="V320" s="582"/>
      <c r="W320" s="582"/>
      <c r="X320" s="582"/>
      <c r="Y320" s="586">
        <f t="shared" si="125"/>
        <v>0</v>
      </c>
      <c r="Z320" s="582"/>
      <c r="AA320" s="582"/>
      <c r="AB320" s="586">
        <f t="shared" si="126"/>
        <v>0</v>
      </c>
      <c r="AC320" s="582"/>
      <c r="AD320" s="582"/>
      <c r="AE320" s="582"/>
      <c r="AF320" s="586">
        <f t="shared" si="127"/>
        <v>0</v>
      </c>
      <c r="AG320" s="582"/>
      <c r="AH320" s="582"/>
      <c r="AI320" s="582"/>
      <c r="AJ320" s="582"/>
      <c r="AK320" s="586">
        <f t="shared" si="128"/>
        <v>0</v>
      </c>
      <c r="AL320" s="582"/>
      <c r="AM320" s="582"/>
      <c r="AN320" s="586">
        <f t="shared" si="129"/>
        <v>0</v>
      </c>
      <c r="AO320" s="582"/>
      <c r="AP320" s="582"/>
      <c r="AQ320" s="582"/>
      <c r="AR320" s="588">
        <f t="shared" si="130"/>
        <v>0</v>
      </c>
      <c r="AS320" s="590">
        <f t="shared" si="119"/>
        <v>0</v>
      </c>
      <c r="AT320" s="583" t="str">
        <f t="shared" si="131"/>
        <v/>
      </c>
      <c r="AU320" s="583" t="str">
        <f t="shared" si="132"/>
        <v/>
      </c>
      <c r="AV320" s="584" t="str">
        <f>IFERROR(VLOOKUP(G320,'base dados'!$B$2:$C$47,2,FALSE),"")</f>
        <v/>
      </c>
      <c r="AW320" s="589">
        <f t="shared" si="133"/>
        <v>0</v>
      </c>
      <c r="AX320" s="583" t="str">
        <f t="shared" si="134"/>
        <v/>
      </c>
      <c r="AY320" s="583" t="str">
        <f t="shared" si="135"/>
        <v/>
      </c>
      <c r="AZ320" s="585" t="str">
        <f>IFERROR(VLOOKUP(H320,'base dados'!$B$2:$C$47,2,FALSE),"")</f>
        <v/>
      </c>
      <c r="BA320" s="589">
        <f t="shared" si="136"/>
        <v>0</v>
      </c>
      <c r="BB320" s="589">
        <f t="shared" si="137"/>
        <v>0</v>
      </c>
      <c r="BD320" s="494"/>
      <c r="BE320" s="494"/>
      <c r="BF320" s="494"/>
      <c r="BG320" s="494"/>
      <c r="BH320" s="482" t="e">
        <f>VLOOKUP(I320,[27]TABELAS!$E$1:$F$48,2,0)</f>
        <v>#N/A</v>
      </c>
      <c r="BI320" s="491" t="str">
        <f>IF(AV320="","",VLOOKUP(CONCATENATE(I320,K320),[27]atualizada!$A$6:$N$160,12,0))</f>
        <v/>
      </c>
      <c r="BJ320" s="491" t="e">
        <f>IF(#REF!="","",VLOOKUP(CONCATENATE(I320,K320),[27]atualizada!$A$6:$N$160,8,0))</f>
        <v>#REF!</v>
      </c>
      <c r="BK320" s="491" t="e">
        <f>IF(BA320="","",VLOOKUP(CONCATENATE(I320,K320),[27]atualizada!$A$6:$N$160,10,0))</f>
        <v>#N/A</v>
      </c>
      <c r="BL320" s="494"/>
      <c r="BM320" s="494"/>
      <c r="BO320" s="491"/>
      <c r="BP320" s="491"/>
      <c r="BQ320" s="492">
        <f t="shared" si="121"/>
        <v>0</v>
      </c>
      <c r="BR320" s="494"/>
      <c r="BS320" s="494"/>
      <c r="BT320" s="494"/>
      <c r="BX320" s="493">
        <f t="shared" si="138"/>
        <v>0</v>
      </c>
      <c r="BY320" s="493" t="e">
        <f>#REF!*BE320</f>
        <v>#REF!</v>
      </c>
      <c r="BZ320" s="493">
        <f t="shared" si="120"/>
        <v>0</v>
      </c>
    </row>
    <row r="321" spans="1:78" ht="49.9" customHeight="1">
      <c r="A321" s="482">
        <f>IFERROR(VLOOKUP(G321,'base dados'!$K$2:$L$3,2,FALSE),0)</f>
        <v>0</v>
      </c>
      <c r="B321" s="482">
        <f>IFERROR(VLOOKUP(H321,'base dados'!$O$2:$P$5,2,FALSE),0)</f>
        <v>0</v>
      </c>
      <c r="C321" s="578">
        <f t="shared" si="118"/>
        <v>311</v>
      </c>
      <c r="D321" s="578"/>
      <c r="E321" s="578"/>
      <c r="F321" s="581"/>
      <c r="G321" s="579"/>
      <c r="H321" s="579"/>
      <c r="I321" s="578" t="str">
        <f>IFERROR(VLOOKUP(H321,'base dados'!$B$1:$E$47,4,FALSE)," ")</f>
        <v xml:space="preserve"> </v>
      </c>
      <c r="J321" s="582" t="s">
        <v>861</v>
      </c>
      <c r="K321" s="582">
        <v>100</v>
      </c>
      <c r="L321" s="586">
        <f t="shared" si="122"/>
        <v>100</v>
      </c>
      <c r="M321" s="587"/>
      <c r="N321" s="587"/>
      <c r="O321" s="586">
        <f t="shared" si="123"/>
        <v>0</v>
      </c>
      <c r="P321" s="587"/>
      <c r="Q321" s="587"/>
      <c r="R321" s="587"/>
      <c r="S321" s="587"/>
      <c r="T321" s="586">
        <f t="shared" si="124"/>
        <v>0</v>
      </c>
      <c r="U321" s="582"/>
      <c r="V321" s="582"/>
      <c r="W321" s="582"/>
      <c r="X321" s="582"/>
      <c r="Y321" s="586">
        <f t="shared" si="125"/>
        <v>0</v>
      </c>
      <c r="Z321" s="582"/>
      <c r="AA321" s="582"/>
      <c r="AB321" s="586">
        <f t="shared" si="126"/>
        <v>0</v>
      </c>
      <c r="AC321" s="582"/>
      <c r="AD321" s="582"/>
      <c r="AE321" s="582"/>
      <c r="AF321" s="586">
        <f t="shared" si="127"/>
        <v>0</v>
      </c>
      <c r="AG321" s="582"/>
      <c r="AH321" s="582"/>
      <c r="AI321" s="582"/>
      <c r="AJ321" s="582"/>
      <c r="AK321" s="586">
        <f t="shared" si="128"/>
        <v>0</v>
      </c>
      <c r="AL321" s="582"/>
      <c r="AM321" s="582"/>
      <c r="AN321" s="586">
        <f t="shared" si="129"/>
        <v>0</v>
      </c>
      <c r="AO321" s="582"/>
      <c r="AP321" s="582"/>
      <c r="AQ321" s="582"/>
      <c r="AR321" s="588">
        <f t="shared" si="130"/>
        <v>0</v>
      </c>
      <c r="AS321" s="590">
        <f t="shared" si="119"/>
        <v>0</v>
      </c>
      <c r="AT321" s="583" t="str">
        <f t="shared" si="131"/>
        <v/>
      </c>
      <c r="AU321" s="583" t="str">
        <f t="shared" si="132"/>
        <v/>
      </c>
      <c r="AV321" s="584" t="str">
        <f>IFERROR(VLOOKUP(G321,'base dados'!$B$2:$C$47,2,FALSE),"")</f>
        <v/>
      </c>
      <c r="AW321" s="589">
        <f t="shared" si="133"/>
        <v>0</v>
      </c>
      <c r="AX321" s="583" t="str">
        <f t="shared" si="134"/>
        <v/>
      </c>
      <c r="AY321" s="583" t="str">
        <f t="shared" si="135"/>
        <v/>
      </c>
      <c r="AZ321" s="585" t="str">
        <f>IFERROR(VLOOKUP(H321,'base dados'!$B$2:$C$47,2,FALSE),"")</f>
        <v/>
      </c>
      <c r="BA321" s="589">
        <f t="shared" si="136"/>
        <v>0</v>
      </c>
      <c r="BB321" s="589">
        <f t="shared" si="137"/>
        <v>0</v>
      </c>
      <c r="BD321" s="494"/>
      <c r="BE321" s="494"/>
      <c r="BF321" s="494"/>
      <c r="BG321" s="494"/>
      <c r="BH321" s="482" t="e">
        <f>VLOOKUP(I321,[27]TABELAS!$E$1:$F$48,2,0)</f>
        <v>#N/A</v>
      </c>
      <c r="BI321" s="491" t="str">
        <f>IF(AV321="","",VLOOKUP(CONCATENATE(I321,K321),[27]atualizada!$A$6:$N$160,12,0))</f>
        <v/>
      </c>
      <c r="BJ321" s="491" t="e">
        <f>IF(#REF!="","",VLOOKUP(CONCATENATE(I321,K321),[27]atualizada!$A$6:$N$160,8,0))</f>
        <v>#REF!</v>
      </c>
      <c r="BK321" s="491" t="e">
        <f>IF(BA321="","",VLOOKUP(CONCATENATE(I321,K321),[27]atualizada!$A$6:$N$160,10,0))</f>
        <v>#N/A</v>
      </c>
      <c r="BL321" s="494"/>
      <c r="BM321" s="494"/>
      <c r="BO321" s="491"/>
      <c r="BP321" s="491"/>
      <c r="BQ321" s="492">
        <f t="shared" si="121"/>
        <v>0</v>
      </c>
      <c r="BR321" s="494"/>
      <c r="BS321" s="494"/>
      <c r="BT321" s="494"/>
      <c r="BX321" s="493">
        <f t="shared" si="138"/>
        <v>0</v>
      </c>
      <c r="BY321" s="493" t="e">
        <f>#REF!*BE321</f>
        <v>#REF!</v>
      </c>
      <c r="BZ321" s="493">
        <f t="shared" si="120"/>
        <v>0</v>
      </c>
    </row>
    <row r="322" spans="1:78" ht="49.9" customHeight="1">
      <c r="A322" s="482">
        <f>IFERROR(VLOOKUP(G322,'base dados'!$K$2:$L$3,2,FALSE),0)</f>
        <v>0</v>
      </c>
      <c r="B322" s="482">
        <f>IFERROR(VLOOKUP(H322,'base dados'!$O$2:$P$5,2,FALSE),0)</f>
        <v>0</v>
      </c>
      <c r="C322" s="578">
        <f t="shared" si="118"/>
        <v>312</v>
      </c>
      <c r="D322" s="578"/>
      <c r="E322" s="578"/>
      <c r="F322" s="581"/>
      <c r="G322" s="579"/>
      <c r="H322" s="579"/>
      <c r="I322" s="578" t="str">
        <f>IFERROR(VLOOKUP(H322,'base dados'!$B$1:$E$47,4,FALSE)," ")</f>
        <v xml:space="preserve"> </v>
      </c>
      <c r="J322" s="582" t="s">
        <v>861</v>
      </c>
      <c r="K322" s="582">
        <v>100</v>
      </c>
      <c r="L322" s="586">
        <f t="shared" si="122"/>
        <v>100</v>
      </c>
      <c r="M322" s="587"/>
      <c r="N322" s="587"/>
      <c r="O322" s="586">
        <f t="shared" si="123"/>
        <v>0</v>
      </c>
      <c r="P322" s="587"/>
      <c r="Q322" s="587"/>
      <c r="R322" s="587"/>
      <c r="S322" s="587"/>
      <c r="T322" s="586">
        <f t="shared" si="124"/>
        <v>0</v>
      </c>
      <c r="U322" s="582"/>
      <c r="V322" s="582"/>
      <c r="W322" s="582"/>
      <c r="X322" s="582"/>
      <c r="Y322" s="586">
        <f t="shared" si="125"/>
        <v>0</v>
      </c>
      <c r="Z322" s="582"/>
      <c r="AA322" s="582"/>
      <c r="AB322" s="586">
        <f t="shared" si="126"/>
        <v>0</v>
      </c>
      <c r="AC322" s="582"/>
      <c r="AD322" s="582"/>
      <c r="AE322" s="582"/>
      <c r="AF322" s="586">
        <f t="shared" si="127"/>
        <v>0</v>
      </c>
      <c r="AG322" s="582"/>
      <c r="AH322" s="582"/>
      <c r="AI322" s="582"/>
      <c r="AJ322" s="582"/>
      <c r="AK322" s="586">
        <f t="shared" si="128"/>
        <v>0</v>
      </c>
      <c r="AL322" s="582"/>
      <c r="AM322" s="582"/>
      <c r="AN322" s="586">
        <f t="shared" si="129"/>
        <v>0</v>
      </c>
      <c r="AO322" s="582"/>
      <c r="AP322" s="582"/>
      <c r="AQ322" s="582"/>
      <c r="AR322" s="588">
        <f t="shared" si="130"/>
        <v>0</v>
      </c>
      <c r="AS322" s="590">
        <f t="shared" si="119"/>
        <v>0</v>
      </c>
      <c r="AT322" s="583" t="str">
        <f t="shared" si="131"/>
        <v/>
      </c>
      <c r="AU322" s="583" t="str">
        <f t="shared" si="132"/>
        <v/>
      </c>
      <c r="AV322" s="584" t="str">
        <f>IFERROR(VLOOKUP(G322,'base dados'!$B$2:$C$47,2,FALSE),"")</f>
        <v/>
      </c>
      <c r="AW322" s="589">
        <f t="shared" si="133"/>
        <v>0</v>
      </c>
      <c r="AX322" s="583" t="str">
        <f t="shared" si="134"/>
        <v/>
      </c>
      <c r="AY322" s="583" t="str">
        <f t="shared" si="135"/>
        <v/>
      </c>
      <c r="AZ322" s="585" t="str">
        <f>IFERROR(VLOOKUP(H322,'base dados'!$B$2:$C$47,2,FALSE),"")</f>
        <v/>
      </c>
      <c r="BA322" s="589">
        <f t="shared" si="136"/>
        <v>0</v>
      </c>
      <c r="BB322" s="589">
        <f t="shared" si="137"/>
        <v>0</v>
      </c>
      <c r="BD322" s="494"/>
      <c r="BE322" s="494"/>
      <c r="BF322" s="494"/>
      <c r="BG322" s="494"/>
      <c r="BH322" s="482" t="e">
        <f>VLOOKUP(I322,[27]TABELAS!$E$1:$F$48,2,0)</f>
        <v>#N/A</v>
      </c>
      <c r="BI322" s="491" t="str">
        <f>IF(AV322="","",VLOOKUP(CONCATENATE(I322,K322),[27]atualizada!$A$6:$N$160,12,0))</f>
        <v/>
      </c>
      <c r="BJ322" s="491" t="e">
        <f>IF(#REF!="","",VLOOKUP(CONCATENATE(I322,K322),[27]atualizada!$A$6:$N$160,8,0))</f>
        <v>#REF!</v>
      </c>
      <c r="BK322" s="491" t="e">
        <f>IF(BA322="","",VLOOKUP(CONCATENATE(I322,K322),[27]atualizada!$A$6:$N$160,10,0))</f>
        <v>#N/A</v>
      </c>
      <c r="BL322" s="494"/>
      <c r="BM322" s="494"/>
      <c r="BO322" s="491"/>
      <c r="BP322" s="491"/>
      <c r="BQ322" s="492">
        <f t="shared" si="121"/>
        <v>0</v>
      </c>
      <c r="BR322" s="494"/>
      <c r="BS322" s="494"/>
      <c r="BT322" s="494"/>
      <c r="BX322" s="493">
        <f t="shared" si="138"/>
        <v>0</v>
      </c>
      <c r="BY322" s="493" t="e">
        <f>#REF!*BE322</f>
        <v>#REF!</v>
      </c>
      <c r="BZ322" s="493">
        <f t="shared" si="120"/>
        <v>0</v>
      </c>
    </row>
    <row r="323" spans="1:78" ht="49.9" customHeight="1">
      <c r="A323" s="482">
        <f>IFERROR(VLOOKUP(G323,'base dados'!$K$2:$L$3,2,FALSE),0)</f>
        <v>0</v>
      </c>
      <c r="B323" s="482">
        <f>IFERROR(VLOOKUP(H323,'base dados'!$O$2:$P$5,2,FALSE),0)</f>
        <v>0</v>
      </c>
      <c r="C323" s="578">
        <f t="shared" si="118"/>
        <v>313</v>
      </c>
      <c r="D323" s="578"/>
      <c r="E323" s="578"/>
      <c r="F323" s="581"/>
      <c r="G323" s="579"/>
      <c r="H323" s="579"/>
      <c r="I323" s="578" t="str">
        <f>IFERROR(VLOOKUP(H323,'base dados'!$B$1:$E$47,4,FALSE)," ")</f>
        <v xml:space="preserve"> </v>
      </c>
      <c r="J323" s="582" t="s">
        <v>861</v>
      </c>
      <c r="K323" s="582">
        <v>100</v>
      </c>
      <c r="L323" s="586">
        <f t="shared" si="122"/>
        <v>100</v>
      </c>
      <c r="M323" s="587"/>
      <c r="N323" s="587"/>
      <c r="O323" s="586">
        <f t="shared" si="123"/>
        <v>0</v>
      </c>
      <c r="P323" s="587"/>
      <c r="Q323" s="587"/>
      <c r="R323" s="587"/>
      <c r="S323" s="587"/>
      <c r="T323" s="586">
        <f t="shared" si="124"/>
        <v>0</v>
      </c>
      <c r="U323" s="582"/>
      <c r="V323" s="582"/>
      <c r="W323" s="582"/>
      <c r="X323" s="582"/>
      <c r="Y323" s="586">
        <f t="shared" si="125"/>
        <v>0</v>
      </c>
      <c r="Z323" s="582"/>
      <c r="AA323" s="582"/>
      <c r="AB323" s="586">
        <f t="shared" si="126"/>
        <v>0</v>
      </c>
      <c r="AC323" s="582"/>
      <c r="AD323" s="582"/>
      <c r="AE323" s="582"/>
      <c r="AF323" s="586">
        <f t="shared" si="127"/>
        <v>0</v>
      </c>
      <c r="AG323" s="582"/>
      <c r="AH323" s="582"/>
      <c r="AI323" s="582"/>
      <c r="AJ323" s="582"/>
      <c r="AK323" s="586">
        <f t="shared" si="128"/>
        <v>0</v>
      </c>
      <c r="AL323" s="582"/>
      <c r="AM323" s="582"/>
      <c r="AN323" s="586">
        <f t="shared" si="129"/>
        <v>0</v>
      </c>
      <c r="AO323" s="582"/>
      <c r="AP323" s="582"/>
      <c r="AQ323" s="582"/>
      <c r="AR323" s="588">
        <f t="shared" si="130"/>
        <v>0</v>
      </c>
      <c r="AS323" s="590">
        <f t="shared" si="119"/>
        <v>0</v>
      </c>
      <c r="AT323" s="583" t="str">
        <f t="shared" si="131"/>
        <v/>
      </c>
      <c r="AU323" s="583" t="str">
        <f t="shared" si="132"/>
        <v/>
      </c>
      <c r="AV323" s="584" t="str">
        <f>IFERROR(VLOOKUP(G323,'base dados'!$B$2:$C$47,2,FALSE),"")</f>
        <v/>
      </c>
      <c r="AW323" s="589">
        <f t="shared" si="133"/>
        <v>0</v>
      </c>
      <c r="AX323" s="583" t="str">
        <f t="shared" si="134"/>
        <v/>
      </c>
      <c r="AY323" s="583" t="str">
        <f t="shared" si="135"/>
        <v/>
      </c>
      <c r="AZ323" s="585" t="str">
        <f>IFERROR(VLOOKUP(H323,'base dados'!$B$2:$C$47,2,FALSE),"")</f>
        <v/>
      </c>
      <c r="BA323" s="589">
        <f t="shared" si="136"/>
        <v>0</v>
      </c>
      <c r="BB323" s="589">
        <f t="shared" si="137"/>
        <v>0</v>
      </c>
      <c r="BD323" s="494"/>
      <c r="BE323" s="494"/>
      <c r="BF323" s="494"/>
      <c r="BG323" s="494"/>
      <c r="BH323" s="482" t="e">
        <f>VLOOKUP(I323,[27]TABELAS!$E$1:$F$48,2,0)</f>
        <v>#N/A</v>
      </c>
      <c r="BI323" s="491" t="str">
        <f>IF(AV323="","",VLOOKUP(CONCATENATE(I323,K323),[27]atualizada!$A$6:$N$160,12,0))</f>
        <v/>
      </c>
      <c r="BJ323" s="491" t="e">
        <f>IF(#REF!="","",VLOOKUP(CONCATENATE(I323,K323),[27]atualizada!$A$6:$N$160,8,0))</f>
        <v>#REF!</v>
      </c>
      <c r="BK323" s="491" t="e">
        <f>IF(BA323="","",VLOOKUP(CONCATENATE(I323,K323),[27]atualizada!$A$6:$N$160,10,0))</f>
        <v>#N/A</v>
      </c>
      <c r="BL323" s="494"/>
      <c r="BM323" s="494"/>
      <c r="BO323" s="491"/>
      <c r="BP323" s="491"/>
      <c r="BQ323" s="492">
        <f t="shared" si="121"/>
        <v>0</v>
      </c>
      <c r="BR323" s="494"/>
      <c r="BS323" s="494"/>
      <c r="BT323" s="494"/>
      <c r="BX323" s="493">
        <f t="shared" si="138"/>
        <v>0</v>
      </c>
      <c r="BY323" s="493" t="e">
        <f>#REF!*BE323</f>
        <v>#REF!</v>
      </c>
      <c r="BZ323" s="493">
        <f t="shared" si="120"/>
        <v>0</v>
      </c>
    </row>
    <row r="324" spans="1:78" ht="49.9" customHeight="1">
      <c r="A324" s="482">
        <f>IFERROR(VLOOKUP(G324,'base dados'!$K$2:$L$3,2,FALSE),0)</f>
        <v>0</v>
      </c>
      <c r="B324" s="482">
        <f>IFERROR(VLOOKUP(H324,'base dados'!$O$2:$P$5,2,FALSE),0)</f>
        <v>0</v>
      </c>
      <c r="C324" s="578">
        <f t="shared" si="118"/>
        <v>314</v>
      </c>
      <c r="D324" s="578"/>
      <c r="E324" s="578"/>
      <c r="F324" s="581"/>
      <c r="G324" s="579"/>
      <c r="H324" s="579"/>
      <c r="I324" s="578" t="str">
        <f>IFERROR(VLOOKUP(H324,'base dados'!$B$1:$E$47,4,FALSE)," ")</f>
        <v xml:space="preserve"> </v>
      </c>
      <c r="J324" s="582" t="s">
        <v>861</v>
      </c>
      <c r="K324" s="582">
        <v>100</v>
      </c>
      <c r="L324" s="586">
        <f t="shared" si="122"/>
        <v>100</v>
      </c>
      <c r="M324" s="587"/>
      <c r="N324" s="587"/>
      <c r="O324" s="586">
        <f t="shared" si="123"/>
        <v>0</v>
      </c>
      <c r="P324" s="587"/>
      <c r="Q324" s="587"/>
      <c r="R324" s="587"/>
      <c r="S324" s="587"/>
      <c r="T324" s="586">
        <f t="shared" si="124"/>
        <v>0</v>
      </c>
      <c r="U324" s="582"/>
      <c r="V324" s="582"/>
      <c r="W324" s="582"/>
      <c r="X324" s="582"/>
      <c r="Y324" s="586">
        <f t="shared" si="125"/>
        <v>0</v>
      </c>
      <c r="Z324" s="582"/>
      <c r="AA324" s="582"/>
      <c r="AB324" s="586">
        <f t="shared" si="126"/>
        <v>0</v>
      </c>
      <c r="AC324" s="582"/>
      <c r="AD324" s="582"/>
      <c r="AE324" s="582"/>
      <c r="AF324" s="586">
        <f t="shared" si="127"/>
        <v>0</v>
      </c>
      <c r="AG324" s="582"/>
      <c r="AH324" s="582"/>
      <c r="AI324" s="582"/>
      <c r="AJ324" s="582"/>
      <c r="AK324" s="586">
        <f t="shared" si="128"/>
        <v>0</v>
      </c>
      <c r="AL324" s="582"/>
      <c r="AM324" s="582"/>
      <c r="AN324" s="586">
        <f t="shared" si="129"/>
        <v>0</v>
      </c>
      <c r="AO324" s="582"/>
      <c r="AP324" s="582"/>
      <c r="AQ324" s="582"/>
      <c r="AR324" s="588">
        <f t="shared" si="130"/>
        <v>0</v>
      </c>
      <c r="AS324" s="590">
        <f t="shared" si="119"/>
        <v>0</v>
      </c>
      <c r="AT324" s="583" t="str">
        <f t="shared" si="131"/>
        <v/>
      </c>
      <c r="AU324" s="583" t="str">
        <f t="shared" si="132"/>
        <v/>
      </c>
      <c r="AV324" s="584" t="str">
        <f>IFERROR(VLOOKUP(G324,'base dados'!$B$2:$C$47,2,FALSE),"")</f>
        <v/>
      </c>
      <c r="AW324" s="589">
        <f t="shared" si="133"/>
        <v>0</v>
      </c>
      <c r="AX324" s="583" t="str">
        <f t="shared" si="134"/>
        <v/>
      </c>
      <c r="AY324" s="583" t="str">
        <f t="shared" si="135"/>
        <v/>
      </c>
      <c r="AZ324" s="585" t="str">
        <f>IFERROR(VLOOKUP(H324,'base dados'!$B$2:$C$47,2,FALSE),"")</f>
        <v/>
      </c>
      <c r="BA324" s="589">
        <f t="shared" si="136"/>
        <v>0</v>
      </c>
      <c r="BB324" s="589">
        <f t="shared" si="137"/>
        <v>0</v>
      </c>
      <c r="BD324" s="494"/>
      <c r="BE324" s="494"/>
      <c r="BF324" s="494"/>
      <c r="BG324" s="494"/>
      <c r="BH324" s="482" t="e">
        <f>VLOOKUP(I324,[27]TABELAS!$E$1:$F$48,2,0)</f>
        <v>#N/A</v>
      </c>
      <c r="BI324" s="491" t="str">
        <f>IF(AV324="","",VLOOKUP(CONCATENATE(I324,K324),[27]atualizada!$A$6:$N$160,12,0))</f>
        <v/>
      </c>
      <c r="BJ324" s="491" t="e">
        <f>IF(#REF!="","",VLOOKUP(CONCATENATE(I324,K324),[27]atualizada!$A$6:$N$160,8,0))</f>
        <v>#REF!</v>
      </c>
      <c r="BK324" s="491" t="e">
        <f>IF(BA324="","",VLOOKUP(CONCATENATE(I324,K324),[27]atualizada!$A$6:$N$160,10,0))</f>
        <v>#N/A</v>
      </c>
      <c r="BL324" s="494"/>
      <c r="BM324" s="494"/>
      <c r="BO324" s="491"/>
      <c r="BP324" s="491"/>
      <c r="BQ324" s="492">
        <f t="shared" si="121"/>
        <v>0</v>
      </c>
      <c r="BR324" s="494"/>
      <c r="BS324" s="494"/>
      <c r="BT324" s="494"/>
      <c r="BX324" s="493">
        <f t="shared" si="138"/>
        <v>0</v>
      </c>
      <c r="BY324" s="493" t="e">
        <f>#REF!*BE324</f>
        <v>#REF!</v>
      </c>
      <c r="BZ324" s="493">
        <f t="shared" si="120"/>
        <v>0</v>
      </c>
    </row>
    <row r="325" spans="1:78" ht="49.9" customHeight="1">
      <c r="A325" s="482">
        <f>IFERROR(VLOOKUP(G325,'base dados'!$K$2:$L$3,2,FALSE),0)</f>
        <v>0</v>
      </c>
      <c r="B325" s="482">
        <f>IFERROR(VLOOKUP(H325,'base dados'!$O$2:$P$5,2,FALSE),0)</f>
        <v>0</v>
      </c>
      <c r="C325" s="578">
        <f t="shared" si="118"/>
        <v>315</v>
      </c>
      <c r="D325" s="578"/>
      <c r="E325" s="578"/>
      <c r="F325" s="581"/>
      <c r="G325" s="579"/>
      <c r="H325" s="579"/>
      <c r="I325" s="578" t="str">
        <f>IFERROR(VLOOKUP(H325,'base dados'!$B$1:$E$47,4,FALSE)," ")</f>
        <v xml:space="preserve"> </v>
      </c>
      <c r="J325" s="582" t="s">
        <v>861</v>
      </c>
      <c r="K325" s="582">
        <v>100</v>
      </c>
      <c r="L325" s="586">
        <f t="shared" si="122"/>
        <v>100</v>
      </c>
      <c r="M325" s="587"/>
      <c r="N325" s="587"/>
      <c r="O325" s="586">
        <f t="shared" si="123"/>
        <v>0</v>
      </c>
      <c r="P325" s="587"/>
      <c r="Q325" s="587"/>
      <c r="R325" s="587"/>
      <c r="S325" s="587"/>
      <c r="T325" s="586">
        <f t="shared" si="124"/>
        <v>0</v>
      </c>
      <c r="U325" s="582"/>
      <c r="V325" s="582"/>
      <c r="W325" s="582"/>
      <c r="X325" s="582"/>
      <c r="Y325" s="586">
        <f t="shared" si="125"/>
        <v>0</v>
      </c>
      <c r="Z325" s="582"/>
      <c r="AA325" s="582"/>
      <c r="AB325" s="586">
        <f t="shared" si="126"/>
        <v>0</v>
      </c>
      <c r="AC325" s="582"/>
      <c r="AD325" s="582"/>
      <c r="AE325" s="582"/>
      <c r="AF325" s="586">
        <f t="shared" si="127"/>
        <v>0</v>
      </c>
      <c r="AG325" s="582"/>
      <c r="AH325" s="582"/>
      <c r="AI325" s="582"/>
      <c r="AJ325" s="582"/>
      <c r="AK325" s="586">
        <f t="shared" si="128"/>
        <v>0</v>
      </c>
      <c r="AL325" s="582"/>
      <c r="AM325" s="582"/>
      <c r="AN325" s="586">
        <f t="shared" si="129"/>
        <v>0</v>
      </c>
      <c r="AO325" s="582"/>
      <c r="AP325" s="582"/>
      <c r="AQ325" s="582"/>
      <c r="AR325" s="588">
        <f t="shared" si="130"/>
        <v>0</v>
      </c>
      <c r="AS325" s="590">
        <f t="shared" si="119"/>
        <v>0</v>
      </c>
      <c r="AT325" s="583" t="str">
        <f t="shared" si="131"/>
        <v/>
      </c>
      <c r="AU325" s="583" t="str">
        <f t="shared" si="132"/>
        <v/>
      </c>
      <c r="AV325" s="584" t="str">
        <f>IFERROR(VLOOKUP(G325,'base dados'!$B$2:$C$47,2,FALSE),"")</f>
        <v/>
      </c>
      <c r="AW325" s="589">
        <f t="shared" si="133"/>
        <v>0</v>
      </c>
      <c r="AX325" s="583" t="str">
        <f t="shared" si="134"/>
        <v/>
      </c>
      <c r="AY325" s="583" t="str">
        <f t="shared" si="135"/>
        <v/>
      </c>
      <c r="AZ325" s="585" t="str">
        <f>IFERROR(VLOOKUP(H325,'base dados'!$B$2:$C$47,2,FALSE),"")</f>
        <v/>
      </c>
      <c r="BA325" s="589">
        <f t="shared" si="136"/>
        <v>0</v>
      </c>
      <c r="BB325" s="589">
        <f t="shared" si="137"/>
        <v>0</v>
      </c>
      <c r="BD325" s="494"/>
      <c r="BE325" s="494"/>
      <c r="BF325" s="494"/>
      <c r="BG325" s="494"/>
      <c r="BH325" s="482" t="e">
        <f>VLOOKUP(I325,[27]TABELAS!$E$1:$F$48,2,0)</f>
        <v>#N/A</v>
      </c>
      <c r="BI325" s="491" t="str">
        <f>IF(AV325="","",VLOOKUP(CONCATENATE(I325,K325),[27]atualizada!$A$6:$N$160,12,0))</f>
        <v/>
      </c>
      <c r="BJ325" s="491" t="e">
        <f>IF(#REF!="","",VLOOKUP(CONCATENATE(I325,K325),[27]atualizada!$A$6:$N$160,8,0))</f>
        <v>#REF!</v>
      </c>
      <c r="BK325" s="491" t="e">
        <f>IF(BA325="","",VLOOKUP(CONCATENATE(I325,K325),[27]atualizada!$A$6:$N$160,10,0))</f>
        <v>#N/A</v>
      </c>
      <c r="BL325" s="494"/>
      <c r="BM325" s="494"/>
      <c r="BO325" s="491"/>
      <c r="BP325" s="491"/>
      <c r="BQ325" s="492">
        <f t="shared" si="121"/>
        <v>0</v>
      </c>
      <c r="BR325" s="494"/>
      <c r="BS325" s="494"/>
      <c r="BT325" s="494"/>
      <c r="BX325" s="493">
        <f t="shared" si="138"/>
        <v>0</v>
      </c>
      <c r="BY325" s="493" t="e">
        <f>#REF!*BE325</f>
        <v>#REF!</v>
      </c>
      <c r="BZ325" s="493">
        <f t="shared" si="120"/>
        <v>0</v>
      </c>
    </row>
    <row r="326" spans="1:78" ht="49.9" customHeight="1">
      <c r="A326" s="482">
        <f>IFERROR(VLOOKUP(G326,'base dados'!$K$2:$L$3,2,FALSE),0)</f>
        <v>0</v>
      </c>
      <c r="B326" s="482">
        <f>IFERROR(VLOOKUP(H326,'base dados'!$O$2:$P$5,2,FALSE),0)</f>
        <v>0</v>
      </c>
      <c r="C326" s="578">
        <f t="shared" si="118"/>
        <v>316</v>
      </c>
      <c r="D326" s="578"/>
      <c r="E326" s="578"/>
      <c r="F326" s="581"/>
      <c r="G326" s="579"/>
      <c r="H326" s="579"/>
      <c r="I326" s="578" t="str">
        <f>IFERROR(VLOOKUP(H326,'base dados'!$B$1:$E$47,4,FALSE)," ")</f>
        <v xml:space="preserve"> </v>
      </c>
      <c r="J326" s="582" t="s">
        <v>861</v>
      </c>
      <c r="K326" s="582">
        <v>100</v>
      </c>
      <c r="L326" s="586">
        <f t="shared" si="122"/>
        <v>100</v>
      </c>
      <c r="M326" s="587"/>
      <c r="N326" s="587"/>
      <c r="O326" s="586">
        <f t="shared" si="123"/>
        <v>0</v>
      </c>
      <c r="P326" s="587"/>
      <c r="Q326" s="587"/>
      <c r="R326" s="587"/>
      <c r="S326" s="587"/>
      <c r="T326" s="586">
        <f t="shared" si="124"/>
        <v>0</v>
      </c>
      <c r="U326" s="582"/>
      <c r="V326" s="582"/>
      <c r="W326" s="582"/>
      <c r="X326" s="582"/>
      <c r="Y326" s="586">
        <f t="shared" si="125"/>
        <v>0</v>
      </c>
      <c r="Z326" s="582"/>
      <c r="AA326" s="582"/>
      <c r="AB326" s="586">
        <f t="shared" si="126"/>
        <v>0</v>
      </c>
      <c r="AC326" s="582"/>
      <c r="AD326" s="582"/>
      <c r="AE326" s="582"/>
      <c r="AF326" s="586">
        <f t="shared" si="127"/>
        <v>0</v>
      </c>
      <c r="AG326" s="582"/>
      <c r="AH326" s="582"/>
      <c r="AI326" s="582"/>
      <c r="AJ326" s="582"/>
      <c r="AK326" s="586">
        <f t="shared" si="128"/>
        <v>0</v>
      </c>
      <c r="AL326" s="582"/>
      <c r="AM326" s="582"/>
      <c r="AN326" s="586">
        <f t="shared" si="129"/>
        <v>0</v>
      </c>
      <c r="AO326" s="582"/>
      <c r="AP326" s="582"/>
      <c r="AQ326" s="582"/>
      <c r="AR326" s="588">
        <f t="shared" si="130"/>
        <v>0</v>
      </c>
      <c r="AS326" s="590">
        <f t="shared" si="119"/>
        <v>0</v>
      </c>
      <c r="AT326" s="583" t="str">
        <f t="shared" si="131"/>
        <v/>
      </c>
      <c r="AU326" s="583" t="str">
        <f t="shared" si="132"/>
        <v/>
      </c>
      <c r="AV326" s="584" t="str">
        <f>IFERROR(VLOOKUP(G326,'base dados'!$B$2:$C$47,2,FALSE),"")</f>
        <v/>
      </c>
      <c r="AW326" s="589">
        <f t="shared" si="133"/>
        <v>0</v>
      </c>
      <c r="AX326" s="583" t="str">
        <f t="shared" si="134"/>
        <v/>
      </c>
      <c r="AY326" s="583" t="str">
        <f t="shared" si="135"/>
        <v/>
      </c>
      <c r="AZ326" s="585" t="str">
        <f>IFERROR(VLOOKUP(H326,'base dados'!$B$2:$C$47,2,FALSE),"")</f>
        <v/>
      </c>
      <c r="BA326" s="589">
        <f t="shared" si="136"/>
        <v>0</v>
      </c>
      <c r="BB326" s="589">
        <f t="shared" si="137"/>
        <v>0</v>
      </c>
      <c r="BD326" s="494"/>
      <c r="BE326" s="494"/>
      <c r="BF326" s="494"/>
      <c r="BG326" s="494"/>
      <c r="BH326" s="482" t="e">
        <f>VLOOKUP(I326,[27]TABELAS!$E$1:$F$48,2,0)</f>
        <v>#N/A</v>
      </c>
      <c r="BI326" s="491" t="str">
        <f>IF(AV326="","",VLOOKUP(CONCATENATE(I326,K326),[27]atualizada!$A$6:$N$160,12,0))</f>
        <v/>
      </c>
      <c r="BJ326" s="491" t="e">
        <f>IF(#REF!="","",VLOOKUP(CONCATENATE(I326,K326),[27]atualizada!$A$6:$N$160,8,0))</f>
        <v>#REF!</v>
      </c>
      <c r="BK326" s="491" t="e">
        <f>IF(BA326="","",VLOOKUP(CONCATENATE(I326,K326),[27]atualizada!$A$6:$N$160,10,0))</f>
        <v>#N/A</v>
      </c>
      <c r="BL326" s="494"/>
      <c r="BM326" s="494"/>
      <c r="BO326" s="491"/>
      <c r="BP326" s="491"/>
      <c r="BQ326" s="492">
        <f t="shared" si="121"/>
        <v>0</v>
      </c>
      <c r="BR326" s="494"/>
      <c r="BS326" s="494"/>
      <c r="BT326" s="494"/>
      <c r="BX326" s="493">
        <f t="shared" si="138"/>
        <v>0</v>
      </c>
      <c r="BY326" s="493" t="e">
        <f>#REF!*BE326</f>
        <v>#REF!</v>
      </c>
      <c r="BZ326" s="493">
        <f t="shared" si="120"/>
        <v>0</v>
      </c>
    </row>
    <row r="327" spans="1:78" ht="49.9" customHeight="1">
      <c r="A327" s="482">
        <f>IFERROR(VLOOKUP(G327,'base dados'!$K$2:$L$3,2,FALSE),0)</f>
        <v>0</v>
      </c>
      <c r="B327" s="482">
        <f>IFERROR(VLOOKUP(H327,'base dados'!$O$2:$P$5,2,FALSE),0)</f>
        <v>0</v>
      </c>
      <c r="C327" s="578">
        <f t="shared" si="118"/>
        <v>317</v>
      </c>
      <c r="D327" s="578"/>
      <c r="E327" s="578"/>
      <c r="F327" s="581"/>
      <c r="G327" s="579"/>
      <c r="H327" s="579"/>
      <c r="I327" s="578" t="str">
        <f>IFERROR(VLOOKUP(H327,'base dados'!$B$1:$E$47,4,FALSE)," ")</f>
        <v xml:space="preserve"> </v>
      </c>
      <c r="J327" s="582" t="s">
        <v>861</v>
      </c>
      <c r="K327" s="582">
        <v>100</v>
      </c>
      <c r="L327" s="586">
        <f t="shared" si="122"/>
        <v>100</v>
      </c>
      <c r="M327" s="587"/>
      <c r="N327" s="587"/>
      <c r="O327" s="586">
        <f t="shared" si="123"/>
        <v>0</v>
      </c>
      <c r="P327" s="587"/>
      <c r="Q327" s="587"/>
      <c r="R327" s="587"/>
      <c r="S327" s="587"/>
      <c r="T327" s="586">
        <f t="shared" si="124"/>
        <v>0</v>
      </c>
      <c r="U327" s="582"/>
      <c r="V327" s="582"/>
      <c r="W327" s="582"/>
      <c r="X327" s="582"/>
      <c r="Y327" s="586">
        <f t="shared" si="125"/>
        <v>0</v>
      </c>
      <c r="Z327" s="582"/>
      <c r="AA327" s="582"/>
      <c r="AB327" s="586">
        <f t="shared" si="126"/>
        <v>0</v>
      </c>
      <c r="AC327" s="582"/>
      <c r="AD327" s="582"/>
      <c r="AE327" s="582"/>
      <c r="AF327" s="586">
        <f t="shared" si="127"/>
        <v>0</v>
      </c>
      <c r="AG327" s="582"/>
      <c r="AH327" s="582"/>
      <c r="AI327" s="582"/>
      <c r="AJ327" s="582"/>
      <c r="AK327" s="586">
        <f t="shared" si="128"/>
        <v>0</v>
      </c>
      <c r="AL327" s="582"/>
      <c r="AM327" s="582"/>
      <c r="AN327" s="586">
        <f t="shared" si="129"/>
        <v>0</v>
      </c>
      <c r="AO327" s="582"/>
      <c r="AP327" s="582"/>
      <c r="AQ327" s="582"/>
      <c r="AR327" s="588">
        <f t="shared" si="130"/>
        <v>0</v>
      </c>
      <c r="AS327" s="590">
        <f t="shared" si="119"/>
        <v>0</v>
      </c>
      <c r="AT327" s="583" t="str">
        <f t="shared" si="131"/>
        <v/>
      </c>
      <c r="AU327" s="583" t="str">
        <f t="shared" si="132"/>
        <v/>
      </c>
      <c r="AV327" s="584" t="str">
        <f>IFERROR(VLOOKUP(G327,'base dados'!$B$2:$C$47,2,FALSE),"")</f>
        <v/>
      </c>
      <c r="AW327" s="589">
        <f t="shared" si="133"/>
        <v>0</v>
      </c>
      <c r="AX327" s="583" t="str">
        <f t="shared" si="134"/>
        <v/>
      </c>
      <c r="AY327" s="583" t="str">
        <f t="shared" si="135"/>
        <v/>
      </c>
      <c r="AZ327" s="585" t="str">
        <f>IFERROR(VLOOKUP(H327,'base dados'!$B$2:$C$47,2,FALSE),"")</f>
        <v/>
      </c>
      <c r="BA327" s="589">
        <f t="shared" si="136"/>
        <v>0</v>
      </c>
      <c r="BB327" s="589">
        <f t="shared" si="137"/>
        <v>0</v>
      </c>
      <c r="BD327" s="494"/>
      <c r="BE327" s="494"/>
      <c r="BF327" s="494"/>
      <c r="BG327" s="494"/>
      <c r="BH327" s="482" t="e">
        <f>VLOOKUP(I327,[27]TABELAS!$E$1:$F$48,2,0)</f>
        <v>#N/A</v>
      </c>
      <c r="BI327" s="491" t="str">
        <f>IF(AV327="","",VLOOKUP(CONCATENATE(I327,K327),[27]atualizada!$A$6:$N$160,12,0))</f>
        <v/>
      </c>
      <c r="BJ327" s="491" t="e">
        <f>IF(#REF!="","",VLOOKUP(CONCATENATE(I327,K327),[27]atualizada!$A$6:$N$160,8,0))</f>
        <v>#REF!</v>
      </c>
      <c r="BK327" s="491" t="e">
        <f>IF(BA327="","",VLOOKUP(CONCATENATE(I327,K327),[27]atualizada!$A$6:$N$160,10,0))</f>
        <v>#N/A</v>
      </c>
      <c r="BL327" s="494"/>
      <c r="BM327" s="494"/>
      <c r="BO327" s="491"/>
      <c r="BP327" s="491"/>
      <c r="BQ327" s="492">
        <f t="shared" si="121"/>
        <v>0</v>
      </c>
      <c r="BR327" s="494"/>
      <c r="BS327" s="494"/>
      <c r="BT327" s="494"/>
      <c r="BX327" s="493">
        <f t="shared" si="138"/>
        <v>0</v>
      </c>
      <c r="BY327" s="493" t="e">
        <f>#REF!*BE327</f>
        <v>#REF!</v>
      </c>
      <c r="BZ327" s="493">
        <f t="shared" si="120"/>
        <v>0</v>
      </c>
    </row>
    <row r="328" spans="1:78" ht="49.9" customHeight="1">
      <c r="A328" s="482">
        <f>IFERROR(VLOOKUP(G328,'base dados'!$K$2:$L$3,2,FALSE),0)</f>
        <v>0</v>
      </c>
      <c r="B328" s="482">
        <f>IFERROR(VLOOKUP(H328,'base dados'!$O$2:$P$5,2,FALSE),0)</f>
        <v>0</v>
      </c>
      <c r="C328" s="578">
        <f t="shared" si="118"/>
        <v>318</v>
      </c>
      <c r="D328" s="578"/>
      <c r="E328" s="578"/>
      <c r="F328" s="581"/>
      <c r="G328" s="579"/>
      <c r="H328" s="579"/>
      <c r="I328" s="578" t="str">
        <f>IFERROR(VLOOKUP(H328,'base dados'!$B$1:$E$47,4,FALSE)," ")</f>
        <v xml:space="preserve"> </v>
      </c>
      <c r="J328" s="582" t="s">
        <v>861</v>
      </c>
      <c r="K328" s="582">
        <v>100</v>
      </c>
      <c r="L328" s="586">
        <f t="shared" si="122"/>
        <v>100</v>
      </c>
      <c r="M328" s="587"/>
      <c r="N328" s="587"/>
      <c r="O328" s="586">
        <f t="shared" si="123"/>
        <v>0</v>
      </c>
      <c r="P328" s="587"/>
      <c r="Q328" s="587"/>
      <c r="R328" s="587"/>
      <c r="S328" s="587"/>
      <c r="T328" s="586">
        <f t="shared" si="124"/>
        <v>0</v>
      </c>
      <c r="U328" s="582"/>
      <c r="V328" s="582"/>
      <c r="W328" s="582"/>
      <c r="X328" s="582"/>
      <c r="Y328" s="586">
        <f t="shared" si="125"/>
        <v>0</v>
      </c>
      <c r="Z328" s="582"/>
      <c r="AA328" s="582"/>
      <c r="AB328" s="586">
        <f t="shared" si="126"/>
        <v>0</v>
      </c>
      <c r="AC328" s="582"/>
      <c r="AD328" s="582"/>
      <c r="AE328" s="582"/>
      <c r="AF328" s="586">
        <f t="shared" si="127"/>
        <v>0</v>
      </c>
      <c r="AG328" s="582"/>
      <c r="AH328" s="582"/>
      <c r="AI328" s="582"/>
      <c r="AJ328" s="582"/>
      <c r="AK328" s="586">
        <f t="shared" si="128"/>
        <v>0</v>
      </c>
      <c r="AL328" s="582"/>
      <c r="AM328" s="582"/>
      <c r="AN328" s="586">
        <f t="shared" si="129"/>
        <v>0</v>
      </c>
      <c r="AO328" s="582"/>
      <c r="AP328" s="582"/>
      <c r="AQ328" s="582"/>
      <c r="AR328" s="588">
        <f t="shared" si="130"/>
        <v>0</v>
      </c>
      <c r="AS328" s="590">
        <f t="shared" si="119"/>
        <v>0</v>
      </c>
      <c r="AT328" s="583" t="str">
        <f t="shared" si="131"/>
        <v/>
      </c>
      <c r="AU328" s="583" t="str">
        <f t="shared" si="132"/>
        <v/>
      </c>
      <c r="AV328" s="584" t="str">
        <f>IFERROR(VLOOKUP(G328,'base dados'!$B$2:$C$47,2,FALSE),"")</f>
        <v/>
      </c>
      <c r="AW328" s="589">
        <f t="shared" si="133"/>
        <v>0</v>
      </c>
      <c r="AX328" s="583" t="str">
        <f t="shared" si="134"/>
        <v/>
      </c>
      <c r="AY328" s="583" t="str">
        <f t="shared" si="135"/>
        <v/>
      </c>
      <c r="AZ328" s="585" t="str">
        <f>IFERROR(VLOOKUP(H328,'base dados'!$B$2:$C$47,2,FALSE),"")</f>
        <v/>
      </c>
      <c r="BA328" s="589">
        <f t="shared" si="136"/>
        <v>0</v>
      </c>
      <c r="BB328" s="589">
        <f t="shared" si="137"/>
        <v>0</v>
      </c>
      <c r="BD328" s="494"/>
      <c r="BE328" s="494"/>
      <c r="BF328" s="494"/>
      <c r="BG328" s="494"/>
      <c r="BH328" s="482" t="e">
        <f>VLOOKUP(I328,[27]TABELAS!$E$1:$F$48,2,0)</f>
        <v>#N/A</v>
      </c>
      <c r="BI328" s="491" t="str">
        <f>IF(AV328="","",VLOOKUP(CONCATENATE(I328,K328),[27]atualizada!$A$6:$N$160,12,0))</f>
        <v/>
      </c>
      <c r="BJ328" s="491" t="e">
        <f>IF(#REF!="","",VLOOKUP(CONCATENATE(I328,K328),[27]atualizada!$A$6:$N$160,8,0))</f>
        <v>#REF!</v>
      </c>
      <c r="BK328" s="491" t="e">
        <f>IF(BA328="","",VLOOKUP(CONCATENATE(I328,K328),[27]atualizada!$A$6:$N$160,10,0))</f>
        <v>#N/A</v>
      </c>
      <c r="BL328" s="494"/>
      <c r="BM328" s="494"/>
      <c r="BO328" s="491"/>
      <c r="BP328" s="491"/>
      <c r="BQ328" s="492">
        <f t="shared" si="121"/>
        <v>0</v>
      </c>
      <c r="BR328" s="494"/>
      <c r="BS328" s="494"/>
      <c r="BT328" s="494"/>
      <c r="BX328" s="493">
        <f t="shared" si="138"/>
        <v>0</v>
      </c>
      <c r="BY328" s="493" t="e">
        <f>#REF!*BE328</f>
        <v>#REF!</v>
      </c>
      <c r="BZ328" s="493">
        <f t="shared" si="120"/>
        <v>0</v>
      </c>
    </row>
    <row r="329" spans="1:78" ht="49.9" customHeight="1">
      <c r="A329" s="482">
        <f>IFERROR(VLOOKUP(G329,'base dados'!$K$2:$L$3,2,FALSE),0)</f>
        <v>0</v>
      </c>
      <c r="B329" s="482">
        <f>IFERROR(VLOOKUP(H329,'base dados'!$O$2:$P$5,2,FALSE),0)</f>
        <v>0</v>
      </c>
      <c r="C329" s="578">
        <f t="shared" si="118"/>
        <v>319</v>
      </c>
      <c r="D329" s="578"/>
      <c r="E329" s="578"/>
      <c r="F329" s="581"/>
      <c r="G329" s="579"/>
      <c r="H329" s="579"/>
      <c r="I329" s="578" t="str">
        <f>IFERROR(VLOOKUP(H329,'base dados'!$B$1:$E$47,4,FALSE)," ")</f>
        <v xml:space="preserve"> </v>
      </c>
      <c r="J329" s="582" t="s">
        <v>861</v>
      </c>
      <c r="K329" s="582">
        <v>100</v>
      </c>
      <c r="L329" s="586">
        <f t="shared" si="122"/>
        <v>100</v>
      </c>
      <c r="M329" s="587"/>
      <c r="N329" s="587"/>
      <c r="O329" s="586">
        <f t="shared" si="123"/>
        <v>0</v>
      </c>
      <c r="P329" s="587"/>
      <c r="Q329" s="587"/>
      <c r="R329" s="587"/>
      <c r="S329" s="587"/>
      <c r="T329" s="586">
        <f t="shared" si="124"/>
        <v>0</v>
      </c>
      <c r="U329" s="582"/>
      <c r="V329" s="582"/>
      <c r="W329" s="582"/>
      <c r="X329" s="582"/>
      <c r="Y329" s="586">
        <f t="shared" si="125"/>
        <v>0</v>
      </c>
      <c r="Z329" s="582"/>
      <c r="AA329" s="582"/>
      <c r="AB329" s="586">
        <f t="shared" si="126"/>
        <v>0</v>
      </c>
      <c r="AC329" s="582"/>
      <c r="AD329" s="582"/>
      <c r="AE329" s="582"/>
      <c r="AF329" s="586">
        <f t="shared" si="127"/>
        <v>0</v>
      </c>
      <c r="AG329" s="582"/>
      <c r="AH329" s="582"/>
      <c r="AI329" s="582"/>
      <c r="AJ329" s="582"/>
      <c r="AK329" s="586">
        <f t="shared" si="128"/>
        <v>0</v>
      </c>
      <c r="AL329" s="582"/>
      <c r="AM329" s="582"/>
      <c r="AN329" s="586">
        <f t="shared" si="129"/>
        <v>0</v>
      </c>
      <c r="AO329" s="582"/>
      <c r="AP329" s="582"/>
      <c r="AQ329" s="582"/>
      <c r="AR329" s="588">
        <f t="shared" si="130"/>
        <v>0</v>
      </c>
      <c r="AS329" s="590">
        <f t="shared" si="119"/>
        <v>0</v>
      </c>
      <c r="AT329" s="583" t="str">
        <f t="shared" si="131"/>
        <v/>
      </c>
      <c r="AU329" s="583" t="str">
        <f t="shared" si="132"/>
        <v/>
      </c>
      <c r="AV329" s="584" t="str">
        <f>IFERROR(VLOOKUP(G329,'base dados'!$B$2:$C$47,2,FALSE),"")</f>
        <v/>
      </c>
      <c r="AW329" s="589">
        <f t="shared" si="133"/>
        <v>0</v>
      </c>
      <c r="AX329" s="583" t="str">
        <f t="shared" si="134"/>
        <v/>
      </c>
      <c r="AY329" s="583" t="str">
        <f t="shared" si="135"/>
        <v/>
      </c>
      <c r="AZ329" s="585" t="str">
        <f>IFERROR(VLOOKUP(H329,'base dados'!$B$2:$C$47,2,FALSE),"")</f>
        <v/>
      </c>
      <c r="BA329" s="589">
        <f t="shared" si="136"/>
        <v>0</v>
      </c>
      <c r="BB329" s="589">
        <f t="shared" si="137"/>
        <v>0</v>
      </c>
      <c r="BD329" s="494"/>
      <c r="BE329" s="494"/>
      <c r="BF329" s="494"/>
      <c r="BG329" s="494"/>
      <c r="BH329" s="482" t="e">
        <f>VLOOKUP(I329,[27]TABELAS!$E$1:$F$48,2,0)</f>
        <v>#N/A</v>
      </c>
      <c r="BI329" s="491" t="str">
        <f>IF(AV329="","",VLOOKUP(CONCATENATE(I329,K329),[27]atualizada!$A$6:$N$160,12,0))</f>
        <v/>
      </c>
      <c r="BJ329" s="491" t="e">
        <f>IF(#REF!="","",VLOOKUP(CONCATENATE(I329,K329),[27]atualizada!$A$6:$N$160,8,0))</f>
        <v>#REF!</v>
      </c>
      <c r="BK329" s="491" t="e">
        <f>IF(BA329="","",VLOOKUP(CONCATENATE(I329,K329),[27]atualizada!$A$6:$N$160,10,0))</f>
        <v>#N/A</v>
      </c>
      <c r="BL329" s="494"/>
      <c r="BM329" s="494"/>
      <c r="BO329" s="491"/>
      <c r="BP329" s="491"/>
      <c r="BQ329" s="492">
        <f t="shared" si="121"/>
        <v>0</v>
      </c>
      <c r="BR329" s="494"/>
      <c r="BS329" s="494"/>
      <c r="BT329" s="494"/>
      <c r="BX329" s="493">
        <f t="shared" si="138"/>
        <v>0</v>
      </c>
      <c r="BY329" s="493" t="e">
        <f>#REF!*BE329</f>
        <v>#REF!</v>
      </c>
      <c r="BZ329" s="493">
        <f t="shared" si="120"/>
        <v>0</v>
      </c>
    </row>
    <row r="330" spans="1:78" ht="49.9" customHeight="1">
      <c r="A330" s="482">
        <f>IFERROR(VLOOKUP(G330,'base dados'!$K$2:$L$3,2,FALSE),0)</f>
        <v>0</v>
      </c>
      <c r="B330" s="482">
        <f>IFERROR(VLOOKUP(H330,'base dados'!$O$2:$P$5,2,FALSE),0)</f>
        <v>0</v>
      </c>
      <c r="C330" s="578">
        <f t="shared" si="118"/>
        <v>320</v>
      </c>
      <c r="D330" s="578"/>
      <c r="E330" s="578"/>
      <c r="F330" s="581"/>
      <c r="G330" s="579"/>
      <c r="H330" s="579"/>
      <c r="I330" s="578" t="str">
        <f>IFERROR(VLOOKUP(H330,'base dados'!$B$1:$E$47,4,FALSE)," ")</f>
        <v xml:space="preserve"> </v>
      </c>
      <c r="J330" s="582" t="s">
        <v>861</v>
      </c>
      <c r="K330" s="582">
        <v>100</v>
      </c>
      <c r="L330" s="586">
        <f t="shared" si="122"/>
        <v>100</v>
      </c>
      <c r="M330" s="587"/>
      <c r="N330" s="587"/>
      <c r="O330" s="586">
        <f t="shared" si="123"/>
        <v>0</v>
      </c>
      <c r="P330" s="587"/>
      <c r="Q330" s="587"/>
      <c r="R330" s="587"/>
      <c r="S330" s="587"/>
      <c r="T330" s="586">
        <f t="shared" si="124"/>
        <v>0</v>
      </c>
      <c r="U330" s="582"/>
      <c r="V330" s="582"/>
      <c r="W330" s="582"/>
      <c r="X330" s="582"/>
      <c r="Y330" s="586">
        <f t="shared" si="125"/>
        <v>0</v>
      </c>
      <c r="Z330" s="582"/>
      <c r="AA330" s="582"/>
      <c r="AB330" s="586">
        <f t="shared" si="126"/>
        <v>0</v>
      </c>
      <c r="AC330" s="582"/>
      <c r="AD330" s="582"/>
      <c r="AE330" s="582"/>
      <c r="AF330" s="586">
        <f t="shared" si="127"/>
        <v>0</v>
      </c>
      <c r="AG330" s="582"/>
      <c r="AH330" s="582"/>
      <c r="AI330" s="582"/>
      <c r="AJ330" s="582"/>
      <c r="AK330" s="586">
        <f t="shared" si="128"/>
        <v>0</v>
      </c>
      <c r="AL330" s="582"/>
      <c r="AM330" s="582"/>
      <c r="AN330" s="586">
        <f t="shared" si="129"/>
        <v>0</v>
      </c>
      <c r="AO330" s="582"/>
      <c r="AP330" s="582"/>
      <c r="AQ330" s="582"/>
      <c r="AR330" s="588">
        <f t="shared" si="130"/>
        <v>0</v>
      </c>
      <c r="AS330" s="590">
        <f t="shared" si="119"/>
        <v>0</v>
      </c>
      <c r="AT330" s="583" t="str">
        <f t="shared" si="131"/>
        <v/>
      </c>
      <c r="AU330" s="583" t="str">
        <f t="shared" si="132"/>
        <v/>
      </c>
      <c r="AV330" s="584" t="str">
        <f>IFERROR(VLOOKUP(G330,'base dados'!$B$2:$C$47,2,FALSE),"")</f>
        <v/>
      </c>
      <c r="AW330" s="589">
        <f t="shared" si="133"/>
        <v>0</v>
      </c>
      <c r="AX330" s="583" t="str">
        <f t="shared" si="134"/>
        <v/>
      </c>
      <c r="AY330" s="583" t="str">
        <f t="shared" si="135"/>
        <v/>
      </c>
      <c r="AZ330" s="585" t="str">
        <f>IFERROR(VLOOKUP(H330,'base dados'!$B$2:$C$47,2,FALSE),"")</f>
        <v/>
      </c>
      <c r="BA330" s="589">
        <f t="shared" si="136"/>
        <v>0</v>
      </c>
      <c r="BB330" s="589">
        <f t="shared" si="137"/>
        <v>0</v>
      </c>
      <c r="BD330" s="494"/>
      <c r="BE330" s="494"/>
      <c r="BF330" s="494"/>
      <c r="BG330" s="494"/>
      <c r="BH330" s="482" t="e">
        <f>VLOOKUP(I330,[27]TABELAS!$E$1:$F$48,2,0)</f>
        <v>#N/A</v>
      </c>
      <c r="BI330" s="491" t="str">
        <f>IF(AV330="","",VLOOKUP(CONCATENATE(I330,K330),[27]atualizada!$A$6:$N$160,12,0))</f>
        <v/>
      </c>
      <c r="BJ330" s="491" t="e">
        <f>IF(#REF!="","",VLOOKUP(CONCATENATE(I330,K330),[27]atualizada!$A$6:$N$160,8,0))</f>
        <v>#REF!</v>
      </c>
      <c r="BK330" s="491" t="e">
        <f>IF(BA330="","",VLOOKUP(CONCATENATE(I330,K330),[27]atualizada!$A$6:$N$160,10,0))</f>
        <v>#N/A</v>
      </c>
      <c r="BL330" s="494"/>
      <c r="BM330" s="494"/>
      <c r="BO330" s="491"/>
      <c r="BP330" s="491"/>
      <c r="BQ330" s="492">
        <f t="shared" si="121"/>
        <v>0</v>
      </c>
      <c r="BR330" s="494"/>
      <c r="BS330" s="494"/>
      <c r="BT330" s="494"/>
      <c r="BX330" s="493">
        <f t="shared" si="138"/>
        <v>0</v>
      </c>
      <c r="BY330" s="493" t="e">
        <f>#REF!*BE330</f>
        <v>#REF!</v>
      </c>
      <c r="BZ330" s="493">
        <f t="shared" si="120"/>
        <v>0</v>
      </c>
    </row>
    <row r="331" spans="1:78" ht="49.9" customHeight="1">
      <c r="A331" s="482">
        <f>IFERROR(VLOOKUP(G331,'base dados'!$K$2:$L$3,2,FALSE),0)</f>
        <v>0</v>
      </c>
      <c r="B331" s="482">
        <f>IFERROR(VLOOKUP(H331,'base dados'!$O$2:$P$5,2,FALSE),0)</f>
        <v>0</v>
      </c>
      <c r="C331" s="578">
        <f t="shared" si="118"/>
        <v>321</v>
      </c>
      <c r="D331" s="578"/>
      <c r="E331" s="578"/>
      <c r="F331" s="581"/>
      <c r="G331" s="579"/>
      <c r="H331" s="579"/>
      <c r="I331" s="578" t="str">
        <f>IFERROR(VLOOKUP(H331,'base dados'!$B$1:$E$47,4,FALSE)," ")</f>
        <v xml:space="preserve"> </v>
      </c>
      <c r="J331" s="582" t="s">
        <v>861</v>
      </c>
      <c r="K331" s="582">
        <v>100</v>
      </c>
      <c r="L331" s="586">
        <f t="shared" si="122"/>
        <v>100</v>
      </c>
      <c r="M331" s="587"/>
      <c r="N331" s="587"/>
      <c r="O331" s="586">
        <f t="shared" si="123"/>
        <v>0</v>
      </c>
      <c r="P331" s="587"/>
      <c r="Q331" s="587"/>
      <c r="R331" s="587"/>
      <c r="S331" s="587"/>
      <c r="T331" s="586">
        <f t="shared" si="124"/>
        <v>0</v>
      </c>
      <c r="U331" s="582"/>
      <c r="V331" s="582"/>
      <c r="W331" s="582"/>
      <c r="X331" s="582"/>
      <c r="Y331" s="586">
        <f t="shared" si="125"/>
        <v>0</v>
      </c>
      <c r="Z331" s="582"/>
      <c r="AA331" s="582"/>
      <c r="AB331" s="586">
        <f t="shared" si="126"/>
        <v>0</v>
      </c>
      <c r="AC331" s="582"/>
      <c r="AD331" s="582"/>
      <c r="AE331" s="582"/>
      <c r="AF331" s="586">
        <f t="shared" si="127"/>
        <v>0</v>
      </c>
      <c r="AG331" s="582"/>
      <c r="AH331" s="582"/>
      <c r="AI331" s="582"/>
      <c r="AJ331" s="582"/>
      <c r="AK331" s="586">
        <f t="shared" si="128"/>
        <v>0</v>
      </c>
      <c r="AL331" s="582"/>
      <c r="AM331" s="582"/>
      <c r="AN331" s="586">
        <f t="shared" si="129"/>
        <v>0</v>
      </c>
      <c r="AO331" s="582"/>
      <c r="AP331" s="582"/>
      <c r="AQ331" s="582"/>
      <c r="AR331" s="588">
        <f t="shared" si="130"/>
        <v>0</v>
      </c>
      <c r="AS331" s="590">
        <f t="shared" si="119"/>
        <v>0</v>
      </c>
      <c r="AT331" s="583" t="str">
        <f t="shared" si="131"/>
        <v/>
      </c>
      <c r="AU331" s="583" t="str">
        <f t="shared" si="132"/>
        <v/>
      </c>
      <c r="AV331" s="584" t="str">
        <f>IFERROR(VLOOKUP(G331,'base dados'!$B$2:$C$47,2,FALSE),"")</f>
        <v/>
      </c>
      <c r="AW331" s="589">
        <f t="shared" si="133"/>
        <v>0</v>
      </c>
      <c r="AX331" s="583" t="str">
        <f t="shared" si="134"/>
        <v/>
      </c>
      <c r="AY331" s="583" t="str">
        <f t="shared" si="135"/>
        <v/>
      </c>
      <c r="AZ331" s="585" t="str">
        <f>IFERROR(VLOOKUP(H331,'base dados'!$B$2:$C$47,2,FALSE),"")</f>
        <v/>
      </c>
      <c r="BA331" s="589">
        <f t="shared" si="136"/>
        <v>0</v>
      </c>
      <c r="BB331" s="589">
        <f t="shared" si="137"/>
        <v>0</v>
      </c>
      <c r="BD331" s="494"/>
      <c r="BE331" s="494"/>
      <c r="BF331" s="494"/>
      <c r="BG331" s="494"/>
      <c r="BH331" s="482" t="e">
        <f>VLOOKUP(I331,[27]TABELAS!$E$1:$F$48,2,0)</f>
        <v>#N/A</v>
      </c>
      <c r="BI331" s="491" t="str">
        <f>IF(AV331="","",VLOOKUP(CONCATENATE(I331,K331),[27]atualizada!$A$6:$N$160,12,0))</f>
        <v/>
      </c>
      <c r="BJ331" s="491" t="e">
        <f>IF(#REF!="","",VLOOKUP(CONCATENATE(I331,K331),[27]atualizada!$A$6:$N$160,8,0))</f>
        <v>#REF!</v>
      </c>
      <c r="BK331" s="491" t="e">
        <f>IF(BA331="","",VLOOKUP(CONCATENATE(I331,K331),[27]atualizada!$A$6:$N$160,10,0))</f>
        <v>#N/A</v>
      </c>
      <c r="BL331" s="494"/>
      <c r="BM331" s="494"/>
      <c r="BO331" s="491"/>
      <c r="BP331" s="491"/>
      <c r="BQ331" s="492">
        <f t="shared" si="121"/>
        <v>0</v>
      </c>
      <c r="BR331" s="494"/>
      <c r="BS331" s="494"/>
      <c r="BT331" s="494"/>
      <c r="BX331" s="493">
        <f t="shared" si="138"/>
        <v>0</v>
      </c>
      <c r="BY331" s="493" t="e">
        <f>#REF!*BE331</f>
        <v>#REF!</v>
      </c>
      <c r="BZ331" s="493">
        <f t="shared" si="120"/>
        <v>0</v>
      </c>
    </row>
    <row r="332" spans="1:78" ht="49.9" customHeight="1">
      <c r="A332" s="482">
        <f>IFERROR(VLOOKUP(G332,'base dados'!$K$2:$L$3,2,FALSE),0)</f>
        <v>0</v>
      </c>
      <c r="B332" s="482">
        <f>IFERROR(VLOOKUP(H332,'base dados'!$O$2:$P$5,2,FALSE),0)</f>
        <v>0</v>
      </c>
      <c r="C332" s="578">
        <f t="shared" ref="C332:C395" si="139">ROW()-10</f>
        <v>322</v>
      </c>
      <c r="D332" s="578"/>
      <c r="E332" s="578"/>
      <c r="F332" s="581"/>
      <c r="G332" s="579"/>
      <c r="H332" s="579"/>
      <c r="I332" s="578" t="str">
        <f>IFERROR(VLOOKUP(H332,'base dados'!$B$1:$E$47,4,FALSE)," ")</f>
        <v xml:space="preserve"> </v>
      </c>
      <c r="J332" s="582" t="s">
        <v>861</v>
      </c>
      <c r="K332" s="582">
        <v>100</v>
      </c>
      <c r="L332" s="586">
        <f t="shared" si="122"/>
        <v>100</v>
      </c>
      <c r="M332" s="587"/>
      <c r="N332" s="587"/>
      <c r="O332" s="586">
        <f t="shared" si="123"/>
        <v>0</v>
      </c>
      <c r="P332" s="587"/>
      <c r="Q332" s="587"/>
      <c r="R332" s="587"/>
      <c r="S332" s="587"/>
      <c r="T332" s="586">
        <f t="shared" si="124"/>
        <v>0</v>
      </c>
      <c r="U332" s="582"/>
      <c r="V332" s="582"/>
      <c r="W332" s="582"/>
      <c r="X332" s="582"/>
      <c r="Y332" s="586">
        <f t="shared" si="125"/>
        <v>0</v>
      </c>
      <c r="Z332" s="582"/>
      <c r="AA332" s="582"/>
      <c r="AB332" s="586">
        <f t="shared" si="126"/>
        <v>0</v>
      </c>
      <c r="AC332" s="582"/>
      <c r="AD332" s="582"/>
      <c r="AE332" s="582"/>
      <c r="AF332" s="586">
        <f t="shared" si="127"/>
        <v>0</v>
      </c>
      <c r="AG332" s="582"/>
      <c r="AH332" s="582"/>
      <c r="AI332" s="582"/>
      <c r="AJ332" s="582"/>
      <c r="AK332" s="586">
        <f t="shared" si="128"/>
        <v>0</v>
      </c>
      <c r="AL332" s="582"/>
      <c r="AM332" s="582"/>
      <c r="AN332" s="586">
        <f t="shared" si="129"/>
        <v>0</v>
      </c>
      <c r="AO332" s="582"/>
      <c r="AP332" s="582"/>
      <c r="AQ332" s="582"/>
      <c r="AR332" s="588">
        <f t="shared" si="130"/>
        <v>0</v>
      </c>
      <c r="AS332" s="590">
        <f t="shared" ref="AS332:AS395" si="140">ROUNDUP(AB332+AF332+AK332+AN332+AR332+T332+O332+Y332,3)</f>
        <v>0</v>
      </c>
      <c r="AT332" s="583" t="str">
        <f t="shared" si="131"/>
        <v/>
      </c>
      <c r="AU332" s="583" t="str">
        <f t="shared" si="132"/>
        <v/>
      </c>
      <c r="AV332" s="584" t="str">
        <f>IFERROR(VLOOKUP(G332,'base dados'!$B$2:$C$47,2,FALSE),"")</f>
        <v/>
      </c>
      <c r="AW332" s="589">
        <f t="shared" si="133"/>
        <v>0</v>
      </c>
      <c r="AX332" s="583" t="str">
        <f t="shared" si="134"/>
        <v/>
      </c>
      <c r="AY332" s="583" t="str">
        <f t="shared" si="135"/>
        <v/>
      </c>
      <c r="AZ332" s="585" t="str">
        <f>IFERROR(VLOOKUP(H332,'base dados'!$B$2:$C$47,2,FALSE),"")</f>
        <v/>
      </c>
      <c r="BA332" s="589">
        <f t="shared" si="136"/>
        <v>0</v>
      </c>
      <c r="BB332" s="589">
        <f t="shared" si="137"/>
        <v>0</v>
      </c>
      <c r="BD332" s="494"/>
      <c r="BE332" s="494"/>
      <c r="BF332" s="494"/>
      <c r="BG332" s="494"/>
      <c r="BH332" s="482" t="e">
        <f>VLOOKUP(I332,[27]TABELAS!$E$1:$F$48,2,0)</f>
        <v>#N/A</v>
      </c>
      <c r="BI332" s="491" t="str">
        <f>IF(AV332="","",VLOOKUP(CONCATENATE(I332,K332),[27]atualizada!$A$6:$N$160,12,0))</f>
        <v/>
      </c>
      <c r="BJ332" s="491" t="e">
        <f>IF(#REF!="","",VLOOKUP(CONCATENATE(I332,K332),[27]atualizada!$A$6:$N$160,8,0))</f>
        <v>#REF!</v>
      </c>
      <c r="BK332" s="491" t="e">
        <f>IF(BA332="","",VLOOKUP(CONCATENATE(I332,K332),[27]atualizada!$A$6:$N$160,10,0))</f>
        <v>#N/A</v>
      </c>
      <c r="BL332" s="494"/>
      <c r="BM332" s="494"/>
      <c r="BO332" s="491"/>
      <c r="BP332" s="491"/>
      <c r="BQ332" s="492">
        <f t="shared" si="121"/>
        <v>0</v>
      </c>
      <c r="BR332" s="494"/>
      <c r="BS332" s="494"/>
      <c r="BT332" s="494"/>
      <c r="BX332" s="493">
        <f t="shared" si="138"/>
        <v>0</v>
      </c>
      <c r="BY332" s="493" t="e">
        <f>#REF!*BE332</f>
        <v>#REF!</v>
      </c>
      <c r="BZ332" s="493">
        <f t="shared" si="120"/>
        <v>0</v>
      </c>
    </row>
    <row r="333" spans="1:78" ht="49.9" customHeight="1">
      <c r="A333" s="482">
        <f>IFERROR(VLOOKUP(G333,'base dados'!$K$2:$L$3,2,FALSE),0)</f>
        <v>0</v>
      </c>
      <c r="B333" s="482">
        <f>IFERROR(VLOOKUP(H333,'base dados'!$O$2:$P$5,2,FALSE),0)</f>
        <v>0</v>
      </c>
      <c r="C333" s="578">
        <f t="shared" si="139"/>
        <v>323</v>
      </c>
      <c r="D333" s="578"/>
      <c r="E333" s="578"/>
      <c r="F333" s="581"/>
      <c r="G333" s="579"/>
      <c r="H333" s="579"/>
      <c r="I333" s="578" t="str">
        <f>IFERROR(VLOOKUP(H333,'base dados'!$B$1:$E$47,4,FALSE)," ")</f>
        <v xml:space="preserve"> </v>
      </c>
      <c r="J333" s="582" t="s">
        <v>861</v>
      </c>
      <c r="K333" s="582">
        <v>100</v>
      </c>
      <c r="L333" s="586">
        <f t="shared" si="122"/>
        <v>100</v>
      </c>
      <c r="M333" s="587"/>
      <c r="N333" s="587"/>
      <c r="O333" s="586">
        <f t="shared" si="123"/>
        <v>0</v>
      </c>
      <c r="P333" s="587"/>
      <c r="Q333" s="587"/>
      <c r="R333" s="587"/>
      <c r="S333" s="587"/>
      <c r="T333" s="586">
        <f t="shared" si="124"/>
        <v>0</v>
      </c>
      <c r="U333" s="582"/>
      <c r="V333" s="582"/>
      <c r="W333" s="582"/>
      <c r="X333" s="582"/>
      <c r="Y333" s="586">
        <f t="shared" si="125"/>
        <v>0</v>
      </c>
      <c r="Z333" s="582"/>
      <c r="AA333" s="582"/>
      <c r="AB333" s="586">
        <f t="shared" si="126"/>
        <v>0</v>
      </c>
      <c r="AC333" s="582"/>
      <c r="AD333" s="582"/>
      <c r="AE333" s="582"/>
      <c r="AF333" s="586">
        <f t="shared" si="127"/>
        <v>0</v>
      </c>
      <c r="AG333" s="582"/>
      <c r="AH333" s="582"/>
      <c r="AI333" s="582"/>
      <c r="AJ333" s="582"/>
      <c r="AK333" s="586">
        <f t="shared" si="128"/>
        <v>0</v>
      </c>
      <c r="AL333" s="582"/>
      <c r="AM333" s="582"/>
      <c r="AN333" s="586">
        <f t="shared" si="129"/>
        <v>0</v>
      </c>
      <c r="AO333" s="582"/>
      <c r="AP333" s="582"/>
      <c r="AQ333" s="582"/>
      <c r="AR333" s="588">
        <f t="shared" si="130"/>
        <v>0</v>
      </c>
      <c r="AS333" s="590">
        <f t="shared" si="140"/>
        <v>0</v>
      </c>
      <c r="AT333" s="583" t="str">
        <f t="shared" si="131"/>
        <v/>
      </c>
      <c r="AU333" s="583" t="str">
        <f t="shared" si="132"/>
        <v/>
      </c>
      <c r="AV333" s="584" t="str">
        <f>IFERROR(VLOOKUP(G333,'base dados'!$B$2:$C$47,2,FALSE),"")</f>
        <v/>
      </c>
      <c r="AW333" s="589">
        <f t="shared" si="133"/>
        <v>0</v>
      </c>
      <c r="AX333" s="583" t="str">
        <f t="shared" si="134"/>
        <v/>
      </c>
      <c r="AY333" s="583" t="str">
        <f t="shared" si="135"/>
        <v/>
      </c>
      <c r="AZ333" s="585" t="str">
        <f>IFERROR(VLOOKUP(H333,'base dados'!$B$2:$C$47,2,FALSE),"")</f>
        <v/>
      </c>
      <c r="BA333" s="589">
        <f t="shared" si="136"/>
        <v>0</v>
      </c>
      <c r="BB333" s="589">
        <f t="shared" si="137"/>
        <v>0</v>
      </c>
      <c r="BD333" s="494"/>
      <c r="BE333" s="494"/>
      <c r="BF333" s="494"/>
      <c r="BG333" s="494"/>
      <c r="BH333" s="482" t="e">
        <f>VLOOKUP(I333,[27]TABELAS!$E$1:$F$48,2,0)</f>
        <v>#N/A</v>
      </c>
      <c r="BI333" s="491" t="str">
        <f>IF(AV333="","",VLOOKUP(CONCATENATE(I333,K333),[27]atualizada!$A$6:$N$160,12,0))</f>
        <v/>
      </c>
      <c r="BJ333" s="491" t="e">
        <f>IF(#REF!="","",VLOOKUP(CONCATENATE(I333,K333),[27]atualizada!$A$6:$N$160,8,0))</f>
        <v>#REF!</v>
      </c>
      <c r="BK333" s="491" t="e">
        <f>IF(BA333="","",VLOOKUP(CONCATENATE(I333,K333),[27]atualizada!$A$6:$N$160,10,0))</f>
        <v>#N/A</v>
      </c>
      <c r="BL333" s="494"/>
      <c r="BM333" s="494"/>
      <c r="BO333" s="491"/>
      <c r="BP333" s="491"/>
      <c r="BQ333" s="492">
        <f t="shared" si="121"/>
        <v>0</v>
      </c>
      <c r="BR333" s="494"/>
      <c r="BS333" s="494"/>
      <c r="BT333" s="494"/>
      <c r="BX333" s="493">
        <f t="shared" si="138"/>
        <v>0</v>
      </c>
      <c r="BY333" s="493" t="e">
        <f>#REF!*BE333</f>
        <v>#REF!</v>
      </c>
      <c r="BZ333" s="493">
        <f t="shared" ref="BZ333:BZ396" si="141">BA333*BF333</f>
        <v>0</v>
      </c>
    </row>
    <row r="334" spans="1:78" ht="49.9" customHeight="1">
      <c r="A334" s="482">
        <f>IFERROR(VLOOKUP(G334,'base dados'!$K$2:$L$3,2,FALSE),0)</f>
        <v>0</v>
      </c>
      <c r="B334" s="482">
        <f>IFERROR(VLOOKUP(H334,'base dados'!$O$2:$P$5,2,FALSE),0)</f>
        <v>0</v>
      </c>
      <c r="C334" s="578">
        <f t="shared" si="139"/>
        <v>324</v>
      </c>
      <c r="D334" s="578"/>
      <c r="E334" s="578"/>
      <c r="F334" s="581"/>
      <c r="G334" s="579"/>
      <c r="H334" s="579"/>
      <c r="I334" s="578" t="str">
        <f>IFERROR(VLOOKUP(H334,'base dados'!$B$1:$E$47,4,FALSE)," ")</f>
        <v xml:space="preserve"> </v>
      </c>
      <c r="J334" s="582" t="s">
        <v>861</v>
      </c>
      <c r="K334" s="582">
        <v>100</v>
      </c>
      <c r="L334" s="586">
        <f t="shared" si="122"/>
        <v>100</v>
      </c>
      <c r="M334" s="587"/>
      <c r="N334" s="587"/>
      <c r="O334" s="586">
        <f t="shared" si="123"/>
        <v>0</v>
      </c>
      <c r="P334" s="587"/>
      <c r="Q334" s="587"/>
      <c r="R334" s="587"/>
      <c r="S334" s="587"/>
      <c r="T334" s="586">
        <f t="shared" si="124"/>
        <v>0</v>
      </c>
      <c r="U334" s="582"/>
      <c r="V334" s="582"/>
      <c r="W334" s="582"/>
      <c r="X334" s="582"/>
      <c r="Y334" s="586">
        <f t="shared" si="125"/>
        <v>0</v>
      </c>
      <c r="Z334" s="582"/>
      <c r="AA334" s="582"/>
      <c r="AB334" s="586">
        <f t="shared" si="126"/>
        <v>0</v>
      </c>
      <c r="AC334" s="582"/>
      <c r="AD334" s="582"/>
      <c r="AE334" s="582"/>
      <c r="AF334" s="586">
        <f t="shared" si="127"/>
        <v>0</v>
      </c>
      <c r="AG334" s="582"/>
      <c r="AH334" s="582"/>
      <c r="AI334" s="582"/>
      <c r="AJ334" s="582"/>
      <c r="AK334" s="586">
        <f t="shared" si="128"/>
        <v>0</v>
      </c>
      <c r="AL334" s="582"/>
      <c r="AM334" s="582"/>
      <c r="AN334" s="586">
        <f t="shared" si="129"/>
        <v>0</v>
      </c>
      <c r="AO334" s="582"/>
      <c r="AP334" s="582"/>
      <c r="AQ334" s="582"/>
      <c r="AR334" s="588">
        <f t="shared" si="130"/>
        <v>0</v>
      </c>
      <c r="AS334" s="590">
        <f t="shared" si="140"/>
        <v>0</v>
      </c>
      <c r="AT334" s="583" t="str">
        <f t="shared" si="131"/>
        <v/>
      </c>
      <c r="AU334" s="583" t="str">
        <f t="shared" si="132"/>
        <v/>
      </c>
      <c r="AV334" s="584" t="str">
        <f>IFERROR(VLOOKUP(G334,'base dados'!$B$2:$C$47,2,FALSE),"")</f>
        <v/>
      </c>
      <c r="AW334" s="589">
        <f t="shared" si="133"/>
        <v>0</v>
      </c>
      <c r="AX334" s="583" t="str">
        <f t="shared" si="134"/>
        <v/>
      </c>
      <c r="AY334" s="583" t="str">
        <f t="shared" si="135"/>
        <v/>
      </c>
      <c r="AZ334" s="585" t="str">
        <f>IFERROR(VLOOKUP(H334,'base dados'!$B$2:$C$47,2,FALSE),"")</f>
        <v/>
      </c>
      <c r="BA334" s="589">
        <f t="shared" si="136"/>
        <v>0</v>
      </c>
      <c r="BB334" s="589">
        <f t="shared" si="137"/>
        <v>0</v>
      </c>
      <c r="BD334" s="494"/>
      <c r="BE334" s="494"/>
      <c r="BF334" s="494"/>
      <c r="BG334" s="494"/>
      <c r="BH334" s="482" t="e">
        <f>VLOOKUP(I334,[27]TABELAS!$E$1:$F$48,2,0)</f>
        <v>#N/A</v>
      </c>
      <c r="BI334" s="491" t="str">
        <f>IF(AV334="","",VLOOKUP(CONCATENATE(I334,K334),[27]atualizada!$A$6:$N$160,12,0))</f>
        <v/>
      </c>
      <c r="BJ334" s="491" t="e">
        <f>IF(#REF!="","",VLOOKUP(CONCATENATE(I334,K334),[27]atualizada!$A$6:$N$160,8,0))</f>
        <v>#REF!</v>
      </c>
      <c r="BK334" s="491" t="e">
        <f>IF(BA334="","",VLOOKUP(CONCATENATE(I334,K334),[27]atualizada!$A$6:$N$160,10,0))</f>
        <v>#N/A</v>
      </c>
      <c r="BL334" s="494"/>
      <c r="BM334" s="494"/>
      <c r="BO334" s="491"/>
      <c r="BP334" s="491"/>
      <c r="BQ334" s="492">
        <f t="shared" si="121"/>
        <v>0</v>
      </c>
      <c r="BR334" s="494"/>
      <c r="BS334" s="494"/>
      <c r="BT334" s="494"/>
      <c r="BX334" s="493">
        <f t="shared" si="138"/>
        <v>0</v>
      </c>
      <c r="BY334" s="493" t="e">
        <f>#REF!*BE334</f>
        <v>#REF!</v>
      </c>
      <c r="BZ334" s="493">
        <f t="shared" si="141"/>
        <v>0</v>
      </c>
    </row>
    <row r="335" spans="1:78" ht="49.9" customHeight="1">
      <c r="A335" s="482">
        <f>IFERROR(VLOOKUP(G335,'base dados'!$K$2:$L$3,2,FALSE),0)</f>
        <v>0</v>
      </c>
      <c r="B335" s="482">
        <f>IFERROR(VLOOKUP(H335,'base dados'!$O$2:$P$5,2,FALSE),0)</f>
        <v>0</v>
      </c>
      <c r="C335" s="578">
        <f t="shared" si="139"/>
        <v>325</v>
      </c>
      <c r="D335" s="578"/>
      <c r="E335" s="578"/>
      <c r="F335" s="581"/>
      <c r="G335" s="579"/>
      <c r="H335" s="579"/>
      <c r="I335" s="578" t="str">
        <f>IFERROR(VLOOKUP(H335,'base dados'!$B$1:$E$47,4,FALSE)," ")</f>
        <v xml:space="preserve"> </v>
      </c>
      <c r="J335" s="582" t="s">
        <v>861</v>
      </c>
      <c r="K335" s="582">
        <v>100</v>
      </c>
      <c r="L335" s="586">
        <f t="shared" si="122"/>
        <v>100</v>
      </c>
      <c r="M335" s="587"/>
      <c r="N335" s="587"/>
      <c r="O335" s="586">
        <f t="shared" si="123"/>
        <v>0</v>
      </c>
      <c r="P335" s="587"/>
      <c r="Q335" s="587"/>
      <c r="R335" s="587"/>
      <c r="S335" s="587"/>
      <c r="T335" s="586">
        <f t="shared" si="124"/>
        <v>0</v>
      </c>
      <c r="U335" s="582"/>
      <c r="V335" s="582"/>
      <c r="W335" s="582"/>
      <c r="X335" s="582"/>
      <c r="Y335" s="586">
        <f t="shared" si="125"/>
        <v>0</v>
      </c>
      <c r="Z335" s="582"/>
      <c r="AA335" s="582"/>
      <c r="AB335" s="586">
        <f t="shared" si="126"/>
        <v>0</v>
      </c>
      <c r="AC335" s="582"/>
      <c r="AD335" s="582"/>
      <c r="AE335" s="582"/>
      <c r="AF335" s="586">
        <f t="shared" si="127"/>
        <v>0</v>
      </c>
      <c r="AG335" s="582"/>
      <c r="AH335" s="582"/>
      <c r="AI335" s="582"/>
      <c r="AJ335" s="582"/>
      <c r="AK335" s="586">
        <f t="shared" si="128"/>
        <v>0</v>
      </c>
      <c r="AL335" s="582"/>
      <c r="AM335" s="582"/>
      <c r="AN335" s="586">
        <f t="shared" si="129"/>
        <v>0</v>
      </c>
      <c r="AO335" s="582"/>
      <c r="AP335" s="582"/>
      <c r="AQ335" s="582"/>
      <c r="AR335" s="588">
        <f t="shared" si="130"/>
        <v>0</v>
      </c>
      <c r="AS335" s="590">
        <f t="shared" si="140"/>
        <v>0</v>
      </c>
      <c r="AT335" s="583" t="str">
        <f t="shared" si="131"/>
        <v/>
      </c>
      <c r="AU335" s="583" t="str">
        <f t="shared" si="132"/>
        <v/>
      </c>
      <c r="AV335" s="584" t="str">
        <f>IFERROR(VLOOKUP(G335,'base dados'!$B$2:$C$47,2,FALSE),"")</f>
        <v/>
      </c>
      <c r="AW335" s="589">
        <f t="shared" si="133"/>
        <v>0</v>
      </c>
      <c r="AX335" s="583" t="str">
        <f t="shared" si="134"/>
        <v/>
      </c>
      <c r="AY335" s="583" t="str">
        <f t="shared" si="135"/>
        <v/>
      </c>
      <c r="AZ335" s="585" t="str">
        <f>IFERROR(VLOOKUP(H335,'base dados'!$B$2:$C$47,2,FALSE),"")</f>
        <v/>
      </c>
      <c r="BA335" s="589">
        <f t="shared" si="136"/>
        <v>0</v>
      </c>
      <c r="BB335" s="589">
        <f t="shared" si="137"/>
        <v>0</v>
      </c>
      <c r="BD335" s="494"/>
      <c r="BE335" s="494"/>
      <c r="BF335" s="494"/>
      <c r="BG335" s="494"/>
      <c r="BH335" s="482" t="e">
        <f>VLOOKUP(I335,[27]TABELAS!$E$1:$F$48,2,0)</f>
        <v>#N/A</v>
      </c>
      <c r="BI335" s="491" t="str">
        <f>IF(AV335="","",VLOOKUP(CONCATENATE(I335,K335),[27]atualizada!$A$6:$N$160,12,0))</f>
        <v/>
      </c>
      <c r="BJ335" s="491" t="e">
        <f>IF(#REF!="","",VLOOKUP(CONCATENATE(I335,K335),[27]atualizada!$A$6:$N$160,8,0))</f>
        <v>#REF!</v>
      </c>
      <c r="BK335" s="491" t="e">
        <f>IF(BA335="","",VLOOKUP(CONCATENATE(I335,K335),[27]atualizada!$A$6:$N$160,10,0))</f>
        <v>#N/A</v>
      </c>
      <c r="BL335" s="494"/>
      <c r="BM335" s="494"/>
      <c r="BO335" s="491"/>
      <c r="BP335" s="491"/>
      <c r="BQ335" s="492">
        <f t="shared" ref="BQ335:BQ398" si="142">BN335-BT335</f>
        <v>0</v>
      </c>
      <c r="BR335" s="494"/>
      <c r="BS335" s="494"/>
      <c r="BT335" s="494"/>
      <c r="BX335" s="493">
        <f t="shared" si="138"/>
        <v>0</v>
      </c>
      <c r="BY335" s="493" t="e">
        <f>#REF!*BE335</f>
        <v>#REF!</v>
      </c>
      <c r="BZ335" s="493">
        <f t="shared" si="141"/>
        <v>0</v>
      </c>
    </row>
    <row r="336" spans="1:78" ht="49.9" customHeight="1">
      <c r="A336" s="482">
        <f>IFERROR(VLOOKUP(G336,'base dados'!$K$2:$L$3,2,FALSE),0)</f>
        <v>0</v>
      </c>
      <c r="B336" s="482">
        <f>IFERROR(VLOOKUP(H336,'base dados'!$O$2:$P$5,2,FALSE),0)</f>
        <v>0</v>
      </c>
      <c r="C336" s="578">
        <f t="shared" si="139"/>
        <v>326</v>
      </c>
      <c r="D336" s="578"/>
      <c r="E336" s="578"/>
      <c r="F336" s="581"/>
      <c r="G336" s="579"/>
      <c r="H336" s="579"/>
      <c r="I336" s="578" t="str">
        <f>IFERROR(VLOOKUP(H336,'base dados'!$B$1:$E$47,4,FALSE)," ")</f>
        <v xml:space="preserve"> </v>
      </c>
      <c r="J336" s="582" t="s">
        <v>861</v>
      </c>
      <c r="K336" s="582">
        <v>100</v>
      </c>
      <c r="L336" s="586">
        <f t="shared" si="122"/>
        <v>100</v>
      </c>
      <c r="M336" s="587"/>
      <c r="N336" s="587"/>
      <c r="O336" s="586">
        <f t="shared" si="123"/>
        <v>0</v>
      </c>
      <c r="P336" s="587"/>
      <c r="Q336" s="587"/>
      <c r="R336" s="587"/>
      <c r="S336" s="587"/>
      <c r="T336" s="586">
        <f t="shared" si="124"/>
        <v>0</v>
      </c>
      <c r="U336" s="582"/>
      <c r="V336" s="582"/>
      <c r="W336" s="582"/>
      <c r="X336" s="582"/>
      <c r="Y336" s="586">
        <f t="shared" si="125"/>
        <v>0</v>
      </c>
      <c r="Z336" s="582"/>
      <c r="AA336" s="582"/>
      <c r="AB336" s="586">
        <f t="shared" si="126"/>
        <v>0</v>
      </c>
      <c r="AC336" s="582"/>
      <c r="AD336" s="582"/>
      <c r="AE336" s="582"/>
      <c r="AF336" s="586">
        <f t="shared" si="127"/>
        <v>0</v>
      </c>
      <c r="AG336" s="582"/>
      <c r="AH336" s="582"/>
      <c r="AI336" s="582"/>
      <c r="AJ336" s="582"/>
      <c r="AK336" s="586">
        <f t="shared" si="128"/>
        <v>0</v>
      </c>
      <c r="AL336" s="582"/>
      <c r="AM336" s="582"/>
      <c r="AN336" s="586">
        <f t="shared" si="129"/>
        <v>0</v>
      </c>
      <c r="AO336" s="582"/>
      <c r="AP336" s="582"/>
      <c r="AQ336" s="582"/>
      <c r="AR336" s="588">
        <f t="shared" si="130"/>
        <v>0</v>
      </c>
      <c r="AS336" s="590">
        <f t="shared" si="140"/>
        <v>0</v>
      </c>
      <c r="AT336" s="583" t="str">
        <f t="shared" si="131"/>
        <v/>
      </c>
      <c r="AU336" s="583" t="str">
        <f t="shared" si="132"/>
        <v/>
      </c>
      <c r="AV336" s="584" t="str">
        <f>IFERROR(VLOOKUP(G336,'base dados'!$B$2:$C$47,2,FALSE),"")</f>
        <v/>
      </c>
      <c r="AW336" s="589">
        <f t="shared" si="133"/>
        <v>0</v>
      </c>
      <c r="AX336" s="583" t="str">
        <f t="shared" si="134"/>
        <v/>
      </c>
      <c r="AY336" s="583" t="str">
        <f t="shared" si="135"/>
        <v/>
      </c>
      <c r="AZ336" s="585" t="str">
        <f>IFERROR(VLOOKUP(H336,'base dados'!$B$2:$C$47,2,FALSE),"")</f>
        <v/>
      </c>
      <c r="BA336" s="589">
        <f t="shared" si="136"/>
        <v>0</v>
      </c>
      <c r="BB336" s="589">
        <f t="shared" si="137"/>
        <v>0</v>
      </c>
      <c r="BD336" s="494"/>
      <c r="BE336" s="494"/>
      <c r="BF336" s="494"/>
      <c r="BG336" s="494"/>
      <c r="BH336" s="482" t="e">
        <f>VLOOKUP(I336,[27]TABELAS!$E$1:$F$48,2,0)</f>
        <v>#N/A</v>
      </c>
      <c r="BI336" s="491" t="str">
        <f>IF(AV336="","",VLOOKUP(CONCATENATE(I336,K336),[27]atualizada!$A$6:$N$160,12,0))</f>
        <v/>
      </c>
      <c r="BJ336" s="491" t="e">
        <f>IF(#REF!="","",VLOOKUP(CONCATENATE(I336,K336),[27]atualizada!$A$6:$N$160,8,0))</f>
        <v>#REF!</v>
      </c>
      <c r="BK336" s="491" t="e">
        <f>IF(BA336="","",VLOOKUP(CONCATENATE(I336,K336),[27]atualizada!$A$6:$N$160,10,0))</f>
        <v>#N/A</v>
      </c>
      <c r="BL336" s="494"/>
      <c r="BM336" s="494"/>
      <c r="BO336" s="491"/>
      <c r="BP336" s="491"/>
      <c r="BQ336" s="492">
        <f t="shared" si="142"/>
        <v>0</v>
      </c>
      <c r="BR336" s="494"/>
      <c r="BS336" s="494"/>
      <c r="BT336" s="494"/>
      <c r="BX336" s="493">
        <f t="shared" si="138"/>
        <v>0</v>
      </c>
      <c r="BY336" s="493" t="e">
        <f>#REF!*BE336</f>
        <v>#REF!</v>
      </c>
      <c r="BZ336" s="493">
        <f t="shared" si="141"/>
        <v>0</v>
      </c>
    </row>
    <row r="337" spans="1:78" ht="49.9" customHeight="1">
      <c r="A337" s="482">
        <f>IFERROR(VLOOKUP(G337,'base dados'!$K$2:$L$3,2,FALSE),0)</f>
        <v>0</v>
      </c>
      <c r="B337" s="482">
        <f>IFERROR(VLOOKUP(H337,'base dados'!$O$2:$P$5,2,FALSE),0)</f>
        <v>0</v>
      </c>
      <c r="C337" s="578">
        <f t="shared" si="139"/>
        <v>327</v>
      </c>
      <c r="D337" s="578"/>
      <c r="E337" s="578"/>
      <c r="F337" s="581"/>
      <c r="G337" s="579"/>
      <c r="H337" s="579"/>
      <c r="I337" s="578" t="str">
        <f>IFERROR(VLOOKUP(H337,'base dados'!$B$1:$E$47,4,FALSE)," ")</f>
        <v xml:space="preserve"> </v>
      </c>
      <c r="J337" s="582" t="s">
        <v>861</v>
      </c>
      <c r="K337" s="582">
        <v>100</v>
      </c>
      <c r="L337" s="586">
        <f t="shared" si="122"/>
        <v>100</v>
      </c>
      <c r="M337" s="587"/>
      <c r="N337" s="587"/>
      <c r="O337" s="586">
        <f t="shared" si="123"/>
        <v>0</v>
      </c>
      <c r="P337" s="587"/>
      <c r="Q337" s="587"/>
      <c r="R337" s="587"/>
      <c r="S337" s="587"/>
      <c r="T337" s="586">
        <f t="shared" si="124"/>
        <v>0</v>
      </c>
      <c r="U337" s="582"/>
      <c r="V337" s="582"/>
      <c r="W337" s="582"/>
      <c r="X337" s="582"/>
      <c r="Y337" s="586">
        <f t="shared" si="125"/>
        <v>0</v>
      </c>
      <c r="Z337" s="582"/>
      <c r="AA337" s="582"/>
      <c r="AB337" s="586">
        <f t="shared" si="126"/>
        <v>0</v>
      </c>
      <c r="AC337" s="582"/>
      <c r="AD337" s="582"/>
      <c r="AE337" s="582"/>
      <c r="AF337" s="586">
        <f t="shared" si="127"/>
        <v>0</v>
      </c>
      <c r="AG337" s="582"/>
      <c r="AH337" s="582"/>
      <c r="AI337" s="582"/>
      <c r="AJ337" s="582"/>
      <c r="AK337" s="586">
        <f t="shared" si="128"/>
        <v>0</v>
      </c>
      <c r="AL337" s="582"/>
      <c r="AM337" s="582"/>
      <c r="AN337" s="586">
        <f t="shared" si="129"/>
        <v>0</v>
      </c>
      <c r="AO337" s="582"/>
      <c r="AP337" s="582"/>
      <c r="AQ337" s="582"/>
      <c r="AR337" s="588">
        <f t="shared" si="130"/>
        <v>0</v>
      </c>
      <c r="AS337" s="590">
        <f t="shared" si="140"/>
        <v>0</v>
      </c>
      <c r="AT337" s="583" t="str">
        <f t="shared" si="131"/>
        <v/>
      </c>
      <c r="AU337" s="583" t="str">
        <f t="shared" si="132"/>
        <v/>
      </c>
      <c r="AV337" s="584" t="str">
        <f>IFERROR(VLOOKUP(G337,'base dados'!$B$2:$C$47,2,FALSE),"")</f>
        <v/>
      </c>
      <c r="AW337" s="589">
        <f t="shared" si="133"/>
        <v>0</v>
      </c>
      <c r="AX337" s="583" t="str">
        <f t="shared" si="134"/>
        <v/>
      </c>
      <c r="AY337" s="583" t="str">
        <f t="shared" si="135"/>
        <v/>
      </c>
      <c r="AZ337" s="585" t="str">
        <f>IFERROR(VLOOKUP(H337,'base dados'!$B$2:$C$47,2,FALSE),"")</f>
        <v/>
      </c>
      <c r="BA337" s="589">
        <f t="shared" si="136"/>
        <v>0</v>
      </c>
      <c r="BB337" s="589">
        <f t="shared" si="137"/>
        <v>0</v>
      </c>
      <c r="BD337" s="494"/>
      <c r="BE337" s="494"/>
      <c r="BF337" s="494"/>
      <c r="BG337" s="494"/>
      <c r="BH337" s="482" t="e">
        <f>VLOOKUP(I337,[27]TABELAS!$E$1:$F$48,2,0)</f>
        <v>#N/A</v>
      </c>
      <c r="BI337" s="491" t="str">
        <f>IF(AV337="","",VLOOKUP(CONCATENATE(I337,K337),[27]atualizada!$A$6:$N$160,12,0))</f>
        <v/>
      </c>
      <c r="BJ337" s="491" t="e">
        <f>IF(#REF!="","",VLOOKUP(CONCATENATE(I337,K337),[27]atualizada!$A$6:$N$160,8,0))</f>
        <v>#REF!</v>
      </c>
      <c r="BK337" s="491" t="e">
        <f>IF(BA337="","",VLOOKUP(CONCATENATE(I337,K337),[27]atualizada!$A$6:$N$160,10,0))</f>
        <v>#N/A</v>
      </c>
      <c r="BL337" s="494"/>
      <c r="BM337" s="494"/>
      <c r="BO337" s="491"/>
      <c r="BP337" s="491"/>
      <c r="BQ337" s="492">
        <f t="shared" si="142"/>
        <v>0</v>
      </c>
      <c r="BR337" s="494"/>
      <c r="BS337" s="494"/>
      <c r="BT337" s="494"/>
      <c r="BX337" s="493">
        <f t="shared" si="138"/>
        <v>0</v>
      </c>
      <c r="BY337" s="493" t="e">
        <f>#REF!*BE337</f>
        <v>#REF!</v>
      </c>
      <c r="BZ337" s="493">
        <f t="shared" si="141"/>
        <v>0</v>
      </c>
    </row>
    <row r="338" spans="1:78" ht="49.9" customHeight="1">
      <c r="A338" s="482">
        <f>IFERROR(VLOOKUP(G338,'base dados'!$K$2:$L$3,2,FALSE),0)</f>
        <v>0</v>
      </c>
      <c r="B338" s="482">
        <f>IFERROR(VLOOKUP(H338,'base dados'!$O$2:$P$5,2,FALSE),0)</f>
        <v>0</v>
      </c>
      <c r="C338" s="578">
        <f t="shared" si="139"/>
        <v>328</v>
      </c>
      <c r="D338" s="578"/>
      <c r="E338" s="578"/>
      <c r="F338" s="581"/>
      <c r="G338" s="579"/>
      <c r="H338" s="579"/>
      <c r="I338" s="578" t="str">
        <f>IFERROR(VLOOKUP(H338,'base dados'!$B$1:$E$47,4,FALSE)," ")</f>
        <v xml:space="preserve"> </v>
      </c>
      <c r="J338" s="582" t="s">
        <v>861</v>
      </c>
      <c r="K338" s="582">
        <v>100</v>
      </c>
      <c r="L338" s="586">
        <f t="shared" si="122"/>
        <v>100</v>
      </c>
      <c r="M338" s="587"/>
      <c r="N338" s="587"/>
      <c r="O338" s="586">
        <f t="shared" si="123"/>
        <v>0</v>
      </c>
      <c r="P338" s="587"/>
      <c r="Q338" s="587"/>
      <c r="R338" s="587"/>
      <c r="S338" s="587"/>
      <c r="T338" s="586">
        <f t="shared" si="124"/>
        <v>0</v>
      </c>
      <c r="U338" s="582"/>
      <c r="V338" s="582"/>
      <c r="W338" s="582"/>
      <c r="X338" s="582"/>
      <c r="Y338" s="586">
        <f t="shared" si="125"/>
        <v>0</v>
      </c>
      <c r="Z338" s="582"/>
      <c r="AA338" s="582"/>
      <c r="AB338" s="586">
        <f t="shared" si="126"/>
        <v>0</v>
      </c>
      <c r="AC338" s="582"/>
      <c r="AD338" s="582"/>
      <c r="AE338" s="582"/>
      <c r="AF338" s="586">
        <f t="shared" si="127"/>
        <v>0</v>
      </c>
      <c r="AG338" s="582"/>
      <c r="AH338" s="582"/>
      <c r="AI338" s="582"/>
      <c r="AJ338" s="582"/>
      <c r="AK338" s="586">
        <f t="shared" si="128"/>
        <v>0</v>
      </c>
      <c r="AL338" s="582"/>
      <c r="AM338" s="582"/>
      <c r="AN338" s="586">
        <f t="shared" si="129"/>
        <v>0</v>
      </c>
      <c r="AO338" s="582"/>
      <c r="AP338" s="582"/>
      <c r="AQ338" s="582"/>
      <c r="AR338" s="588">
        <f t="shared" si="130"/>
        <v>0</v>
      </c>
      <c r="AS338" s="590">
        <f t="shared" si="140"/>
        <v>0</v>
      </c>
      <c r="AT338" s="583" t="str">
        <f t="shared" si="131"/>
        <v/>
      </c>
      <c r="AU338" s="583" t="str">
        <f t="shared" si="132"/>
        <v/>
      </c>
      <c r="AV338" s="584" t="str">
        <f>IFERROR(VLOOKUP(G338,'base dados'!$B$2:$C$47,2,FALSE),"")</f>
        <v/>
      </c>
      <c r="AW338" s="589">
        <f t="shared" si="133"/>
        <v>0</v>
      </c>
      <c r="AX338" s="583" t="str">
        <f t="shared" si="134"/>
        <v/>
      </c>
      <c r="AY338" s="583" t="str">
        <f t="shared" si="135"/>
        <v/>
      </c>
      <c r="AZ338" s="585" t="str">
        <f>IFERROR(VLOOKUP(H338,'base dados'!$B$2:$C$47,2,FALSE),"")</f>
        <v/>
      </c>
      <c r="BA338" s="589">
        <f t="shared" si="136"/>
        <v>0</v>
      </c>
      <c r="BB338" s="589">
        <f t="shared" si="137"/>
        <v>0</v>
      </c>
      <c r="BD338" s="494"/>
      <c r="BE338" s="494"/>
      <c r="BF338" s="494"/>
      <c r="BG338" s="494"/>
      <c r="BH338" s="482" t="e">
        <f>VLOOKUP(I338,[27]TABELAS!$E$1:$F$48,2,0)</f>
        <v>#N/A</v>
      </c>
      <c r="BI338" s="491" t="str">
        <f>IF(AV338="","",VLOOKUP(CONCATENATE(I338,K338),[27]atualizada!$A$6:$N$160,12,0))</f>
        <v/>
      </c>
      <c r="BJ338" s="491" t="e">
        <f>IF(#REF!="","",VLOOKUP(CONCATENATE(I338,K338),[27]atualizada!$A$6:$N$160,8,0))</f>
        <v>#REF!</v>
      </c>
      <c r="BK338" s="491" t="e">
        <f>IF(BA338="","",VLOOKUP(CONCATENATE(I338,K338),[27]atualizada!$A$6:$N$160,10,0))</f>
        <v>#N/A</v>
      </c>
      <c r="BL338" s="494"/>
      <c r="BM338" s="494"/>
      <c r="BO338" s="491"/>
      <c r="BP338" s="491"/>
      <c r="BQ338" s="492">
        <f t="shared" si="142"/>
        <v>0</v>
      </c>
      <c r="BR338" s="494"/>
      <c r="BS338" s="494"/>
      <c r="BT338" s="494"/>
      <c r="BX338" s="493">
        <f t="shared" si="138"/>
        <v>0</v>
      </c>
      <c r="BY338" s="493" t="e">
        <f>#REF!*BE338</f>
        <v>#REF!</v>
      </c>
      <c r="BZ338" s="493">
        <f t="shared" si="141"/>
        <v>0</v>
      </c>
    </row>
    <row r="339" spans="1:78" ht="49.9" customHeight="1">
      <c r="A339" s="482">
        <f>IFERROR(VLOOKUP(G339,'base dados'!$K$2:$L$3,2,FALSE),0)</f>
        <v>0</v>
      </c>
      <c r="B339" s="482">
        <f>IFERROR(VLOOKUP(H339,'base dados'!$O$2:$P$5,2,FALSE),0)</f>
        <v>0</v>
      </c>
      <c r="C339" s="578">
        <f t="shared" si="139"/>
        <v>329</v>
      </c>
      <c r="D339" s="578"/>
      <c r="E339" s="578"/>
      <c r="F339" s="581"/>
      <c r="G339" s="579"/>
      <c r="H339" s="579"/>
      <c r="I339" s="578" t="str">
        <f>IFERROR(VLOOKUP(H339,'base dados'!$B$1:$E$47,4,FALSE)," ")</f>
        <v xml:space="preserve"> </v>
      </c>
      <c r="J339" s="582" t="s">
        <v>861</v>
      </c>
      <c r="K339" s="582">
        <v>100</v>
      </c>
      <c r="L339" s="586">
        <f t="shared" si="122"/>
        <v>100</v>
      </c>
      <c r="M339" s="587"/>
      <c r="N339" s="587"/>
      <c r="O339" s="586">
        <f t="shared" si="123"/>
        <v>0</v>
      </c>
      <c r="P339" s="587"/>
      <c r="Q339" s="587"/>
      <c r="R339" s="587"/>
      <c r="S339" s="587"/>
      <c r="T339" s="586">
        <f t="shared" si="124"/>
        <v>0</v>
      </c>
      <c r="U339" s="582"/>
      <c r="V339" s="582"/>
      <c r="W339" s="582"/>
      <c r="X339" s="582"/>
      <c r="Y339" s="586">
        <f t="shared" si="125"/>
        <v>0</v>
      </c>
      <c r="Z339" s="582"/>
      <c r="AA339" s="582"/>
      <c r="AB339" s="586">
        <f t="shared" si="126"/>
        <v>0</v>
      </c>
      <c r="AC339" s="582"/>
      <c r="AD339" s="582"/>
      <c r="AE339" s="582"/>
      <c r="AF339" s="586">
        <f t="shared" si="127"/>
        <v>0</v>
      </c>
      <c r="AG339" s="582"/>
      <c r="AH339" s="582"/>
      <c r="AI339" s="582"/>
      <c r="AJ339" s="582"/>
      <c r="AK339" s="586">
        <f t="shared" si="128"/>
        <v>0</v>
      </c>
      <c r="AL339" s="582"/>
      <c r="AM339" s="582"/>
      <c r="AN339" s="586">
        <f t="shared" si="129"/>
        <v>0</v>
      </c>
      <c r="AO339" s="582"/>
      <c r="AP339" s="582"/>
      <c r="AQ339" s="582"/>
      <c r="AR339" s="588">
        <f t="shared" si="130"/>
        <v>0</v>
      </c>
      <c r="AS339" s="590">
        <f t="shared" si="140"/>
        <v>0</v>
      </c>
      <c r="AT339" s="583" t="str">
        <f t="shared" si="131"/>
        <v/>
      </c>
      <c r="AU339" s="583" t="str">
        <f t="shared" si="132"/>
        <v/>
      </c>
      <c r="AV339" s="584" t="str">
        <f>IFERROR(VLOOKUP(G339,'base dados'!$B$2:$C$47,2,FALSE),"")</f>
        <v/>
      </c>
      <c r="AW339" s="589">
        <f t="shared" si="133"/>
        <v>0</v>
      </c>
      <c r="AX339" s="583" t="str">
        <f t="shared" si="134"/>
        <v/>
      </c>
      <c r="AY339" s="583" t="str">
        <f t="shared" si="135"/>
        <v/>
      </c>
      <c r="AZ339" s="585" t="str">
        <f>IFERROR(VLOOKUP(H339,'base dados'!$B$2:$C$47,2,FALSE),"")</f>
        <v/>
      </c>
      <c r="BA339" s="589">
        <f t="shared" si="136"/>
        <v>0</v>
      </c>
      <c r="BB339" s="589">
        <f t="shared" si="137"/>
        <v>0</v>
      </c>
      <c r="BD339" s="494"/>
      <c r="BE339" s="494"/>
      <c r="BF339" s="494"/>
      <c r="BG339" s="494"/>
      <c r="BH339" s="482" t="e">
        <f>VLOOKUP(I339,[27]TABELAS!$E$1:$F$48,2,0)</f>
        <v>#N/A</v>
      </c>
      <c r="BI339" s="491" t="str">
        <f>IF(AV339="","",VLOOKUP(CONCATENATE(I339,K339),[27]atualizada!$A$6:$N$160,12,0))</f>
        <v/>
      </c>
      <c r="BJ339" s="491" t="e">
        <f>IF(#REF!="","",VLOOKUP(CONCATENATE(I339,K339),[27]atualizada!$A$6:$N$160,8,0))</f>
        <v>#REF!</v>
      </c>
      <c r="BK339" s="491" t="e">
        <f>IF(BA339="","",VLOOKUP(CONCATENATE(I339,K339),[27]atualizada!$A$6:$N$160,10,0))</f>
        <v>#N/A</v>
      </c>
      <c r="BL339" s="494"/>
      <c r="BM339" s="494"/>
      <c r="BO339" s="491"/>
      <c r="BP339" s="491"/>
      <c r="BQ339" s="492">
        <f t="shared" si="142"/>
        <v>0</v>
      </c>
      <c r="BR339" s="494"/>
      <c r="BS339" s="494"/>
      <c r="BT339" s="494"/>
      <c r="BX339" s="493">
        <f t="shared" si="138"/>
        <v>0</v>
      </c>
      <c r="BY339" s="493" t="e">
        <f>#REF!*BE339</f>
        <v>#REF!</v>
      </c>
      <c r="BZ339" s="493">
        <f t="shared" si="141"/>
        <v>0</v>
      </c>
    </row>
    <row r="340" spans="1:78" ht="49.9" customHeight="1">
      <c r="A340" s="482">
        <f>IFERROR(VLOOKUP(G340,'base dados'!$K$2:$L$3,2,FALSE),0)</f>
        <v>0</v>
      </c>
      <c r="B340" s="482">
        <f>IFERROR(VLOOKUP(H340,'base dados'!$O$2:$P$5,2,FALSE),0)</f>
        <v>0</v>
      </c>
      <c r="C340" s="578">
        <f t="shared" si="139"/>
        <v>330</v>
      </c>
      <c r="D340" s="578"/>
      <c r="E340" s="578"/>
      <c r="F340" s="581"/>
      <c r="G340" s="579"/>
      <c r="H340" s="579"/>
      <c r="I340" s="578" t="str">
        <f>IFERROR(VLOOKUP(H340,'base dados'!$B$1:$E$47,4,FALSE)," ")</f>
        <v xml:space="preserve"> </v>
      </c>
      <c r="J340" s="582" t="s">
        <v>861</v>
      </c>
      <c r="K340" s="582">
        <v>100</v>
      </c>
      <c r="L340" s="586">
        <f t="shared" ref="L340:L403" si="143">IFERROR(IF(J340="1ª",K340,IF(J340="ÚNICA",K340,K340+L339)),0)</f>
        <v>100</v>
      </c>
      <c r="M340" s="587"/>
      <c r="N340" s="587"/>
      <c r="O340" s="586">
        <f t="shared" ref="O340:O403" si="144">IF(M340="",0,((M340/1000*2)+(L340/1000*2))*3.1416*N340)</f>
        <v>0</v>
      </c>
      <c r="P340" s="587"/>
      <c r="Q340" s="587"/>
      <c r="R340" s="587"/>
      <c r="S340" s="587"/>
      <c r="T340" s="586">
        <f t="shared" ref="T340:T403" si="145">IF(P340="",0,(((Q340+R340/1000*2)+(L340/1000*2))*4*S340*P340)+((Q340+R340/1000)+(L340/1000*2))*((Q340+R340/1000)+(L340/1000*2))*3.1416/4*P340)</f>
        <v>0</v>
      </c>
      <c r="U340" s="582"/>
      <c r="V340" s="582"/>
      <c r="W340" s="582"/>
      <c r="X340" s="582"/>
      <c r="Y340" s="586">
        <f t="shared" ref="Y340:Y403" si="146">(((U340+V340+L340*0.001)/2)*PI())*W340*X340</f>
        <v>0</v>
      </c>
      <c r="Z340" s="582"/>
      <c r="AA340" s="582"/>
      <c r="AB340" s="586">
        <f t="shared" ref="AB340:AB403" si="147">4*PI()*(((Z340+L340*0.001)/2)^2)*AA340</f>
        <v>0</v>
      </c>
      <c r="AC340" s="582"/>
      <c r="AD340" s="582"/>
      <c r="AE340" s="582"/>
      <c r="AF340" s="586">
        <f t="shared" ref="AF340:AF403" si="148">IF(AE340&gt;0,((AC340+L340*0.001)*PI()*AD340*AE340)+(((AC340+L340*0.001)/2)^2*PI())*2,0)</f>
        <v>0</v>
      </c>
      <c r="AG340" s="582"/>
      <c r="AH340" s="582"/>
      <c r="AI340" s="582"/>
      <c r="AJ340" s="582"/>
      <c r="AK340" s="586">
        <f t="shared" ref="AK340:AK403" si="149">(((AG340+L340*0.002)*(AH340+L340*0.002))*2+((AG340+L340*0.002)*(AI340+L340*0.002))*2+((AH340+L340*0.002)*(AI340+L340*0.002))*2)*AJ340</f>
        <v>0</v>
      </c>
      <c r="AL340" s="582"/>
      <c r="AM340" s="582"/>
      <c r="AN340" s="586">
        <f t="shared" ref="AN340:AN403" si="150">PI()*(AL340/2)^2*AM340</f>
        <v>0</v>
      </c>
      <c r="AO340" s="582"/>
      <c r="AP340" s="582"/>
      <c r="AQ340" s="582"/>
      <c r="AR340" s="588">
        <f t="shared" ref="AR340:AR403" si="151">IF(AO340="",0,(AQ340*AP340*AO340))</f>
        <v>0</v>
      </c>
      <c r="AS340" s="590">
        <f t="shared" si="140"/>
        <v>0</v>
      </c>
      <c r="AT340" s="583" t="str">
        <f t="shared" ref="AT340:AT403" si="152">IF(G340="REM. ISOLANTE TÉRM. FLEX. TUBOS/EQP.",AS340,IF(G340="REM.ISOLANTE TÉRMICO RÍGIDO EM TUBO/EQTO",AS340,""))</f>
        <v/>
      </c>
      <c r="AU340" s="583" t="str">
        <f t="shared" ref="AU340:AU403" si="153">IF(G340="REM. ISOLANTE TÉRM. FLEX. TUBOS/EQP.",AS340*(K340/1000),IF(G340="REM.ISOLANTE TÉRMICO RÍGIDO EM TUBO/EQTO",AS340*(K340/1000),""))</f>
        <v/>
      </c>
      <c r="AV340" s="584" t="str">
        <f>IFERROR(VLOOKUP(G340,'base dados'!$B$2:$C$47,2,FALSE),"")</f>
        <v/>
      </c>
      <c r="AW340" s="589">
        <f t="shared" ref="AW340:AW403" si="154">IF(AV340="",0,AU340*AV340)</f>
        <v>0</v>
      </c>
      <c r="AX340" s="583" t="str">
        <f t="shared" ref="AX340:AX403" si="155">IF(H340="INST. ISOL TÉRM. FLEX. EQTO (DENS 64-96)",AS340,IF(H340="INST. ISOLANTE TÉRM. RÍGIDO EM EQUIPAM.",AS340,IF(H340="INST. ISOLANTE TÉRM. À FRIO PRÉ-MOL EQTO",AS340,IF(H340="INST. ISOL. TÉRM. À FRIO INJETADO-EQTO",AS340,""))))</f>
        <v/>
      </c>
      <c r="AY340" s="583" t="str">
        <f t="shared" ref="AY340:AY403" si="156">IF(H340="INST. ISOL TÉRM. FLEX. EQTO (DENS 64-96)",AS340*(L340/1000),IF(H340="INST. ISOLANTE TÉRM. RÍGIDO EM EQUIPAM.",AS340*(L340/1000),IF(H340="INST. ISOLANTE TÉRM. À FRIO PRÉ-MOL EQTO",AS340*(L340/1000),IF(H340="INST. ISOL. TÉRM. À FRIO INJETADO-EQTO",AS340*(L340/1000),""))))</f>
        <v/>
      </c>
      <c r="AZ340" s="585" t="str">
        <f>IFERROR(VLOOKUP(H340,'base dados'!$B$2:$C$47,2,FALSE),"")</f>
        <v/>
      </c>
      <c r="BA340" s="589">
        <f t="shared" ref="BA340:BA403" si="157">IFERROR(IF(AZ340="",0,AY340*AZ340),0)</f>
        <v>0</v>
      </c>
      <c r="BB340" s="589">
        <f t="shared" ref="BB340:BB403" si="158">BA340+AW340</f>
        <v>0</v>
      </c>
      <c r="BD340" s="494"/>
      <c r="BE340" s="494"/>
      <c r="BF340" s="494"/>
      <c r="BG340" s="494"/>
      <c r="BH340" s="482" t="e">
        <f>VLOOKUP(I340,[27]TABELAS!$E$1:$F$48,2,0)</f>
        <v>#N/A</v>
      </c>
      <c r="BI340" s="491" t="str">
        <f>IF(AV340="","",VLOOKUP(CONCATENATE(I340,K340),[27]atualizada!$A$6:$N$160,12,0))</f>
        <v/>
      </c>
      <c r="BJ340" s="491" t="e">
        <f>IF(#REF!="","",VLOOKUP(CONCATENATE(I340,K340),[27]atualizada!$A$6:$N$160,8,0))</f>
        <v>#REF!</v>
      </c>
      <c r="BK340" s="491" t="e">
        <f>IF(BA340="","",VLOOKUP(CONCATENATE(I340,K340),[27]atualizada!$A$6:$N$160,10,0))</f>
        <v>#N/A</v>
      </c>
      <c r="BL340" s="494"/>
      <c r="BM340" s="494"/>
      <c r="BO340" s="491"/>
      <c r="BP340" s="491"/>
      <c r="BQ340" s="492">
        <f t="shared" si="142"/>
        <v>0</v>
      </c>
      <c r="BR340" s="494"/>
      <c r="BS340" s="494"/>
      <c r="BT340" s="494"/>
      <c r="BX340" s="493">
        <f t="shared" ref="BX340:BX403" si="159">AW340*BD340</f>
        <v>0</v>
      </c>
      <c r="BY340" s="493" t="e">
        <f>#REF!*BE340</f>
        <v>#REF!</v>
      </c>
      <c r="BZ340" s="493">
        <f t="shared" si="141"/>
        <v>0</v>
      </c>
    </row>
    <row r="341" spans="1:78" ht="49.9" customHeight="1">
      <c r="A341" s="482">
        <f>IFERROR(VLOOKUP(G341,'base dados'!$K$2:$L$3,2,FALSE),0)</f>
        <v>0</v>
      </c>
      <c r="B341" s="482">
        <f>IFERROR(VLOOKUP(H341,'base dados'!$O$2:$P$5,2,FALSE),0)</f>
        <v>0</v>
      </c>
      <c r="C341" s="578">
        <f t="shared" si="139"/>
        <v>331</v>
      </c>
      <c r="D341" s="578"/>
      <c r="E341" s="578"/>
      <c r="F341" s="581"/>
      <c r="G341" s="579"/>
      <c r="H341" s="579"/>
      <c r="I341" s="578" t="str">
        <f>IFERROR(VLOOKUP(H341,'base dados'!$B$1:$E$47,4,FALSE)," ")</f>
        <v xml:space="preserve"> </v>
      </c>
      <c r="J341" s="582" t="s">
        <v>861</v>
      </c>
      <c r="K341" s="582">
        <v>100</v>
      </c>
      <c r="L341" s="586">
        <f t="shared" si="143"/>
        <v>100</v>
      </c>
      <c r="M341" s="587"/>
      <c r="N341" s="587"/>
      <c r="O341" s="586">
        <f t="shared" si="144"/>
        <v>0</v>
      </c>
      <c r="P341" s="587"/>
      <c r="Q341" s="587"/>
      <c r="R341" s="587"/>
      <c r="S341" s="587"/>
      <c r="T341" s="586">
        <f t="shared" si="145"/>
        <v>0</v>
      </c>
      <c r="U341" s="582"/>
      <c r="V341" s="582"/>
      <c r="W341" s="582"/>
      <c r="X341" s="582"/>
      <c r="Y341" s="586">
        <f t="shared" si="146"/>
        <v>0</v>
      </c>
      <c r="Z341" s="582"/>
      <c r="AA341" s="582"/>
      <c r="AB341" s="586">
        <f t="shared" si="147"/>
        <v>0</v>
      </c>
      <c r="AC341" s="582"/>
      <c r="AD341" s="582"/>
      <c r="AE341" s="582"/>
      <c r="AF341" s="586">
        <f t="shared" si="148"/>
        <v>0</v>
      </c>
      <c r="AG341" s="582"/>
      <c r="AH341" s="582"/>
      <c r="AI341" s="582"/>
      <c r="AJ341" s="582"/>
      <c r="AK341" s="586">
        <f t="shared" si="149"/>
        <v>0</v>
      </c>
      <c r="AL341" s="582"/>
      <c r="AM341" s="582"/>
      <c r="AN341" s="586">
        <f t="shared" si="150"/>
        <v>0</v>
      </c>
      <c r="AO341" s="582"/>
      <c r="AP341" s="582"/>
      <c r="AQ341" s="582"/>
      <c r="AR341" s="588">
        <f t="shared" si="151"/>
        <v>0</v>
      </c>
      <c r="AS341" s="590">
        <f t="shared" si="140"/>
        <v>0</v>
      </c>
      <c r="AT341" s="583" t="str">
        <f t="shared" si="152"/>
        <v/>
      </c>
      <c r="AU341" s="583" t="str">
        <f t="shared" si="153"/>
        <v/>
      </c>
      <c r="AV341" s="584" t="str">
        <f>IFERROR(VLOOKUP(G341,'base dados'!$B$2:$C$47,2,FALSE),"")</f>
        <v/>
      </c>
      <c r="AW341" s="589">
        <f t="shared" si="154"/>
        <v>0</v>
      </c>
      <c r="AX341" s="583" t="str">
        <f t="shared" si="155"/>
        <v/>
      </c>
      <c r="AY341" s="583" t="str">
        <f t="shared" si="156"/>
        <v/>
      </c>
      <c r="AZ341" s="585" t="str">
        <f>IFERROR(VLOOKUP(H341,'base dados'!$B$2:$C$47,2,FALSE),"")</f>
        <v/>
      </c>
      <c r="BA341" s="589">
        <f t="shared" si="157"/>
        <v>0</v>
      </c>
      <c r="BB341" s="589">
        <f t="shared" si="158"/>
        <v>0</v>
      </c>
      <c r="BD341" s="494"/>
      <c r="BE341" s="494"/>
      <c r="BF341" s="494"/>
      <c r="BG341" s="494"/>
      <c r="BH341" s="482" t="e">
        <f>VLOOKUP(I341,[27]TABELAS!$E$1:$F$48,2,0)</f>
        <v>#N/A</v>
      </c>
      <c r="BI341" s="491" t="str">
        <f>IF(AV341="","",VLOOKUP(CONCATENATE(I341,K341),[27]atualizada!$A$6:$N$160,12,0))</f>
        <v/>
      </c>
      <c r="BJ341" s="491" t="e">
        <f>IF(#REF!="","",VLOOKUP(CONCATENATE(I341,K341),[27]atualizada!$A$6:$N$160,8,0))</f>
        <v>#REF!</v>
      </c>
      <c r="BK341" s="491" t="e">
        <f>IF(BA341="","",VLOOKUP(CONCATENATE(I341,K341),[27]atualizada!$A$6:$N$160,10,0))</f>
        <v>#N/A</v>
      </c>
      <c r="BL341" s="494"/>
      <c r="BM341" s="494"/>
      <c r="BO341" s="491"/>
      <c r="BP341" s="491"/>
      <c r="BQ341" s="492">
        <f t="shared" si="142"/>
        <v>0</v>
      </c>
      <c r="BR341" s="494"/>
      <c r="BS341" s="494"/>
      <c r="BT341" s="494"/>
      <c r="BX341" s="493">
        <f t="shared" si="159"/>
        <v>0</v>
      </c>
      <c r="BY341" s="493" t="e">
        <f>#REF!*BE341</f>
        <v>#REF!</v>
      </c>
      <c r="BZ341" s="493">
        <f t="shared" si="141"/>
        <v>0</v>
      </c>
    </row>
    <row r="342" spans="1:78" ht="49.9" customHeight="1">
      <c r="A342" s="482">
        <f>IFERROR(VLOOKUP(G342,'base dados'!$K$2:$L$3,2,FALSE),0)</f>
        <v>0</v>
      </c>
      <c r="B342" s="482">
        <f>IFERROR(VLOOKUP(H342,'base dados'!$O$2:$P$5,2,FALSE),0)</f>
        <v>0</v>
      </c>
      <c r="C342" s="578">
        <f t="shared" si="139"/>
        <v>332</v>
      </c>
      <c r="D342" s="578"/>
      <c r="E342" s="578"/>
      <c r="F342" s="581"/>
      <c r="G342" s="579"/>
      <c r="H342" s="579"/>
      <c r="I342" s="578" t="str">
        <f>IFERROR(VLOOKUP(H342,'base dados'!$B$1:$E$47,4,FALSE)," ")</f>
        <v xml:space="preserve"> </v>
      </c>
      <c r="J342" s="582" t="s">
        <v>861</v>
      </c>
      <c r="K342" s="582">
        <v>100</v>
      </c>
      <c r="L342" s="586">
        <f t="shared" si="143"/>
        <v>100</v>
      </c>
      <c r="M342" s="587"/>
      <c r="N342" s="587"/>
      <c r="O342" s="586">
        <f t="shared" si="144"/>
        <v>0</v>
      </c>
      <c r="P342" s="587"/>
      <c r="Q342" s="587"/>
      <c r="R342" s="587"/>
      <c r="S342" s="587"/>
      <c r="T342" s="586">
        <f t="shared" si="145"/>
        <v>0</v>
      </c>
      <c r="U342" s="582"/>
      <c r="V342" s="582"/>
      <c r="W342" s="582"/>
      <c r="X342" s="582"/>
      <c r="Y342" s="586">
        <f t="shared" si="146"/>
        <v>0</v>
      </c>
      <c r="Z342" s="582"/>
      <c r="AA342" s="582"/>
      <c r="AB342" s="586">
        <f t="shared" si="147"/>
        <v>0</v>
      </c>
      <c r="AC342" s="582"/>
      <c r="AD342" s="582"/>
      <c r="AE342" s="582"/>
      <c r="AF342" s="586">
        <f t="shared" si="148"/>
        <v>0</v>
      </c>
      <c r="AG342" s="582"/>
      <c r="AH342" s="582"/>
      <c r="AI342" s="582"/>
      <c r="AJ342" s="582"/>
      <c r="AK342" s="586">
        <f t="shared" si="149"/>
        <v>0</v>
      </c>
      <c r="AL342" s="582"/>
      <c r="AM342" s="582"/>
      <c r="AN342" s="586">
        <f t="shared" si="150"/>
        <v>0</v>
      </c>
      <c r="AO342" s="582"/>
      <c r="AP342" s="582"/>
      <c r="AQ342" s="582"/>
      <c r="AR342" s="588">
        <f t="shared" si="151"/>
        <v>0</v>
      </c>
      <c r="AS342" s="590">
        <f t="shared" si="140"/>
        <v>0</v>
      </c>
      <c r="AT342" s="583" t="str">
        <f t="shared" si="152"/>
        <v/>
      </c>
      <c r="AU342" s="583" t="str">
        <f t="shared" si="153"/>
        <v/>
      </c>
      <c r="AV342" s="584" t="str">
        <f>IFERROR(VLOOKUP(G342,'base dados'!$B$2:$C$47,2,FALSE),"")</f>
        <v/>
      </c>
      <c r="AW342" s="589">
        <f t="shared" si="154"/>
        <v>0</v>
      </c>
      <c r="AX342" s="583" t="str">
        <f t="shared" si="155"/>
        <v/>
      </c>
      <c r="AY342" s="583" t="str">
        <f t="shared" si="156"/>
        <v/>
      </c>
      <c r="AZ342" s="585" t="str">
        <f>IFERROR(VLOOKUP(H342,'base dados'!$B$2:$C$47,2,FALSE),"")</f>
        <v/>
      </c>
      <c r="BA342" s="589">
        <f t="shared" si="157"/>
        <v>0</v>
      </c>
      <c r="BB342" s="589">
        <f t="shared" si="158"/>
        <v>0</v>
      </c>
      <c r="BD342" s="494"/>
      <c r="BE342" s="494"/>
      <c r="BF342" s="494"/>
      <c r="BG342" s="494"/>
      <c r="BH342" s="482" t="e">
        <f>VLOOKUP(I342,[27]TABELAS!$E$1:$F$48,2,0)</f>
        <v>#N/A</v>
      </c>
      <c r="BI342" s="491" t="str">
        <f>IF(AV342="","",VLOOKUP(CONCATENATE(I342,K342),[27]atualizada!$A$6:$N$160,12,0))</f>
        <v/>
      </c>
      <c r="BJ342" s="491" t="e">
        <f>IF(#REF!="","",VLOOKUP(CONCATENATE(I342,K342),[27]atualizada!$A$6:$N$160,8,0))</f>
        <v>#REF!</v>
      </c>
      <c r="BK342" s="491" t="e">
        <f>IF(BA342="","",VLOOKUP(CONCATENATE(I342,K342),[27]atualizada!$A$6:$N$160,10,0))</f>
        <v>#N/A</v>
      </c>
      <c r="BL342" s="494"/>
      <c r="BM342" s="494"/>
      <c r="BO342" s="491"/>
      <c r="BP342" s="491"/>
      <c r="BQ342" s="492">
        <f t="shared" si="142"/>
        <v>0</v>
      </c>
      <c r="BR342" s="494"/>
      <c r="BS342" s="494"/>
      <c r="BT342" s="494"/>
      <c r="BX342" s="493">
        <f t="shared" si="159"/>
        <v>0</v>
      </c>
      <c r="BY342" s="493" t="e">
        <f>#REF!*BE342</f>
        <v>#REF!</v>
      </c>
      <c r="BZ342" s="493">
        <f t="shared" si="141"/>
        <v>0</v>
      </c>
    </row>
    <row r="343" spans="1:78" ht="49.9" customHeight="1">
      <c r="A343" s="482">
        <f>IFERROR(VLOOKUP(G343,'base dados'!$K$2:$L$3,2,FALSE),0)</f>
        <v>0</v>
      </c>
      <c r="B343" s="482">
        <f>IFERROR(VLOOKUP(H343,'base dados'!$O$2:$P$5,2,FALSE),0)</f>
        <v>0</v>
      </c>
      <c r="C343" s="578">
        <f t="shared" si="139"/>
        <v>333</v>
      </c>
      <c r="D343" s="578"/>
      <c r="E343" s="578"/>
      <c r="F343" s="581"/>
      <c r="G343" s="579"/>
      <c r="H343" s="579"/>
      <c r="I343" s="578" t="str">
        <f>IFERROR(VLOOKUP(H343,'base dados'!$B$1:$E$47,4,FALSE)," ")</f>
        <v xml:space="preserve"> </v>
      </c>
      <c r="J343" s="582" t="s">
        <v>861</v>
      </c>
      <c r="K343" s="582">
        <v>100</v>
      </c>
      <c r="L343" s="586">
        <f t="shared" si="143"/>
        <v>100</v>
      </c>
      <c r="M343" s="587"/>
      <c r="N343" s="587"/>
      <c r="O343" s="586">
        <f t="shared" si="144"/>
        <v>0</v>
      </c>
      <c r="P343" s="587"/>
      <c r="Q343" s="587"/>
      <c r="R343" s="587"/>
      <c r="S343" s="587"/>
      <c r="T343" s="586">
        <f t="shared" si="145"/>
        <v>0</v>
      </c>
      <c r="U343" s="582"/>
      <c r="V343" s="582"/>
      <c r="W343" s="582"/>
      <c r="X343" s="582"/>
      <c r="Y343" s="586">
        <f t="shared" si="146"/>
        <v>0</v>
      </c>
      <c r="Z343" s="582"/>
      <c r="AA343" s="582"/>
      <c r="AB343" s="586">
        <f t="shared" si="147"/>
        <v>0</v>
      </c>
      <c r="AC343" s="582"/>
      <c r="AD343" s="582"/>
      <c r="AE343" s="582"/>
      <c r="AF343" s="586">
        <f t="shared" si="148"/>
        <v>0</v>
      </c>
      <c r="AG343" s="582"/>
      <c r="AH343" s="582"/>
      <c r="AI343" s="582"/>
      <c r="AJ343" s="582"/>
      <c r="AK343" s="586">
        <f t="shared" si="149"/>
        <v>0</v>
      </c>
      <c r="AL343" s="582"/>
      <c r="AM343" s="582"/>
      <c r="AN343" s="586">
        <f t="shared" si="150"/>
        <v>0</v>
      </c>
      <c r="AO343" s="582"/>
      <c r="AP343" s="582"/>
      <c r="AQ343" s="582"/>
      <c r="AR343" s="588">
        <f t="shared" si="151"/>
        <v>0</v>
      </c>
      <c r="AS343" s="590">
        <f t="shared" si="140"/>
        <v>0</v>
      </c>
      <c r="AT343" s="583" t="str">
        <f t="shared" si="152"/>
        <v/>
      </c>
      <c r="AU343" s="583" t="str">
        <f t="shared" si="153"/>
        <v/>
      </c>
      <c r="AV343" s="584" t="str">
        <f>IFERROR(VLOOKUP(G343,'base dados'!$B$2:$C$47,2,FALSE),"")</f>
        <v/>
      </c>
      <c r="AW343" s="589">
        <f t="shared" si="154"/>
        <v>0</v>
      </c>
      <c r="AX343" s="583" t="str">
        <f t="shared" si="155"/>
        <v/>
      </c>
      <c r="AY343" s="583" t="str">
        <f t="shared" si="156"/>
        <v/>
      </c>
      <c r="AZ343" s="585" t="str">
        <f>IFERROR(VLOOKUP(H343,'base dados'!$B$2:$C$47,2,FALSE),"")</f>
        <v/>
      </c>
      <c r="BA343" s="589">
        <f t="shared" si="157"/>
        <v>0</v>
      </c>
      <c r="BB343" s="589">
        <f t="shared" si="158"/>
        <v>0</v>
      </c>
      <c r="BD343" s="494"/>
      <c r="BE343" s="494"/>
      <c r="BF343" s="494"/>
      <c r="BG343" s="494"/>
      <c r="BH343" s="482" t="e">
        <f>VLOOKUP(I343,[27]TABELAS!$E$1:$F$48,2,0)</f>
        <v>#N/A</v>
      </c>
      <c r="BI343" s="491" t="str">
        <f>IF(AV343="","",VLOOKUP(CONCATENATE(I343,K343),[27]atualizada!$A$6:$N$160,12,0))</f>
        <v/>
      </c>
      <c r="BJ343" s="491" t="e">
        <f>IF(#REF!="","",VLOOKUP(CONCATENATE(I343,K343),[27]atualizada!$A$6:$N$160,8,0))</f>
        <v>#REF!</v>
      </c>
      <c r="BK343" s="491" t="e">
        <f>IF(BA343="","",VLOOKUP(CONCATENATE(I343,K343),[27]atualizada!$A$6:$N$160,10,0))</f>
        <v>#N/A</v>
      </c>
      <c r="BL343" s="494"/>
      <c r="BM343" s="494"/>
      <c r="BO343" s="491"/>
      <c r="BP343" s="491"/>
      <c r="BQ343" s="492">
        <f t="shared" si="142"/>
        <v>0</v>
      </c>
      <c r="BR343" s="494"/>
      <c r="BS343" s="494"/>
      <c r="BT343" s="494"/>
      <c r="BX343" s="493">
        <f t="shared" si="159"/>
        <v>0</v>
      </c>
      <c r="BY343" s="493" t="e">
        <f>#REF!*BE343</f>
        <v>#REF!</v>
      </c>
      <c r="BZ343" s="493">
        <f t="shared" si="141"/>
        <v>0</v>
      </c>
    </row>
    <row r="344" spans="1:78" ht="49.9" customHeight="1">
      <c r="A344" s="482">
        <f>IFERROR(VLOOKUP(G344,'base dados'!$K$2:$L$3,2,FALSE),0)</f>
        <v>0</v>
      </c>
      <c r="B344" s="482">
        <f>IFERROR(VLOOKUP(H344,'base dados'!$O$2:$P$5,2,FALSE),0)</f>
        <v>0</v>
      </c>
      <c r="C344" s="578">
        <f t="shared" si="139"/>
        <v>334</v>
      </c>
      <c r="D344" s="578"/>
      <c r="E344" s="578"/>
      <c r="F344" s="581"/>
      <c r="G344" s="579"/>
      <c r="H344" s="579"/>
      <c r="I344" s="578" t="str">
        <f>IFERROR(VLOOKUP(H344,'base dados'!$B$1:$E$47,4,FALSE)," ")</f>
        <v xml:space="preserve"> </v>
      </c>
      <c r="J344" s="582" t="s">
        <v>861</v>
      </c>
      <c r="K344" s="582">
        <v>100</v>
      </c>
      <c r="L344" s="586">
        <f t="shared" si="143"/>
        <v>100</v>
      </c>
      <c r="M344" s="587"/>
      <c r="N344" s="587"/>
      <c r="O344" s="586">
        <f t="shared" si="144"/>
        <v>0</v>
      </c>
      <c r="P344" s="587"/>
      <c r="Q344" s="587"/>
      <c r="R344" s="587"/>
      <c r="S344" s="587"/>
      <c r="T344" s="586">
        <f t="shared" si="145"/>
        <v>0</v>
      </c>
      <c r="U344" s="582"/>
      <c r="V344" s="582"/>
      <c r="W344" s="582"/>
      <c r="X344" s="582"/>
      <c r="Y344" s="586">
        <f t="shared" si="146"/>
        <v>0</v>
      </c>
      <c r="Z344" s="582"/>
      <c r="AA344" s="582"/>
      <c r="AB344" s="586">
        <f t="shared" si="147"/>
        <v>0</v>
      </c>
      <c r="AC344" s="582"/>
      <c r="AD344" s="582"/>
      <c r="AE344" s="582"/>
      <c r="AF344" s="586">
        <f t="shared" si="148"/>
        <v>0</v>
      </c>
      <c r="AG344" s="582"/>
      <c r="AH344" s="582"/>
      <c r="AI344" s="582"/>
      <c r="AJ344" s="582"/>
      <c r="AK344" s="586">
        <f t="shared" si="149"/>
        <v>0</v>
      </c>
      <c r="AL344" s="582"/>
      <c r="AM344" s="582"/>
      <c r="AN344" s="586">
        <f t="shared" si="150"/>
        <v>0</v>
      </c>
      <c r="AO344" s="582"/>
      <c r="AP344" s="582"/>
      <c r="AQ344" s="582"/>
      <c r="AR344" s="588">
        <f t="shared" si="151"/>
        <v>0</v>
      </c>
      <c r="AS344" s="590">
        <f t="shared" si="140"/>
        <v>0</v>
      </c>
      <c r="AT344" s="583" t="str">
        <f t="shared" si="152"/>
        <v/>
      </c>
      <c r="AU344" s="583" t="str">
        <f t="shared" si="153"/>
        <v/>
      </c>
      <c r="AV344" s="584" t="str">
        <f>IFERROR(VLOOKUP(G344,'base dados'!$B$2:$C$47,2,FALSE),"")</f>
        <v/>
      </c>
      <c r="AW344" s="589">
        <f t="shared" si="154"/>
        <v>0</v>
      </c>
      <c r="AX344" s="583" t="str">
        <f t="shared" si="155"/>
        <v/>
      </c>
      <c r="AY344" s="583" t="str">
        <f t="shared" si="156"/>
        <v/>
      </c>
      <c r="AZ344" s="585" t="str">
        <f>IFERROR(VLOOKUP(H344,'base dados'!$B$2:$C$47,2,FALSE),"")</f>
        <v/>
      </c>
      <c r="BA344" s="589">
        <f t="shared" si="157"/>
        <v>0</v>
      </c>
      <c r="BB344" s="589">
        <f t="shared" si="158"/>
        <v>0</v>
      </c>
      <c r="BD344" s="494"/>
      <c r="BE344" s="494"/>
      <c r="BF344" s="494"/>
      <c r="BG344" s="494"/>
      <c r="BH344" s="482" t="e">
        <f>VLOOKUP(I344,[27]TABELAS!$E$1:$F$48,2,0)</f>
        <v>#N/A</v>
      </c>
      <c r="BI344" s="491" t="str">
        <f>IF(AV344="","",VLOOKUP(CONCATENATE(I344,K344),[27]atualizada!$A$6:$N$160,12,0))</f>
        <v/>
      </c>
      <c r="BJ344" s="491" t="e">
        <f>IF(#REF!="","",VLOOKUP(CONCATENATE(I344,K344),[27]atualizada!$A$6:$N$160,8,0))</f>
        <v>#REF!</v>
      </c>
      <c r="BK344" s="491" t="e">
        <f>IF(BA344="","",VLOOKUP(CONCATENATE(I344,K344),[27]atualizada!$A$6:$N$160,10,0))</f>
        <v>#N/A</v>
      </c>
      <c r="BL344" s="494"/>
      <c r="BM344" s="494"/>
      <c r="BO344" s="491"/>
      <c r="BP344" s="491"/>
      <c r="BQ344" s="492">
        <f t="shared" si="142"/>
        <v>0</v>
      </c>
      <c r="BR344" s="494"/>
      <c r="BS344" s="494"/>
      <c r="BT344" s="494"/>
      <c r="BX344" s="493">
        <f t="shared" si="159"/>
        <v>0</v>
      </c>
      <c r="BY344" s="493" t="e">
        <f>#REF!*BE344</f>
        <v>#REF!</v>
      </c>
      <c r="BZ344" s="493">
        <f t="shared" si="141"/>
        <v>0</v>
      </c>
    </row>
    <row r="345" spans="1:78" ht="49.9" customHeight="1">
      <c r="A345" s="482">
        <f>IFERROR(VLOOKUP(G345,'base dados'!$K$2:$L$3,2,FALSE),0)</f>
        <v>0</v>
      </c>
      <c r="B345" s="482">
        <f>IFERROR(VLOOKUP(H345,'base dados'!$O$2:$P$5,2,FALSE),0)</f>
        <v>0</v>
      </c>
      <c r="C345" s="578">
        <f t="shared" si="139"/>
        <v>335</v>
      </c>
      <c r="D345" s="578"/>
      <c r="E345" s="578"/>
      <c r="F345" s="581"/>
      <c r="G345" s="579"/>
      <c r="H345" s="579"/>
      <c r="I345" s="578" t="str">
        <f>IFERROR(VLOOKUP(H345,'base dados'!$B$1:$E$47,4,FALSE)," ")</f>
        <v xml:space="preserve"> </v>
      </c>
      <c r="J345" s="582" t="s">
        <v>861</v>
      </c>
      <c r="K345" s="582">
        <v>100</v>
      </c>
      <c r="L345" s="586">
        <f t="shared" si="143"/>
        <v>100</v>
      </c>
      <c r="M345" s="587"/>
      <c r="N345" s="587"/>
      <c r="O345" s="586">
        <f t="shared" si="144"/>
        <v>0</v>
      </c>
      <c r="P345" s="587"/>
      <c r="Q345" s="587"/>
      <c r="R345" s="587"/>
      <c r="S345" s="587"/>
      <c r="T345" s="586">
        <f t="shared" si="145"/>
        <v>0</v>
      </c>
      <c r="U345" s="582"/>
      <c r="V345" s="582"/>
      <c r="W345" s="582"/>
      <c r="X345" s="582"/>
      <c r="Y345" s="586">
        <f t="shared" si="146"/>
        <v>0</v>
      </c>
      <c r="Z345" s="582"/>
      <c r="AA345" s="582"/>
      <c r="AB345" s="586">
        <f t="shared" si="147"/>
        <v>0</v>
      </c>
      <c r="AC345" s="582"/>
      <c r="AD345" s="582"/>
      <c r="AE345" s="582"/>
      <c r="AF345" s="586">
        <f t="shared" si="148"/>
        <v>0</v>
      </c>
      <c r="AG345" s="582"/>
      <c r="AH345" s="582"/>
      <c r="AI345" s="582"/>
      <c r="AJ345" s="582"/>
      <c r="AK345" s="586">
        <f t="shared" si="149"/>
        <v>0</v>
      </c>
      <c r="AL345" s="582"/>
      <c r="AM345" s="582"/>
      <c r="AN345" s="586">
        <f t="shared" si="150"/>
        <v>0</v>
      </c>
      <c r="AO345" s="582"/>
      <c r="AP345" s="582"/>
      <c r="AQ345" s="582"/>
      <c r="AR345" s="588">
        <f t="shared" si="151"/>
        <v>0</v>
      </c>
      <c r="AS345" s="590">
        <f t="shared" si="140"/>
        <v>0</v>
      </c>
      <c r="AT345" s="583" t="str">
        <f t="shared" si="152"/>
        <v/>
      </c>
      <c r="AU345" s="583" t="str">
        <f t="shared" si="153"/>
        <v/>
      </c>
      <c r="AV345" s="584" t="str">
        <f>IFERROR(VLOOKUP(G345,'base dados'!$B$2:$C$47,2,FALSE),"")</f>
        <v/>
      </c>
      <c r="AW345" s="589">
        <f t="shared" si="154"/>
        <v>0</v>
      </c>
      <c r="AX345" s="583" t="str">
        <f t="shared" si="155"/>
        <v/>
      </c>
      <c r="AY345" s="583" t="str">
        <f t="shared" si="156"/>
        <v/>
      </c>
      <c r="AZ345" s="585" t="str">
        <f>IFERROR(VLOOKUP(H345,'base dados'!$B$2:$C$47,2,FALSE),"")</f>
        <v/>
      </c>
      <c r="BA345" s="589">
        <f t="shared" si="157"/>
        <v>0</v>
      </c>
      <c r="BB345" s="589">
        <f t="shared" si="158"/>
        <v>0</v>
      </c>
      <c r="BD345" s="494"/>
      <c r="BE345" s="494"/>
      <c r="BF345" s="494"/>
      <c r="BG345" s="494"/>
      <c r="BH345" s="482" t="e">
        <f>VLOOKUP(I345,[27]TABELAS!$E$1:$F$48,2,0)</f>
        <v>#N/A</v>
      </c>
      <c r="BI345" s="491" t="str">
        <f>IF(AV345="","",VLOOKUP(CONCATENATE(I345,K345),[27]atualizada!$A$6:$N$160,12,0))</f>
        <v/>
      </c>
      <c r="BJ345" s="491" t="e">
        <f>IF(#REF!="","",VLOOKUP(CONCATENATE(I345,K345),[27]atualizada!$A$6:$N$160,8,0))</f>
        <v>#REF!</v>
      </c>
      <c r="BK345" s="491" t="e">
        <f>IF(BA345="","",VLOOKUP(CONCATENATE(I345,K345),[27]atualizada!$A$6:$N$160,10,0))</f>
        <v>#N/A</v>
      </c>
      <c r="BL345" s="494"/>
      <c r="BM345" s="494"/>
      <c r="BO345" s="491"/>
      <c r="BP345" s="491"/>
      <c r="BQ345" s="492">
        <f t="shared" si="142"/>
        <v>0</v>
      </c>
      <c r="BR345" s="494"/>
      <c r="BS345" s="494"/>
      <c r="BT345" s="494"/>
      <c r="BX345" s="493">
        <f t="shared" si="159"/>
        <v>0</v>
      </c>
      <c r="BY345" s="493" t="e">
        <f>#REF!*BE345</f>
        <v>#REF!</v>
      </c>
      <c r="BZ345" s="493">
        <f t="shared" si="141"/>
        <v>0</v>
      </c>
    </row>
    <row r="346" spans="1:78" ht="49.9" customHeight="1">
      <c r="A346" s="482">
        <f>IFERROR(VLOOKUP(G346,'base dados'!$K$2:$L$3,2,FALSE),0)</f>
        <v>0</v>
      </c>
      <c r="B346" s="482">
        <f>IFERROR(VLOOKUP(H346,'base dados'!$O$2:$P$5,2,FALSE),0)</f>
        <v>0</v>
      </c>
      <c r="C346" s="578">
        <f t="shared" si="139"/>
        <v>336</v>
      </c>
      <c r="D346" s="578"/>
      <c r="E346" s="578"/>
      <c r="F346" s="581"/>
      <c r="G346" s="579"/>
      <c r="H346" s="579"/>
      <c r="I346" s="578" t="str">
        <f>IFERROR(VLOOKUP(H346,'base dados'!$B$1:$E$47,4,FALSE)," ")</f>
        <v xml:space="preserve"> </v>
      </c>
      <c r="J346" s="582" t="s">
        <v>861</v>
      </c>
      <c r="K346" s="582">
        <v>100</v>
      </c>
      <c r="L346" s="586">
        <f t="shared" si="143"/>
        <v>100</v>
      </c>
      <c r="M346" s="587"/>
      <c r="N346" s="587"/>
      <c r="O346" s="586">
        <f t="shared" si="144"/>
        <v>0</v>
      </c>
      <c r="P346" s="587"/>
      <c r="Q346" s="587"/>
      <c r="R346" s="587"/>
      <c r="S346" s="587"/>
      <c r="T346" s="586">
        <f t="shared" si="145"/>
        <v>0</v>
      </c>
      <c r="U346" s="582"/>
      <c r="V346" s="582"/>
      <c r="W346" s="582"/>
      <c r="X346" s="582"/>
      <c r="Y346" s="586">
        <f t="shared" si="146"/>
        <v>0</v>
      </c>
      <c r="Z346" s="582"/>
      <c r="AA346" s="582"/>
      <c r="AB346" s="586">
        <f t="shared" si="147"/>
        <v>0</v>
      </c>
      <c r="AC346" s="582"/>
      <c r="AD346" s="582"/>
      <c r="AE346" s="582"/>
      <c r="AF346" s="586">
        <f t="shared" si="148"/>
        <v>0</v>
      </c>
      <c r="AG346" s="582"/>
      <c r="AH346" s="582"/>
      <c r="AI346" s="582"/>
      <c r="AJ346" s="582"/>
      <c r="AK346" s="586">
        <f t="shared" si="149"/>
        <v>0</v>
      </c>
      <c r="AL346" s="582"/>
      <c r="AM346" s="582"/>
      <c r="AN346" s="586">
        <f t="shared" si="150"/>
        <v>0</v>
      </c>
      <c r="AO346" s="582"/>
      <c r="AP346" s="582"/>
      <c r="AQ346" s="582"/>
      <c r="AR346" s="588">
        <f t="shared" si="151"/>
        <v>0</v>
      </c>
      <c r="AS346" s="590">
        <f t="shared" si="140"/>
        <v>0</v>
      </c>
      <c r="AT346" s="583" t="str">
        <f t="shared" si="152"/>
        <v/>
      </c>
      <c r="AU346" s="583" t="str">
        <f t="shared" si="153"/>
        <v/>
      </c>
      <c r="AV346" s="584" t="str">
        <f>IFERROR(VLOOKUP(G346,'base dados'!$B$2:$C$47,2,FALSE),"")</f>
        <v/>
      </c>
      <c r="AW346" s="589">
        <f t="shared" si="154"/>
        <v>0</v>
      </c>
      <c r="AX346" s="583" t="str">
        <f t="shared" si="155"/>
        <v/>
      </c>
      <c r="AY346" s="583" t="str">
        <f t="shared" si="156"/>
        <v/>
      </c>
      <c r="AZ346" s="585" t="str">
        <f>IFERROR(VLOOKUP(H346,'base dados'!$B$2:$C$47,2,FALSE),"")</f>
        <v/>
      </c>
      <c r="BA346" s="589">
        <f t="shared" si="157"/>
        <v>0</v>
      </c>
      <c r="BB346" s="589">
        <f t="shared" si="158"/>
        <v>0</v>
      </c>
      <c r="BD346" s="494"/>
      <c r="BE346" s="494"/>
      <c r="BF346" s="494"/>
      <c r="BG346" s="494"/>
      <c r="BH346" s="482" t="e">
        <f>VLOOKUP(I346,[27]TABELAS!$E$1:$F$48,2,0)</f>
        <v>#N/A</v>
      </c>
      <c r="BI346" s="491" t="str">
        <f>IF(AV346="","",VLOOKUP(CONCATENATE(I346,K346),[27]atualizada!$A$6:$N$160,12,0))</f>
        <v/>
      </c>
      <c r="BJ346" s="491" t="e">
        <f>IF(#REF!="","",VLOOKUP(CONCATENATE(I346,K346),[27]atualizada!$A$6:$N$160,8,0))</f>
        <v>#REF!</v>
      </c>
      <c r="BK346" s="491" t="e">
        <f>IF(BA346="","",VLOOKUP(CONCATENATE(I346,K346),[27]atualizada!$A$6:$N$160,10,0))</f>
        <v>#N/A</v>
      </c>
      <c r="BL346" s="494"/>
      <c r="BM346" s="494"/>
      <c r="BO346" s="491"/>
      <c r="BP346" s="491"/>
      <c r="BQ346" s="492">
        <f t="shared" si="142"/>
        <v>0</v>
      </c>
      <c r="BR346" s="494"/>
      <c r="BS346" s="494"/>
      <c r="BT346" s="494"/>
      <c r="BX346" s="493">
        <f t="shared" si="159"/>
        <v>0</v>
      </c>
      <c r="BY346" s="493" t="e">
        <f>#REF!*BE346</f>
        <v>#REF!</v>
      </c>
      <c r="BZ346" s="493">
        <f t="shared" si="141"/>
        <v>0</v>
      </c>
    </row>
    <row r="347" spans="1:78" ht="49.9" customHeight="1">
      <c r="A347" s="482">
        <f>IFERROR(VLOOKUP(G347,'base dados'!$K$2:$L$3,2,FALSE),0)</f>
        <v>0</v>
      </c>
      <c r="B347" s="482">
        <f>IFERROR(VLOOKUP(H347,'base dados'!$O$2:$P$5,2,FALSE),0)</f>
        <v>0</v>
      </c>
      <c r="C347" s="578">
        <f t="shared" si="139"/>
        <v>337</v>
      </c>
      <c r="D347" s="578"/>
      <c r="E347" s="578"/>
      <c r="F347" s="581"/>
      <c r="G347" s="579"/>
      <c r="H347" s="579"/>
      <c r="I347" s="578" t="str">
        <f>IFERROR(VLOOKUP(H347,'base dados'!$B$1:$E$47,4,FALSE)," ")</f>
        <v xml:space="preserve"> </v>
      </c>
      <c r="J347" s="582" t="s">
        <v>861</v>
      </c>
      <c r="K347" s="582">
        <v>100</v>
      </c>
      <c r="L347" s="586">
        <f t="shared" si="143"/>
        <v>100</v>
      </c>
      <c r="M347" s="587"/>
      <c r="N347" s="587"/>
      <c r="O347" s="586">
        <f t="shared" si="144"/>
        <v>0</v>
      </c>
      <c r="P347" s="587"/>
      <c r="Q347" s="587"/>
      <c r="R347" s="587"/>
      <c r="S347" s="587"/>
      <c r="T347" s="586">
        <f t="shared" si="145"/>
        <v>0</v>
      </c>
      <c r="U347" s="582"/>
      <c r="V347" s="582"/>
      <c r="W347" s="582"/>
      <c r="X347" s="582"/>
      <c r="Y347" s="586">
        <f t="shared" si="146"/>
        <v>0</v>
      </c>
      <c r="Z347" s="582"/>
      <c r="AA347" s="582"/>
      <c r="AB347" s="586">
        <f t="shared" si="147"/>
        <v>0</v>
      </c>
      <c r="AC347" s="582"/>
      <c r="AD347" s="582"/>
      <c r="AE347" s="582"/>
      <c r="AF347" s="586">
        <f t="shared" si="148"/>
        <v>0</v>
      </c>
      <c r="AG347" s="582"/>
      <c r="AH347" s="582"/>
      <c r="AI347" s="582"/>
      <c r="AJ347" s="582"/>
      <c r="AK347" s="586">
        <f t="shared" si="149"/>
        <v>0</v>
      </c>
      <c r="AL347" s="582"/>
      <c r="AM347" s="582"/>
      <c r="AN347" s="586">
        <f t="shared" si="150"/>
        <v>0</v>
      </c>
      <c r="AO347" s="582"/>
      <c r="AP347" s="582"/>
      <c r="AQ347" s="582"/>
      <c r="AR347" s="588">
        <f t="shared" si="151"/>
        <v>0</v>
      </c>
      <c r="AS347" s="590">
        <f t="shared" si="140"/>
        <v>0</v>
      </c>
      <c r="AT347" s="583" t="str">
        <f t="shared" si="152"/>
        <v/>
      </c>
      <c r="AU347" s="583" t="str">
        <f t="shared" si="153"/>
        <v/>
      </c>
      <c r="AV347" s="584" t="str">
        <f>IFERROR(VLOOKUP(G347,'base dados'!$B$2:$C$47,2,FALSE),"")</f>
        <v/>
      </c>
      <c r="AW347" s="589">
        <f t="shared" si="154"/>
        <v>0</v>
      </c>
      <c r="AX347" s="583" t="str">
        <f t="shared" si="155"/>
        <v/>
      </c>
      <c r="AY347" s="583" t="str">
        <f t="shared" si="156"/>
        <v/>
      </c>
      <c r="AZ347" s="585" t="str">
        <f>IFERROR(VLOOKUP(H347,'base dados'!$B$2:$C$47,2,FALSE),"")</f>
        <v/>
      </c>
      <c r="BA347" s="589">
        <f t="shared" si="157"/>
        <v>0</v>
      </c>
      <c r="BB347" s="589">
        <f t="shared" si="158"/>
        <v>0</v>
      </c>
      <c r="BD347" s="494"/>
      <c r="BE347" s="494"/>
      <c r="BF347" s="494"/>
      <c r="BG347" s="494"/>
      <c r="BH347" s="482" t="e">
        <f>VLOOKUP(I347,[27]TABELAS!$E$1:$F$48,2,0)</f>
        <v>#N/A</v>
      </c>
      <c r="BI347" s="491" t="str">
        <f>IF(AV347="","",VLOOKUP(CONCATENATE(I347,K347),[27]atualizada!$A$6:$N$160,12,0))</f>
        <v/>
      </c>
      <c r="BJ347" s="491" t="e">
        <f>IF(#REF!="","",VLOOKUP(CONCATENATE(I347,K347),[27]atualizada!$A$6:$N$160,8,0))</f>
        <v>#REF!</v>
      </c>
      <c r="BK347" s="491" t="e">
        <f>IF(BA347="","",VLOOKUP(CONCATENATE(I347,K347),[27]atualizada!$A$6:$N$160,10,0))</f>
        <v>#N/A</v>
      </c>
      <c r="BL347" s="494"/>
      <c r="BM347" s="494"/>
      <c r="BO347" s="491"/>
      <c r="BP347" s="491"/>
      <c r="BQ347" s="492">
        <f t="shared" si="142"/>
        <v>0</v>
      </c>
      <c r="BR347" s="494"/>
      <c r="BS347" s="494"/>
      <c r="BT347" s="494"/>
      <c r="BX347" s="493">
        <f t="shared" si="159"/>
        <v>0</v>
      </c>
      <c r="BY347" s="493" t="e">
        <f>#REF!*BE347</f>
        <v>#REF!</v>
      </c>
      <c r="BZ347" s="493">
        <f t="shared" si="141"/>
        <v>0</v>
      </c>
    </row>
    <row r="348" spans="1:78" ht="49.9" customHeight="1">
      <c r="A348" s="482">
        <f>IFERROR(VLOOKUP(G348,'base dados'!$K$2:$L$3,2,FALSE),0)</f>
        <v>0</v>
      </c>
      <c r="B348" s="482">
        <f>IFERROR(VLOOKUP(H348,'base dados'!$O$2:$P$5,2,FALSE),0)</f>
        <v>0</v>
      </c>
      <c r="C348" s="578">
        <f t="shared" si="139"/>
        <v>338</v>
      </c>
      <c r="D348" s="578"/>
      <c r="E348" s="578"/>
      <c r="F348" s="581"/>
      <c r="G348" s="579"/>
      <c r="H348" s="579"/>
      <c r="I348" s="578" t="str">
        <f>IFERROR(VLOOKUP(H348,'base dados'!$B$1:$E$47,4,FALSE)," ")</f>
        <v xml:space="preserve"> </v>
      </c>
      <c r="J348" s="582" t="s">
        <v>861</v>
      </c>
      <c r="K348" s="582">
        <v>100</v>
      </c>
      <c r="L348" s="586">
        <f t="shared" si="143"/>
        <v>100</v>
      </c>
      <c r="M348" s="587"/>
      <c r="N348" s="587"/>
      <c r="O348" s="586">
        <f t="shared" si="144"/>
        <v>0</v>
      </c>
      <c r="P348" s="587"/>
      <c r="Q348" s="587"/>
      <c r="R348" s="587"/>
      <c r="S348" s="587"/>
      <c r="T348" s="586">
        <f t="shared" si="145"/>
        <v>0</v>
      </c>
      <c r="U348" s="582"/>
      <c r="V348" s="582"/>
      <c r="W348" s="582"/>
      <c r="X348" s="582"/>
      <c r="Y348" s="586">
        <f t="shared" si="146"/>
        <v>0</v>
      </c>
      <c r="Z348" s="582"/>
      <c r="AA348" s="582"/>
      <c r="AB348" s="586">
        <f t="shared" si="147"/>
        <v>0</v>
      </c>
      <c r="AC348" s="582"/>
      <c r="AD348" s="582"/>
      <c r="AE348" s="582"/>
      <c r="AF348" s="586">
        <f t="shared" si="148"/>
        <v>0</v>
      </c>
      <c r="AG348" s="582"/>
      <c r="AH348" s="582"/>
      <c r="AI348" s="582"/>
      <c r="AJ348" s="582"/>
      <c r="AK348" s="586">
        <f t="shared" si="149"/>
        <v>0</v>
      </c>
      <c r="AL348" s="582"/>
      <c r="AM348" s="582"/>
      <c r="AN348" s="586">
        <f t="shared" si="150"/>
        <v>0</v>
      </c>
      <c r="AO348" s="582"/>
      <c r="AP348" s="582"/>
      <c r="AQ348" s="582"/>
      <c r="AR348" s="588">
        <f t="shared" si="151"/>
        <v>0</v>
      </c>
      <c r="AS348" s="590">
        <f t="shared" si="140"/>
        <v>0</v>
      </c>
      <c r="AT348" s="583" t="str">
        <f t="shared" si="152"/>
        <v/>
      </c>
      <c r="AU348" s="583" t="str">
        <f t="shared" si="153"/>
        <v/>
      </c>
      <c r="AV348" s="584" t="str">
        <f>IFERROR(VLOOKUP(G348,'base dados'!$B$2:$C$47,2,FALSE),"")</f>
        <v/>
      </c>
      <c r="AW348" s="589">
        <f t="shared" si="154"/>
        <v>0</v>
      </c>
      <c r="AX348" s="583" t="str">
        <f t="shared" si="155"/>
        <v/>
      </c>
      <c r="AY348" s="583" t="str">
        <f t="shared" si="156"/>
        <v/>
      </c>
      <c r="AZ348" s="585" t="str">
        <f>IFERROR(VLOOKUP(H348,'base dados'!$B$2:$C$47,2,FALSE),"")</f>
        <v/>
      </c>
      <c r="BA348" s="589">
        <f t="shared" si="157"/>
        <v>0</v>
      </c>
      <c r="BB348" s="589">
        <f t="shared" si="158"/>
        <v>0</v>
      </c>
      <c r="BD348" s="494"/>
      <c r="BE348" s="494"/>
      <c r="BF348" s="494"/>
      <c r="BG348" s="494"/>
      <c r="BH348" s="482" t="e">
        <f>VLOOKUP(I348,[27]TABELAS!$E$1:$F$48,2,0)</f>
        <v>#N/A</v>
      </c>
      <c r="BI348" s="491" t="str">
        <f>IF(AV348="","",VLOOKUP(CONCATENATE(I348,K348),[27]atualizada!$A$6:$N$160,12,0))</f>
        <v/>
      </c>
      <c r="BJ348" s="491" t="e">
        <f>IF(#REF!="","",VLOOKUP(CONCATENATE(I348,K348),[27]atualizada!$A$6:$N$160,8,0))</f>
        <v>#REF!</v>
      </c>
      <c r="BK348" s="491" t="e">
        <f>IF(BA348="","",VLOOKUP(CONCATENATE(I348,K348),[27]atualizada!$A$6:$N$160,10,0))</f>
        <v>#N/A</v>
      </c>
      <c r="BL348" s="494"/>
      <c r="BM348" s="494"/>
      <c r="BO348" s="491"/>
      <c r="BP348" s="491"/>
      <c r="BQ348" s="492">
        <f t="shared" si="142"/>
        <v>0</v>
      </c>
      <c r="BR348" s="494"/>
      <c r="BS348" s="494"/>
      <c r="BT348" s="494"/>
      <c r="BX348" s="493">
        <f t="shared" si="159"/>
        <v>0</v>
      </c>
      <c r="BY348" s="493" t="e">
        <f>#REF!*BE348</f>
        <v>#REF!</v>
      </c>
      <c r="BZ348" s="493">
        <f t="shared" si="141"/>
        <v>0</v>
      </c>
    </row>
    <row r="349" spans="1:78" ht="49.9" customHeight="1">
      <c r="A349" s="482">
        <f>IFERROR(VLOOKUP(G349,'base dados'!$K$2:$L$3,2,FALSE),0)</f>
        <v>0</v>
      </c>
      <c r="B349" s="482">
        <f>IFERROR(VLOOKUP(H349,'base dados'!$O$2:$P$5,2,FALSE),0)</f>
        <v>0</v>
      </c>
      <c r="C349" s="578">
        <f t="shared" si="139"/>
        <v>339</v>
      </c>
      <c r="D349" s="578"/>
      <c r="E349" s="578"/>
      <c r="F349" s="581"/>
      <c r="G349" s="579"/>
      <c r="H349" s="579"/>
      <c r="I349" s="578" t="str">
        <f>IFERROR(VLOOKUP(H349,'base dados'!$B$1:$E$47,4,FALSE)," ")</f>
        <v xml:space="preserve"> </v>
      </c>
      <c r="J349" s="582" t="s">
        <v>861</v>
      </c>
      <c r="K349" s="582">
        <v>100</v>
      </c>
      <c r="L349" s="586">
        <f t="shared" si="143"/>
        <v>100</v>
      </c>
      <c r="M349" s="587"/>
      <c r="N349" s="587"/>
      <c r="O349" s="586">
        <f t="shared" si="144"/>
        <v>0</v>
      </c>
      <c r="P349" s="587"/>
      <c r="Q349" s="587"/>
      <c r="R349" s="587"/>
      <c r="S349" s="587"/>
      <c r="T349" s="586">
        <f t="shared" si="145"/>
        <v>0</v>
      </c>
      <c r="U349" s="582"/>
      <c r="V349" s="582"/>
      <c r="W349" s="582"/>
      <c r="X349" s="582"/>
      <c r="Y349" s="586">
        <f t="shared" si="146"/>
        <v>0</v>
      </c>
      <c r="Z349" s="582"/>
      <c r="AA349" s="582"/>
      <c r="AB349" s="586">
        <f t="shared" si="147"/>
        <v>0</v>
      </c>
      <c r="AC349" s="582"/>
      <c r="AD349" s="582"/>
      <c r="AE349" s="582"/>
      <c r="AF349" s="586">
        <f t="shared" si="148"/>
        <v>0</v>
      </c>
      <c r="AG349" s="582"/>
      <c r="AH349" s="582"/>
      <c r="AI349" s="582"/>
      <c r="AJ349" s="582"/>
      <c r="AK349" s="586">
        <f t="shared" si="149"/>
        <v>0</v>
      </c>
      <c r="AL349" s="582"/>
      <c r="AM349" s="582"/>
      <c r="AN349" s="586">
        <f t="shared" si="150"/>
        <v>0</v>
      </c>
      <c r="AO349" s="582"/>
      <c r="AP349" s="582"/>
      <c r="AQ349" s="582"/>
      <c r="AR349" s="588">
        <f t="shared" si="151"/>
        <v>0</v>
      </c>
      <c r="AS349" s="590">
        <f t="shared" si="140"/>
        <v>0</v>
      </c>
      <c r="AT349" s="583" t="str">
        <f t="shared" si="152"/>
        <v/>
      </c>
      <c r="AU349" s="583" t="str">
        <f t="shared" si="153"/>
        <v/>
      </c>
      <c r="AV349" s="584" t="str">
        <f>IFERROR(VLOOKUP(G349,'base dados'!$B$2:$C$47,2,FALSE),"")</f>
        <v/>
      </c>
      <c r="AW349" s="589">
        <f t="shared" si="154"/>
        <v>0</v>
      </c>
      <c r="AX349" s="583" t="str">
        <f t="shared" si="155"/>
        <v/>
      </c>
      <c r="AY349" s="583" t="str">
        <f t="shared" si="156"/>
        <v/>
      </c>
      <c r="AZ349" s="585" t="str">
        <f>IFERROR(VLOOKUP(H349,'base dados'!$B$2:$C$47,2,FALSE),"")</f>
        <v/>
      </c>
      <c r="BA349" s="589">
        <f t="shared" si="157"/>
        <v>0</v>
      </c>
      <c r="BB349" s="589">
        <f t="shared" si="158"/>
        <v>0</v>
      </c>
      <c r="BD349" s="494"/>
      <c r="BE349" s="494"/>
      <c r="BF349" s="494"/>
      <c r="BG349" s="494"/>
      <c r="BH349" s="482" t="e">
        <f>VLOOKUP(I349,[27]TABELAS!$E$1:$F$48,2,0)</f>
        <v>#N/A</v>
      </c>
      <c r="BI349" s="491" t="str">
        <f>IF(AV349="","",VLOOKUP(CONCATENATE(I349,K349),[27]atualizada!$A$6:$N$160,12,0))</f>
        <v/>
      </c>
      <c r="BJ349" s="491" t="e">
        <f>IF(#REF!="","",VLOOKUP(CONCATENATE(I349,K349),[27]atualizada!$A$6:$N$160,8,0))</f>
        <v>#REF!</v>
      </c>
      <c r="BK349" s="491" t="e">
        <f>IF(BA349="","",VLOOKUP(CONCATENATE(I349,K349),[27]atualizada!$A$6:$N$160,10,0))</f>
        <v>#N/A</v>
      </c>
      <c r="BL349" s="494"/>
      <c r="BM349" s="494"/>
      <c r="BO349" s="491"/>
      <c r="BP349" s="491"/>
      <c r="BQ349" s="492">
        <f t="shared" si="142"/>
        <v>0</v>
      </c>
      <c r="BR349" s="494"/>
      <c r="BS349" s="494"/>
      <c r="BT349" s="494"/>
      <c r="BX349" s="493">
        <f t="shared" si="159"/>
        <v>0</v>
      </c>
      <c r="BY349" s="493" t="e">
        <f>#REF!*BE349</f>
        <v>#REF!</v>
      </c>
      <c r="BZ349" s="493">
        <f t="shared" si="141"/>
        <v>0</v>
      </c>
    </row>
    <row r="350" spans="1:78" ht="49.9" customHeight="1">
      <c r="A350" s="482">
        <f>IFERROR(VLOOKUP(G350,'base dados'!$K$2:$L$3,2,FALSE),0)</f>
        <v>0</v>
      </c>
      <c r="B350" s="482">
        <f>IFERROR(VLOOKUP(H350,'base dados'!$O$2:$P$5,2,FALSE),0)</f>
        <v>0</v>
      </c>
      <c r="C350" s="578">
        <f t="shared" si="139"/>
        <v>340</v>
      </c>
      <c r="D350" s="578"/>
      <c r="E350" s="578"/>
      <c r="F350" s="581"/>
      <c r="G350" s="579"/>
      <c r="H350" s="579"/>
      <c r="I350" s="578" t="str">
        <f>IFERROR(VLOOKUP(H350,'base dados'!$B$1:$E$47,4,FALSE)," ")</f>
        <v xml:space="preserve"> </v>
      </c>
      <c r="J350" s="582" t="s">
        <v>861</v>
      </c>
      <c r="K350" s="582">
        <v>100</v>
      </c>
      <c r="L350" s="586">
        <f t="shared" si="143"/>
        <v>100</v>
      </c>
      <c r="M350" s="587"/>
      <c r="N350" s="587"/>
      <c r="O350" s="586">
        <f t="shared" si="144"/>
        <v>0</v>
      </c>
      <c r="P350" s="587"/>
      <c r="Q350" s="587"/>
      <c r="R350" s="587"/>
      <c r="S350" s="587"/>
      <c r="T350" s="586">
        <f t="shared" si="145"/>
        <v>0</v>
      </c>
      <c r="U350" s="582"/>
      <c r="V350" s="582"/>
      <c r="W350" s="582"/>
      <c r="X350" s="582"/>
      <c r="Y350" s="586">
        <f t="shared" si="146"/>
        <v>0</v>
      </c>
      <c r="Z350" s="582"/>
      <c r="AA350" s="582"/>
      <c r="AB350" s="586">
        <f t="shared" si="147"/>
        <v>0</v>
      </c>
      <c r="AC350" s="582"/>
      <c r="AD350" s="582"/>
      <c r="AE350" s="582"/>
      <c r="AF350" s="586">
        <f t="shared" si="148"/>
        <v>0</v>
      </c>
      <c r="AG350" s="582"/>
      <c r="AH350" s="582"/>
      <c r="AI350" s="582"/>
      <c r="AJ350" s="582"/>
      <c r="AK350" s="586">
        <f t="shared" si="149"/>
        <v>0</v>
      </c>
      <c r="AL350" s="582"/>
      <c r="AM350" s="582"/>
      <c r="AN350" s="586">
        <f t="shared" si="150"/>
        <v>0</v>
      </c>
      <c r="AO350" s="582"/>
      <c r="AP350" s="582"/>
      <c r="AQ350" s="582"/>
      <c r="AR350" s="588">
        <f t="shared" si="151"/>
        <v>0</v>
      </c>
      <c r="AS350" s="590">
        <f t="shared" si="140"/>
        <v>0</v>
      </c>
      <c r="AT350" s="583" t="str">
        <f t="shared" si="152"/>
        <v/>
      </c>
      <c r="AU350" s="583" t="str">
        <f t="shared" si="153"/>
        <v/>
      </c>
      <c r="AV350" s="584" t="str">
        <f>IFERROR(VLOOKUP(G350,'base dados'!$B$2:$C$47,2,FALSE),"")</f>
        <v/>
      </c>
      <c r="AW350" s="589">
        <f t="shared" si="154"/>
        <v>0</v>
      </c>
      <c r="AX350" s="583" t="str">
        <f t="shared" si="155"/>
        <v/>
      </c>
      <c r="AY350" s="583" t="str">
        <f t="shared" si="156"/>
        <v/>
      </c>
      <c r="AZ350" s="585" t="str">
        <f>IFERROR(VLOOKUP(H350,'base dados'!$B$2:$C$47,2,FALSE),"")</f>
        <v/>
      </c>
      <c r="BA350" s="589">
        <f t="shared" si="157"/>
        <v>0</v>
      </c>
      <c r="BB350" s="589">
        <f t="shared" si="158"/>
        <v>0</v>
      </c>
      <c r="BD350" s="494"/>
      <c r="BE350" s="494"/>
      <c r="BF350" s="494"/>
      <c r="BG350" s="494"/>
      <c r="BH350" s="482" t="e">
        <f>VLOOKUP(I350,[27]TABELAS!$E$1:$F$48,2,0)</f>
        <v>#N/A</v>
      </c>
      <c r="BI350" s="491" t="str">
        <f>IF(AV350="","",VLOOKUP(CONCATENATE(I350,K350),[27]atualizada!$A$6:$N$160,12,0))</f>
        <v/>
      </c>
      <c r="BJ350" s="491" t="e">
        <f>IF(#REF!="","",VLOOKUP(CONCATENATE(I350,K350),[27]atualizada!$A$6:$N$160,8,0))</f>
        <v>#REF!</v>
      </c>
      <c r="BK350" s="491" t="e">
        <f>IF(BA350="","",VLOOKUP(CONCATENATE(I350,K350),[27]atualizada!$A$6:$N$160,10,0))</f>
        <v>#N/A</v>
      </c>
      <c r="BL350" s="494"/>
      <c r="BM350" s="494"/>
      <c r="BO350" s="491"/>
      <c r="BP350" s="491"/>
      <c r="BQ350" s="492">
        <f t="shared" si="142"/>
        <v>0</v>
      </c>
      <c r="BR350" s="494"/>
      <c r="BS350" s="494"/>
      <c r="BT350" s="494"/>
      <c r="BX350" s="493">
        <f t="shared" si="159"/>
        <v>0</v>
      </c>
      <c r="BY350" s="493" t="e">
        <f>#REF!*BE350</f>
        <v>#REF!</v>
      </c>
      <c r="BZ350" s="493">
        <f t="shared" si="141"/>
        <v>0</v>
      </c>
    </row>
    <row r="351" spans="1:78" ht="49.9" customHeight="1">
      <c r="A351" s="482">
        <f>IFERROR(VLOOKUP(G351,'base dados'!$K$2:$L$3,2,FALSE),0)</f>
        <v>0</v>
      </c>
      <c r="B351" s="482">
        <f>IFERROR(VLOOKUP(H351,'base dados'!$O$2:$P$5,2,FALSE),0)</f>
        <v>0</v>
      </c>
      <c r="C351" s="578">
        <f t="shared" si="139"/>
        <v>341</v>
      </c>
      <c r="D351" s="578"/>
      <c r="E351" s="578"/>
      <c r="F351" s="581"/>
      <c r="G351" s="579"/>
      <c r="H351" s="579"/>
      <c r="I351" s="578" t="str">
        <f>IFERROR(VLOOKUP(H351,'base dados'!$B$1:$E$47,4,FALSE)," ")</f>
        <v xml:space="preserve"> </v>
      </c>
      <c r="J351" s="582" t="s">
        <v>861</v>
      </c>
      <c r="K351" s="582">
        <v>100</v>
      </c>
      <c r="L351" s="586">
        <f t="shared" si="143"/>
        <v>100</v>
      </c>
      <c r="M351" s="587"/>
      <c r="N351" s="587"/>
      <c r="O351" s="586">
        <f t="shared" si="144"/>
        <v>0</v>
      </c>
      <c r="P351" s="587"/>
      <c r="Q351" s="587"/>
      <c r="R351" s="587"/>
      <c r="S351" s="587"/>
      <c r="T351" s="586">
        <f t="shared" si="145"/>
        <v>0</v>
      </c>
      <c r="U351" s="582"/>
      <c r="V351" s="582"/>
      <c r="W351" s="582"/>
      <c r="X351" s="582"/>
      <c r="Y351" s="586">
        <f t="shared" si="146"/>
        <v>0</v>
      </c>
      <c r="Z351" s="582"/>
      <c r="AA351" s="582"/>
      <c r="AB351" s="586">
        <f t="shared" si="147"/>
        <v>0</v>
      </c>
      <c r="AC351" s="582"/>
      <c r="AD351" s="582"/>
      <c r="AE351" s="582"/>
      <c r="AF351" s="586">
        <f t="shared" si="148"/>
        <v>0</v>
      </c>
      <c r="AG351" s="582"/>
      <c r="AH351" s="582"/>
      <c r="AI351" s="582"/>
      <c r="AJ351" s="582"/>
      <c r="AK351" s="586">
        <f t="shared" si="149"/>
        <v>0</v>
      </c>
      <c r="AL351" s="582"/>
      <c r="AM351" s="582"/>
      <c r="AN351" s="586">
        <f t="shared" si="150"/>
        <v>0</v>
      </c>
      <c r="AO351" s="582"/>
      <c r="AP351" s="582"/>
      <c r="AQ351" s="582"/>
      <c r="AR351" s="588">
        <f t="shared" si="151"/>
        <v>0</v>
      </c>
      <c r="AS351" s="590">
        <f t="shared" si="140"/>
        <v>0</v>
      </c>
      <c r="AT351" s="583" t="str">
        <f t="shared" si="152"/>
        <v/>
      </c>
      <c r="AU351" s="583" t="str">
        <f t="shared" si="153"/>
        <v/>
      </c>
      <c r="AV351" s="584" t="str">
        <f>IFERROR(VLOOKUP(G351,'base dados'!$B$2:$C$47,2,FALSE),"")</f>
        <v/>
      </c>
      <c r="AW351" s="589">
        <f t="shared" si="154"/>
        <v>0</v>
      </c>
      <c r="AX351" s="583" t="str">
        <f t="shared" si="155"/>
        <v/>
      </c>
      <c r="AY351" s="583" t="str">
        <f t="shared" si="156"/>
        <v/>
      </c>
      <c r="AZ351" s="585" t="str">
        <f>IFERROR(VLOOKUP(H351,'base dados'!$B$2:$C$47,2,FALSE),"")</f>
        <v/>
      </c>
      <c r="BA351" s="589">
        <f t="shared" si="157"/>
        <v>0</v>
      </c>
      <c r="BB351" s="589">
        <f t="shared" si="158"/>
        <v>0</v>
      </c>
      <c r="BD351" s="494"/>
      <c r="BE351" s="494"/>
      <c r="BF351" s="494"/>
      <c r="BG351" s="494"/>
      <c r="BH351" s="482" t="e">
        <f>VLOOKUP(I351,[27]TABELAS!$E$1:$F$48,2,0)</f>
        <v>#N/A</v>
      </c>
      <c r="BI351" s="491" t="str">
        <f>IF(AV351="","",VLOOKUP(CONCATENATE(I351,K351),[27]atualizada!$A$6:$N$160,12,0))</f>
        <v/>
      </c>
      <c r="BJ351" s="491" t="e">
        <f>IF(#REF!="","",VLOOKUP(CONCATENATE(I351,K351),[27]atualizada!$A$6:$N$160,8,0))</f>
        <v>#REF!</v>
      </c>
      <c r="BK351" s="491" t="e">
        <f>IF(BA351="","",VLOOKUP(CONCATENATE(I351,K351),[27]atualizada!$A$6:$N$160,10,0))</f>
        <v>#N/A</v>
      </c>
      <c r="BL351" s="494"/>
      <c r="BM351" s="494"/>
      <c r="BO351" s="491"/>
      <c r="BP351" s="491"/>
      <c r="BQ351" s="492">
        <f t="shared" si="142"/>
        <v>0</v>
      </c>
      <c r="BR351" s="494"/>
      <c r="BS351" s="494"/>
      <c r="BT351" s="494"/>
      <c r="BX351" s="493">
        <f t="shared" si="159"/>
        <v>0</v>
      </c>
      <c r="BY351" s="493" t="e">
        <f>#REF!*BE351</f>
        <v>#REF!</v>
      </c>
      <c r="BZ351" s="493">
        <f t="shared" si="141"/>
        <v>0</v>
      </c>
    </row>
    <row r="352" spans="1:78" ht="49.9" customHeight="1">
      <c r="A352" s="482">
        <f>IFERROR(VLOOKUP(G352,'base dados'!$K$2:$L$3,2,FALSE),0)</f>
        <v>0</v>
      </c>
      <c r="B352" s="482">
        <f>IFERROR(VLOOKUP(H352,'base dados'!$O$2:$P$5,2,FALSE),0)</f>
        <v>0</v>
      </c>
      <c r="C352" s="578">
        <f t="shared" si="139"/>
        <v>342</v>
      </c>
      <c r="D352" s="578"/>
      <c r="E352" s="578"/>
      <c r="F352" s="581"/>
      <c r="G352" s="579"/>
      <c r="H352" s="579"/>
      <c r="I352" s="578" t="str">
        <f>IFERROR(VLOOKUP(H352,'base dados'!$B$1:$E$47,4,FALSE)," ")</f>
        <v xml:space="preserve"> </v>
      </c>
      <c r="J352" s="582" t="s">
        <v>861</v>
      </c>
      <c r="K352" s="582">
        <v>100</v>
      </c>
      <c r="L352" s="586">
        <f t="shared" si="143"/>
        <v>100</v>
      </c>
      <c r="M352" s="587"/>
      <c r="N352" s="587"/>
      <c r="O352" s="586">
        <f t="shared" si="144"/>
        <v>0</v>
      </c>
      <c r="P352" s="587"/>
      <c r="Q352" s="587"/>
      <c r="R352" s="587"/>
      <c r="S352" s="587"/>
      <c r="T352" s="586">
        <f t="shared" si="145"/>
        <v>0</v>
      </c>
      <c r="U352" s="582"/>
      <c r="V352" s="582"/>
      <c r="W352" s="582"/>
      <c r="X352" s="582"/>
      <c r="Y352" s="586">
        <f t="shared" si="146"/>
        <v>0</v>
      </c>
      <c r="Z352" s="582"/>
      <c r="AA352" s="582"/>
      <c r="AB352" s="586">
        <f t="shared" si="147"/>
        <v>0</v>
      </c>
      <c r="AC352" s="582"/>
      <c r="AD352" s="582"/>
      <c r="AE352" s="582"/>
      <c r="AF352" s="586">
        <f t="shared" si="148"/>
        <v>0</v>
      </c>
      <c r="AG352" s="582"/>
      <c r="AH352" s="582"/>
      <c r="AI352" s="582"/>
      <c r="AJ352" s="582"/>
      <c r="AK352" s="586">
        <f t="shared" si="149"/>
        <v>0</v>
      </c>
      <c r="AL352" s="582"/>
      <c r="AM352" s="582"/>
      <c r="AN352" s="586">
        <f t="shared" si="150"/>
        <v>0</v>
      </c>
      <c r="AO352" s="582"/>
      <c r="AP352" s="582"/>
      <c r="AQ352" s="582"/>
      <c r="AR352" s="588">
        <f t="shared" si="151"/>
        <v>0</v>
      </c>
      <c r="AS352" s="590">
        <f t="shared" si="140"/>
        <v>0</v>
      </c>
      <c r="AT352" s="583" t="str">
        <f t="shared" si="152"/>
        <v/>
      </c>
      <c r="AU352" s="583" t="str">
        <f t="shared" si="153"/>
        <v/>
      </c>
      <c r="AV352" s="584" t="str">
        <f>IFERROR(VLOOKUP(G352,'base dados'!$B$2:$C$47,2,FALSE),"")</f>
        <v/>
      </c>
      <c r="AW352" s="589">
        <f t="shared" si="154"/>
        <v>0</v>
      </c>
      <c r="AX352" s="583" t="str">
        <f t="shared" si="155"/>
        <v/>
      </c>
      <c r="AY352" s="583" t="str">
        <f t="shared" si="156"/>
        <v/>
      </c>
      <c r="AZ352" s="585" t="str">
        <f>IFERROR(VLOOKUP(H352,'base dados'!$B$2:$C$47,2,FALSE),"")</f>
        <v/>
      </c>
      <c r="BA352" s="589">
        <f t="shared" si="157"/>
        <v>0</v>
      </c>
      <c r="BB352" s="589">
        <f t="shared" si="158"/>
        <v>0</v>
      </c>
      <c r="BD352" s="494"/>
      <c r="BE352" s="494"/>
      <c r="BF352" s="494"/>
      <c r="BG352" s="494"/>
      <c r="BH352" s="482" t="e">
        <f>VLOOKUP(I352,[27]TABELAS!$E$1:$F$48,2,0)</f>
        <v>#N/A</v>
      </c>
      <c r="BI352" s="491" t="str">
        <f>IF(AV352="","",VLOOKUP(CONCATENATE(I352,K352),[27]atualizada!$A$6:$N$160,12,0))</f>
        <v/>
      </c>
      <c r="BJ352" s="491" t="e">
        <f>IF(#REF!="","",VLOOKUP(CONCATENATE(I352,K352),[27]atualizada!$A$6:$N$160,8,0))</f>
        <v>#REF!</v>
      </c>
      <c r="BK352" s="491" t="e">
        <f>IF(BA352="","",VLOOKUP(CONCATENATE(I352,K352),[27]atualizada!$A$6:$N$160,10,0))</f>
        <v>#N/A</v>
      </c>
      <c r="BL352" s="494"/>
      <c r="BM352" s="494"/>
      <c r="BO352" s="491"/>
      <c r="BP352" s="491"/>
      <c r="BQ352" s="492">
        <f t="shared" si="142"/>
        <v>0</v>
      </c>
      <c r="BR352" s="494"/>
      <c r="BS352" s="494"/>
      <c r="BT352" s="494"/>
      <c r="BX352" s="493">
        <f t="shared" si="159"/>
        <v>0</v>
      </c>
      <c r="BY352" s="493" t="e">
        <f>#REF!*BE352</f>
        <v>#REF!</v>
      </c>
      <c r="BZ352" s="493">
        <f t="shared" si="141"/>
        <v>0</v>
      </c>
    </row>
    <row r="353" spans="1:78" ht="49.9" customHeight="1">
      <c r="A353" s="482">
        <f>IFERROR(VLOOKUP(G353,'base dados'!$K$2:$L$3,2,FALSE),0)</f>
        <v>0</v>
      </c>
      <c r="B353" s="482">
        <f>IFERROR(VLOOKUP(H353,'base dados'!$O$2:$P$5,2,FALSE),0)</f>
        <v>0</v>
      </c>
      <c r="C353" s="578">
        <f t="shared" si="139"/>
        <v>343</v>
      </c>
      <c r="D353" s="578"/>
      <c r="E353" s="578"/>
      <c r="F353" s="581"/>
      <c r="G353" s="579"/>
      <c r="H353" s="579"/>
      <c r="I353" s="578" t="str">
        <f>IFERROR(VLOOKUP(H353,'base dados'!$B$1:$E$47,4,FALSE)," ")</f>
        <v xml:space="preserve"> </v>
      </c>
      <c r="J353" s="582" t="s">
        <v>861</v>
      </c>
      <c r="K353" s="582">
        <v>100</v>
      </c>
      <c r="L353" s="586">
        <f t="shared" si="143"/>
        <v>100</v>
      </c>
      <c r="M353" s="587"/>
      <c r="N353" s="587"/>
      <c r="O353" s="586">
        <f t="shared" si="144"/>
        <v>0</v>
      </c>
      <c r="P353" s="587"/>
      <c r="Q353" s="587"/>
      <c r="R353" s="587"/>
      <c r="S353" s="587"/>
      <c r="T353" s="586">
        <f t="shared" si="145"/>
        <v>0</v>
      </c>
      <c r="U353" s="582"/>
      <c r="V353" s="582"/>
      <c r="W353" s="582"/>
      <c r="X353" s="582"/>
      <c r="Y353" s="586">
        <f t="shared" si="146"/>
        <v>0</v>
      </c>
      <c r="Z353" s="582"/>
      <c r="AA353" s="582"/>
      <c r="AB353" s="586">
        <f t="shared" si="147"/>
        <v>0</v>
      </c>
      <c r="AC353" s="582"/>
      <c r="AD353" s="582"/>
      <c r="AE353" s="582"/>
      <c r="AF353" s="586">
        <f t="shared" si="148"/>
        <v>0</v>
      </c>
      <c r="AG353" s="582"/>
      <c r="AH353" s="582"/>
      <c r="AI353" s="582"/>
      <c r="AJ353" s="582"/>
      <c r="AK353" s="586">
        <f t="shared" si="149"/>
        <v>0</v>
      </c>
      <c r="AL353" s="582"/>
      <c r="AM353" s="582"/>
      <c r="AN353" s="586">
        <f t="shared" si="150"/>
        <v>0</v>
      </c>
      <c r="AO353" s="582"/>
      <c r="AP353" s="582"/>
      <c r="AQ353" s="582"/>
      <c r="AR353" s="588">
        <f t="shared" si="151"/>
        <v>0</v>
      </c>
      <c r="AS353" s="590">
        <f t="shared" si="140"/>
        <v>0</v>
      </c>
      <c r="AT353" s="583" t="str">
        <f t="shared" si="152"/>
        <v/>
      </c>
      <c r="AU353" s="583" t="str">
        <f t="shared" si="153"/>
        <v/>
      </c>
      <c r="AV353" s="584" t="str">
        <f>IFERROR(VLOOKUP(G353,'base dados'!$B$2:$C$47,2,FALSE),"")</f>
        <v/>
      </c>
      <c r="AW353" s="589">
        <f t="shared" si="154"/>
        <v>0</v>
      </c>
      <c r="AX353" s="583" t="str">
        <f t="shared" si="155"/>
        <v/>
      </c>
      <c r="AY353" s="583" t="str">
        <f t="shared" si="156"/>
        <v/>
      </c>
      <c r="AZ353" s="585" t="str">
        <f>IFERROR(VLOOKUP(H353,'base dados'!$B$2:$C$47,2,FALSE),"")</f>
        <v/>
      </c>
      <c r="BA353" s="589">
        <f t="shared" si="157"/>
        <v>0</v>
      </c>
      <c r="BB353" s="589">
        <f t="shared" si="158"/>
        <v>0</v>
      </c>
      <c r="BD353" s="494"/>
      <c r="BE353" s="494"/>
      <c r="BF353" s="494"/>
      <c r="BG353" s="494"/>
      <c r="BH353" s="482" t="e">
        <f>VLOOKUP(I353,[27]TABELAS!$E$1:$F$48,2,0)</f>
        <v>#N/A</v>
      </c>
      <c r="BI353" s="491" t="str">
        <f>IF(AV353="","",VLOOKUP(CONCATENATE(I353,K353),[27]atualizada!$A$6:$N$160,12,0))</f>
        <v/>
      </c>
      <c r="BJ353" s="491" t="e">
        <f>IF(#REF!="","",VLOOKUP(CONCATENATE(I353,K353),[27]atualizada!$A$6:$N$160,8,0))</f>
        <v>#REF!</v>
      </c>
      <c r="BK353" s="491" t="e">
        <f>IF(BA353="","",VLOOKUP(CONCATENATE(I353,K353),[27]atualizada!$A$6:$N$160,10,0))</f>
        <v>#N/A</v>
      </c>
      <c r="BL353" s="494"/>
      <c r="BM353" s="494"/>
      <c r="BO353" s="491"/>
      <c r="BP353" s="491"/>
      <c r="BQ353" s="492">
        <f t="shared" si="142"/>
        <v>0</v>
      </c>
      <c r="BR353" s="494"/>
      <c r="BS353" s="494"/>
      <c r="BT353" s="494"/>
      <c r="BX353" s="493">
        <f t="shared" si="159"/>
        <v>0</v>
      </c>
      <c r="BY353" s="493" t="e">
        <f>#REF!*BE353</f>
        <v>#REF!</v>
      </c>
      <c r="BZ353" s="493">
        <f t="shared" si="141"/>
        <v>0</v>
      </c>
    </row>
    <row r="354" spans="1:78" ht="49.9" customHeight="1">
      <c r="A354" s="482">
        <f>IFERROR(VLOOKUP(G354,'base dados'!$K$2:$L$3,2,FALSE),0)</f>
        <v>0</v>
      </c>
      <c r="B354" s="482">
        <f>IFERROR(VLOOKUP(H354,'base dados'!$O$2:$P$5,2,FALSE),0)</f>
        <v>0</v>
      </c>
      <c r="C354" s="578">
        <f t="shared" si="139"/>
        <v>344</v>
      </c>
      <c r="D354" s="578"/>
      <c r="E354" s="578"/>
      <c r="F354" s="581"/>
      <c r="G354" s="579"/>
      <c r="H354" s="579"/>
      <c r="I354" s="578" t="str">
        <f>IFERROR(VLOOKUP(H354,'base dados'!$B$1:$E$47,4,FALSE)," ")</f>
        <v xml:space="preserve"> </v>
      </c>
      <c r="J354" s="582" t="s">
        <v>861</v>
      </c>
      <c r="K354" s="582">
        <v>100</v>
      </c>
      <c r="L354" s="586">
        <f t="shared" si="143"/>
        <v>100</v>
      </c>
      <c r="M354" s="587"/>
      <c r="N354" s="587"/>
      <c r="O354" s="586">
        <f t="shared" si="144"/>
        <v>0</v>
      </c>
      <c r="P354" s="587"/>
      <c r="Q354" s="587"/>
      <c r="R354" s="587"/>
      <c r="S354" s="587"/>
      <c r="T354" s="586">
        <f t="shared" si="145"/>
        <v>0</v>
      </c>
      <c r="U354" s="582"/>
      <c r="V354" s="582"/>
      <c r="W354" s="582"/>
      <c r="X354" s="582"/>
      <c r="Y354" s="586">
        <f t="shared" si="146"/>
        <v>0</v>
      </c>
      <c r="Z354" s="582"/>
      <c r="AA354" s="582"/>
      <c r="AB354" s="586">
        <f t="shared" si="147"/>
        <v>0</v>
      </c>
      <c r="AC354" s="582"/>
      <c r="AD354" s="582"/>
      <c r="AE354" s="582"/>
      <c r="AF354" s="586">
        <f t="shared" si="148"/>
        <v>0</v>
      </c>
      <c r="AG354" s="582"/>
      <c r="AH354" s="582"/>
      <c r="AI354" s="582"/>
      <c r="AJ354" s="582"/>
      <c r="AK354" s="586">
        <f t="shared" si="149"/>
        <v>0</v>
      </c>
      <c r="AL354" s="582"/>
      <c r="AM354" s="582"/>
      <c r="AN354" s="586">
        <f t="shared" si="150"/>
        <v>0</v>
      </c>
      <c r="AO354" s="582"/>
      <c r="AP354" s="582"/>
      <c r="AQ354" s="582"/>
      <c r="AR354" s="588">
        <f t="shared" si="151"/>
        <v>0</v>
      </c>
      <c r="AS354" s="590">
        <f t="shared" si="140"/>
        <v>0</v>
      </c>
      <c r="AT354" s="583" t="str">
        <f t="shared" si="152"/>
        <v/>
      </c>
      <c r="AU354" s="583" t="str">
        <f t="shared" si="153"/>
        <v/>
      </c>
      <c r="AV354" s="584" t="str">
        <f>IFERROR(VLOOKUP(G354,'base dados'!$B$2:$C$47,2,FALSE),"")</f>
        <v/>
      </c>
      <c r="AW354" s="589">
        <f t="shared" si="154"/>
        <v>0</v>
      </c>
      <c r="AX354" s="583" t="str">
        <f t="shared" si="155"/>
        <v/>
      </c>
      <c r="AY354" s="583" t="str">
        <f t="shared" si="156"/>
        <v/>
      </c>
      <c r="AZ354" s="585" t="str">
        <f>IFERROR(VLOOKUP(H354,'base dados'!$B$2:$C$47,2,FALSE),"")</f>
        <v/>
      </c>
      <c r="BA354" s="589">
        <f t="shared" si="157"/>
        <v>0</v>
      </c>
      <c r="BB354" s="589">
        <f t="shared" si="158"/>
        <v>0</v>
      </c>
      <c r="BD354" s="494"/>
      <c r="BE354" s="494"/>
      <c r="BF354" s="494"/>
      <c r="BG354" s="494"/>
      <c r="BH354" s="482" t="e">
        <f>VLOOKUP(I354,[27]TABELAS!$E$1:$F$48,2,0)</f>
        <v>#N/A</v>
      </c>
      <c r="BI354" s="491" t="str">
        <f>IF(AV354="","",VLOOKUP(CONCATENATE(I354,K354),[27]atualizada!$A$6:$N$160,12,0))</f>
        <v/>
      </c>
      <c r="BJ354" s="491" t="e">
        <f>IF(#REF!="","",VLOOKUP(CONCATENATE(I354,K354),[27]atualizada!$A$6:$N$160,8,0))</f>
        <v>#REF!</v>
      </c>
      <c r="BK354" s="491" t="e">
        <f>IF(BA354="","",VLOOKUP(CONCATENATE(I354,K354),[27]atualizada!$A$6:$N$160,10,0))</f>
        <v>#N/A</v>
      </c>
      <c r="BL354" s="494"/>
      <c r="BM354" s="494"/>
      <c r="BO354" s="491"/>
      <c r="BP354" s="491"/>
      <c r="BQ354" s="492">
        <f t="shared" si="142"/>
        <v>0</v>
      </c>
      <c r="BR354" s="494"/>
      <c r="BS354" s="494"/>
      <c r="BT354" s="494"/>
      <c r="BX354" s="493">
        <f t="shared" si="159"/>
        <v>0</v>
      </c>
      <c r="BY354" s="493" t="e">
        <f>#REF!*BE354</f>
        <v>#REF!</v>
      </c>
      <c r="BZ354" s="493">
        <f t="shared" si="141"/>
        <v>0</v>
      </c>
    </row>
    <row r="355" spans="1:78" ht="49.9" customHeight="1">
      <c r="A355" s="482">
        <f>IFERROR(VLOOKUP(G355,'base dados'!$K$2:$L$3,2,FALSE),0)</f>
        <v>0</v>
      </c>
      <c r="B355" s="482">
        <f>IFERROR(VLOOKUP(H355,'base dados'!$O$2:$P$5,2,FALSE),0)</f>
        <v>0</v>
      </c>
      <c r="C355" s="578">
        <f t="shared" si="139"/>
        <v>345</v>
      </c>
      <c r="D355" s="578"/>
      <c r="E355" s="578"/>
      <c r="F355" s="581"/>
      <c r="G355" s="579"/>
      <c r="H355" s="579"/>
      <c r="I355" s="578" t="str">
        <f>IFERROR(VLOOKUP(H355,'base dados'!$B$1:$E$47,4,FALSE)," ")</f>
        <v xml:space="preserve"> </v>
      </c>
      <c r="J355" s="582" t="s">
        <v>861</v>
      </c>
      <c r="K355" s="582">
        <v>100</v>
      </c>
      <c r="L355" s="586">
        <f t="shared" si="143"/>
        <v>100</v>
      </c>
      <c r="M355" s="587"/>
      <c r="N355" s="587"/>
      <c r="O355" s="586">
        <f t="shared" si="144"/>
        <v>0</v>
      </c>
      <c r="P355" s="587"/>
      <c r="Q355" s="587"/>
      <c r="R355" s="587"/>
      <c r="S355" s="587"/>
      <c r="T355" s="586">
        <f t="shared" si="145"/>
        <v>0</v>
      </c>
      <c r="U355" s="582"/>
      <c r="V355" s="582"/>
      <c r="W355" s="582"/>
      <c r="X355" s="582"/>
      <c r="Y355" s="586">
        <f t="shared" si="146"/>
        <v>0</v>
      </c>
      <c r="Z355" s="582"/>
      <c r="AA355" s="582"/>
      <c r="AB355" s="586">
        <f t="shared" si="147"/>
        <v>0</v>
      </c>
      <c r="AC355" s="582"/>
      <c r="AD355" s="582"/>
      <c r="AE355" s="582"/>
      <c r="AF355" s="586">
        <f t="shared" si="148"/>
        <v>0</v>
      </c>
      <c r="AG355" s="582"/>
      <c r="AH355" s="582"/>
      <c r="AI355" s="582"/>
      <c r="AJ355" s="582"/>
      <c r="AK355" s="586">
        <f t="shared" si="149"/>
        <v>0</v>
      </c>
      <c r="AL355" s="582"/>
      <c r="AM355" s="582"/>
      <c r="AN355" s="586">
        <f t="shared" si="150"/>
        <v>0</v>
      </c>
      <c r="AO355" s="582"/>
      <c r="AP355" s="582"/>
      <c r="AQ355" s="582"/>
      <c r="AR355" s="588">
        <f t="shared" si="151"/>
        <v>0</v>
      </c>
      <c r="AS355" s="590">
        <f t="shared" si="140"/>
        <v>0</v>
      </c>
      <c r="AT355" s="583" t="str">
        <f t="shared" si="152"/>
        <v/>
      </c>
      <c r="AU355" s="583" t="str">
        <f t="shared" si="153"/>
        <v/>
      </c>
      <c r="AV355" s="584" t="str">
        <f>IFERROR(VLOOKUP(G355,'base dados'!$B$2:$C$47,2,FALSE),"")</f>
        <v/>
      </c>
      <c r="AW355" s="589">
        <f t="shared" si="154"/>
        <v>0</v>
      </c>
      <c r="AX355" s="583" t="str">
        <f t="shared" si="155"/>
        <v/>
      </c>
      <c r="AY355" s="583" t="str">
        <f t="shared" si="156"/>
        <v/>
      </c>
      <c r="AZ355" s="585" t="str">
        <f>IFERROR(VLOOKUP(H355,'base dados'!$B$2:$C$47,2,FALSE),"")</f>
        <v/>
      </c>
      <c r="BA355" s="589">
        <f t="shared" si="157"/>
        <v>0</v>
      </c>
      <c r="BB355" s="589">
        <f t="shared" si="158"/>
        <v>0</v>
      </c>
      <c r="BD355" s="494"/>
      <c r="BE355" s="494"/>
      <c r="BF355" s="494"/>
      <c r="BG355" s="494"/>
      <c r="BH355" s="482" t="e">
        <f>VLOOKUP(I355,[27]TABELAS!$E$1:$F$48,2,0)</f>
        <v>#N/A</v>
      </c>
      <c r="BI355" s="491" t="str">
        <f>IF(AV355="","",VLOOKUP(CONCATENATE(I355,K355),[27]atualizada!$A$6:$N$160,12,0))</f>
        <v/>
      </c>
      <c r="BJ355" s="491" t="e">
        <f>IF(#REF!="","",VLOOKUP(CONCATENATE(I355,K355),[27]atualizada!$A$6:$N$160,8,0))</f>
        <v>#REF!</v>
      </c>
      <c r="BK355" s="491" t="e">
        <f>IF(BA355="","",VLOOKUP(CONCATENATE(I355,K355),[27]atualizada!$A$6:$N$160,10,0))</f>
        <v>#N/A</v>
      </c>
      <c r="BL355" s="494"/>
      <c r="BM355" s="494"/>
      <c r="BO355" s="491"/>
      <c r="BP355" s="491"/>
      <c r="BQ355" s="492">
        <f t="shared" si="142"/>
        <v>0</v>
      </c>
      <c r="BR355" s="494"/>
      <c r="BS355" s="494"/>
      <c r="BT355" s="494"/>
      <c r="BX355" s="493">
        <f t="shared" si="159"/>
        <v>0</v>
      </c>
      <c r="BY355" s="493" t="e">
        <f>#REF!*BE355</f>
        <v>#REF!</v>
      </c>
      <c r="BZ355" s="493">
        <f t="shared" si="141"/>
        <v>0</v>
      </c>
    </row>
    <row r="356" spans="1:78" ht="49.9" customHeight="1">
      <c r="A356" s="482">
        <f>IFERROR(VLOOKUP(G356,'base dados'!$K$2:$L$3,2,FALSE),0)</f>
        <v>0</v>
      </c>
      <c r="B356" s="482">
        <f>IFERROR(VLOOKUP(H356,'base dados'!$O$2:$P$5,2,FALSE),0)</f>
        <v>0</v>
      </c>
      <c r="C356" s="578">
        <f t="shared" si="139"/>
        <v>346</v>
      </c>
      <c r="D356" s="578"/>
      <c r="E356" s="578"/>
      <c r="F356" s="581"/>
      <c r="G356" s="579"/>
      <c r="H356" s="579"/>
      <c r="I356" s="578" t="str">
        <f>IFERROR(VLOOKUP(H356,'base dados'!$B$1:$E$47,4,FALSE)," ")</f>
        <v xml:space="preserve"> </v>
      </c>
      <c r="J356" s="582" t="s">
        <v>861</v>
      </c>
      <c r="K356" s="582">
        <v>100</v>
      </c>
      <c r="L356" s="586">
        <f t="shared" si="143"/>
        <v>100</v>
      </c>
      <c r="M356" s="587"/>
      <c r="N356" s="587"/>
      <c r="O356" s="586">
        <f t="shared" si="144"/>
        <v>0</v>
      </c>
      <c r="P356" s="587"/>
      <c r="Q356" s="587"/>
      <c r="R356" s="587"/>
      <c r="S356" s="587"/>
      <c r="T356" s="586">
        <f t="shared" si="145"/>
        <v>0</v>
      </c>
      <c r="U356" s="582"/>
      <c r="V356" s="582"/>
      <c r="W356" s="582"/>
      <c r="X356" s="582"/>
      <c r="Y356" s="586">
        <f t="shared" si="146"/>
        <v>0</v>
      </c>
      <c r="Z356" s="582"/>
      <c r="AA356" s="582"/>
      <c r="AB356" s="586">
        <f t="shared" si="147"/>
        <v>0</v>
      </c>
      <c r="AC356" s="582"/>
      <c r="AD356" s="582"/>
      <c r="AE356" s="582"/>
      <c r="AF356" s="586">
        <f t="shared" si="148"/>
        <v>0</v>
      </c>
      <c r="AG356" s="582"/>
      <c r="AH356" s="582"/>
      <c r="AI356" s="582"/>
      <c r="AJ356" s="582"/>
      <c r="AK356" s="586">
        <f t="shared" si="149"/>
        <v>0</v>
      </c>
      <c r="AL356" s="582"/>
      <c r="AM356" s="582"/>
      <c r="AN356" s="586">
        <f t="shared" si="150"/>
        <v>0</v>
      </c>
      <c r="AO356" s="582"/>
      <c r="AP356" s="582"/>
      <c r="AQ356" s="582"/>
      <c r="AR356" s="588">
        <f t="shared" si="151"/>
        <v>0</v>
      </c>
      <c r="AS356" s="590">
        <f t="shared" si="140"/>
        <v>0</v>
      </c>
      <c r="AT356" s="583" t="str">
        <f t="shared" si="152"/>
        <v/>
      </c>
      <c r="AU356" s="583" t="str">
        <f t="shared" si="153"/>
        <v/>
      </c>
      <c r="AV356" s="584" t="str">
        <f>IFERROR(VLOOKUP(G356,'base dados'!$B$2:$C$47,2,FALSE),"")</f>
        <v/>
      </c>
      <c r="AW356" s="589">
        <f t="shared" si="154"/>
        <v>0</v>
      </c>
      <c r="AX356" s="583" t="str">
        <f t="shared" si="155"/>
        <v/>
      </c>
      <c r="AY356" s="583" t="str">
        <f t="shared" si="156"/>
        <v/>
      </c>
      <c r="AZ356" s="585" t="str">
        <f>IFERROR(VLOOKUP(H356,'base dados'!$B$2:$C$47,2,FALSE),"")</f>
        <v/>
      </c>
      <c r="BA356" s="589">
        <f t="shared" si="157"/>
        <v>0</v>
      </c>
      <c r="BB356" s="589">
        <f t="shared" si="158"/>
        <v>0</v>
      </c>
      <c r="BD356" s="494"/>
      <c r="BE356" s="494"/>
      <c r="BF356" s="494"/>
      <c r="BG356" s="494"/>
      <c r="BH356" s="482" t="e">
        <f>VLOOKUP(I356,[27]TABELAS!$E$1:$F$48,2,0)</f>
        <v>#N/A</v>
      </c>
      <c r="BI356" s="491" t="str">
        <f>IF(AV356="","",VLOOKUP(CONCATENATE(I356,K356),[27]atualizada!$A$6:$N$160,12,0))</f>
        <v/>
      </c>
      <c r="BJ356" s="491" t="e">
        <f>IF(#REF!="","",VLOOKUP(CONCATENATE(I356,K356),[27]atualizada!$A$6:$N$160,8,0))</f>
        <v>#REF!</v>
      </c>
      <c r="BK356" s="491" t="e">
        <f>IF(BA356="","",VLOOKUP(CONCATENATE(I356,K356),[27]atualizada!$A$6:$N$160,10,0))</f>
        <v>#N/A</v>
      </c>
      <c r="BL356" s="494"/>
      <c r="BM356" s="494"/>
      <c r="BO356" s="491"/>
      <c r="BP356" s="491"/>
      <c r="BQ356" s="492">
        <f t="shared" si="142"/>
        <v>0</v>
      </c>
      <c r="BR356" s="494"/>
      <c r="BS356" s="494"/>
      <c r="BT356" s="494"/>
      <c r="BX356" s="493">
        <f t="shared" si="159"/>
        <v>0</v>
      </c>
      <c r="BY356" s="493" t="e">
        <f>#REF!*BE356</f>
        <v>#REF!</v>
      </c>
      <c r="BZ356" s="493">
        <f t="shared" si="141"/>
        <v>0</v>
      </c>
    </row>
    <row r="357" spans="1:78" ht="49.9" customHeight="1">
      <c r="A357" s="482">
        <f>IFERROR(VLOOKUP(G357,'base dados'!$K$2:$L$3,2,FALSE),0)</f>
        <v>0</v>
      </c>
      <c r="B357" s="482">
        <f>IFERROR(VLOOKUP(H357,'base dados'!$O$2:$P$5,2,FALSE),0)</f>
        <v>0</v>
      </c>
      <c r="C357" s="578">
        <f t="shared" si="139"/>
        <v>347</v>
      </c>
      <c r="D357" s="578"/>
      <c r="E357" s="578"/>
      <c r="F357" s="581"/>
      <c r="G357" s="579"/>
      <c r="H357" s="579"/>
      <c r="I357" s="578" t="str">
        <f>IFERROR(VLOOKUP(H357,'base dados'!$B$1:$E$47,4,FALSE)," ")</f>
        <v xml:space="preserve"> </v>
      </c>
      <c r="J357" s="582" t="s">
        <v>861</v>
      </c>
      <c r="K357" s="582">
        <v>100</v>
      </c>
      <c r="L357" s="586">
        <f t="shared" si="143"/>
        <v>100</v>
      </c>
      <c r="M357" s="587"/>
      <c r="N357" s="587"/>
      <c r="O357" s="586">
        <f t="shared" si="144"/>
        <v>0</v>
      </c>
      <c r="P357" s="587"/>
      <c r="Q357" s="587"/>
      <c r="R357" s="587"/>
      <c r="S357" s="587"/>
      <c r="T357" s="586">
        <f t="shared" si="145"/>
        <v>0</v>
      </c>
      <c r="U357" s="582"/>
      <c r="V357" s="582"/>
      <c r="W357" s="582"/>
      <c r="X357" s="582"/>
      <c r="Y357" s="586">
        <f t="shared" si="146"/>
        <v>0</v>
      </c>
      <c r="Z357" s="582"/>
      <c r="AA357" s="582"/>
      <c r="AB357" s="586">
        <f t="shared" si="147"/>
        <v>0</v>
      </c>
      <c r="AC357" s="582"/>
      <c r="AD357" s="582"/>
      <c r="AE357" s="582"/>
      <c r="AF357" s="586">
        <f t="shared" si="148"/>
        <v>0</v>
      </c>
      <c r="AG357" s="582"/>
      <c r="AH357" s="582"/>
      <c r="AI357" s="582"/>
      <c r="AJ357" s="582"/>
      <c r="AK357" s="586">
        <f t="shared" si="149"/>
        <v>0</v>
      </c>
      <c r="AL357" s="582"/>
      <c r="AM357" s="582"/>
      <c r="AN357" s="586">
        <f t="shared" si="150"/>
        <v>0</v>
      </c>
      <c r="AO357" s="582"/>
      <c r="AP357" s="582"/>
      <c r="AQ357" s="582"/>
      <c r="AR357" s="588">
        <f t="shared" si="151"/>
        <v>0</v>
      </c>
      <c r="AS357" s="590">
        <f t="shared" si="140"/>
        <v>0</v>
      </c>
      <c r="AT357" s="583" t="str">
        <f t="shared" si="152"/>
        <v/>
      </c>
      <c r="AU357" s="583" t="str">
        <f t="shared" si="153"/>
        <v/>
      </c>
      <c r="AV357" s="584" t="str">
        <f>IFERROR(VLOOKUP(G357,'base dados'!$B$2:$C$47,2,FALSE),"")</f>
        <v/>
      </c>
      <c r="AW357" s="589">
        <f t="shared" si="154"/>
        <v>0</v>
      </c>
      <c r="AX357" s="583" t="str">
        <f t="shared" si="155"/>
        <v/>
      </c>
      <c r="AY357" s="583" t="str">
        <f t="shared" si="156"/>
        <v/>
      </c>
      <c r="AZ357" s="585" t="str">
        <f>IFERROR(VLOOKUP(H357,'base dados'!$B$2:$C$47,2,FALSE),"")</f>
        <v/>
      </c>
      <c r="BA357" s="589">
        <f t="shared" si="157"/>
        <v>0</v>
      </c>
      <c r="BB357" s="589">
        <f t="shared" si="158"/>
        <v>0</v>
      </c>
      <c r="BD357" s="494"/>
      <c r="BE357" s="494"/>
      <c r="BF357" s="494"/>
      <c r="BG357" s="494"/>
      <c r="BH357" s="482" t="e">
        <f>VLOOKUP(I357,[27]TABELAS!$E$1:$F$48,2,0)</f>
        <v>#N/A</v>
      </c>
      <c r="BI357" s="491" t="str">
        <f>IF(AV357="","",VLOOKUP(CONCATENATE(I357,K357),[27]atualizada!$A$6:$N$160,12,0))</f>
        <v/>
      </c>
      <c r="BJ357" s="491" t="e">
        <f>IF(#REF!="","",VLOOKUP(CONCATENATE(I357,K357),[27]atualizada!$A$6:$N$160,8,0))</f>
        <v>#REF!</v>
      </c>
      <c r="BK357" s="491" t="e">
        <f>IF(BA357="","",VLOOKUP(CONCATENATE(I357,K357),[27]atualizada!$A$6:$N$160,10,0))</f>
        <v>#N/A</v>
      </c>
      <c r="BL357" s="494"/>
      <c r="BM357" s="494"/>
      <c r="BO357" s="491"/>
      <c r="BP357" s="491"/>
      <c r="BQ357" s="492">
        <f t="shared" si="142"/>
        <v>0</v>
      </c>
      <c r="BR357" s="494"/>
      <c r="BS357" s="494"/>
      <c r="BT357" s="494"/>
      <c r="BX357" s="493">
        <f t="shared" si="159"/>
        <v>0</v>
      </c>
      <c r="BY357" s="493" t="e">
        <f>#REF!*BE357</f>
        <v>#REF!</v>
      </c>
      <c r="BZ357" s="493">
        <f t="shared" si="141"/>
        <v>0</v>
      </c>
    </row>
    <row r="358" spans="1:78" ht="49.9" customHeight="1">
      <c r="A358" s="482">
        <f>IFERROR(VLOOKUP(G358,'base dados'!$K$2:$L$3,2,FALSE),0)</f>
        <v>0</v>
      </c>
      <c r="B358" s="482">
        <f>IFERROR(VLOOKUP(H358,'base dados'!$O$2:$P$5,2,FALSE),0)</f>
        <v>0</v>
      </c>
      <c r="C358" s="578">
        <f t="shared" si="139"/>
        <v>348</v>
      </c>
      <c r="D358" s="578"/>
      <c r="E358" s="578"/>
      <c r="F358" s="581"/>
      <c r="G358" s="579"/>
      <c r="H358" s="579"/>
      <c r="I358" s="578" t="str">
        <f>IFERROR(VLOOKUP(H358,'base dados'!$B$1:$E$47,4,FALSE)," ")</f>
        <v xml:space="preserve"> </v>
      </c>
      <c r="J358" s="582" t="s">
        <v>861</v>
      </c>
      <c r="K358" s="582">
        <v>100</v>
      </c>
      <c r="L358" s="586">
        <f t="shared" si="143"/>
        <v>100</v>
      </c>
      <c r="M358" s="587"/>
      <c r="N358" s="587"/>
      <c r="O358" s="586">
        <f t="shared" si="144"/>
        <v>0</v>
      </c>
      <c r="P358" s="587"/>
      <c r="Q358" s="587"/>
      <c r="R358" s="587"/>
      <c r="S358" s="587"/>
      <c r="T358" s="586">
        <f t="shared" si="145"/>
        <v>0</v>
      </c>
      <c r="U358" s="582"/>
      <c r="V358" s="582"/>
      <c r="W358" s="582"/>
      <c r="X358" s="582"/>
      <c r="Y358" s="586">
        <f t="shared" si="146"/>
        <v>0</v>
      </c>
      <c r="Z358" s="582"/>
      <c r="AA358" s="582"/>
      <c r="AB358" s="586">
        <f t="shared" si="147"/>
        <v>0</v>
      </c>
      <c r="AC358" s="582"/>
      <c r="AD358" s="582"/>
      <c r="AE358" s="582"/>
      <c r="AF358" s="586">
        <f t="shared" si="148"/>
        <v>0</v>
      </c>
      <c r="AG358" s="582"/>
      <c r="AH358" s="582"/>
      <c r="AI358" s="582"/>
      <c r="AJ358" s="582"/>
      <c r="AK358" s="586">
        <f t="shared" si="149"/>
        <v>0</v>
      </c>
      <c r="AL358" s="582"/>
      <c r="AM358" s="582"/>
      <c r="AN358" s="586">
        <f t="shared" si="150"/>
        <v>0</v>
      </c>
      <c r="AO358" s="582"/>
      <c r="AP358" s="582"/>
      <c r="AQ358" s="582"/>
      <c r="AR358" s="588">
        <f t="shared" si="151"/>
        <v>0</v>
      </c>
      <c r="AS358" s="590">
        <f t="shared" si="140"/>
        <v>0</v>
      </c>
      <c r="AT358" s="583" t="str">
        <f t="shared" si="152"/>
        <v/>
      </c>
      <c r="AU358" s="583" t="str">
        <f t="shared" si="153"/>
        <v/>
      </c>
      <c r="AV358" s="584" t="str">
        <f>IFERROR(VLOOKUP(G358,'base dados'!$B$2:$C$47,2,FALSE),"")</f>
        <v/>
      </c>
      <c r="AW358" s="589">
        <f t="shared" si="154"/>
        <v>0</v>
      </c>
      <c r="AX358" s="583" t="str">
        <f t="shared" si="155"/>
        <v/>
      </c>
      <c r="AY358" s="583" t="str">
        <f t="shared" si="156"/>
        <v/>
      </c>
      <c r="AZ358" s="585" t="str">
        <f>IFERROR(VLOOKUP(H358,'base dados'!$B$2:$C$47,2,FALSE),"")</f>
        <v/>
      </c>
      <c r="BA358" s="589">
        <f t="shared" si="157"/>
        <v>0</v>
      </c>
      <c r="BB358" s="589">
        <f t="shared" si="158"/>
        <v>0</v>
      </c>
      <c r="BD358" s="494"/>
      <c r="BE358" s="494"/>
      <c r="BF358" s="494"/>
      <c r="BG358" s="494"/>
      <c r="BH358" s="482" t="e">
        <f>VLOOKUP(I358,[27]TABELAS!$E$1:$F$48,2,0)</f>
        <v>#N/A</v>
      </c>
      <c r="BI358" s="491" t="str">
        <f>IF(AV358="","",VLOOKUP(CONCATENATE(I358,K358),[27]atualizada!$A$6:$N$160,12,0))</f>
        <v/>
      </c>
      <c r="BJ358" s="491" t="e">
        <f>IF(#REF!="","",VLOOKUP(CONCATENATE(I358,K358),[27]atualizada!$A$6:$N$160,8,0))</f>
        <v>#REF!</v>
      </c>
      <c r="BK358" s="491" t="e">
        <f>IF(BA358="","",VLOOKUP(CONCATENATE(I358,K358),[27]atualizada!$A$6:$N$160,10,0))</f>
        <v>#N/A</v>
      </c>
      <c r="BL358" s="494"/>
      <c r="BM358" s="494"/>
      <c r="BO358" s="491"/>
      <c r="BP358" s="491"/>
      <c r="BQ358" s="492">
        <f t="shared" si="142"/>
        <v>0</v>
      </c>
      <c r="BR358" s="494"/>
      <c r="BS358" s="494"/>
      <c r="BT358" s="494"/>
      <c r="BX358" s="493">
        <f t="shared" si="159"/>
        <v>0</v>
      </c>
      <c r="BY358" s="493" t="e">
        <f>#REF!*BE358</f>
        <v>#REF!</v>
      </c>
      <c r="BZ358" s="493">
        <f t="shared" si="141"/>
        <v>0</v>
      </c>
    </row>
    <row r="359" spans="1:78" ht="49.9" customHeight="1">
      <c r="A359" s="482">
        <f>IFERROR(VLOOKUP(G359,'base dados'!$K$2:$L$3,2,FALSE),0)</f>
        <v>0</v>
      </c>
      <c r="B359" s="482">
        <f>IFERROR(VLOOKUP(H359,'base dados'!$O$2:$P$5,2,FALSE),0)</f>
        <v>0</v>
      </c>
      <c r="C359" s="578">
        <f t="shared" si="139"/>
        <v>349</v>
      </c>
      <c r="D359" s="578"/>
      <c r="E359" s="578"/>
      <c r="F359" s="581"/>
      <c r="G359" s="579"/>
      <c r="H359" s="579"/>
      <c r="I359" s="578" t="str">
        <f>IFERROR(VLOOKUP(H359,'base dados'!$B$1:$E$47,4,FALSE)," ")</f>
        <v xml:space="preserve"> </v>
      </c>
      <c r="J359" s="582" t="s">
        <v>861</v>
      </c>
      <c r="K359" s="582">
        <v>100</v>
      </c>
      <c r="L359" s="586">
        <f t="shared" si="143"/>
        <v>100</v>
      </c>
      <c r="M359" s="587"/>
      <c r="N359" s="587"/>
      <c r="O359" s="586">
        <f t="shared" si="144"/>
        <v>0</v>
      </c>
      <c r="P359" s="587"/>
      <c r="Q359" s="587"/>
      <c r="R359" s="587"/>
      <c r="S359" s="587"/>
      <c r="T359" s="586">
        <f t="shared" si="145"/>
        <v>0</v>
      </c>
      <c r="U359" s="582"/>
      <c r="V359" s="582"/>
      <c r="W359" s="582"/>
      <c r="X359" s="582"/>
      <c r="Y359" s="586">
        <f t="shared" si="146"/>
        <v>0</v>
      </c>
      <c r="Z359" s="582"/>
      <c r="AA359" s="582"/>
      <c r="AB359" s="586">
        <f t="shared" si="147"/>
        <v>0</v>
      </c>
      <c r="AC359" s="582"/>
      <c r="AD359" s="582"/>
      <c r="AE359" s="582"/>
      <c r="AF359" s="586">
        <f t="shared" si="148"/>
        <v>0</v>
      </c>
      <c r="AG359" s="582"/>
      <c r="AH359" s="582"/>
      <c r="AI359" s="582"/>
      <c r="AJ359" s="582"/>
      <c r="AK359" s="586">
        <f t="shared" si="149"/>
        <v>0</v>
      </c>
      <c r="AL359" s="582"/>
      <c r="AM359" s="582"/>
      <c r="AN359" s="586">
        <f t="shared" si="150"/>
        <v>0</v>
      </c>
      <c r="AO359" s="582"/>
      <c r="AP359" s="582"/>
      <c r="AQ359" s="582"/>
      <c r="AR359" s="588">
        <f t="shared" si="151"/>
        <v>0</v>
      </c>
      <c r="AS359" s="590">
        <f t="shared" si="140"/>
        <v>0</v>
      </c>
      <c r="AT359" s="583" t="str">
        <f t="shared" si="152"/>
        <v/>
      </c>
      <c r="AU359" s="583" t="str">
        <f t="shared" si="153"/>
        <v/>
      </c>
      <c r="AV359" s="584" t="str">
        <f>IFERROR(VLOOKUP(G359,'base dados'!$B$2:$C$47,2,FALSE),"")</f>
        <v/>
      </c>
      <c r="AW359" s="589">
        <f t="shared" si="154"/>
        <v>0</v>
      </c>
      <c r="AX359" s="583" t="str">
        <f t="shared" si="155"/>
        <v/>
      </c>
      <c r="AY359" s="583" t="str">
        <f t="shared" si="156"/>
        <v/>
      </c>
      <c r="AZ359" s="585" t="str">
        <f>IFERROR(VLOOKUP(H359,'base dados'!$B$2:$C$47,2,FALSE),"")</f>
        <v/>
      </c>
      <c r="BA359" s="589">
        <f t="shared" si="157"/>
        <v>0</v>
      </c>
      <c r="BB359" s="589">
        <f t="shared" si="158"/>
        <v>0</v>
      </c>
      <c r="BD359" s="494"/>
      <c r="BE359" s="494"/>
      <c r="BF359" s="494"/>
      <c r="BG359" s="494"/>
      <c r="BH359" s="482" t="e">
        <f>VLOOKUP(I359,[27]TABELAS!$E$1:$F$48,2,0)</f>
        <v>#N/A</v>
      </c>
      <c r="BI359" s="491" t="str">
        <f>IF(AV359="","",VLOOKUP(CONCATENATE(I359,K359),[27]atualizada!$A$6:$N$160,12,0))</f>
        <v/>
      </c>
      <c r="BJ359" s="491" t="e">
        <f>IF(#REF!="","",VLOOKUP(CONCATENATE(I359,K359),[27]atualizada!$A$6:$N$160,8,0))</f>
        <v>#REF!</v>
      </c>
      <c r="BK359" s="491" t="e">
        <f>IF(BA359="","",VLOOKUP(CONCATENATE(I359,K359),[27]atualizada!$A$6:$N$160,10,0))</f>
        <v>#N/A</v>
      </c>
      <c r="BL359" s="494"/>
      <c r="BM359" s="494"/>
      <c r="BO359" s="491"/>
      <c r="BP359" s="491"/>
      <c r="BQ359" s="492">
        <f t="shared" si="142"/>
        <v>0</v>
      </c>
      <c r="BR359" s="494"/>
      <c r="BS359" s="494"/>
      <c r="BT359" s="494"/>
      <c r="BX359" s="493">
        <f t="shared" si="159"/>
        <v>0</v>
      </c>
      <c r="BY359" s="493" t="e">
        <f>#REF!*BE359</f>
        <v>#REF!</v>
      </c>
      <c r="BZ359" s="493">
        <f t="shared" si="141"/>
        <v>0</v>
      </c>
    </row>
    <row r="360" spans="1:78" ht="49.9" customHeight="1">
      <c r="A360" s="482">
        <f>IFERROR(VLOOKUP(G360,'base dados'!$K$2:$L$3,2,FALSE),0)</f>
        <v>0</v>
      </c>
      <c r="B360" s="482">
        <f>IFERROR(VLOOKUP(H360,'base dados'!$O$2:$P$5,2,FALSE),0)</f>
        <v>0</v>
      </c>
      <c r="C360" s="578">
        <f t="shared" si="139"/>
        <v>350</v>
      </c>
      <c r="D360" s="578"/>
      <c r="E360" s="578"/>
      <c r="F360" s="581"/>
      <c r="G360" s="579"/>
      <c r="H360" s="579"/>
      <c r="I360" s="578" t="str">
        <f>IFERROR(VLOOKUP(H360,'base dados'!$B$1:$E$47,4,FALSE)," ")</f>
        <v xml:space="preserve"> </v>
      </c>
      <c r="J360" s="582" t="s">
        <v>861</v>
      </c>
      <c r="K360" s="582">
        <v>100</v>
      </c>
      <c r="L360" s="586">
        <f t="shared" si="143"/>
        <v>100</v>
      </c>
      <c r="M360" s="587"/>
      <c r="N360" s="587"/>
      <c r="O360" s="586">
        <f t="shared" si="144"/>
        <v>0</v>
      </c>
      <c r="P360" s="587"/>
      <c r="Q360" s="587"/>
      <c r="R360" s="587"/>
      <c r="S360" s="587"/>
      <c r="T360" s="586">
        <f t="shared" si="145"/>
        <v>0</v>
      </c>
      <c r="U360" s="582"/>
      <c r="V360" s="582"/>
      <c r="W360" s="582"/>
      <c r="X360" s="582"/>
      <c r="Y360" s="586">
        <f t="shared" si="146"/>
        <v>0</v>
      </c>
      <c r="Z360" s="582"/>
      <c r="AA360" s="582"/>
      <c r="AB360" s="586">
        <f t="shared" si="147"/>
        <v>0</v>
      </c>
      <c r="AC360" s="582"/>
      <c r="AD360" s="582"/>
      <c r="AE360" s="582"/>
      <c r="AF360" s="586">
        <f t="shared" si="148"/>
        <v>0</v>
      </c>
      <c r="AG360" s="582"/>
      <c r="AH360" s="582"/>
      <c r="AI360" s="582"/>
      <c r="AJ360" s="582"/>
      <c r="AK360" s="586">
        <f t="shared" si="149"/>
        <v>0</v>
      </c>
      <c r="AL360" s="582"/>
      <c r="AM360" s="582"/>
      <c r="AN360" s="586">
        <f t="shared" si="150"/>
        <v>0</v>
      </c>
      <c r="AO360" s="582"/>
      <c r="AP360" s="582"/>
      <c r="AQ360" s="582"/>
      <c r="AR360" s="588">
        <f t="shared" si="151"/>
        <v>0</v>
      </c>
      <c r="AS360" s="590">
        <f t="shared" si="140"/>
        <v>0</v>
      </c>
      <c r="AT360" s="583" t="str">
        <f t="shared" si="152"/>
        <v/>
      </c>
      <c r="AU360" s="583" t="str">
        <f t="shared" si="153"/>
        <v/>
      </c>
      <c r="AV360" s="584" t="str">
        <f>IFERROR(VLOOKUP(G360,'base dados'!$B$2:$C$47,2,FALSE),"")</f>
        <v/>
      </c>
      <c r="AW360" s="589">
        <f t="shared" si="154"/>
        <v>0</v>
      </c>
      <c r="AX360" s="583" t="str">
        <f t="shared" si="155"/>
        <v/>
      </c>
      <c r="AY360" s="583" t="str">
        <f t="shared" si="156"/>
        <v/>
      </c>
      <c r="AZ360" s="585" t="str">
        <f>IFERROR(VLOOKUP(H360,'base dados'!$B$2:$C$47,2,FALSE),"")</f>
        <v/>
      </c>
      <c r="BA360" s="589">
        <f t="shared" si="157"/>
        <v>0</v>
      </c>
      <c r="BB360" s="589">
        <f t="shared" si="158"/>
        <v>0</v>
      </c>
      <c r="BD360" s="494"/>
      <c r="BE360" s="494"/>
      <c r="BF360" s="494"/>
      <c r="BG360" s="494"/>
      <c r="BH360" s="482" t="e">
        <f>VLOOKUP(I360,[27]TABELAS!$E$1:$F$48,2,0)</f>
        <v>#N/A</v>
      </c>
      <c r="BI360" s="491" t="str">
        <f>IF(AV360="","",VLOOKUP(CONCATENATE(I360,K360),[27]atualizada!$A$6:$N$160,12,0))</f>
        <v/>
      </c>
      <c r="BJ360" s="491" t="e">
        <f>IF(#REF!="","",VLOOKUP(CONCATENATE(I360,K360),[27]atualizada!$A$6:$N$160,8,0))</f>
        <v>#REF!</v>
      </c>
      <c r="BK360" s="491" t="e">
        <f>IF(BA360="","",VLOOKUP(CONCATENATE(I360,K360),[27]atualizada!$A$6:$N$160,10,0))</f>
        <v>#N/A</v>
      </c>
      <c r="BL360" s="494"/>
      <c r="BM360" s="494"/>
      <c r="BO360" s="491"/>
      <c r="BP360" s="491"/>
      <c r="BQ360" s="492">
        <f t="shared" si="142"/>
        <v>0</v>
      </c>
      <c r="BR360" s="494"/>
      <c r="BS360" s="494"/>
      <c r="BT360" s="494"/>
      <c r="BX360" s="493">
        <f t="shared" si="159"/>
        <v>0</v>
      </c>
      <c r="BY360" s="493" t="e">
        <f>#REF!*BE360</f>
        <v>#REF!</v>
      </c>
      <c r="BZ360" s="493">
        <f t="shared" si="141"/>
        <v>0</v>
      </c>
    </row>
    <row r="361" spans="1:78" ht="49.9" customHeight="1">
      <c r="A361" s="482">
        <f>IFERROR(VLOOKUP(G361,'base dados'!$K$2:$L$3,2,FALSE),0)</f>
        <v>0</v>
      </c>
      <c r="B361" s="482">
        <f>IFERROR(VLOOKUP(H361,'base dados'!$O$2:$P$5,2,FALSE),0)</f>
        <v>0</v>
      </c>
      <c r="C361" s="578">
        <f t="shared" si="139"/>
        <v>351</v>
      </c>
      <c r="D361" s="578"/>
      <c r="E361" s="578"/>
      <c r="F361" s="581"/>
      <c r="G361" s="579"/>
      <c r="H361" s="579"/>
      <c r="I361" s="578" t="str">
        <f>IFERROR(VLOOKUP(H361,'base dados'!$B$1:$E$47,4,FALSE)," ")</f>
        <v xml:space="preserve"> </v>
      </c>
      <c r="J361" s="582" t="s">
        <v>861</v>
      </c>
      <c r="K361" s="582">
        <v>100</v>
      </c>
      <c r="L361" s="586">
        <f t="shared" si="143"/>
        <v>100</v>
      </c>
      <c r="M361" s="587"/>
      <c r="N361" s="587"/>
      <c r="O361" s="586">
        <f t="shared" si="144"/>
        <v>0</v>
      </c>
      <c r="P361" s="587"/>
      <c r="Q361" s="587"/>
      <c r="R361" s="587"/>
      <c r="S361" s="587"/>
      <c r="T361" s="586">
        <f t="shared" si="145"/>
        <v>0</v>
      </c>
      <c r="U361" s="582"/>
      <c r="V361" s="582"/>
      <c r="W361" s="582"/>
      <c r="X361" s="582"/>
      <c r="Y361" s="586">
        <f t="shared" si="146"/>
        <v>0</v>
      </c>
      <c r="Z361" s="582"/>
      <c r="AA361" s="582"/>
      <c r="AB361" s="586">
        <f t="shared" si="147"/>
        <v>0</v>
      </c>
      <c r="AC361" s="582"/>
      <c r="AD361" s="582"/>
      <c r="AE361" s="582"/>
      <c r="AF361" s="586">
        <f t="shared" si="148"/>
        <v>0</v>
      </c>
      <c r="AG361" s="582"/>
      <c r="AH361" s="582"/>
      <c r="AI361" s="582"/>
      <c r="AJ361" s="582"/>
      <c r="AK361" s="586">
        <f t="shared" si="149"/>
        <v>0</v>
      </c>
      <c r="AL361" s="582"/>
      <c r="AM361" s="582"/>
      <c r="AN361" s="586">
        <f t="shared" si="150"/>
        <v>0</v>
      </c>
      <c r="AO361" s="582"/>
      <c r="AP361" s="582"/>
      <c r="AQ361" s="582"/>
      <c r="AR361" s="588">
        <f t="shared" si="151"/>
        <v>0</v>
      </c>
      <c r="AS361" s="590">
        <f t="shared" si="140"/>
        <v>0</v>
      </c>
      <c r="AT361" s="583" t="str">
        <f t="shared" si="152"/>
        <v/>
      </c>
      <c r="AU361" s="583" t="str">
        <f t="shared" si="153"/>
        <v/>
      </c>
      <c r="AV361" s="584" t="str">
        <f>IFERROR(VLOOKUP(G361,'base dados'!$B$2:$C$47,2,FALSE),"")</f>
        <v/>
      </c>
      <c r="AW361" s="589">
        <f t="shared" si="154"/>
        <v>0</v>
      </c>
      <c r="AX361" s="583" t="str">
        <f t="shared" si="155"/>
        <v/>
      </c>
      <c r="AY361" s="583" t="str">
        <f t="shared" si="156"/>
        <v/>
      </c>
      <c r="AZ361" s="585" t="str">
        <f>IFERROR(VLOOKUP(H361,'base dados'!$B$2:$C$47,2,FALSE),"")</f>
        <v/>
      </c>
      <c r="BA361" s="589">
        <f t="shared" si="157"/>
        <v>0</v>
      </c>
      <c r="BB361" s="589">
        <f t="shared" si="158"/>
        <v>0</v>
      </c>
      <c r="BD361" s="494"/>
      <c r="BE361" s="494"/>
      <c r="BF361" s="494"/>
      <c r="BG361" s="494"/>
      <c r="BH361" s="482" t="e">
        <f>VLOOKUP(I361,[27]TABELAS!$E$1:$F$48,2,0)</f>
        <v>#N/A</v>
      </c>
      <c r="BI361" s="491" t="str">
        <f>IF(AV361="","",VLOOKUP(CONCATENATE(I361,K361),[27]atualizada!$A$6:$N$160,12,0))</f>
        <v/>
      </c>
      <c r="BJ361" s="491" t="e">
        <f>IF(#REF!="","",VLOOKUP(CONCATENATE(I361,K361),[27]atualizada!$A$6:$N$160,8,0))</f>
        <v>#REF!</v>
      </c>
      <c r="BK361" s="491" t="e">
        <f>IF(BA361="","",VLOOKUP(CONCATENATE(I361,K361),[27]atualizada!$A$6:$N$160,10,0))</f>
        <v>#N/A</v>
      </c>
      <c r="BL361" s="494"/>
      <c r="BM361" s="494"/>
      <c r="BO361" s="491"/>
      <c r="BP361" s="491"/>
      <c r="BQ361" s="492">
        <f t="shared" si="142"/>
        <v>0</v>
      </c>
      <c r="BR361" s="494"/>
      <c r="BS361" s="494"/>
      <c r="BT361" s="494"/>
      <c r="BX361" s="493">
        <f t="shared" si="159"/>
        <v>0</v>
      </c>
      <c r="BY361" s="493" t="e">
        <f>#REF!*BE361</f>
        <v>#REF!</v>
      </c>
      <c r="BZ361" s="493">
        <f t="shared" si="141"/>
        <v>0</v>
      </c>
    </row>
    <row r="362" spans="1:78" ht="49.9" customHeight="1">
      <c r="A362" s="482">
        <f>IFERROR(VLOOKUP(G362,'base dados'!$K$2:$L$3,2,FALSE),0)</f>
        <v>0</v>
      </c>
      <c r="B362" s="482">
        <f>IFERROR(VLOOKUP(H362,'base dados'!$O$2:$P$5,2,FALSE),0)</f>
        <v>0</v>
      </c>
      <c r="C362" s="578">
        <f t="shared" si="139"/>
        <v>352</v>
      </c>
      <c r="D362" s="578"/>
      <c r="E362" s="578"/>
      <c r="F362" s="581"/>
      <c r="G362" s="579"/>
      <c r="H362" s="579"/>
      <c r="I362" s="578" t="str">
        <f>IFERROR(VLOOKUP(H362,'base dados'!$B$1:$E$47,4,FALSE)," ")</f>
        <v xml:space="preserve"> </v>
      </c>
      <c r="J362" s="582" t="s">
        <v>861</v>
      </c>
      <c r="K362" s="582">
        <v>100</v>
      </c>
      <c r="L362" s="586">
        <f t="shared" si="143"/>
        <v>100</v>
      </c>
      <c r="M362" s="587"/>
      <c r="N362" s="587"/>
      <c r="O362" s="586">
        <f t="shared" si="144"/>
        <v>0</v>
      </c>
      <c r="P362" s="587"/>
      <c r="Q362" s="587"/>
      <c r="R362" s="587"/>
      <c r="S362" s="587"/>
      <c r="T362" s="586">
        <f t="shared" si="145"/>
        <v>0</v>
      </c>
      <c r="U362" s="582"/>
      <c r="V362" s="582"/>
      <c r="W362" s="582"/>
      <c r="X362" s="582"/>
      <c r="Y362" s="586">
        <f t="shared" si="146"/>
        <v>0</v>
      </c>
      <c r="Z362" s="582"/>
      <c r="AA362" s="582"/>
      <c r="AB362" s="586">
        <f t="shared" si="147"/>
        <v>0</v>
      </c>
      <c r="AC362" s="582"/>
      <c r="AD362" s="582"/>
      <c r="AE362" s="582"/>
      <c r="AF362" s="586">
        <f t="shared" si="148"/>
        <v>0</v>
      </c>
      <c r="AG362" s="582"/>
      <c r="AH362" s="582"/>
      <c r="AI362" s="582"/>
      <c r="AJ362" s="582"/>
      <c r="AK362" s="586">
        <f t="shared" si="149"/>
        <v>0</v>
      </c>
      <c r="AL362" s="582"/>
      <c r="AM362" s="582"/>
      <c r="AN362" s="586">
        <f t="shared" si="150"/>
        <v>0</v>
      </c>
      <c r="AO362" s="582"/>
      <c r="AP362" s="582"/>
      <c r="AQ362" s="582"/>
      <c r="AR362" s="588">
        <f t="shared" si="151"/>
        <v>0</v>
      </c>
      <c r="AS362" s="590">
        <f t="shared" si="140"/>
        <v>0</v>
      </c>
      <c r="AT362" s="583" t="str">
        <f t="shared" si="152"/>
        <v/>
      </c>
      <c r="AU362" s="583" t="str">
        <f t="shared" si="153"/>
        <v/>
      </c>
      <c r="AV362" s="584" t="str">
        <f>IFERROR(VLOOKUP(G362,'base dados'!$B$2:$C$47,2,FALSE),"")</f>
        <v/>
      </c>
      <c r="AW362" s="589">
        <f t="shared" si="154"/>
        <v>0</v>
      </c>
      <c r="AX362" s="583" t="str">
        <f t="shared" si="155"/>
        <v/>
      </c>
      <c r="AY362" s="583" t="str">
        <f t="shared" si="156"/>
        <v/>
      </c>
      <c r="AZ362" s="585" t="str">
        <f>IFERROR(VLOOKUP(H362,'base dados'!$B$2:$C$47,2,FALSE),"")</f>
        <v/>
      </c>
      <c r="BA362" s="589">
        <f t="shared" si="157"/>
        <v>0</v>
      </c>
      <c r="BB362" s="589">
        <f t="shared" si="158"/>
        <v>0</v>
      </c>
      <c r="BD362" s="494"/>
      <c r="BE362" s="494"/>
      <c r="BF362" s="494"/>
      <c r="BG362" s="494"/>
      <c r="BH362" s="482" t="e">
        <f>VLOOKUP(I362,[27]TABELAS!$E$1:$F$48,2,0)</f>
        <v>#N/A</v>
      </c>
      <c r="BI362" s="491" t="str">
        <f>IF(AV362="","",VLOOKUP(CONCATENATE(I362,K362),[27]atualizada!$A$6:$N$160,12,0))</f>
        <v/>
      </c>
      <c r="BJ362" s="491" t="e">
        <f>IF(#REF!="","",VLOOKUP(CONCATENATE(I362,K362),[27]atualizada!$A$6:$N$160,8,0))</f>
        <v>#REF!</v>
      </c>
      <c r="BK362" s="491" t="e">
        <f>IF(BA362="","",VLOOKUP(CONCATENATE(I362,K362),[27]atualizada!$A$6:$N$160,10,0))</f>
        <v>#N/A</v>
      </c>
      <c r="BL362" s="494"/>
      <c r="BM362" s="494"/>
      <c r="BO362" s="491"/>
      <c r="BP362" s="491"/>
      <c r="BQ362" s="492">
        <f t="shared" si="142"/>
        <v>0</v>
      </c>
      <c r="BR362" s="494"/>
      <c r="BS362" s="494"/>
      <c r="BT362" s="494"/>
      <c r="BX362" s="493">
        <f t="shared" si="159"/>
        <v>0</v>
      </c>
      <c r="BY362" s="493" t="e">
        <f>#REF!*BE362</f>
        <v>#REF!</v>
      </c>
      <c r="BZ362" s="493">
        <f t="shared" si="141"/>
        <v>0</v>
      </c>
    </row>
    <row r="363" spans="1:78" ht="49.9" customHeight="1">
      <c r="A363" s="482">
        <f>IFERROR(VLOOKUP(G363,'base dados'!$K$2:$L$3,2,FALSE),0)</f>
        <v>0</v>
      </c>
      <c r="B363" s="482">
        <f>IFERROR(VLOOKUP(H363,'base dados'!$O$2:$P$5,2,FALSE),0)</f>
        <v>0</v>
      </c>
      <c r="C363" s="578">
        <f t="shared" si="139"/>
        <v>353</v>
      </c>
      <c r="D363" s="578"/>
      <c r="E363" s="578"/>
      <c r="F363" s="581"/>
      <c r="G363" s="579"/>
      <c r="H363" s="579"/>
      <c r="I363" s="578" t="str">
        <f>IFERROR(VLOOKUP(H363,'base dados'!$B$1:$E$47,4,FALSE)," ")</f>
        <v xml:space="preserve"> </v>
      </c>
      <c r="J363" s="582" t="s">
        <v>861</v>
      </c>
      <c r="K363" s="582">
        <v>100</v>
      </c>
      <c r="L363" s="586">
        <f t="shared" si="143"/>
        <v>100</v>
      </c>
      <c r="M363" s="587"/>
      <c r="N363" s="587"/>
      <c r="O363" s="586">
        <f t="shared" si="144"/>
        <v>0</v>
      </c>
      <c r="P363" s="587"/>
      <c r="Q363" s="587"/>
      <c r="R363" s="587"/>
      <c r="S363" s="587"/>
      <c r="T363" s="586">
        <f t="shared" si="145"/>
        <v>0</v>
      </c>
      <c r="U363" s="582"/>
      <c r="V363" s="582"/>
      <c r="W363" s="582"/>
      <c r="X363" s="582"/>
      <c r="Y363" s="586">
        <f t="shared" si="146"/>
        <v>0</v>
      </c>
      <c r="Z363" s="582"/>
      <c r="AA363" s="582"/>
      <c r="AB363" s="586">
        <f t="shared" si="147"/>
        <v>0</v>
      </c>
      <c r="AC363" s="582"/>
      <c r="AD363" s="582"/>
      <c r="AE363" s="582"/>
      <c r="AF363" s="586">
        <f t="shared" si="148"/>
        <v>0</v>
      </c>
      <c r="AG363" s="582"/>
      <c r="AH363" s="582"/>
      <c r="AI363" s="582"/>
      <c r="AJ363" s="582"/>
      <c r="AK363" s="586">
        <f t="shared" si="149"/>
        <v>0</v>
      </c>
      <c r="AL363" s="582"/>
      <c r="AM363" s="582"/>
      <c r="AN363" s="586">
        <f t="shared" si="150"/>
        <v>0</v>
      </c>
      <c r="AO363" s="582"/>
      <c r="AP363" s="582"/>
      <c r="AQ363" s="582"/>
      <c r="AR363" s="588">
        <f t="shared" si="151"/>
        <v>0</v>
      </c>
      <c r="AS363" s="590">
        <f t="shared" si="140"/>
        <v>0</v>
      </c>
      <c r="AT363" s="583" t="str">
        <f t="shared" si="152"/>
        <v/>
      </c>
      <c r="AU363" s="583" t="str">
        <f t="shared" si="153"/>
        <v/>
      </c>
      <c r="AV363" s="584" t="str">
        <f>IFERROR(VLOOKUP(G363,'base dados'!$B$2:$C$47,2,FALSE),"")</f>
        <v/>
      </c>
      <c r="AW363" s="589">
        <f t="shared" si="154"/>
        <v>0</v>
      </c>
      <c r="AX363" s="583" t="str">
        <f t="shared" si="155"/>
        <v/>
      </c>
      <c r="AY363" s="583" t="str">
        <f t="shared" si="156"/>
        <v/>
      </c>
      <c r="AZ363" s="585" t="str">
        <f>IFERROR(VLOOKUP(H363,'base dados'!$B$2:$C$47,2,FALSE),"")</f>
        <v/>
      </c>
      <c r="BA363" s="589">
        <f t="shared" si="157"/>
        <v>0</v>
      </c>
      <c r="BB363" s="589">
        <f t="shared" si="158"/>
        <v>0</v>
      </c>
      <c r="BD363" s="494"/>
      <c r="BE363" s="494"/>
      <c r="BF363" s="494"/>
      <c r="BG363" s="494"/>
      <c r="BH363" s="482" t="e">
        <f>VLOOKUP(I363,[27]TABELAS!$E$1:$F$48,2,0)</f>
        <v>#N/A</v>
      </c>
      <c r="BI363" s="491" t="str">
        <f>IF(AV363="","",VLOOKUP(CONCATENATE(I363,K363),[27]atualizada!$A$6:$N$160,12,0))</f>
        <v/>
      </c>
      <c r="BJ363" s="491" t="e">
        <f>IF(#REF!="","",VLOOKUP(CONCATENATE(I363,K363),[27]atualizada!$A$6:$N$160,8,0))</f>
        <v>#REF!</v>
      </c>
      <c r="BK363" s="491" t="e">
        <f>IF(BA363="","",VLOOKUP(CONCATENATE(I363,K363),[27]atualizada!$A$6:$N$160,10,0))</f>
        <v>#N/A</v>
      </c>
      <c r="BL363" s="494"/>
      <c r="BM363" s="494"/>
      <c r="BO363" s="491"/>
      <c r="BP363" s="491"/>
      <c r="BQ363" s="492">
        <f t="shared" si="142"/>
        <v>0</v>
      </c>
      <c r="BR363" s="494"/>
      <c r="BS363" s="494"/>
      <c r="BT363" s="494"/>
      <c r="BX363" s="493">
        <f t="shared" si="159"/>
        <v>0</v>
      </c>
      <c r="BY363" s="493" t="e">
        <f>#REF!*BE363</f>
        <v>#REF!</v>
      </c>
      <c r="BZ363" s="493">
        <f t="shared" si="141"/>
        <v>0</v>
      </c>
    </row>
    <row r="364" spans="1:78" ht="49.9" customHeight="1">
      <c r="A364" s="482">
        <f>IFERROR(VLOOKUP(G364,'base dados'!$K$2:$L$3,2,FALSE),0)</f>
        <v>0</v>
      </c>
      <c r="B364" s="482">
        <f>IFERROR(VLOOKUP(H364,'base dados'!$O$2:$P$5,2,FALSE),0)</f>
        <v>0</v>
      </c>
      <c r="C364" s="578">
        <f t="shared" si="139"/>
        <v>354</v>
      </c>
      <c r="D364" s="578"/>
      <c r="E364" s="578"/>
      <c r="F364" s="581"/>
      <c r="G364" s="579"/>
      <c r="H364" s="579"/>
      <c r="I364" s="578" t="str">
        <f>IFERROR(VLOOKUP(H364,'base dados'!$B$1:$E$47,4,FALSE)," ")</f>
        <v xml:space="preserve"> </v>
      </c>
      <c r="J364" s="582" t="s">
        <v>861</v>
      </c>
      <c r="K364" s="582">
        <v>100</v>
      </c>
      <c r="L364" s="586">
        <f t="shared" si="143"/>
        <v>100</v>
      </c>
      <c r="M364" s="587"/>
      <c r="N364" s="587"/>
      <c r="O364" s="586">
        <f t="shared" si="144"/>
        <v>0</v>
      </c>
      <c r="P364" s="587"/>
      <c r="Q364" s="587"/>
      <c r="R364" s="587"/>
      <c r="S364" s="587"/>
      <c r="T364" s="586">
        <f t="shared" si="145"/>
        <v>0</v>
      </c>
      <c r="U364" s="582"/>
      <c r="V364" s="582"/>
      <c r="W364" s="582"/>
      <c r="X364" s="582"/>
      <c r="Y364" s="586">
        <f t="shared" si="146"/>
        <v>0</v>
      </c>
      <c r="Z364" s="582"/>
      <c r="AA364" s="582"/>
      <c r="AB364" s="586">
        <f t="shared" si="147"/>
        <v>0</v>
      </c>
      <c r="AC364" s="582"/>
      <c r="AD364" s="582"/>
      <c r="AE364" s="582"/>
      <c r="AF364" s="586">
        <f t="shared" si="148"/>
        <v>0</v>
      </c>
      <c r="AG364" s="582"/>
      <c r="AH364" s="582"/>
      <c r="AI364" s="582"/>
      <c r="AJ364" s="582"/>
      <c r="AK364" s="586">
        <f t="shared" si="149"/>
        <v>0</v>
      </c>
      <c r="AL364" s="582"/>
      <c r="AM364" s="582"/>
      <c r="AN364" s="586">
        <f t="shared" si="150"/>
        <v>0</v>
      </c>
      <c r="AO364" s="582"/>
      <c r="AP364" s="582"/>
      <c r="AQ364" s="582"/>
      <c r="AR364" s="588">
        <f t="shared" si="151"/>
        <v>0</v>
      </c>
      <c r="AS364" s="590">
        <f t="shared" si="140"/>
        <v>0</v>
      </c>
      <c r="AT364" s="583" t="str">
        <f t="shared" si="152"/>
        <v/>
      </c>
      <c r="AU364" s="583" t="str">
        <f t="shared" si="153"/>
        <v/>
      </c>
      <c r="AV364" s="584" t="str">
        <f>IFERROR(VLOOKUP(G364,'base dados'!$B$2:$C$47,2,FALSE),"")</f>
        <v/>
      </c>
      <c r="AW364" s="589">
        <f t="shared" si="154"/>
        <v>0</v>
      </c>
      <c r="AX364" s="583" t="str">
        <f t="shared" si="155"/>
        <v/>
      </c>
      <c r="AY364" s="583" t="str">
        <f t="shared" si="156"/>
        <v/>
      </c>
      <c r="AZ364" s="585" t="str">
        <f>IFERROR(VLOOKUP(H364,'base dados'!$B$2:$C$47,2,FALSE),"")</f>
        <v/>
      </c>
      <c r="BA364" s="589">
        <f t="shared" si="157"/>
        <v>0</v>
      </c>
      <c r="BB364" s="589">
        <f t="shared" si="158"/>
        <v>0</v>
      </c>
      <c r="BD364" s="494"/>
      <c r="BE364" s="494"/>
      <c r="BF364" s="494"/>
      <c r="BG364" s="494"/>
      <c r="BH364" s="482" t="e">
        <f>VLOOKUP(I364,[27]TABELAS!$E$1:$F$48,2,0)</f>
        <v>#N/A</v>
      </c>
      <c r="BI364" s="491" t="str">
        <f>IF(AV364="","",VLOOKUP(CONCATENATE(I364,K364),[27]atualizada!$A$6:$N$160,12,0))</f>
        <v/>
      </c>
      <c r="BJ364" s="491" t="e">
        <f>IF(#REF!="","",VLOOKUP(CONCATENATE(I364,K364),[27]atualizada!$A$6:$N$160,8,0))</f>
        <v>#REF!</v>
      </c>
      <c r="BK364" s="491" t="e">
        <f>IF(BA364="","",VLOOKUP(CONCATENATE(I364,K364),[27]atualizada!$A$6:$N$160,10,0))</f>
        <v>#N/A</v>
      </c>
      <c r="BL364" s="494"/>
      <c r="BM364" s="494"/>
      <c r="BO364" s="491"/>
      <c r="BP364" s="491"/>
      <c r="BQ364" s="492">
        <f t="shared" si="142"/>
        <v>0</v>
      </c>
      <c r="BR364" s="494"/>
      <c r="BS364" s="494"/>
      <c r="BT364" s="494"/>
      <c r="BX364" s="493">
        <f t="shared" si="159"/>
        <v>0</v>
      </c>
      <c r="BY364" s="493" t="e">
        <f>#REF!*BE364</f>
        <v>#REF!</v>
      </c>
      <c r="BZ364" s="493">
        <f t="shared" si="141"/>
        <v>0</v>
      </c>
    </row>
    <row r="365" spans="1:78" ht="49.9" customHeight="1">
      <c r="A365" s="482">
        <f>IFERROR(VLOOKUP(G365,'base dados'!$K$2:$L$3,2,FALSE),0)</f>
        <v>0</v>
      </c>
      <c r="B365" s="482">
        <f>IFERROR(VLOOKUP(H365,'base dados'!$O$2:$P$5,2,FALSE),0)</f>
        <v>0</v>
      </c>
      <c r="C365" s="578">
        <f t="shared" si="139"/>
        <v>355</v>
      </c>
      <c r="D365" s="578"/>
      <c r="E365" s="578"/>
      <c r="F365" s="581"/>
      <c r="G365" s="579"/>
      <c r="H365" s="579"/>
      <c r="I365" s="578" t="str">
        <f>IFERROR(VLOOKUP(H365,'base dados'!$B$1:$E$47,4,FALSE)," ")</f>
        <v xml:space="preserve"> </v>
      </c>
      <c r="J365" s="582" t="s">
        <v>861</v>
      </c>
      <c r="K365" s="582">
        <v>100</v>
      </c>
      <c r="L365" s="586">
        <f t="shared" si="143"/>
        <v>100</v>
      </c>
      <c r="M365" s="587"/>
      <c r="N365" s="587"/>
      <c r="O365" s="586">
        <f t="shared" si="144"/>
        <v>0</v>
      </c>
      <c r="P365" s="587"/>
      <c r="Q365" s="587"/>
      <c r="R365" s="587"/>
      <c r="S365" s="587"/>
      <c r="T365" s="586">
        <f t="shared" si="145"/>
        <v>0</v>
      </c>
      <c r="U365" s="582"/>
      <c r="V365" s="582"/>
      <c r="W365" s="582"/>
      <c r="X365" s="582"/>
      <c r="Y365" s="586">
        <f t="shared" si="146"/>
        <v>0</v>
      </c>
      <c r="Z365" s="582"/>
      <c r="AA365" s="582"/>
      <c r="AB365" s="586">
        <f t="shared" si="147"/>
        <v>0</v>
      </c>
      <c r="AC365" s="582"/>
      <c r="AD365" s="582"/>
      <c r="AE365" s="582"/>
      <c r="AF365" s="586">
        <f t="shared" si="148"/>
        <v>0</v>
      </c>
      <c r="AG365" s="582"/>
      <c r="AH365" s="582"/>
      <c r="AI365" s="582"/>
      <c r="AJ365" s="582"/>
      <c r="AK365" s="586">
        <f t="shared" si="149"/>
        <v>0</v>
      </c>
      <c r="AL365" s="582"/>
      <c r="AM365" s="582"/>
      <c r="AN365" s="586">
        <f t="shared" si="150"/>
        <v>0</v>
      </c>
      <c r="AO365" s="582"/>
      <c r="AP365" s="582"/>
      <c r="AQ365" s="582"/>
      <c r="AR365" s="588">
        <f t="shared" si="151"/>
        <v>0</v>
      </c>
      <c r="AS365" s="590">
        <f t="shared" si="140"/>
        <v>0</v>
      </c>
      <c r="AT365" s="583" t="str">
        <f t="shared" si="152"/>
        <v/>
      </c>
      <c r="AU365" s="583" t="str">
        <f t="shared" si="153"/>
        <v/>
      </c>
      <c r="AV365" s="584" t="str">
        <f>IFERROR(VLOOKUP(G365,'base dados'!$B$2:$C$47,2,FALSE),"")</f>
        <v/>
      </c>
      <c r="AW365" s="589">
        <f t="shared" si="154"/>
        <v>0</v>
      </c>
      <c r="AX365" s="583" t="str">
        <f t="shared" si="155"/>
        <v/>
      </c>
      <c r="AY365" s="583" t="str">
        <f t="shared" si="156"/>
        <v/>
      </c>
      <c r="AZ365" s="585" t="str">
        <f>IFERROR(VLOOKUP(H365,'base dados'!$B$2:$C$47,2,FALSE),"")</f>
        <v/>
      </c>
      <c r="BA365" s="589">
        <f t="shared" si="157"/>
        <v>0</v>
      </c>
      <c r="BB365" s="589">
        <f t="shared" si="158"/>
        <v>0</v>
      </c>
      <c r="BD365" s="494"/>
      <c r="BE365" s="494"/>
      <c r="BF365" s="494"/>
      <c r="BG365" s="494"/>
      <c r="BH365" s="482" t="e">
        <f>VLOOKUP(I365,[27]TABELAS!$E$1:$F$48,2,0)</f>
        <v>#N/A</v>
      </c>
      <c r="BI365" s="491" t="str">
        <f>IF(AV365="","",VLOOKUP(CONCATENATE(I365,K365),[27]atualizada!$A$6:$N$160,12,0))</f>
        <v/>
      </c>
      <c r="BJ365" s="491" t="e">
        <f>IF(#REF!="","",VLOOKUP(CONCATENATE(I365,K365),[27]atualizada!$A$6:$N$160,8,0))</f>
        <v>#REF!</v>
      </c>
      <c r="BK365" s="491" t="e">
        <f>IF(BA365="","",VLOOKUP(CONCATENATE(I365,K365),[27]atualizada!$A$6:$N$160,10,0))</f>
        <v>#N/A</v>
      </c>
      <c r="BL365" s="494"/>
      <c r="BM365" s="494"/>
      <c r="BO365" s="491"/>
      <c r="BP365" s="491"/>
      <c r="BQ365" s="492">
        <f t="shared" si="142"/>
        <v>0</v>
      </c>
      <c r="BR365" s="494"/>
      <c r="BS365" s="494"/>
      <c r="BT365" s="494"/>
      <c r="BX365" s="493">
        <f t="shared" si="159"/>
        <v>0</v>
      </c>
      <c r="BY365" s="493" t="e">
        <f>#REF!*BE365</f>
        <v>#REF!</v>
      </c>
      <c r="BZ365" s="493">
        <f t="shared" si="141"/>
        <v>0</v>
      </c>
    </row>
    <row r="366" spans="1:78" ht="49.9" customHeight="1">
      <c r="A366" s="482">
        <f>IFERROR(VLOOKUP(G366,'base dados'!$K$2:$L$3,2,FALSE),0)</f>
        <v>0</v>
      </c>
      <c r="B366" s="482">
        <f>IFERROR(VLOOKUP(H366,'base dados'!$O$2:$P$5,2,FALSE),0)</f>
        <v>0</v>
      </c>
      <c r="C366" s="578">
        <f t="shared" si="139"/>
        <v>356</v>
      </c>
      <c r="D366" s="578"/>
      <c r="E366" s="578"/>
      <c r="F366" s="581"/>
      <c r="G366" s="579"/>
      <c r="H366" s="579"/>
      <c r="I366" s="578" t="str">
        <f>IFERROR(VLOOKUP(H366,'base dados'!$B$1:$E$47,4,FALSE)," ")</f>
        <v xml:space="preserve"> </v>
      </c>
      <c r="J366" s="582" t="s">
        <v>861</v>
      </c>
      <c r="K366" s="582">
        <v>100</v>
      </c>
      <c r="L366" s="586">
        <f t="shared" si="143"/>
        <v>100</v>
      </c>
      <c r="M366" s="587"/>
      <c r="N366" s="587"/>
      <c r="O366" s="586">
        <f t="shared" si="144"/>
        <v>0</v>
      </c>
      <c r="P366" s="587"/>
      <c r="Q366" s="587"/>
      <c r="R366" s="587"/>
      <c r="S366" s="587"/>
      <c r="T366" s="586">
        <f t="shared" si="145"/>
        <v>0</v>
      </c>
      <c r="U366" s="582"/>
      <c r="V366" s="582"/>
      <c r="W366" s="582"/>
      <c r="X366" s="582"/>
      <c r="Y366" s="586">
        <f t="shared" si="146"/>
        <v>0</v>
      </c>
      <c r="Z366" s="582"/>
      <c r="AA366" s="582"/>
      <c r="AB366" s="586">
        <f t="shared" si="147"/>
        <v>0</v>
      </c>
      <c r="AC366" s="582"/>
      <c r="AD366" s="582"/>
      <c r="AE366" s="582"/>
      <c r="AF366" s="586">
        <f t="shared" si="148"/>
        <v>0</v>
      </c>
      <c r="AG366" s="582"/>
      <c r="AH366" s="582"/>
      <c r="AI366" s="582"/>
      <c r="AJ366" s="582"/>
      <c r="AK366" s="586">
        <f t="shared" si="149"/>
        <v>0</v>
      </c>
      <c r="AL366" s="582"/>
      <c r="AM366" s="582"/>
      <c r="AN366" s="586">
        <f t="shared" si="150"/>
        <v>0</v>
      </c>
      <c r="AO366" s="582"/>
      <c r="AP366" s="582"/>
      <c r="AQ366" s="582"/>
      <c r="AR366" s="588">
        <f t="shared" si="151"/>
        <v>0</v>
      </c>
      <c r="AS366" s="590">
        <f t="shared" si="140"/>
        <v>0</v>
      </c>
      <c r="AT366" s="583" t="str">
        <f t="shared" si="152"/>
        <v/>
      </c>
      <c r="AU366" s="583" t="str">
        <f t="shared" si="153"/>
        <v/>
      </c>
      <c r="AV366" s="584" t="str">
        <f>IFERROR(VLOOKUP(G366,'base dados'!$B$2:$C$47,2,FALSE),"")</f>
        <v/>
      </c>
      <c r="AW366" s="589">
        <f t="shared" si="154"/>
        <v>0</v>
      </c>
      <c r="AX366" s="583" t="str">
        <f t="shared" si="155"/>
        <v/>
      </c>
      <c r="AY366" s="583" t="str">
        <f t="shared" si="156"/>
        <v/>
      </c>
      <c r="AZ366" s="585" t="str">
        <f>IFERROR(VLOOKUP(H366,'base dados'!$B$2:$C$47,2,FALSE),"")</f>
        <v/>
      </c>
      <c r="BA366" s="589">
        <f t="shared" si="157"/>
        <v>0</v>
      </c>
      <c r="BB366" s="589">
        <f t="shared" si="158"/>
        <v>0</v>
      </c>
      <c r="BD366" s="494"/>
      <c r="BE366" s="494"/>
      <c r="BF366" s="494"/>
      <c r="BG366" s="494"/>
      <c r="BH366" s="482" t="e">
        <f>VLOOKUP(I366,[27]TABELAS!$E$1:$F$48,2,0)</f>
        <v>#N/A</v>
      </c>
      <c r="BI366" s="491" t="str">
        <f>IF(AV366="","",VLOOKUP(CONCATENATE(I366,K366),[27]atualizada!$A$6:$N$160,12,0))</f>
        <v/>
      </c>
      <c r="BJ366" s="491" t="e">
        <f>IF(#REF!="","",VLOOKUP(CONCATENATE(I366,K366),[27]atualizada!$A$6:$N$160,8,0))</f>
        <v>#REF!</v>
      </c>
      <c r="BK366" s="491" t="e">
        <f>IF(BA366="","",VLOOKUP(CONCATENATE(I366,K366),[27]atualizada!$A$6:$N$160,10,0))</f>
        <v>#N/A</v>
      </c>
      <c r="BL366" s="494"/>
      <c r="BM366" s="494"/>
      <c r="BO366" s="491"/>
      <c r="BP366" s="491"/>
      <c r="BQ366" s="492">
        <f t="shared" si="142"/>
        <v>0</v>
      </c>
      <c r="BR366" s="494"/>
      <c r="BS366" s="494"/>
      <c r="BT366" s="494"/>
      <c r="BX366" s="493">
        <f t="shared" si="159"/>
        <v>0</v>
      </c>
      <c r="BY366" s="493" t="e">
        <f>#REF!*BE366</f>
        <v>#REF!</v>
      </c>
      <c r="BZ366" s="493">
        <f t="shared" si="141"/>
        <v>0</v>
      </c>
    </row>
    <row r="367" spans="1:78" ht="49.9" customHeight="1">
      <c r="A367" s="482">
        <f>IFERROR(VLOOKUP(G367,'base dados'!$K$2:$L$3,2,FALSE),0)</f>
        <v>0</v>
      </c>
      <c r="B367" s="482">
        <f>IFERROR(VLOOKUP(H367,'base dados'!$O$2:$P$5,2,FALSE),0)</f>
        <v>0</v>
      </c>
      <c r="C367" s="578">
        <f t="shared" si="139"/>
        <v>357</v>
      </c>
      <c r="D367" s="578"/>
      <c r="E367" s="578"/>
      <c r="F367" s="581"/>
      <c r="G367" s="579"/>
      <c r="H367" s="579"/>
      <c r="I367" s="578" t="str">
        <f>IFERROR(VLOOKUP(H367,'base dados'!$B$1:$E$47,4,FALSE)," ")</f>
        <v xml:space="preserve"> </v>
      </c>
      <c r="J367" s="582" t="s">
        <v>861</v>
      </c>
      <c r="K367" s="582">
        <v>100</v>
      </c>
      <c r="L367" s="586">
        <f t="shared" si="143"/>
        <v>100</v>
      </c>
      <c r="M367" s="587"/>
      <c r="N367" s="587"/>
      <c r="O367" s="586">
        <f t="shared" si="144"/>
        <v>0</v>
      </c>
      <c r="P367" s="587"/>
      <c r="Q367" s="587"/>
      <c r="R367" s="587"/>
      <c r="S367" s="587"/>
      <c r="T367" s="586">
        <f t="shared" si="145"/>
        <v>0</v>
      </c>
      <c r="U367" s="582"/>
      <c r="V367" s="582"/>
      <c r="W367" s="582"/>
      <c r="X367" s="582"/>
      <c r="Y367" s="586">
        <f t="shared" si="146"/>
        <v>0</v>
      </c>
      <c r="Z367" s="582"/>
      <c r="AA367" s="582"/>
      <c r="AB367" s="586">
        <f t="shared" si="147"/>
        <v>0</v>
      </c>
      <c r="AC367" s="582"/>
      <c r="AD367" s="582"/>
      <c r="AE367" s="582"/>
      <c r="AF367" s="586">
        <f t="shared" si="148"/>
        <v>0</v>
      </c>
      <c r="AG367" s="582"/>
      <c r="AH367" s="582"/>
      <c r="AI367" s="582"/>
      <c r="AJ367" s="582"/>
      <c r="AK367" s="586">
        <f t="shared" si="149"/>
        <v>0</v>
      </c>
      <c r="AL367" s="582"/>
      <c r="AM367" s="582"/>
      <c r="AN367" s="586">
        <f t="shared" si="150"/>
        <v>0</v>
      </c>
      <c r="AO367" s="582"/>
      <c r="AP367" s="582"/>
      <c r="AQ367" s="582"/>
      <c r="AR367" s="588">
        <f t="shared" si="151"/>
        <v>0</v>
      </c>
      <c r="AS367" s="590">
        <f t="shared" si="140"/>
        <v>0</v>
      </c>
      <c r="AT367" s="583" t="str">
        <f t="shared" si="152"/>
        <v/>
      </c>
      <c r="AU367" s="583" t="str">
        <f t="shared" si="153"/>
        <v/>
      </c>
      <c r="AV367" s="584" t="str">
        <f>IFERROR(VLOOKUP(G367,'base dados'!$B$2:$C$47,2,FALSE),"")</f>
        <v/>
      </c>
      <c r="AW367" s="589">
        <f t="shared" si="154"/>
        <v>0</v>
      </c>
      <c r="AX367" s="583" t="str">
        <f t="shared" si="155"/>
        <v/>
      </c>
      <c r="AY367" s="583" t="str">
        <f t="shared" si="156"/>
        <v/>
      </c>
      <c r="AZ367" s="585" t="str">
        <f>IFERROR(VLOOKUP(H367,'base dados'!$B$2:$C$47,2,FALSE),"")</f>
        <v/>
      </c>
      <c r="BA367" s="589">
        <f t="shared" si="157"/>
        <v>0</v>
      </c>
      <c r="BB367" s="589">
        <f t="shared" si="158"/>
        <v>0</v>
      </c>
      <c r="BD367" s="494"/>
      <c r="BE367" s="494"/>
      <c r="BF367" s="494"/>
      <c r="BG367" s="494"/>
      <c r="BH367" s="482" t="e">
        <f>VLOOKUP(I367,[27]TABELAS!$E$1:$F$48,2,0)</f>
        <v>#N/A</v>
      </c>
      <c r="BI367" s="491" t="str">
        <f>IF(AV367="","",VLOOKUP(CONCATENATE(I367,K367),[27]atualizada!$A$6:$N$160,12,0))</f>
        <v/>
      </c>
      <c r="BJ367" s="491" t="e">
        <f>IF(#REF!="","",VLOOKUP(CONCATENATE(I367,K367),[27]atualizada!$A$6:$N$160,8,0))</f>
        <v>#REF!</v>
      </c>
      <c r="BK367" s="491" t="e">
        <f>IF(BA367="","",VLOOKUP(CONCATENATE(I367,K367),[27]atualizada!$A$6:$N$160,10,0))</f>
        <v>#N/A</v>
      </c>
      <c r="BL367" s="494"/>
      <c r="BM367" s="494"/>
      <c r="BO367" s="491"/>
      <c r="BP367" s="491"/>
      <c r="BQ367" s="492">
        <f t="shared" si="142"/>
        <v>0</v>
      </c>
      <c r="BR367" s="494"/>
      <c r="BS367" s="494"/>
      <c r="BT367" s="494"/>
      <c r="BX367" s="493">
        <f t="shared" si="159"/>
        <v>0</v>
      </c>
      <c r="BY367" s="493" t="e">
        <f>#REF!*BE367</f>
        <v>#REF!</v>
      </c>
      <c r="BZ367" s="493">
        <f t="shared" si="141"/>
        <v>0</v>
      </c>
    </row>
    <row r="368" spans="1:78" ht="49.9" customHeight="1">
      <c r="A368" s="482">
        <f>IFERROR(VLOOKUP(G368,'base dados'!$K$2:$L$3,2,FALSE),0)</f>
        <v>0</v>
      </c>
      <c r="B368" s="482">
        <f>IFERROR(VLOOKUP(H368,'base dados'!$O$2:$P$5,2,FALSE),0)</f>
        <v>0</v>
      </c>
      <c r="C368" s="578">
        <f t="shared" si="139"/>
        <v>358</v>
      </c>
      <c r="D368" s="578"/>
      <c r="E368" s="578"/>
      <c r="F368" s="581"/>
      <c r="G368" s="579"/>
      <c r="H368" s="579"/>
      <c r="I368" s="578" t="str">
        <f>IFERROR(VLOOKUP(H368,'base dados'!$B$1:$E$47,4,FALSE)," ")</f>
        <v xml:space="preserve"> </v>
      </c>
      <c r="J368" s="582" t="s">
        <v>861</v>
      </c>
      <c r="K368" s="582">
        <v>100</v>
      </c>
      <c r="L368" s="586">
        <f t="shared" si="143"/>
        <v>100</v>
      </c>
      <c r="M368" s="587"/>
      <c r="N368" s="587"/>
      <c r="O368" s="586">
        <f t="shared" si="144"/>
        <v>0</v>
      </c>
      <c r="P368" s="587"/>
      <c r="Q368" s="587"/>
      <c r="R368" s="587"/>
      <c r="S368" s="587"/>
      <c r="T368" s="586">
        <f t="shared" si="145"/>
        <v>0</v>
      </c>
      <c r="U368" s="582"/>
      <c r="V368" s="582"/>
      <c r="W368" s="582"/>
      <c r="X368" s="582"/>
      <c r="Y368" s="586">
        <f t="shared" si="146"/>
        <v>0</v>
      </c>
      <c r="Z368" s="582"/>
      <c r="AA368" s="582"/>
      <c r="AB368" s="586">
        <f t="shared" si="147"/>
        <v>0</v>
      </c>
      <c r="AC368" s="582"/>
      <c r="AD368" s="582"/>
      <c r="AE368" s="582"/>
      <c r="AF368" s="586">
        <f t="shared" si="148"/>
        <v>0</v>
      </c>
      <c r="AG368" s="582"/>
      <c r="AH368" s="582"/>
      <c r="AI368" s="582"/>
      <c r="AJ368" s="582"/>
      <c r="AK368" s="586">
        <f t="shared" si="149"/>
        <v>0</v>
      </c>
      <c r="AL368" s="582"/>
      <c r="AM368" s="582"/>
      <c r="AN368" s="586">
        <f t="shared" si="150"/>
        <v>0</v>
      </c>
      <c r="AO368" s="582"/>
      <c r="AP368" s="582"/>
      <c r="AQ368" s="582"/>
      <c r="AR368" s="588">
        <f t="shared" si="151"/>
        <v>0</v>
      </c>
      <c r="AS368" s="590">
        <f t="shared" si="140"/>
        <v>0</v>
      </c>
      <c r="AT368" s="583" t="str">
        <f t="shared" si="152"/>
        <v/>
      </c>
      <c r="AU368" s="583" t="str">
        <f t="shared" si="153"/>
        <v/>
      </c>
      <c r="AV368" s="584" t="str">
        <f>IFERROR(VLOOKUP(G368,'base dados'!$B$2:$C$47,2,FALSE),"")</f>
        <v/>
      </c>
      <c r="AW368" s="589">
        <f t="shared" si="154"/>
        <v>0</v>
      </c>
      <c r="AX368" s="583" t="str">
        <f t="shared" si="155"/>
        <v/>
      </c>
      <c r="AY368" s="583" t="str">
        <f t="shared" si="156"/>
        <v/>
      </c>
      <c r="AZ368" s="585" t="str">
        <f>IFERROR(VLOOKUP(H368,'base dados'!$B$2:$C$47,2,FALSE),"")</f>
        <v/>
      </c>
      <c r="BA368" s="589">
        <f t="shared" si="157"/>
        <v>0</v>
      </c>
      <c r="BB368" s="589">
        <f t="shared" si="158"/>
        <v>0</v>
      </c>
      <c r="BD368" s="494"/>
      <c r="BE368" s="494"/>
      <c r="BF368" s="494"/>
      <c r="BG368" s="494"/>
      <c r="BH368" s="482" t="e">
        <f>VLOOKUP(I368,[27]TABELAS!$E$1:$F$48,2,0)</f>
        <v>#N/A</v>
      </c>
      <c r="BI368" s="491" t="str">
        <f>IF(AV368="","",VLOOKUP(CONCATENATE(I368,K368),[27]atualizada!$A$6:$N$160,12,0))</f>
        <v/>
      </c>
      <c r="BJ368" s="491" t="e">
        <f>IF(#REF!="","",VLOOKUP(CONCATENATE(I368,K368),[27]atualizada!$A$6:$N$160,8,0))</f>
        <v>#REF!</v>
      </c>
      <c r="BK368" s="491" t="e">
        <f>IF(BA368="","",VLOOKUP(CONCATENATE(I368,K368),[27]atualizada!$A$6:$N$160,10,0))</f>
        <v>#N/A</v>
      </c>
      <c r="BL368" s="494"/>
      <c r="BM368" s="494"/>
      <c r="BO368" s="491"/>
      <c r="BP368" s="491"/>
      <c r="BQ368" s="492">
        <f t="shared" si="142"/>
        <v>0</v>
      </c>
      <c r="BR368" s="494"/>
      <c r="BS368" s="494"/>
      <c r="BT368" s="494"/>
      <c r="BX368" s="493">
        <f t="shared" si="159"/>
        <v>0</v>
      </c>
      <c r="BY368" s="493" t="e">
        <f>#REF!*BE368</f>
        <v>#REF!</v>
      </c>
      <c r="BZ368" s="493">
        <f t="shared" si="141"/>
        <v>0</v>
      </c>
    </row>
    <row r="369" spans="1:78" ht="49.9" customHeight="1">
      <c r="A369" s="482">
        <f>IFERROR(VLOOKUP(G369,'base dados'!$K$2:$L$3,2,FALSE),0)</f>
        <v>0</v>
      </c>
      <c r="B369" s="482">
        <f>IFERROR(VLOOKUP(H369,'base dados'!$O$2:$P$5,2,FALSE),0)</f>
        <v>0</v>
      </c>
      <c r="C369" s="578">
        <f t="shared" si="139"/>
        <v>359</v>
      </c>
      <c r="D369" s="578"/>
      <c r="E369" s="578"/>
      <c r="F369" s="581"/>
      <c r="G369" s="579"/>
      <c r="H369" s="579"/>
      <c r="I369" s="578" t="str">
        <f>IFERROR(VLOOKUP(H369,'base dados'!$B$1:$E$47,4,FALSE)," ")</f>
        <v xml:space="preserve"> </v>
      </c>
      <c r="J369" s="582" t="s">
        <v>861</v>
      </c>
      <c r="K369" s="582">
        <v>100</v>
      </c>
      <c r="L369" s="586">
        <f t="shared" si="143"/>
        <v>100</v>
      </c>
      <c r="M369" s="587"/>
      <c r="N369" s="587"/>
      <c r="O369" s="586">
        <f t="shared" si="144"/>
        <v>0</v>
      </c>
      <c r="P369" s="587"/>
      <c r="Q369" s="587"/>
      <c r="R369" s="587"/>
      <c r="S369" s="587"/>
      <c r="T369" s="586">
        <f t="shared" si="145"/>
        <v>0</v>
      </c>
      <c r="U369" s="582"/>
      <c r="V369" s="582"/>
      <c r="W369" s="582"/>
      <c r="X369" s="582"/>
      <c r="Y369" s="586">
        <f t="shared" si="146"/>
        <v>0</v>
      </c>
      <c r="Z369" s="582"/>
      <c r="AA369" s="582"/>
      <c r="AB369" s="586">
        <f t="shared" si="147"/>
        <v>0</v>
      </c>
      <c r="AC369" s="582"/>
      <c r="AD369" s="582"/>
      <c r="AE369" s="582"/>
      <c r="AF369" s="586">
        <f t="shared" si="148"/>
        <v>0</v>
      </c>
      <c r="AG369" s="582"/>
      <c r="AH369" s="582"/>
      <c r="AI369" s="582"/>
      <c r="AJ369" s="582"/>
      <c r="AK369" s="586">
        <f t="shared" si="149"/>
        <v>0</v>
      </c>
      <c r="AL369" s="582"/>
      <c r="AM369" s="582"/>
      <c r="AN369" s="586">
        <f t="shared" si="150"/>
        <v>0</v>
      </c>
      <c r="AO369" s="582"/>
      <c r="AP369" s="582"/>
      <c r="AQ369" s="582"/>
      <c r="AR369" s="588">
        <f t="shared" si="151"/>
        <v>0</v>
      </c>
      <c r="AS369" s="590">
        <f t="shared" si="140"/>
        <v>0</v>
      </c>
      <c r="AT369" s="583" t="str">
        <f t="shared" si="152"/>
        <v/>
      </c>
      <c r="AU369" s="583" t="str">
        <f t="shared" si="153"/>
        <v/>
      </c>
      <c r="AV369" s="584" t="str">
        <f>IFERROR(VLOOKUP(G369,'base dados'!$B$2:$C$47,2,FALSE),"")</f>
        <v/>
      </c>
      <c r="AW369" s="589">
        <f t="shared" si="154"/>
        <v>0</v>
      </c>
      <c r="AX369" s="583" t="str">
        <f t="shared" si="155"/>
        <v/>
      </c>
      <c r="AY369" s="583" t="str">
        <f t="shared" si="156"/>
        <v/>
      </c>
      <c r="AZ369" s="585" t="str">
        <f>IFERROR(VLOOKUP(H369,'base dados'!$B$2:$C$47,2,FALSE),"")</f>
        <v/>
      </c>
      <c r="BA369" s="589">
        <f t="shared" si="157"/>
        <v>0</v>
      </c>
      <c r="BB369" s="589">
        <f t="shared" si="158"/>
        <v>0</v>
      </c>
      <c r="BD369" s="494"/>
      <c r="BE369" s="494"/>
      <c r="BF369" s="494"/>
      <c r="BG369" s="494"/>
      <c r="BH369" s="482" t="e">
        <f>VLOOKUP(I369,[27]TABELAS!$E$1:$F$48,2,0)</f>
        <v>#N/A</v>
      </c>
      <c r="BI369" s="491" t="str">
        <f>IF(AV369="","",VLOOKUP(CONCATENATE(I369,K369),[27]atualizada!$A$6:$N$160,12,0))</f>
        <v/>
      </c>
      <c r="BJ369" s="491" t="e">
        <f>IF(#REF!="","",VLOOKUP(CONCATENATE(I369,K369),[27]atualizada!$A$6:$N$160,8,0))</f>
        <v>#REF!</v>
      </c>
      <c r="BK369" s="491" t="e">
        <f>IF(BA369="","",VLOOKUP(CONCATENATE(I369,K369),[27]atualizada!$A$6:$N$160,10,0))</f>
        <v>#N/A</v>
      </c>
      <c r="BL369" s="494"/>
      <c r="BM369" s="494"/>
      <c r="BO369" s="491"/>
      <c r="BP369" s="491"/>
      <c r="BQ369" s="492">
        <f t="shared" si="142"/>
        <v>0</v>
      </c>
      <c r="BR369" s="494"/>
      <c r="BS369" s="494"/>
      <c r="BT369" s="494"/>
      <c r="BX369" s="493">
        <f t="shared" si="159"/>
        <v>0</v>
      </c>
      <c r="BY369" s="493" t="e">
        <f>#REF!*BE369</f>
        <v>#REF!</v>
      </c>
      <c r="BZ369" s="493">
        <f t="shared" si="141"/>
        <v>0</v>
      </c>
    </row>
    <row r="370" spans="1:78" ht="49.9" customHeight="1">
      <c r="A370" s="482">
        <f>IFERROR(VLOOKUP(G370,'base dados'!$K$2:$L$3,2,FALSE),0)</f>
        <v>0</v>
      </c>
      <c r="B370" s="482">
        <f>IFERROR(VLOOKUP(H370,'base dados'!$O$2:$P$5,2,FALSE),0)</f>
        <v>0</v>
      </c>
      <c r="C370" s="578">
        <f t="shared" si="139"/>
        <v>360</v>
      </c>
      <c r="D370" s="578"/>
      <c r="E370" s="578"/>
      <c r="F370" s="581"/>
      <c r="G370" s="579"/>
      <c r="H370" s="579"/>
      <c r="I370" s="578" t="str">
        <f>IFERROR(VLOOKUP(H370,'base dados'!$B$1:$E$47,4,FALSE)," ")</f>
        <v xml:space="preserve"> </v>
      </c>
      <c r="J370" s="582" t="s">
        <v>861</v>
      </c>
      <c r="K370" s="582">
        <v>100</v>
      </c>
      <c r="L370" s="586">
        <f t="shared" si="143"/>
        <v>100</v>
      </c>
      <c r="M370" s="587"/>
      <c r="N370" s="587"/>
      <c r="O370" s="586">
        <f t="shared" si="144"/>
        <v>0</v>
      </c>
      <c r="P370" s="587"/>
      <c r="Q370" s="587"/>
      <c r="R370" s="587"/>
      <c r="S370" s="587"/>
      <c r="T370" s="586">
        <f t="shared" si="145"/>
        <v>0</v>
      </c>
      <c r="U370" s="582"/>
      <c r="V370" s="582"/>
      <c r="W370" s="582"/>
      <c r="X370" s="582"/>
      <c r="Y370" s="586">
        <f t="shared" si="146"/>
        <v>0</v>
      </c>
      <c r="Z370" s="582"/>
      <c r="AA370" s="582"/>
      <c r="AB370" s="586">
        <f t="shared" si="147"/>
        <v>0</v>
      </c>
      <c r="AC370" s="582"/>
      <c r="AD370" s="582"/>
      <c r="AE370" s="582"/>
      <c r="AF370" s="586">
        <f t="shared" si="148"/>
        <v>0</v>
      </c>
      <c r="AG370" s="582"/>
      <c r="AH370" s="582"/>
      <c r="AI370" s="582"/>
      <c r="AJ370" s="582"/>
      <c r="AK370" s="586">
        <f t="shared" si="149"/>
        <v>0</v>
      </c>
      <c r="AL370" s="582"/>
      <c r="AM370" s="582"/>
      <c r="AN370" s="586">
        <f t="shared" si="150"/>
        <v>0</v>
      </c>
      <c r="AO370" s="582"/>
      <c r="AP370" s="582"/>
      <c r="AQ370" s="582"/>
      <c r="AR370" s="588">
        <f t="shared" si="151"/>
        <v>0</v>
      </c>
      <c r="AS370" s="590">
        <f t="shared" si="140"/>
        <v>0</v>
      </c>
      <c r="AT370" s="583" t="str">
        <f t="shared" si="152"/>
        <v/>
      </c>
      <c r="AU370" s="583" t="str">
        <f t="shared" si="153"/>
        <v/>
      </c>
      <c r="AV370" s="584" t="str">
        <f>IFERROR(VLOOKUP(G370,'base dados'!$B$2:$C$47,2,FALSE),"")</f>
        <v/>
      </c>
      <c r="AW370" s="589">
        <f t="shared" si="154"/>
        <v>0</v>
      </c>
      <c r="AX370" s="583" t="str">
        <f t="shared" si="155"/>
        <v/>
      </c>
      <c r="AY370" s="583" t="str">
        <f t="shared" si="156"/>
        <v/>
      </c>
      <c r="AZ370" s="585" t="str">
        <f>IFERROR(VLOOKUP(H370,'base dados'!$B$2:$C$47,2,FALSE),"")</f>
        <v/>
      </c>
      <c r="BA370" s="589">
        <f t="shared" si="157"/>
        <v>0</v>
      </c>
      <c r="BB370" s="589">
        <f t="shared" si="158"/>
        <v>0</v>
      </c>
      <c r="BD370" s="494"/>
      <c r="BE370" s="494"/>
      <c r="BF370" s="494"/>
      <c r="BG370" s="494"/>
      <c r="BH370" s="482" t="e">
        <f>VLOOKUP(I370,[27]TABELAS!$E$1:$F$48,2,0)</f>
        <v>#N/A</v>
      </c>
      <c r="BI370" s="491" t="str">
        <f>IF(AV370="","",VLOOKUP(CONCATENATE(I370,K370),[27]atualizada!$A$6:$N$160,12,0))</f>
        <v/>
      </c>
      <c r="BJ370" s="491" t="e">
        <f>IF(#REF!="","",VLOOKUP(CONCATENATE(I370,K370),[27]atualizada!$A$6:$N$160,8,0))</f>
        <v>#REF!</v>
      </c>
      <c r="BK370" s="491" t="e">
        <f>IF(BA370="","",VLOOKUP(CONCATENATE(I370,K370),[27]atualizada!$A$6:$N$160,10,0))</f>
        <v>#N/A</v>
      </c>
      <c r="BL370" s="494"/>
      <c r="BM370" s="494"/>
      <c r="BO370" s="491"/>
      <c r="BP370" s="491"/>
      <c r="BQ370" s="492">
        <f t="shared" si="142"/>
        <v>0</v>
      </c>
      <c r="BR370" s="494"/>
      <c r="BS370" s="494"/>
      <c r="BT370" s="494"/>
      <c r="BX370" s="493">
        <f t="shared" si="159"/>
        <v>0</v>
      </c>
      <c r="BY370" s="493" t="e">
        <f>#REF!*BE370</f>
        <v>#REF!</v>
      </c>
      <c r="BZ370" s="493">
        <f t="shared" si="141"/>
        <v>0</v>
      </c>
    </row>
    <row r="371" spans="1:78" ht="49.9" customHeight="1">
      <c r="A371" s="482">
        <f>IFERROR(VLOOKUP(G371,'base dados'!$K$2:$L$3,2,FALSE),0)</f>
        <v>0</v>
      </c>
      <c r="B371" s="482">
        <f>IFERROR(VLOOKUP(H371,'base dados'!$O$2:$P$5,2,FALSE),0)</f>
        <v>0</v>
      </c>
      <c r="C371" s="578">
        <f t="shared" si="139"/>
        <v>361</v>
      </c>
      <c r="D371" s="578"/>
      <c r="E371" s="578"/>
      <c r="F371" s="581"/>
      <c r="G371" s="579"/>
      <c r="H371" s="579"/>
      <c r="I371" s="578" t="str">
        <f>IFERROR(VLOOKUP(H371,'base dados'!$B$1:$E$47,4,FALSE)," ")</f>
        <v xml:space="preserve"> </v>
      </c>
      <c r="J371" s="582" t="s">
        <v>861</v>
      </c>
      <c r="K371" s="582">
        <v>100</v>
      </c>
      <c r="L371" s="586">
        <f t="shared" si="143"/>
        <v>100</v>
      </c>
      <c r="M371" s="587"/>
      <c r="N371" s="587"/>
      <c r="O371" s="586">
        <f t="shared" si="144"/>
        <v>0</v>
      </c>
      <c r="P371" s="587"/>
      <c r="Q371" s="587"/>
      <c r="R371" s="587"/>
      <c r="S371" s="587"/>
      <c r="T371" s="586">
        <f t="shared" si="145"/>
        <v>0</v>
      </c>
      <c r="U371" s="582"/>
      <c r="V371" s="582"/>
      <c r="W371" s="582"/>
      <c r="X371" s="582"/>
      <c r="Y371" s="586">
        <f t="shared" si="146"/>
        <v>0</v>
      </c>
      <c r="Z371" s="582"/>
      <c r="AA371" s="582"/>
      <c r="AB371" s="586">
        <f t="shared" si="147"/>
        <v>0</v>
      </c>
      <c r="AC371" s="582"/>
      <c r="AD371" s="582"/>
      <c r="AE371" s="582"/>
      <c r="AF371" s="586">
        <f t="shared" si="148"/>
        <v>0</v>
      </c>
      <c r="AG371" s="582"/>
      <c r="AH371" s="582"/>
      <c r="AI371" s="582"/>
      <c r="AJ371" s="582"/>
      <c r="AK371" s="586">
        <f t="shared" si="149"/>
        <v>0</v>
      </c>
      <c r="AL371" s="582"/>
      <c r="AM371" s="582"/>
      <c r="AN371" s="586">
        <f t="shared" si="150"/>
        <v>0</v>
      </c>
      <c r="AO371" s="582"/>
      <c r="AP371" s="582"/>
      <c r="AQ371" s="582"/>
      <c r="AR371" s="588">
        <f t="shared" si="151"/>
        <v>0</v>
      </c>
      <c r="AS371" s="590">
        <f t="shared" si="140"/>
        <v>0</v>
      </c>
      <c r="AT371" s="583" t="str">
        <f t="shared" si="152"/>
        <v/>
      </c>
      <c r="AU371" s="583" t="str">
        <f t="shared" si="153"/>
        <v/>
      </c>
      <c r="AV371" s="584" t="str">
        <f>IFERROR(VLOOKUP(G371,'base dados'!$B$2:$C$47,2,FALSE),"")</f>
        <v/>
      </c>
      <c r="AW371" s="589">
        <f t="shared" si="154"/>
        <v>0</v>
      </c>
      <c r="AX371" s="583" t="str">
        <f t="shared" si="155"/>
        <v/>
      </c>
      <c r="AY371" s="583" t="str">
        <f t="shared" si="156"/>
        <v/>
      </c>
      <c r="AZ371" s="585" t="str">
        <f>IFERROR(VLOOKUP(H371,'base dados'!$B$2:$C$47,2,FALSE),"")</f>
        <v/>
      </c>
      <c r="BA371" s="589">
        <f t="shared" si="157"/>
        <v>0</v>
      </c>
      <c r="BB371" s="589">
        <f t="shared" si="158"/>
        <v>0</v>
      </c>
      <c r="BD371" s="494"/>
      <c r="BE371" s="494"/>
      <c r="BF371" s="494"/>
      <c r="BG371" s="494"/>
      <c r="BH371" s="482" t="e">
        <f>VLOOKUP(I371,[27]TABELAS!$E$1:$F$48,2,0)</f>
        <v>#N/A</v>
      </c>
      <c r="BI371" s="491" t="str">
        <f>IF(AV371="","",VLOOKUP(CONCATENATE(I371,K371),[27]atualizada!$A$6:$N$160,12,0))</f>
        <v/>
      </c>
      <c r="BJ371" s="491" t="e">
        <f>IF(#REF!="","",VLOOKUP(CONCATENATE(I371,K371),[27]atualizada!$A$6:$N$160,8,0))</f>
        <v>#REF!</v>
      </c>
      <c r="BK371" s="491" t="e">
        <f>IF(BA371="","",VLOOKUP(CONCATENATE(I371,K371),[27]atualizada!$A$6:$N$160,10,0))</f>
        <v>#N/A</v>
      </c>
      <c r="BL371" s="494"/>
      <c r="BM371" s="494"/>
      <c r="BO371" s="491"/>
      <c r="BP371" s="491"/>
      <c r="BQ371" s="492">
        <f t="shared" si="142"/>
        <v>0</v>
      </c>
      <c r="BR371" s="494"/>
      <c r="BS371" s="494"/>
      <c r="BT371" s="494"/>
      <c r="BX371" s="493">
        <f t="shared" si="159"/>
        <v>0</v>
      </c>
      <c r="BY371" s="493" t="e">
        <f>#REF!*BE371</f>
        <v>#REF!</v>
      </c>
      <c r="BZ371" s="493">
        <f t="shared" si="141"/>
        <v>0</v>
      </c>
    </row>
    <row r="372" spans="1:78" ht="49.9" customHeight="1">
      <c r="A372" s="482">
        <f>IFERROR(VLOOKUP(G372,'base dados'!$K$2:$L$3,2,FALSE),0)</f>
        <v>0</v>
      </c>
      <c r="B372" s="482">
        <f>IFERROR(VLOOKUP(H372,'base dados'!$O$2:$P$5,2,FALSE),0)</f>
        <v>0</v>
      </c>
      <c r="C372" s="578">
        <f t="shared" si="139"/>
        <v>362</v>
      </c>
      <c r="D372" s="578"/>
      <c r="E372" s="578"/>
      <c r="F372" s="581"/>
      <c r="G372" s="579"/>
      <c r="H372" s="579"/>
      <c r="I372" s="578" t="str">
        <f>IFERROR(VLOOKUP(H372,'base dados'!$B$1:$E$47,4,FALSE)," ")</f>
        <v xml:space="preserve"> </v>
      </c>
      <c r="J372" s="582" t="s">
        <v>861</v>
      </c>
      <c r="K372" s="582">
        <v>100</v>
      </c>
      <c r="L372" s="586">
        <f t="shared" si="143"/>
        <v>100</v>
      </c>
      <c r="M372" s="587"/>
      <c r="N372" s="587"/>
      <c r="O372" s="586">
        <f t="shared" si="144"/>
        <v>0</v>
      </c>
      <c r="P372" s="587"/>
      <c r="Q372" s="587"/>
      <c r="R372" s="587"/>
      <c r="S372" s="587"/>
      <c r="T372" s="586">
        <f t="shared" si="145"/>
        <v>0</v>
      </c>
      <c r="U372" s="582"/>
      <c r="V372" s="582"/>
      <c r="W372" s="582"/>
      <c r="X372" s="582"/>
      <c r="Y372" s="586">
        <f t="shared" si="146"/>
        <v>0</v>
      </c>
      <c r="Z372" s="582"/>
      <c r="AA372" s="582"/>
      <c r="AB372" s="586">
        <f t="shared" si="147"/>
        <v>0</v>
      </c>
      <c r="AC372" s="582"/>
      <c r="AD372" s="582"/>
      <c r="AE372" s="582"/>
      <c r="AF372" s="586">
        <f t="shared" si="148"/>
        <v>0</v>
      </c>
      <c r="AG372" s="582"/>
      <c r="AH372" s="582"/>
      <c r="AI372" s="582"/>
      <c r="AJ372" s="582"/>
      <c r="AK372" s="586">
        <f t="shared" si="149"/>
        <v>0</v>
      </c>
      <c r="AL372" s="582"/>
      <c r="AM372" s="582"/>
      <c r="AN372" s="586">
        <f t="shared" si="150"/>
        <v>0</v>
      </c>
      <c r="AO372" s="582"/>
      <c r="AP372" s="582"/>
      <c r="AQ372" s="582"/>
      <c r="AR372" s="588">
        <f t="shared" si="151"/>
        <v>0</v>
      </c>
      <c r="AS372" s="590">
        <f t="shared" si="140"/>
        <v>0</v>
      </c>
      <c r="AT372" s="583" t="str">
        <f t="shared" si="152"/>
        <v/>
      </c>
      <c r="AU372" s="583" t="str">
        <f t="shared" si="153"/>
        <v/>
      </c>
      <c r="AV372" s="584" t="str">
        <f>IFERROR(VLOOKUP(G372,'base dados'!$B$2:$C$47,2,FALSE),"")</f>
        <v/>
      </c>
      <c r="AW372" s="589">
        <f t="shared" si="154"/>
        <v>0</v>
      </c>
      <c r="AX372" s="583" t="str">
        <f t="shared" si="155"/>
        <v/>
      </c>
      <c r="AY372" s="583" t="str">
        <f t="shared" si="156"/>
        <v/>
      </c>
      <c r="AZ372" s="585" t="str">
        <f>IFERROR(VLOOKUP(H372,'base dados'!$B$2:$C$47,2,FALSE),"")</f>
        <v/>
      </c>
      <c r="BA372" s="589">
        <f t="shared" si="157"/>
        <v>0</v>
      </c>
      <c r="BB372" s="589">
        <f t="shared" si="158"/>
        <v>0</v>
      </c>
      <c r="BD372" s="494"/>
      <c r="BE372" s="494"/>
      <c r="BF372" s="494"/>
      <c r="BG372" s="494"/>
      <c r="BH372" s="482" t="e">
        <f>VLOOKUP(I372,[27]TABELAS!$E$1:$F$48,2,0)</f>
        <v>#N/A</v>
      </c>
      <c r="BI372" s="491" t="str">
        <f>IF(AV372="","",VLOOKUP(CONCATENATE(I372,K372),[27]atualizada!$A$6:$N$160,12,0))</f>
        <v/>
      </c>
      <c r="BJ372" s="491" t="e">
        <f>IF(#REF!="","",VLOOKUP(CONCATENATE(I372,K372),[27]atualizada!$A$6:$N$160,8,0))</f>
        <v>#REF!</v>
      </c>
      <c r="BK372" s="491" t="e">
        <f>IF(BA372="","",VLOOKUP(CONCATENATE(I372,K372),[27]atualizada!$A$6:$N$160,10,0))</f>
        <v>#N/A</v>
      </c>
      <c r="BL372" s="494"/>
      <c r="BM372" s="494"/>
      <c r="BO372" s="491"/>
      <c r="BP372" s="491"/>
      <c r="BQ372" s="492">
        <f t="shared" si="142"/>
        <v>0</v>
      </c>
      <c r="BR372" s="494"/>
      <c r="BS372" s="494"/>
      <c r="BT372" s="494"/>
      <c r="BX372" s="493">
        <f t="shared" si="159"/>
        <v>0</v>
      </c>
      <c r="BY372" s="493" t="e">
        <f>#REF!*BE372</f>
        <v>#REF!</v>
      </c>
      <c r="BZ372" s="493">
        <f t="shared" si="141"/>
        <v>0</v>
      </c>
    </row>
    <row r="373" spans="1:78" ht="49.9" customHeight="1">
      <c r="A373" s="482">
        <f>IFERROR(VLOOKUP(G373,'base dados'!$K$2:$L$3,2,FALSE),0)</f>
        <v>0</v>
      </c>
      <c r="B373" s="482">
        <f>IFERROR(VLOOKUP(H373,'base dados'!$O$2:$P$5,2,FALSE),0)</f>
        <v>0</v>
      </c>
      <c r="C373" s="578">
        <f t="shared" si="139"/>
        <v>363</v>
      </c>
      <c r="D373" s="578"/>
      <c r="E373" s="578"/>
      <c r="F373" s="581"/>
      <c r="G373" s="579"/>
      <c r="H373" s="579"/>
      <c r="I373" s="578" t="str">
        <f>IFERROR(VLOOKUP(H373,'base dados'!$B$1:$E$47,4,FALSE)," ")</f>
        <v xml:space="preserve"> </v>
      </c>
      <c r="J373" s="582" t="s">
        <v>861</v>
      </c>
      <c r="K373" s="582">
        <v>100</v>
      </c>
      <c r="L373" s="586">
        <f t="shared" si="143"/>
        <v>100</v>
      </c>
      <c r="M373" s="587"/>
      <c r="N373" s="587"/>
      <c r="O373" s="586">
        <f t="shared" si="144"/>
        <v>0</v>
      </c>
      <c r="P373" s="587"/>
      <c r="Q373" s="587"/>
      <c r="R373" s="587"/>
      <c r="S373" s="587"/>
      <c r="T373" s="586">
        <f t="shared" si="145"/>
        <v>0</v>
      </c>
      <c r="U373" s="582"/>
      <c r="V373" s="582"/>
      <c r="W373" s="582"/>
      <c r="X373" s="582"/>
      <c r="Y373" s="586">
        <f t="shared" si="146"/>
        <v>0</v>
      </c>
      <c r="Z373" s="582"/>
      <c r="AA373" s="582"/>
      <c r="AB373" s="586">
        <f t="shared" si="147"/>
        <v>0</v>
      </c>
      <c r="AC373" s="582"/>
      <c r="AD373" s="582"/>
      <c r="AE373" s="582"/>
      <c r="AF373" s="586">
        <f t="shared" si="148"/>
        <v>0</v>
      </c>
      <c r="AG373" s="582"/>
      <c r="AH373" s="582"/>
      <c r="AI373" s="582"/>
      <c r="AJ373" s="582"/>
      <c r="AK373" s="586">
        <f t="shared" si="149"/>
        <v>0</v>
      </c>
      <c r="AL373" s="582"/>
      <c r="AM373" s="582"/>
      <c r="AN373" s="586">
        <f t="shared" si="150"/>
        <v>0</v>
      </c>
      <c r="AO373" s="582"/>
      <c r="AP373" s="582"/>
      <c r="AQ373" s="582"/>
      <c r="AR373" s="588">
        <f t="shared" si="151"/>
        <v>0</v>
      </c>
      <c r="AS373" s="590">
        <f t="shared" si="140"/>
        <v>0</v>
      </c>
      <c r="AT373" s="583" t="str">
        <f t="shared" si="152"/>
        <v/>
      </c>
      <c r="AU373" s="583" t="str">
        <f t="shared" si="153"/>
        <v/>
      </c>
      <c r="AV373" s="584" t="str">
        <f>IFERROR(VLOOKUP(G373,'base dados'!$B$2:$C$47,2,FALSE),"")</f>
        <v/>
      </c>
      <c r="AW373" s="589">
        <f t="shared" si="154"/>
        <v>0</v>
      </c>
      <c r="AX373" s="583" t="str">
        <f t="shared" si="155"/>
        <v/>
      </c>
      <c r="AY373" s="583" t="str">
        <f t="shared" si="156"/>
        <v/>
      </c>
      <c r="AZ373" s="585" t="str">
        <f>IFERROR(VLOOKUP(H373,'base dados'!$B$2:$C$47,2,FALSE),"")</f>
        <v/>
      </c>
      <c r="BA373" s="589">
        <f t="shared" si="157"/>
        <v>0</v>
      </c>
      <c r="BB373" s="589">
        <f t="shared" si="158"/>
        <v>0</v>
      </c>
      <c r="BD373" s="494"/>
      <c r="BE373" s="494"/>
      <c r="BF373" s="494"/>
      <c r="BG373" s="494"/>
      <c r="BH373" s="482" t="e">
        <f>VLOOKUP(I373,[27]TABELAS!$E$1:$F$48,2,0)</f>
        <v>#N/A</v>
      </c>
      <c r="BI373" s="491" t="str">
        <f>IF(AV373="","",VLOOKUP(CONCATENATE(I373,K373),[27]atualizada!$A$6:$N$160,12,0))</f>
        <v/>
      </c>
      <c r="BJ373" s="491" t="e">
        <f>IF(#REF!="","",VLOOKUP(CONCATENATE(I373,K373),[27]atualizada!$A$6:$N$160,8,0))</f>
        <v>#REF!</v>
      </c>
      <c r="BK373" s="491" t="e">
        <f>IF(BA373="","",VLOOKUP(CONCATENATE(I373,K373),[27]atualizada!$A$6:$N$160,10,0))</f>
        <v>#N/A</v>
      </c>
      <c r="BL373" s="494"/>
      <c r="BM373" s="494"/>
      <c r="BO373" s="491"/>
      <c r="BP373" s="491"/>
      <c r="BQ373" s="492">
        <f t="shared" si="142"/>
        <v>0</v>
      </c>
      <c r="BR373" s="494"/>
      <c r="BS373" s="494"/>
      <c r="BT373" s="494"/>
      <c r="BX373" s="493">
        <f t="shared" si="159"/>
        <v>0</v>
      </c>
      <c r="BY373" s="493" t="e">
        <f>#REF!*BE373</f>
        <v>#REF!</v>
      </c>
      <c r="BZ373" s="493">
        <f t="shared" si="141"/>
        <v>0</v>
      </c>
    </row>
    <row r="374" spans="1:78" ht="49.9" customHeight="1">
      <c r="A374" s="482">
        <f>IFERROR(VLOOKUP(G374,'base dados'!$K$2:$L$3,2,FALSE),0)</f>
        <v>0</v>
      </c>
      <c r="B374" s="482">
        <f>IFERROR(VLOOKUP(H374,'base dados'!$O$2:$P$5,2,FALSE),0)</f>
        <v>0</v>
      </c>
      <c r="C374" s="578">
        <f t="shared" si="139"/>
        <v>364</v>
      </c>
      <c r="D374" s="578"/>
      <c r="E374" s="578"/>
      <c r="F374" s="581"/>
      <c r="G374" s="579"/>
      <c r="H374" s="579"/>
      <c r="I374" s="578" t="str">
        <f>IFERROR(VLOOKUP(H374,'base dados'!$B$1:$E$47,4,FALSE)," ")</f>
        <v xml:space="preserve"> </v>
      </c>
      <c r="J374" s="582" t="s">
        <v>861</v>
      </c>
      <c r="K374" s="582">
        <v>100</v>
      </c>
      <c r="L374" s="586">
        <f t="shared" si="143"/>
        <v>100</v>
      </c>
      <c r="M374" s="587"/>
      <c r="N374" s="587"/>
      <c r="O374" s="586">
        <f t="shared" si="144"/>
        <v>0</v>
      </c>
      <c r="P374" s="587"/>
      <c r="Q374" s="587"/>
      <c r="R374" s="587"/>
      <c r="S374" s="587"/>
      <c r="T374" s="586">
        <f t="shared" si="145"/>
        <v>0</v>
      </c>
      <c r="U374" s="582"/>
      <c r="V374" s="582"/>
      <c r="W374" s="582"/>
      <c r="X374" s="582"/>
      <c r="Y374" s="586">
        <f t="shared" si="146"/>
        <v>0</v>
      </c>
      <c r="Z374" s="582"/>
      <c r="AA374" s="582"/>
      <c r="AB374" s="586">
        <f t="shared" si="147"/>
        <v>0</v>
      </c>
      <c r="AC374" s="582"/>
      <c r="AD374" s="582"/>
      <c r="AE374" s="582"/>
      <c r="AF374" s="586">
        <f t="shared" si="148"/>
        <v>0</v>
      </c>
      <c r="AG374" s="582"/>
      <c r="AH374" s="582"/>
      <c r="AI374" s="582"/>
      <c r="AJ374" s="582"/>
      <c r="AK374" s="586">
        <f t="shared" si="149"/>
        <v>0</v>
      </c>
      <c r="AL374" s="582"/>
      <c r="AM374" s="582"/>
      <c r="AN374" s="586">
        <f t="shared" si="150"/>
        <v>0</v>
      </c>
      <c r="AO374" s="582"/>
      <c r="AP374" s="582"/>
      <c r="AQ374" s="582"/>
      <c r="AR374" s="588">
        <f t="shared" si="151"/>
        <v>0</v>
      </c>
      <c r="AS374" s="590">
        <f t="shared" si="140"/>
        <v>0</v>
      </c>
      <c r="AT374" s="583" t="str">
        <f t="shared" si="152"/>
        <v/>
      </c>
      <c r="AU374" s="583" t="str">
        <f t="shared" si="153"/>
        <v/>
      </c>
      <c r="AV374" s="584" t="str">
        <f>IFERROR(VLOOKUP(G374,'base dados'!$B$2:$C$47,2,FALSE),"")</f>
        <v/>
      </c>
      <c r="AW374" s="589">
        <f t="shared" si="154"/>
        <v>0</v>
      </c>
      <c r="AX374" s="583" t="str">
        <f t="shared" si="155"/>
        <v/>
      </c>
      <c r="AY374" s="583" t="str">
        <f t="shared" si="156"/>
        <v/>
      </c>
      <c r="AZ374" s="585" t="str">
        <f>IFERROR(VLOOKUP(H374,'base dados'!$B$2:$C$47,2,FALSE),"")</f>
        <v/>
      </c>
      <c r="BA374" s="589">
        <f t="shared" si="157"/>
        <v>0</v>
      </c>
      <c r="BB374" s="589">
        <f t="shared" si="158"/>
        <v>0</v>
      </c>
      <c r="BD374" s="494"/>
      <c r="BE374" s="494"/>
      <c r="BF374" s="494"/>
      <c r="BG374" s="494"/>
      <c r="BH374" s="482" t="e">
        <f>VLOOKUP(I374,[27]TABELAS!$E$1:$F$48,2,0)</f>
        <v>#N/A</v>
      </c>
      <c r="BI374" s="491" t="str">
        <f>IF(AV374="","",VLOOKUP(CONCATENATE(I374,K374),[27]atualizada!$A$6:$N$160,12,0))</f>
        <v/>
      </c>
      <c r="BJ374" s="491" t="e">
        <f>IF(#REF!="","",VLOOKUP(CONCATENATE(I374,K374),[27]atualizada!$A$6:$N$160,8,0))</f>
        <v>#REF!</v>
      </c>
      <c r="BK374" s="491" t="e">
        <f>IF(BA374="","",VLOOKUP(CONCATENATE(I374,K374),[27]atualizada!$A$6:$N$160,10,0))</f>
        <v>#N/A</v>
      </c>
      <c r="BL374" s="494"/>
      <c r="BM374" s="494"/>
      <c r="BO374" s="491"/>
      <c r="BP374" s="491"/>
      <c r="BQ374" s="492">
        <f t="shared" si="142"/>
        <v>0</v>
      </c>
      <c r="BR374" s="494"/>
      <c r="BS374" s="494"/>
      <c r="BT374" s="494"/>
      <c r="BX374" s="493">
        <f t="shared" si="159"/>
        <v>0</v>
      </c>
      <c r="BY374" s="493" t="e">
        <f>#REF!*BE374</f>
        <v>#REF!</v>
      </c>
      <c r="BZ374" s="493">
        <f t="shared" si="141"/>
        <v>0</v>
      </c>
    </row>
    <row r="375" spans="1:78" ht="49.9" customHeight="1">
      <c r="A375" s="482">
        <f>IFERROR(VLOOKUP(G375,'base dados'!$K$2:$L$3,2,FALSE),0)</f>
        <v>0</v>
      </c>
      <c r="B375" s="482">
        <f>IFERROR(VLOOKUP(H375,'base dados'!$O$2:$P$5,2,FALSE),0)</f>
        <v>0</v>
      </c>
      <c r="C375" s="578">
        <f t="shared" si="139"/>
        <v>365</v>
      </c>
      <c r="D375" s="578"/>
      <c r="E375" s="578"/>
      <c r="F375" s="581"/>
      <c r="G375" s="579"/>
      <c r="H375" s="579"/>
      <c r="I375" s="578" t="str">
        <f>IFERROR(VLOOKUP(H375,'base dados'!$B$1:$E$47,4,FALSE)," ")</f>
        <v xml:space="preserve"> </v>
      </c>
      <c r="J375" s="582" t="s">
        <v>861</v>
      </c>
      <c r="K375" s="582">
        <v>100</v>
      </c>
      <c r="L375" s="586">
        <f t="shared" si="143"/>
        <v>100</v>
      </c>
      <c r="M375" s="587"/>
      <c r="N375" s="587"/>
      <c r="O375" s="586">
        <f t="shared" si="144"/>
        <v>0</v>
      </c>
      <c r="P375" s="587"/>
      <c r="Q375" s="587"/>
      <c r="R375" s="587"/>
      <c r="S375" s="587"/>
      <c r="T375" s="586">
        <f t="shared" si="145"/>
        <v>0</v>
      </c>
      <c r="U375" s="582"/>
      <c r="V375" s="582"/>
      <c r="W375" s="582"/>
      <c r="X375" s="582"/>
      <c r="Y375" s="586">
        <f t="shared" si="146"/>
        <v>0</v>
      </c>
      <c r="Z375" s="582"/>
      <c r="AA375" s="582"/>
      <c r="AB375" s="586">
        <f t="shared" si="147"/>
        <v>0</v>
      </c>
      <c r="AC375" s="582"/>
      <c r="AD375" s="582"/>
      <c r="AE375" s="582"/>
      <c r="AF375" s="586">
        <f t="shared" si="148"/>
        <v>0</v>
      </c>
      <c r="AG375" s="582"/>
      <c r="AH375" s="582"/>
      <c r="AI375" s="582"/>
      <c r="AJ375" s="582"/>
      <c r="AK375" s="586">
        <f t="shared" si="149"/>
        <v>0</v>
      </c>
      <c r="AL375" s="582"/>
      <c r="AM375" s="582"/>
      <c r="AN375" s="586">
        <f t="shared" si="150"/>
        <v>0</v>
      </c>
      <c r="AO375" s="582"/>
      <c r="AP375" s="582"/>
      <c r="AQ375" s="582"/>
      <c r="AR375" s="588">
        <f t="shared" si="151"/>
        <v>0</v>
      </c>
      <c r="AS375" s="590">
        <f t="shared" si="140"/>
        <v>0</v>
      </c>
      <c r="AT375" s="583" t="str">
        <f t="shared" si="152"/>
        <v/>
      </c>
      <c r="AU375" s="583" t="str">
        <f t="shared" si="153"/>
        <v/>
      </c>
      <c r="AV375" s="584" t="str">
        <f>IFERROR(VLOOKUP(G375,'base dados'!$B$2:$C$47,2,FALSE),"")</f>
        <v/>
      </c>
      <c r="AW375" s="589">
        <f t="shared" si="154"/>
        <v>0</v>
      </c>
      <c r="AX375" s="583" t="str">
        <f t="shared" si="155"/>
        <v/>
      </c>
      <c r="AY375" s="583" t="str">
        <f t="shared" si="156"/>
        <v/>
      </c>
      <c r="AZ375" s="585" t="str">
        <f>IFERROR(VLOOKUP(H375,'base dados'!$B$2:$C$47,2,FALSE),"")</f>
        <v/>
      </c>
      <c r="BA375" s="589">
        <f t="shared" si="157"/>
        <v>0</v>
      </c>
      <c r="BB375" s="589">
        <f t="shared" si="158"/>
        <v>0</v>
      </c>
      <c r="BD375" s="494"/>
      <c r="BE375" s="494"/>
      <c r="BF375" s="494"/>
      <c r="BG375" s="494"/>
      <c r="BH375" s="482" t="e">
        <f>VLOOKUP(I375,[27]TABELAS!$E$1:$F$48,2,0)</f>
        <v>#N/A</v>
      </c>
      <c r="BI375" s="491" t="str">
        <f>IF(AV375="","",VLOOKUP(CONCATENATE(I375,K375),[27]atualizada!$A$6:$N$160,12,0))</f>
        <v/>
      </c>
      <c r="BJ375" s="491" t="e">
        <f>IF(#REF!="","",VLOOKUP(CONCATENATE(I375,K375),[27]atualizada!$A$6:$N$160,8,0))</f>
        <v>#REF!</v>
      </c>
      <c r="BK375" s="491" t="e">
        <f>IF(BA375="","",VLOOKUP(CONCATENATE(I375,K375),[27]atualizada!$A$6:$N$160,10,0))</f>
        <v>#N/A</v>
      </c>
      <c r="BL375" s="494"/>
      <c r="BM375" s="494"/>
      <c r="BO375" s="491"/>
      <c r="BP375" s="491"/>
      <c r="BQ375" s="492">
        <f t="shared" si="142"/>
        <v>0</v>
      </c>
      <c r="BR375" s="494"/>
      <c r="BS375" s="494"/>
      <c r="BT375" s="494"/>
      <c r="BX375" s="493">
        <f t="shared" si="159"/>
        <v>0</v>
      </c>
      <c r="BY375" s="493" t="e">
        <f>#REF!*BE375</f>
        <v>#REF!</v>
      </c>
      <c r="BZ375" s="493">
        <f t="shared" si="141"/>
        <v>0</v>
      </c>
    </row>
    <row r="376" spans="1:78" ht="49.9" customHeight="1">
      <c r="A376" s="482">
        <f>IFERROR(VLOOKUP(G376,'base dados'!$K$2:$L$3,2,FALSE),0)</f>
        <v>0</v>
      </c>
      <c r="B376" s="482">
        <f>IFERROR(VLOOKUP(H376,'base dados'!$O$2:$P$5,2,FALSE),0)</f>
        <v>0</v>
      </c>
      <c r="C376" s="578">
        <f t="shared" si="139"/>
        <v>366</v>
      </c>
      <c r="D376" s="578"/>
      <c r="E376" s="578"/>
      <c r="F376" s="581"/>
      <c r="G376" s="579"/>
      <c r="H376" s="579"/>
      <c r="I376" s="578" t="str">
        <f>IFERROR(VLOOKUP(H376,'base dados'!$B$1:$E$47,4,FALSE)," ")</f>
        <v xml:space="preserve"> </v>
      </c>
      <c r="J376" s="582" t="s">
        <v>861</v>
      </c>
      <c r="K376" s="582">
        <v>100</v>
      </c>
      <c r="L376" s="586">
        <f t="shared" si="143"/>
        <v>100</v>
      </c>
      <c r="M376" s="587"/>
      <c r="N376" s="587"/>
      <c r="O376" s="586">
        <f t="shared" si="144"/>
        <v>0</v>
      </c>
      <c r="P376" s="587"/>
      <c r="Q376" s="587"/>
      <c r="R376" s="587"/>
      <c r="S376" s="587"/>
      <c r="T376" s="586">
        <f t="shared" si="145"/>
        <v>0</v>
      </c>
      <c r="U376" s="582"/>
      <c r="V376" s="582"/>
      <c r="W376" s="582"/>
      <c r="X376" s="582"/>
      <c r="Y376" s="586">
        <f t="shared" si="146"/>
        <v>0</v>
      </c>
      <c r="Z376" s="582"/>
      <c r="AA376" s="582"/>
      <c r="AB376" s="586">
        <f t="shared" si="147"/>
        <v>0</v>
      </c>
      <c r="AC376" s="582"/>
      <c r="AD376" s="582"/>
      <c r="AE376" s="582"/>
      <c r="AF376" s="586">
        <f t="shared" si="148"/>
        <v>0</v>
      </c>
      <c r="AG376" s="582"/>
      <c r="AH376" s="582"/>
      <c r="AI376" s="582"/>
      <c r="AJ376" s="582"/>
      <c r="AK376" s="586">
        <f t="shared" si="149"/>
        <v>0</v>
      </c>
      <c r="AL376" s="582"/>
      <c r="AM376" s="582"/>
      <c r="AN376" s="586">
        <f t="shared" si="150"/>
        <v>0</v>
      </c>
      <c r="AO376" s="582"/>
      <c r="AP376" s="582"/>
      <c r="AQ376" s="582"/>
      <c r="AR376" s="588">
        <f t="shared" si="151"/>
        <v>0</v>
      </c>
      <c r="AS376" s="590">
        <f t="shared" si="140"/>
        <v>0</v>
      </c>
      <c r="AT376" s="583" t="str">
        <f t="shared" si="152"/>
        <v/>
      </c>
      <c r="AU376" s="583" t="str">
        <f t="shared" si="153"/>
        <v/>
      </c>
      <c r="AV376" s="584" t="str">
        <f>IFERROR(VLOOKUP(G376,'base dados'!$B$2:$C$47,2,FALSE),"")</f>
        <v/>
      </c>
      <c r="AW376" s="589">
        <f t="shared" si="154"/>
        <v>0</v>
      </c>
      <c r="AX376" s="583" t="str">
        <f t="shared" si="155"/>
        <v/>
      </c>
      <c r="AY376" s="583" t="str">
        <f t="shared" si="156"/>
        <v/>
      </c>
      <c r="AZ376" s="585" t="str">
        <f>IFERROR(VLOOKUP(H376,'base dados'!$B$2:$C$47,2,FALSE),"")</f>
        <v/>
      </c>
      <c r="BA376" s="589">
        <f t="shared" si="157"/>
        <v>0</v>
      </c>
      <c r="BB376" s="589">
        <f t="shared" si="158"/>
        <v>0</v>
      </c>
      <c r="BD376" s="494"/>
      <c r="BE376" s="494"/>
      <c r="BF376" s="494"/>
      <c r="BG376" s="494"/>
      <c r="BH376" s="482" t="e">
        <f>VLOOKUP(I376,[27]TABELAS!$E$1:$F$48,2,0)</f>
        <v>#N/A</v>
      </c>
      <c r="BI376" s="491" t="str">
        <f>IF(AV376="","",VLOOKUP(CONCATENATE(I376,K376),[27]atualizada!$A$6:$N$160,12,0))</f>
        <v/>
      </c>
      <c r="BJ376" s="491" t="e">
        <f>IF(#REF!="","",VLOOKUP(CONCATENATE(I376,K376),[27]atualizada!$A$6:$N$160,8,0))</f>
        <v>#REF!</v>
      </c>
      <c r="BK376" s="491" t="e">
        <f>IF(BA376="","",VLOOKUP(CONCATENATE(I376,K376),[27]atualizada!$A$6:$N$160,10,0))</f>
        <v>#N/A</v>
      </c>
      <c r="BL376" s="494"/>
      <c r="BM376" s="494"/>
      <c r="BO376" s="491"/>
      <c r="BP376" s="491"/>
      <c r="BQ376" s="492">
        <f t="shared" si="142"/>
        <v>0</v>
      </c>
      <c r="BR376" s="494"/>
      <c r="BS376" s="494"/>
      <c r="BT376" s="494"/>
      <c r="BX376" s="493">
        <f t="shared" si="159"/>
        <v>0</v>
      </c>
      <c r="BY376" s="493" t="e">
        <f>#REF!*BE376</f>
        <v>#REF!</v>
      </c>
      <c r="BZ376" s="493">
        <f t="shared" si="141"/>
        <v>0</v>
      </c>
    </row>
    <row r="377" spans="1:78" ht="49.9" customHeight="1">
      <c r="A377" s="482">
        <f>IFERROR(VLOOKUP(G377,'base dados'!$K$2:$L$3,2,FALSE),0)</f>
        <v>0</v>
      </c>
      <c r="B377" s="482">
        <f>IFERROR(VLOOKUP(H377,'base dados'!$O$2:$P$5,2,FALSE),0)</f>
        <v>0</v>
      </c>
      <c r="C377" s="578">
        <f t="shared" si="139"/>
        <v>367</v>
      </c>
      <c r="D377" s="578"/>
      <c r="E377" s="578"/>
      <c r="F377" s="581"/>
      <c r="G377" s="579"/>
      <c r="H377" s="579"/>
      <c r="I377" s="578" t="str">
        <f>IFERROR(VLOOKUP(H377,'base dados'!$B$1:$E$47,4,FALSE)," ")</f>
        <v xml:space="preserve"> </v>
      </c>
      <c r="J377" s="582" t="s">
        <v>861</v>
      </c>
      <c r="K377" s="582">
        <v>100</v>
      </c>
      <c r="L377" s="586">
        <f t="shared" si="143"/>
        <v>100</v>
      </c>
      <c r="M377" s="587"/>
      <c r="N377" s="587"/>
      <c r="O377" s="586">
        <f t="shared" si="144"/>
        <v>0</v>
      </c>
      <c r="P377" s="587"/>
      <c r="Q377" s="587"/>
      <c r="R377" s="587"/>
      <c r="S377" s="587"/>
      <c r="T377" s="586">
        <f t="shared" si="145"/>
        <v>0</v>
      </c>
      <c r="U377" s="582"/>
      <c r="V377" s="582"/>
      <c r="W377" s="582"/>
      <c r="X377" s="582"/>
      <c r="Y377" s="586">
        <f t="shared" si="146"/>
        <v>0</v>
      </c>
      <c r="Z377" s="582"/>
      <c r="AA377" s="582"/>
      <c r="AB377" s="586">
        <f t="shared" si="147"/>
        <v>0</v>
      </c>
      <c r="AC377" s="582"/>
      <c r="AD377" s="582"/>
      <c r="AE377" s="582"/>
      <c r="AF377" s="586">
        <f t="shared" si="148"/>
        <v>0</v>
      </c>
      <c r="AG377" s="582"/>
      <c r="AH377" s="582"/>
      <c r="AI377" s="582"/>
      <c r="AJ377" s="582"/>
      <c r="AK377" s="586">
        <f t="shared" si="149"/>
        <v>0</v>
      </c>
      <c r="AL377" s="582"/>
      <c r="AM377" s="582"/>
      <c r="AN377" s="586">
        <f t="shared" si="150"/>
        <v>0</v>
      </c>
      <c r="AO377" s="582"/>
      <c r="AP377" s="582"/>
      <c r="AQ377" s="582"/>
      <c r="AR377" s="588">
        <f t="shared" si="151"/>
        <v>0</v>
      </c>
      <c r="AS377" s="590">
        <f t="shared" si="140"/>
        <v>0</v>
      </c>
      <c r="AT377" s="583" t="str">
        <f t="shared" si="152"/>
        <v/>
      </c>
      <c r="AU377" s="583" t="str">
        <f t="shared" si="153"/>
        <v/>
      </c>
      <c r="AV377" s="584" t="str">
        <f>IFERROR(VLOOKUP(G377,'base dados'!$B$2:$C$47,2,FALSE),"")</f>
        <v/>
      </c>
      <c r="AW377" s="589">
        <f t="shared" si="154"/>
        <v>0</v>
      </c>
      <c r="AX377" s="583" t="str">
        <f t="shared" si="155"/>
        <v/>
      </c>
      <c r="AY377" s="583" t="str">
        <f t="shared" si="156"/>
        <v/>
      </c>
      <c r="AZ377" s="585" t="str">
        <f>IFERROR(VLOOKUP(H377,'base dados'!$B$2:$C$47,2,FALSE),"")</f>
        <v/>
      </c>
      <c r="BA377" s="589">
        <f t="shared" si="157"/>
        <v>0</v>
      </c>
      <c r="BB377" s="589">
        <f t="shared" si="158"/>
        <v>0</v>
      </c>
      <c r="BD377" s="494"/>
      <c r="BE377" s="494"/>
      <c r="BF377" s="494"/>
      <c r="BG377" s="494"/>
      <c r="BH377" s="482" t="e">
        <f>VLOOKUP(I377,[27]TABELAS!$E$1:$F$48,2,0)</f>
        <v>#N/A</v>
      </c>
      <c r="BI377" s="491" t="str">
        <f>IF(AV377="","",VLOOKUP(CONCATENATE(I377,K377),[27]atualizada!$A$6:$N$160,12,0))</f>
        <v/>
      </c>
      <c r="BJ377" s="491" t="e">
        <f>IF(#REF!="","",VLOOKUP(CONCATENATE(I377,K377),[27]atualizada!$A$6:$N$160,8,0))</f>
        <v>#REF!</v>
      </c>
      <c r="BK377" s="491" t="e">
        <f>IF(BA377="","",VLOOKUP(CONCATENATE(I377,K377),[27]atualizada!$A$6:$N$160,10,0))</f>
        <v>#N/A</v>
      </c>
      <c r="BL377" s="494"/>
      <c r="BM377" s="494"/>
      <c r="BO377" s="491"/>
      <c r="BP377" s="491"/>
      <c r="BQ377" s="492">
        <f t="shared" si="142"/>
        <v>0</v>
      </c>
      <c r="BR377" s="494"/>
      <c r="BS377" s="494"/>
      <c r="BT377" s="494"/>
      <c r="BX377" s="493">
        <f t="shared" si="159"/>
        <v>0</v>
      </c>
      <c r="BY377" s="493" t="e">
        <f>#REF!*BE377</f>
        <v>#REF!</v>
      </c>
      <c r="BZ377" s="493">
        <f t="shared" si="141"/>
        <v>0</v>
      </c>
    </row>
    <row r="378" spans="1:78" ht="49.9" customHeight="1">
      <c r="A378" s="482">
        <f>IFERROR(VLOOKUP(G378,'base dados'!$K$2:$L$3,2,FALSE),0)</f>
        <v>0</v>
      </c>
      <c r="B378" s="482">
        <f>IFERROR(VLOOKUP(H378,'base dados'!$O$2:$P$5,2,FALSE),0)</f>
        <v>0</v>
      </c>
      <c r="C378" s="578">
        <f t="shared" si="139"/>
        <v>368</v>
      </c>
      <c r="D378" s="578"/>
      <c r="E378" s="578"/>
      <c r="F378" s="581"/>
      <c r="G378" s="579"/>
      <c r="H378" s="579"/>
      <c r="I378" s="578" t="str">
        <f>IFERROR(VLOOKUP(H378,'base dados'!$B$1:$E$47,4,FALSE)," ")</f>
        <v xml:space="preserve"> </v>
      </c>
      <c r="J378" s="582" t="s">
        <v>861</v>
      </c>
      <c r="K378" s="582">
        <v>100</v>
      </c>
      <c r="L378" s="586">
        <f t="shared" si="143"/>
        <v>100</v>
      </c>
      <c r="M378" s="587"/>
      <c r="N378" s="587"/>
      <c r="O378" s="586">
        <f t="shared" si="144"/>
        <v>0</v>
      </c>
      <c r="P378" s="587"/>
      <c r="Q378" s="587"/>
      <c r="R378" s="587"/>
      <c r="S378" s="587"/>
      <c r="T378" s="586">
        <f t="shared" si="145"/>
        <v>0</v>
      </c>
      <c r="U378" s="582"/>
      <c r="V378" s="582"/>
      <c r="W378" s="582"/>
      <c r="X378" s="582"/>
      <c r="Y378" s="586">
        <f t="shared" si="146"/>
        <v>0</v>
      </c>
      <c r="Z378" s="582"/>
      <c r="AA378" s="582"/>
      <c r="AB378" s="586">
        <f t="shared" si="147"/>
        <v>0</v>
      </c>
      <c r="AC378" s="582"/>
      <c r="AD378" s="582"/>
      <c r="AE378" s="582"/>
      <c r="AF378" s="586">
        <f t="shared" si="148"/>
        <v>0</v>
      </c>
      <c r="AG378" s="582"/>
      <c r="AH378" s="582"/>
      <c r="AI378" s="582"/>
      <c r="AJ378" s="582"/>
      <c r="AK378" s="586">
        <f t="shared" si="149"/>
        <v>0</v>
      </c>
      <c r="AL378" s="582"/>
      <c r="AM378" s="582"/>
      <c r="AN378" s="586">
        <f t="shared" si="150"/>
        <v>0</v>
      </c>
      <c r="AO378" s="582"/>
      <c r="AP378" s="582"/>
      <c r="AQ378" s="582"/>
      <c r="AR378" s="588">
        <f t="shared" si="151"/>
        <v>0</v>
      </c>
      <c r="AS378" s="590">
        <f t="shared" si="140"/>
        <v>0</v>
      </c>
      <c r="AT378" s="583" t="str">
        <f t="shared" si="152"/>
        <v/>
      </c>
      <c r="AU378" s="583" t="str">
        <f t="shared" si="153"/>
        <v/>
      </c>
      <c r="AV378" s="584" t="str">
        <f>IFERROR(VLOOKUP(G378,'base dados'!$B$2:$C$47,2,FALSE),"")</f>
        <v/>
      </c>
      <c r="AW378" s="589">
        <f t="shared" si="154"/>
        <v>0</v>
      </c>
      <c r="AX378" s="583" t="str">
        <f t="shared" si="155"/>
        <v/>
      </c>
      <c r="AY378" s="583" t="str">
        <f t="shared" si="156"/>
        <v/>
      </c>
      <c r="AZ378" s="585" t="str">
        <f>IFERROR(VLOOKUP(H378,'base dados'!$B$2:$C$47,2,FALSE),"")</f>
        <v/>
      </c>
      <c r="BA378" s="589">
        <f t="shared" si="157"/>
        <v>0</v>
      </c>
      <c r="BB378" s="589">
        <f t="shared" si="158"/>
        <v>0</v>
      </c>
      <c r="BD378" s="494"/>
      <c r="BE378" s="494"/>
      <c r="BF378" s="494"/>
      <c r="BG378" s="494"/>
      <c r="BH378" s="482" t="e">
        <f>VLOOKUP(I378,[27]TABELAS!$E$1:$F$48,2,0)</f>
        <v>#N/A</v>
      </c>
      <c r="BI378" s="491" t="str">
        <f>IF(AV378="","",VLOOKUP(CONCATENATE(I378,K378),[27]atualizada!$A$6:$N$160,12,0))</f>
        <v/>
      </c>
      <c r="BJ378" s="491" t="e">
        <f>IF(#REF!="","",VLOOKUP(CONCATENATE(I378,K378),[27]atualizada!$A$6:$N$160,8,0))</f>
        <v>#REF!</v>
      </c>
      <c r="BK378" s="491" t="e">
        <f>IF(BA378="","",VLOOKUP(CONCATENATE(I378,K378),[27]atualizada!$A$6:$N$160,10,0))</f>
        <v>#N/A</v>
      </c>
      <c r="BL378" s="494"/>
      <c r="BM378" s="494"/>
      <c r="BO378" s="491"/>
      <c r="BP378" s="491"/>
      <c r="BQ378" s="492">
        <f t="shared" si="142"/>
        <v>0</v>
      </c>
      <c r="BR378" s="494"/>
      <c r="BS378" s="494"/>
      <c r="BT378" s="494"/>
      <c r="BX378" s="493">
        <f t="shared" si="159"/>
        <v>0</v>
      </c>
      <c r="BY378" s="493" t="e">
        <f>#REF!*BE378</f>
        <v>#REF!</v>
      </c>
      <c r="BZ378" s="493">
        <f t="shared" si="141"/>
        <v>0</v>
      </c>
    </row>
    <row r="379" spans="1:78" ht="49.9" customHeight="1">
      <c r="A379" s="482">
        <f>IFERROR(VLOOKUP(G379,'base dados'!$K$2:$L$3,2,FALSE),0)</f>
        <v>0</v>
      </c>
      <c r="B379" s="482">
        <f>IFERROR(VLOOKUP(H379,'base dados'!$O$2:$P$5,2,FALSE),0)</f>
        <v>0</v>
      </c>
      <c r="C379" s="578">
        <f t="shared" si="139"/>
        <v>369</v>
      </c>
      <c r="D379" s="578"/>
      <c r="E379" s="578"/>
      <c r="F379" s="581"/>
      <c r="G379" s="579"/>
      <c r="H379" s="579"/>
      <c r="I379" s="578" t="str">
        <f>IFERROR(VLOOKUP(H379,'base dados'!$B$1:$E$47,4,FALSE)," ")</f>
        <v xml:space="preserve"> </v>
      </c>
      <c r="J379" s="582" t="s">
        <v>861</v>
      </c>
      <c r="K379" s="582">
        <v>100</v>
      </c>
      <c r="L379" s="586">
        <f t="shared" si="143"/>
        <v>100</v>
      </c>
      <c r="M379" s="587"/>
      <c r="N379" s="587"/>
      <c r="O379" s="586">
        <f t="shared" si="144"/>
        <v>0</v>
      </c>
      <c r="P379" s="587"/>
      <c r="Q379" s="587"/>
      <c r="R379" s="587"/>
      <c r="S379" s="587"/>
      <c r="T379" s="586">
        <f t="shared" si="145"/>
        <v>0</v>
      </c>
      <c r="U379" s="582"/>
      <c r="V379" s="582"/>
      <c r="W379" s="582"/>
      <c r="X379" s="582"/>
      <c r="Y379" s="586">
        <f t="shared" si="146"/>
        <v>0</v>
      </c>
      <c r="Z379" s="582"/>
      <c r="AA379" s="582"/>
      <c r="AB379" s="586">
        <f t="shared" si="147"/>
        <v>0</v>
      </c>
      <c r="AC379" s="582"/>
      <c r="AD379" s="582"/>
      <c r="AE379" s="582"/>
      <c r="AF379" s="586">
        <f t="shared" si="148"/>
        <v>0</v>
      </c>
      <c r="AG379" s="582"/>
      <c r="AH379" s="582"/>
      <c r="AI379" s="582"/>
      <c r="AJ379" s="582"/>
      <c r="AK379" s="586">
        <f t="shared" si="149"/>
        <v>0</v>
      </c>
      <c r="AL379" s="582"/>
      <c r="AM379" s="582"/>
      <c r="AN379" s="586">
        <f t="shared" si="150"/>
        <v>0</v>
      </c>
      <c r="AO379" s="582"/>
      <c r="AP379" s="582"/>
      <c r="AQ379" s="582"/>
      <c r="AR379" s="588">
        <f t="shared" si="151"/>
        <v>0</v>
      </c>
      <c r="AS379" s="590">
        <f t="shared" si="140"/>
        <v>0</v>
      </c>
      <c r="AT379" s="583" t="str">
        <f t="shared" si="152"/>
        <v/>
      </c>
      <c r="AU379" s="583" t="str">
        <f t="shared" si="153"/>
        <v/>
      </c>
      <c r="AV379" s="584" t="str">
        <f>IFERROR(VLOOKUP(G379,'base dados'!$B$2:$C$47,2,FALSE),"")</f>
        <v/>
      </c>
      <c r="AW379" s="589">
        <f t="shared" si="154"/>
        <v>0</v>
      </c>
      <c r="AX379" s="583" t="str">
        <f t="shared" si="155"/>
        <v/>
      </c>
      <c r="AY379" s="583" t="str">
        <f t="shared" si="156"/>
        <v/>
      </c>
      <c r="AZ379" s="585" t="str">
        <f>IFERROR(VLOOKUP(H379,'base dados'!$B$2:$C$47,2,FALSE),"")</f>
        <v/>
      </c>
      <c r="BA379" s="589">
        <f t="shared" si="157"/>
        <v>0</v>
      </c>
      <c r="BB379" s="589">
        <f t="shared" si="158"/>
        <v>0</v>
      </c>
      <c r="BD379" s="494"/>
      <c r="BE379" s="494"/>
      <c r="BF379" s="494"/>
      <c r="BG379" s="494"/>
      <c r="BH379" s="482" t="e">
        <f>VLOOKUP(I379,[27]TABELAS!$E$1:$F$48,2,0)</f>
        <v>#N/A</v>
      </c>
      <c r="BI379" s="491" t="str">
        <f>IF(AV379="","",VLOOKUP(CONCATENATE(I379,K379),[27]atualizada!$A$6:$N$160,12,0))</f>
        <v/>
      </c>
      <c r="BJ379" s="491" t="e">
        <f>IF(#REF!="","",VLOOKUP(CONCATENATE(I379,K379),[27]atualizada!$A$6:$N$160,8,0))</f>
        <v>#REF!</v>
      </c>
      <c r="BK379" s="491" t="e">
        <f>IF(BA379="","",VLOOKUP(CONCATENATE(I379,K379),[27]atualizada!$A$6:$N$160,10,0))</f>
        <v>#N/A</v>
      </c>
      <c r="BL379" s="494"/>
      <c r="BM379" s="494"/>
      <c r="BO379" s="491"/>
      <c r="BP379" s="491"/>
      <c r="BQ379" s="492">
        <f t="shared" si="142"/>
        <v>0</v>
      </c>
      <c r="BR379" s="494"/>
      <c r="BS379" s="494"/>
      <c r="BT379" s="494"/>
      <c r="BX379" s="493">
        <f t="shared" si="159"/>
        <v>0</v>
      </c>
      <c r="BY379" s="493" t="e">
        <f>#REF!*BE379</f>
        <v>#REF!</v>
      </c>
      <c r="BZ379" s="493">
        <f t="shared" si="141"/>
        <v>0</v>
      </c>
    </row>
    <row r="380" spans="1:78" ht="49.9" customHeight="1">
      <c r="A380" s="482">
        <f>IFERROR(VLOOKUP(G380,'base dados'!$K$2:$L$3,2,FALSE),0)</f>
        <v>0</v>
      </c>
      <c r="B380" s="482">
        <f>IFERROR(VLOOKUP(H380,'base dados'!$O$2:$P$5,2,FALSE),0)</f>
        <v>0</v>
      </c>
      <c r="C380" s="578">
        <f t="shared" si="139"/>
        <v>370</v>
      </c>
      <c r="D380" s="578"/>
      <c r="E380" s="578"/>
      <c r="F380" s="581"/>
      <c r="G380" s="579"/>
      <c r="H380" s="579"/>
      <c r="I380" s="578" t="str">
        <f>IFERROR(VLOOKUP(H380,'base dados'!$B$1:$E$47,4,FALSE)," ")</f>
        <v xml:space="preserve"> </v>
      </c>
      <c r="J380" s="582" t="s">
        <v>861</v>
      </c>
      <c r="K380" s="582">
        <v>100</v>
      </c>
      <c r="L380" s="586">
        <f t="shared" si="143"/>
        <v>100</v>
      </c>
      <c r="M380" s="587"/>
      <c r="N380" s="587"/>
      <c r="O380" s="586">
        <f t="shared" si="144"/>
        <v>0</v>
      </c>
      <c r="P380" s="587"/>
      <c r="Q380" s="587"/>
      <c r="R380" s="587"/>
      <c r="S380" s="587"/>
      <c r="T380" s="586">
        <f t="shared" si="145"/>
        <v>0</v>
      </c>
      <c r="U380" s="582"/>
      <c r="V380" s="582"/>
      <c r="W380" s="582"/>
      <c r="X380" s="582"/>
      <c r="Y380" s="586">
        <f t="shared" si="146"/>
        <v>0</v>
      </c>
      <c r="Z380" s="582"/>
      <c r="AA380" s="582"/>
      <c r="AB380" s="586">
        <f t="shared" si="147"/>
        <v>0</v>
      </c>
      <c r="AC380" s="582"/>
      <c r="AD380" s="582"/>
      <c r="AE380" s="582"/>
      <c r="AF380" s="586">
        <f t="shared" si="148"/>
        <v>0</v>
      </c>
      <c r="AG380" s="582"/>
      <c r="AH380" s="582"/>
      <c r="AI380" s="582"/>
      <c r="AJ380" s="582"/>
      <c r="AK380" s="586">
        <f t="shared" si="149"/>
        <v>0</v>
      </c>
      <c r="AL380" s="582"/>
      <c r="AM380" s="582"/>
      <c r="AN380" s="586">
        <f t="shared" si="150"/>
        <v>0</v>
      </c>
      <c r="AO380" s="582"/>
      <c r="AP380" s="582"/>
      <c r="AQ380" s="582"/>
      <c r="AR380" s="588">
        <f t="shared" si="151"/>
        <v>0</v>
      </c>
      <c r="AS380" s="590">
        <f t="shared" si="140"/>
        <v>0</v>
      </c>
      <c r="AT380" s="583" t="str">
        <f t="shared" si="152"/>
        <v/>
      </c>
      <c r="AU380" s="583" t="str">
        <f t="shared" si="153"/>
        <v/>
      </c>
      <c r="AV380" s="584" t="str">
        <f>IFERROR(VLOOKUP(G380,'base dados'!$B$2:$C$47,2,FALSE),"")</f>
        <v/>
      </c>
      <c r="AW380" s="589">
        <f t="shared" si="154"/>
        <v>0</v>
      </c>
      <c r="AX380" s="583" t="str">
        <f t="shared" si="155"/>
        <v/>
      </c>
      <c r="AY380" s="583" t="str">
        <f t="shared" si="156"/>
        <v/>
      </c>
      <c r="AZ380" s="585" t="str">
        <f>IFERROR(VLOOKUP(H380,'base dados'!$B$2:$C$47,2,FALSE),"")</f>
        <v/>
      </c>
      <c r="BA380" s="589">
        <f t="shared" si="157"/>
        <v>0</v>
      </c>
      <c r="BB380" s="589">
        <f t="shared" si="158"/>
        <v>0</v>
      </c>
      <c r="BD380" s="494"/>
      <c r="BE380" s="494"/>
      <c r="BF380" s="494"/>
      <c r="BG380" s="494"/>
      <c r="BH380" s="482" t="e">
        <f>VLOOKUP(I380,[27]TABELAS!$E$1:$F$48,2,0)</f>
        <v>#N/A</v>
      </c>
      <c r="BI380" s="491" t="str">
        <f>IF(AV380="","",VLOOKUP(CONCATENATE(I380,K380),[27]atualizada!$A$6:$N$160,12,0))</f>
        <v/>
      </c>
      <c r="BJ380" s="491" t="e">
        <f>IF(#REF!="","",VLOOKUP(CONCATENATE(I380,K380),[27]atualizada!$A$6:$N$160,8,0))</f>
        <v>#REF!</v>
      </c>
      <c r="BK380" s="491" t="e">
        <f>IF(BA380="","",VLOOKUP(CONCATENATE(I380,K380),[27]atualizada!$A$6:$N$160,10,0))</f>
        <v>#N/A</v>
      </c>
      <c r="BL380" s="494"/>
      <c r="BM380" s="494"/>
      <c r="BO380" s="491"/>
      <c r="BP380" s="491"/>
      <c r="BQ380" s="492">
        <f t="shared" si="142"/>
        <v>0</v>
      </c>
      <c r="BR380" s="494"/>
      <c r="BS380" s="494"/>
      <c r="BT380" s="494"/>
      <c r="BX380" s="493">
        <f t="shared" si="159"/>
        <v>0</v>
      </c>
      <c r="BY380" s="493" t="e">
        <f>#REF!*BE380</f>
        <v>#REF!</v>
      </c>
      <c r="BZ380" s="493">
        <f t="shared" si="141"/>
        <v>0</v>
      </c>
    </row>
    <row r="381" spans="1:78" ht="49.9" customHeight="1">
      <c r="A381" s="482">
        <f>IFERROR(VLOOKUP(G381,'base dados'!$K$2:$L$3,2,FALSE),0)</f>
        <v>0</v>
      </c>
      <c r="B381" s="482">
        <f>IFERROR(VLOOKUP(H381,'base dados'!$O$2:$P$5,2,FALSE),0)</f>
        <v>0</v>
      </c>
      <c r="C381" s="578">
        <f t="shared" si="139"/>
        <v>371</v>
      </c>
      <c r="D381" s="578"/>
      <c r="E381" s="578"/>
      <c r="F381" s="581"/>
      <c r="G381" s="579"/>
      <c r="H381" s="579"/>
      <c r="I381" s="578" t="str">
        <f>IFERROR(VLOOKUP(H381,'base dados'!$B$1:$E$47,4,FALSE)," ")</f>
        <v xml:space="preserve"> </v>
      </c>
      <c r="J381" s="582" t="s">
        <v>861</v>
      </c>
      <c r="K381" s="582">
        <v>100</v>
      </c>
      <c r="L381" s="586">
        <f t="shared" si="143"/>
        <v>100</v>
      </c>
      <c r="M381" s="587"/>
      <c r="N381" s="587"/>
      <c r="O381" s="586">
        <f t="shared" si="144"/>
        <v>0</v>
      </c>
      <c r="P381" s="587"/>
      <c r="Q381" s="587"/>
      <c r="R381" s="587"/>
      <c r="S381" s="587"/>
      <c r="T381" s="586">
        <f t="shared" si="145"/>
        <v>0</v>
      </c>
      <c r="U381" s="582"/>
      <c r="V381" s="582"/>
      <c r="W381" s="582"/>
      <c r="X381" s="582"/>
      <c r="Y381" s="586">
        <f t="shared" si="146"/>
        <v>0</v>
      </c>
      <c r="Z381" s="582"/>
      <c r="AA381" s="582"/>
      <c r="AB381" s="586">
        <f t="shared" si="147"/>
        <v>0</v>
      </c>
      <c r="AC381" s="582"/>
      <c r="AD381" s="582"/>
      <c r="AE381" s="582"/>
      <c r="AF381" s="586">
        <f t="shared" si="148"/>
        <v>0</v>
      </c>
      <c r="AG381" s="582"/>
      <c r="AH381" s="582"/>
      <c r="AI381" s="582"/>
      <c r="AJ381" s="582"/>
      <c r="AK381" s="586">
        <f t="shared" si="149"/>
        <v>0</v>
      </c>
      <c r="AL381" s="582"/>
      <c r="AM381" s="582"/>
      <c r="AN381" s="586">
        <f t="shared" si="150"/>
        <v>0</v>
      </c>
      <c r="AO381" s="582"/>
      <c r="AP381" s="582"/>
      <c r="AQ381" s="582"/>
      <c r="AR381" s="588">
        <f t="shared" si="151"/>
        <v>0</v>
      </c>
      <c r="AS381" s="590">
        <f t="shared" si="140"/>
        <v>0</v>
      </c>
      <c r="AT381" s="583" t="str">
        <f t="shared" si="152"/>
        <v/>
      </c>
      <c r="AU381" s="583" t="str">
        <f t="shared" si="153"/>
        <v/>
      </c>
      <c r="AV381" s="584" t="str">
        <f>IFERROR(VLOOKUP(G381,'base dados'!$B$2:$C$47,2,FALSE),"")</f>
        <v/>
      </c>
      <c r="AW381" s="589">
        <f t="shared" si="154"/>
        <v>0</v>
      </c>
      <c r="AX381" s="583" t="str">
        <f t="shared" si="155"/>
        <v/>
      </c>
      <c r="AY381" s="583" t="str">
        <f t="shared" si="156"/>
        <v/>
      </c>
      <c r="AZ381" s="585" t="str">
        <f>IFERROR(VLOOKUP(H381,'base dados'!$B$2:$C$47,2,FALSE),"")</f>
        <v/>
      </c>
      <c r="BA381" s="589">
        <f t="shared" si="157"/>
        <v>0</v>
      </c>
      <c r="BB381" s="589">
        <f t="shared" si="158"/>
        <v>0</v>
      </c>
      <c r="BD381" s="494"/>
      <c r="BE381" s="494"/>
      <c r="BF381" s="494"/>
      <c r="BG381" s="494"/>
      <c r="BH381" s="482" t="e">
        <f>VLOOKUP(I381,[27]TABELAS!$E$1:$F$48,2,0)</f>
        <v>#N/A</v>
      </c>
      <c r="BI381" s="491" t="str">
        <f>IF(AV381="","",VLOOKUP(CONCATENATE(I381,K381),[27]atualizada!$A$6:$N$160,12,0))</f>
        <v/>
      </c>
      <c r="BJ381" s="491" t="e">
        <f>IF(#REF!="","",VLOOKUP(CONCATENATE(I381,K381),[27]atualizada!$A$6:$N$160,8,0))</f>
        <v>#REF!</v>
      </c>
      <c r="BK381" s="491" t="e">
        <f>IF(BA381="","",VLOOKUP(CONCATENATE(I381,K381),[27]atualizada!$A$6:$N$160,10,0))</f>
        <v>#N/A</v>
      </c>
      <c r="BL381" s="494"/>
      <c r="BM381" s="494"/>
      <c r="BO381" s="491"/>
      <c r="BP381" s="491"/>
      <c r="BQ381" s="492">
        <f t="shared" si="142"/>
        <v>0</v>
      </c>
      <c r="BR381" s="494"/>
      <c r="BS381" s="494"/>
      <c r="BT381" s="494"/>
      <c r="BX381" s="493">
        <f t="shared" si="159"/>
        <v>0</v>
      </c>
      <c r="BY381" s="493" t="e">
        <f>#REF!*BE381</f>
        <v>#REF!</v>
      </c>
      <c r="BZ381" s="493">
        <f t="shared" si="141"/>
        <v>0</v>
      </c>
    </row>
    <row r="382" spans="1:78" ht="49.9" customHeight="1">
      <c r="A382" s="482">
        <f>IFERROR(VLOOKUP(G382,'base dados'!$K$2:$L$3,2,FALSE),0)</f>
        <v>0</v>
      </c>
      <c r="B382" s="482">
        <f>IFERROR(VLOOKUP(H382,'base dados'!$O$2:$P$5,2,FALSE),0)</f>
        <v>0</v>
      </c>
      <c r="C382" s="578">
        <f t="shared" si="139"/>
        <v>372</v>
      </c>
      <c r="D382" s="578"/>
      <c r="E382" s="578"/>
      <c r="F382" s="581"/>
      <c r="G382" s="579"/>
      <c r="H382" s="579"/>
      <c r="I382" s="578" t="str">
        <f>IFERROR(VLOOKUP(H382,'base dados'!$B$1:$E$47,4,FALSE)," ")</f>
        <v xml:space="preserve"> </v>
      </c>
      <c r="J382" s="582" t="s">
        <v>861</v>
      </c>
      <c r="K382" s="582">
        <v>100</v>
      </c>
      <c r="L382" s="586">
        <f t="shared" si="143"/>
        <v>100</v>
      </c>
      <c r="M382" s="587"/>
      <c r="N382" s="587"/>
      <c r="O382" s="586">
        <f t="shared" si="144"/>
        <v>0</v>
      </c>
      <c r="P382" s="587"/>
      <c r="Q382" s="587"/>
      <c r="R382" s="587"/>
      <c r="S382" s="587"/>
      <c r="T382" s="586">
        <f t="shared" si="145"/>
        <v>0</v>
      </c>
      <c r="U382" s="582"/>
      <c r="V382" s="582"/>
      <c r="W382" s="582"/>
      <c r="X382" s="582"/>
      <c r="Y382" s="586">
        <f t="shared" si="146"/>
        <v>0</v>
      </c>
      <c r="Z382" s="582"/>
      <c r="AA382" s="582"/>
      <c r="AB382" s="586">
        <f t="shared" si="147"/>
        <v>0</v>
      </c>
      <c r="AC382" s="582"/>
      <c r="AD382" s="582"/>
      <c r="AE382" s="582"/>
      <c r="AF382" s="586">
        <f t="shared" si="148"/>
        <v>0</v>
      </c>
      <c r="AG382" s="582"/>
      <c r="AH382" s="582"/>
      <c r="AI382" s="582"/>
      <c r="AJ382" s="582"/>
      <c r="AK382" s="586">
        <f t="shared" si="149"/>
        <v>0</v>
      </c>
      <c r="AL382" s="582"/>
      <c r="AM382" s="582"/>
      <c r="AN382" s="586">
        <f t="shared" si="150"/>
        <v>0</v>
      </c>
      <c r="AO382" s="582"/>
      <c r="AP382" s="582"/>
      <c r="AQ382" s="582"/>
      <c r="AR382" s="588">
        <f t="shared" si="151"/>
        <v>0</v>
      </c>
      <c r="AS382" s="590">
        <f t="shared" si="140"/>
        <v>0</v>
      </c>
      <c r="AT382" s="583" t="str">
        <f t="shared" si="152"/>
        <v/>
      </c>
      <c r="AU382" s="583" t="str">
        <f t="shared" si="153"/>
        <v/>
      </c>
      <c r="AV382" s="584" t="str">
        <f>IFERROR(VLOOKUP(G382,'base dados'!$B$2:$C$47,2,FALSE),"")</f>
        <v/>
      </c>
      <c r="AW382" s="589">
        <f t="shared" si="154"/>
        <v>0</v>
      </c>
      <c r="AX382" s="583" t="str">
        <f t="shared" si="155"/>
        <v/>
      </c>
      <c r="AY382" s="583" t="str">
        <f t="shared" si="156"/>
        <v/>
      </c>
      <c r="AZ382" s="585" t="str">
        <f>IFERROR(VLOOKUP(H382,'base dados'!$B$2:$C$47,2,FALSE),"")</f>
        <v/>
      </c>
      <c r="BA382" s="589">
        <f t="shared" si="157"/>
        <v>0</v>
      </c>
      <c r="BB382" s="589">
        <f t="shared" si="158"/>
        <v>0</v>
      </c>
      <c r="BD382" s="494"/>
      <c r="BE382" s="494"/>
      <c r="BF382" s="494"/>
      <c r="BG382" s="494"/>
      <c r="BH382" s="482" t="e">
        <f>VLOOKUP(I382,[27]TABELAS!$E$1:$F$48,2,0)</f>
        <v>#N/A</v>
      </c>
      <c r="BI382" s="491" t="str">
        <f>IF(AV382="","",VLOOKUP(CONCATENATE(I382,K382),[27]atualizada!$A$6:$N$160,12,0))</f>
        <v/>
      </c>
      <c r="BJ382" s="491" t="e">
        <f>IF(#REF!="","",VLOOKUP(CONCATENATE(I382,K382),[27]atualizada!$A$6:$N$160,8,0))</f>
        <v>#REF!</v>
      </c>
      <c r="BK382" s="491" t="e">
        <f>IF(BA382="","",VLOOKUP(CONCATENATE(I382,K382),[27]atualizada!$A$6:$N$160,10,0))</f>
        <v>#N/A</v>
      </c>
      <c r="BL382" s="494"/>
      <c r="BM382" s="494"/>
      <c r="BO382" s="491"/>
      <c r="BP382" s="491"/>
      <c r="BQ382" s="492">
        <f t="shared" si="142"/>
        <v>0</v>
      </c>
      <c r="BR382" s="494"/>
      <c r="BS382" s="494"/>
      <c r="BT382" s="494"/>
      <c r="BX382" s="493">
        <f t="shared" si="159"/>
        <v>0</v>
      </c>
      <c r="BY382" s="493" t="e">
        <f>#REF!*BE382</f>
        <v>#REF!</v>
      </c>
      <c r="BZ382" s="493">
        <f t="shared" si="141"/>
        <v>0</v>
      </c>
    </row>
    <row r="383" spans="1:78" ht="49.9" customHeight="1">
      <c r="A383" s="482">
        <f>IFERROR(VLOOKUP(G383,'base dados'!$K$2:$L$3,2,FALSE),0)</f>
        <v>0</v>
      </c>
      <c r="B383" s="482">
        <f>IFERROR(VLOOKUP(H383,'base dados'!$O$2:$P$5,2,FALSE),0)</f>
        <v>0</v>
      </c>
      <c r="C383" s="578">
        <f t="shared" si="139"/>
        <v>373</v>
      </c>
      <c r="D383" s="578"/>
      <c r="E383" s="578"/>
      <c r="F383" s="581"/>
      <c r="G383" s="579"/>
      <c r="H383" s="579"/>
      <c r="I383" s="578" t="str">
        <f>IFERROR(VLOOKUP(H383,'base dados'!$B$1:$E$47,4,FALSE)," ")</f>
        <v xml:space="preserve"> </v>
      </c>
      <c r="J383" s="582" t="s">
        <v>861</v>
      </c>
      <c r="K383" s="582">
        <v>100</v>
      </c>
      <c r="L383" s="586">
        <f t="shared" si="143"/>
        <v>100</v>
      </c>
      <c r="M383" s="587"/>
      <c r="N383" s="587"/>
      <c r="O383" s="586">
        <f t="shared" si="144"/>
        <v>0</v>
      </c>
      <c r="P383" s="587"/>
      <c r="Q383" s="587"/>
      <c r="R383" s="587"/>
      <c r="S383" s="587"/>
      <c r="T383" s="586">
        <f t="shared" si="145"/>
        <v>0</v>
      </c>
      <c r="U383" s="582"/>
      <c r="V383" s="582"/>
      <c r="W383" s="582"/>
      <c r="X383" s="582"/>
      <c r="Y383" s="586">
        <f t="shared" si="146"/>
        <v>0</v>
      </c>
      <c r="Z383" s="582"/>
      <c r="AA383" s="582"/>
      <c r="AB383" s="586">
        <f t="shared" si="147"/>
        <v>0</v>
      </c>
      <c r="AC383" s="582"/>
      <c r="AD383" s="582"/>
      <c r="AE383" s="582"/>
      <c r="AF383" s="586">
        <f t="shared" si="148"/>
        <v>0</v>
      </c>
      <c r="AG383" s="582"/>
      <c r="AH383" s="582"/>
      <c r="AI383" s="582"/>
      <c r="AJ383" s="582"/>
      <c r="AK383" s="586">
        <f t="shared" si="149"/>
        <v>0</v>
      </c>
      <c r="AL383" s="582"/>
      <c r="AM383" s="582"/>
      <c r="AN383" s="586">
        <f t="shared" si="150"/>
        <v>0</v>
      </c>
      <c r="AO383" s="582"/>
      <c r="AP383" s="582"/>
      <c r="AQ383" s="582"/>
      <c r="AR383" s="588">
        <f t="shared" si="151"/>
        <v>0</v>
      </c>
      <c r="AS383" s="590">
        <f t="shared" si="140"/>
        <v>0</v>
      </c>
      <c r="AT383" s="583" t="str">
        <f t="shared" si="152"/>
        <v/>
      </c>
      <c r="AU383" s="583" t="str">
        <f t="shared" si="153"/>
        <v/>
      </c>
      <c r="AV383" s="584" t="str">
        <f>IFERROR(VLOOKUP(G383,'base dados'!$B$2:$C$47,2,FALSE),"")</f>
        <v/>
      </c>
      <c r="AW383" s="589">
        <f t="shared" si="154"/>
        <v>0</v>
      </c>
      <c r="AX383" s="583" t="str">
        <f t="shared" si="155"/>
        <v/>
      </c>
      <c r="AY383" s="583" t="str">
        <f t="shared" si="156"/>
        <v/>
      </c>
      <c r="AZ383" s="585" t="str">
        <f>IFERROR(VLOOKUP(H383,'base dados'!$B$2:$C$47,2,FALSE),"")</f>
        <v/>
      </c>
      <c r="BA383" s="589">
        <f t="shared" si="157"/>
        <v>0</v>
      </c>
      <c r="BB383" s="589">
        <f t="shared" si="158"/>
        <v>0</v>
      </c>
      <c r="BD383" s="494"/>
      <c r="BE383" s="494"/>
      <c r="BF383" s="494"/>
      <c r="BG383" s="494"/>
      <c r="BH383" s="482" t="e">
        <f>VLOOKUP(I383,[27]TABELAS!$E$1:$F$48,2,0)</f>
        <v>#N/A</v>
      </c>
      <c r="BI383" s="491" t="str">
        <f>IF(AV383="","",VLOOKUP(CONCATENATE(I383,K383),[27]atualizada!$A$6:$N$160,12,0))</f>
        <v/>
      </c>
      <c r="BJ383" s="491" t="e">
        <f>IF(#REF!="","",VLOOKUP(CONCATENATE(I383,K383),[27]atualizada!$A$6:$N$160,8,0))</f>
        <v>#REF!</v>
      </c>
      <c r="BK383" s="491" t="e">
        <f>IF(BA383="","",VLOOKUP(CONCATENATE(I383,K383),[27]atualizada!$A$6:$N$160,10,0))</f>
        <v>#N/A</v>
      </c>
      <c r="BL383" s="494"/>
      <c r="BM383" s="494"/>
      <c r="BO383" s="491"/>
      <c r="BP383" s="491"/>
      <c r="BQ383" s="492">
        <f t="shared" si="142"/>
        <v>0</v>
      </c>
      <c r="BR383" s="494"/>
      <c r="BS383" s="494"/>
      <c r="BT383" s="494"/>
      <c r="BX383" s="493">
        <f t="shared" si="159"/>
        <v>0</v>
      </c>
      <c r="BY383" s="493" t="e">
        <f>#REF!*BE383</f>
        <v>#REF!</v>
      </c>
      <c r="BZ383" s="493">
        <f t="shared" si="141"/>
        <v>0</v>
      </c>
    </row>
    <row r="384" spans="1:78" ht="49.9" customHeight="1">
      <c r="A384" s="482">
        <f>IFERROR(VLOOKUP(G384,'base dados'!$K$2:$L$3,2,FALSE),0)</f>
        <v>0</v>
      </c>
      <c r="B384" s="482">
        <f>IFERROR(VLOOKUP(H384,'base dados'!$O$2:$P$5,2,FALSE),0)</f>
        <v>0</v>
      </c>
      <c r="C384" s="578">
        <f t="shared" si="139"/>
        <v>374</v>
      </c>
      <c r="D384" s="578"/>
      <c r="E384" s="578"/>
      <c r="F384" s="581"/>
      <c r="G384" s="579"/>
      <c r="H384" s="579"/>
      <c r="I384" s="578" t="str">
        <f>IFERROR(VLOOKUP(H384,'base dados'!$B$1:$E$47,4,FALSE)," ")</f>
        <v xml:space="preserve"> </v>
      </c>
      <c r="J384" s="582" t="s">
        <v>861</v>
      </c>
      <c r="K384" s="582">
        <v>100</v>
      </c>
      <c r="L384" s="586">
        <f t="shared" si="143"/>
        <v>100</v>
      </c>
      <c r="M384" s="587"/>
      <c r="N384" s="587"/>
      <c r="O384" s="586">
        <f t="shared" si="144"/>
        <v>0</v>
      </c>
      <c r="P384" s="587"/>
      <c r="Q384" s="587"/>
      <c r="R384" s="587"/>
      <c r="S384" s="587"/>
      <c r="T384" s="586">
        <f t="shared" si="145"/>
        <v>0</v>
      </c>
      <c r="U384" s="582"/>
      <c r="V384" s="582"/>
      <c r="W384" s="582"/>
      <c r="X384" s="582"/>
      <c r="Y384" s="586">
        <f t="shared" si="146"/>
        <v>0</v>
      </c>
      <c r="Z384" s="582"/>
      <c r="AA384" s="582"/>
      <c r="AB384" s="586">
        <f t="shared" si="147"/>
        <v>0</v>
      </c>
      <c r="AC384" s="582"/>
      <c r="AD384" s="582"/>
      <c r="AE384" s="582"/>
      <c r="AF384" s="586">
        <f t="shared" si="148"/>
        <v>0</v>
      </c>
      <c r="AG384" s="582"/>
      <c r="AH384" s="582"/>
      <c r="AI384" s="582"/>
      <c r="AJ384" s="582"/>
      <c r="AK384" s="586">
        <f t="shared" si="149"/>
        <v>0</v>
      </c>
      <c r="AL384" s="582"/>
      <c r="AM384" s="582"/>
      <c r="AN384" s="586">
        <f t="shared" si="150"/>
        <v>0</v>
      </c>
      <c r="AO384" s="582"/>
      <c r="AP384" s="582"/>
      <c r="AQ384" s="582"/>
      <c r="AR384" s="588">
        <f t="shared" si="151"/>
        <v>0</v>
      </c>
      <c r="AS384" s="590">
        <f t="shared" si="140"/>
        <v>0</v>
      </c>
      <c r="AT384" s="583" t="str">
        <f t="shared" si="152"/>
        <v/>
      </c>
      <c r="AU384" s="583" t="str">
        <f t="shared" si="153"/>
        <v/>
      </c>
      <c r="AV384" s="584" t="str">
        <f>IFERROR(VLOOKUP(G384,'base dados'!$B$2:$C$47,2,FALSE),"")</f>
        <v/>
      </c>
      <c r="AW384" s="589">
        <f t="shared" si="154"/>
        <v>0</v>
      </c>
      <c r="AX384" s="583" t="str">
        <f t="shared" si="155"/>
        <v/>
      </c>
      <c r="AY384" s="583" t="str">
        <f t="shared" si="156"/>
        <v/>
      </c>
      <c r="AZ384" s="585" t="str">
        <f>IFERROR(VLOOKUP(H384,'base dados'!$B$2:$C$47,2,FALSE),"")</f>
        <v/>
      </c>
      <c r="BA384" s="589">
        <f t="shared" si="157"/>
        <v>0</v>
      </c>
      <c r="BB384" s="589">
        <f t="shared" si="158"/>
        <v>0</v>
      </c>
      <c r="BD384" s="494"/>
      <c r="BE384" s="494"/>
      <c r="BF384" s="494"/>
      <c r="BG384" s="494"/>
      <c r="BH384" s="482" t="e">
        <f>VLOOKUP(I384,[27]TABELAS!$E$1:$F$48,2,0)</f>
        <v>#N/A</v>
      </c>
      <c r="BI384" s="491" t="str">
        <f>IF(AV384="","",VLOOKUP(CONCATENATE(I384,K384),[27]atualizada!$A$6:$N$160,12,0))</f>
        <v/>
      </c>
      <c r="BJ384" s="491" t="e">
        <f>IF(#REF!="","",VLOOKUP(CONCATENATE(I384,K384),[27]atualizada!$A$6:$N$160,8,0))</f>
        <v>#REF!</v>
      </c>
      <c r="BK384" s="491" t="e">
        <f>IF(BA384="","",VLOOKUP(CONCATENATE(I384,K384),[27]atualizada!$A$6:$N$160,10,0))</f>
        <v>#N/A</v>
      </c>
      <c r="BL384" s="494"/>
      <c r="BM384" s="494"/>
      <c r="BO384" s="491"/>
      <c r="BP384" s="491"/>
      <c r="BQ384" s="492">
        <f t="shared" si="142"/>
        <v>0</v>
      </c>
      <c r="BR384" s="494"/>
      <c r="BS384" s="494"/>
      <c r="BT384" s="494"/>
      <c r="BX384" s="493">
        <f t="shared" si="159"/>
        <v>0</v>
      </c>
      <c r="BY384" s="493" t="e">
        <f>#REF!*BE384</f>
        <v>#REF!</v>
      </c>
      <c r="BZ384" s="493">
        <f t="shared" si="141"/>
        <v>0</v>
      </c>
    </row>
    <row r="385" spans="1:78" ht="49.9" customHeight="1">
      <c r="A385" s="482">
        <f>IFERROR(VLOOKUP(G385,'base dados'!$K$2:$L$3,2,FALSE),0)</f>
        <v>0</v>
      </c>
      <c r="B385" s="482">
        <f>IFERROR(VLOOKUP(H385,'base dados'!$O$2:$P$5,2,FALSE),0)</f>
        <v>0</v>
      </c>
      <c r="C385" s="578">
        <f t="shared" si="139"/>
        <v>375</v>
      </c>
      <c r="D385" s="578"/>
      <c r="E385" s="578"/>
      <c r="F385" s="581"/>
      <c r="G385" s="579"/>
      <c r="H385" s="579"/>
      <c r="I385" s="578" t="str">
        <f>IFERROR(VLOOKUP(H385,'base dados'!$B$1:$E$47,4,FALSE)," ")</f>
        <v xml:space="preserve"> </v>
      </c>
      <c r="J385" s="582" t="s">
        <v>861</v>
      </c>
      <c r="K385" s="582">
        <v>100</v>
      </c>
      <c r="L385" s="586">
        <f t="shared" si="143"/>
        <v>100</v>
      </c>
      <c r="M385" s="587"/>
      <c r="N385" s="587"/>
      <c r="O385" s="586">
        <f t="shared" si="144"/>
        <v>0</v>
      </c>
      <c r="P385" s="587"/>
      <c r="Q385" s="587"/>
      <c r="R385" s="587"/>
      <c r="S385" s="587"/>
      <c r="T385" s="586">
        <f t="shared" si="145"/>
        <v>0</v>
      </c>
      <c r="U385" s="582"/>
      <c r="V385" s="582"/>
      <c r="W385" s="582"/>
      <c r="X385" s="582"/>
      <c r="Y385" s="586">
        <f t="shared" si="146"/>
        <v>0</v>
      </c>
      <c r="Z385" s="582"/>
      <c r="AA385" s="582"/>
      <c r="AB385" s="586">
        <f t="shared" si="147"/>
        <v>0</v>
      </c>
      <c r="AC385" s="582"/>
      <c r="AD385" s="582"/>
      <c r="AE385" s="582"/>
      <c r="AF385" s="586">
        <f t="shared" si="148"/>
        <v>0</v>
      </c>
      <c r="AG385" s="582"/>
      <c r="AH385" s="582"/>
      <c r="AI385" s="582"/>
      <c r="AJ385" s="582"/>
      <c r="AK385" s="586">
        <f t="shared" si="149"/>
        <v>0</v>
      </c>
      <c r="AL385" s="582"/>
      <c r="AM385" s="582"/>
      <c r="AN385" s="586">
        <f t="shared" si="150"/>
        <v>0</v>
      </c>
      <c r="AO385" s="582"/>
      <c r="AP385" s="582"/>
      <c r="AQ385" s="582"/>
      <c r="AR385" s="588">
        <f t="shared" si="151"/>
        <v>0</v>
      </c>
      <c r="AS385" s="590">
        <f t="shared" si="140"/>
        <v>0</v>
      </c>
      <c r="AT385" s="583" t="str">
        <f t="shared" si="152"/>
        <v/>
      </c>
      <c r="AU385" s="583" t="str">
        <f t="shared" si="153"/>
        <v/>
      </c>
      <c r="AV385" s="584" t="str">
        <f>IFERROR(VLOOKUP(G385,'base dados'!$B$2:$C$47,2,FALSE),"")</f>
        <v/>
      </c>
      <c r="AW385" s="589">
        <f t="shared" si="154"/>
        <v>0</v>
      </c>
      <c r="AX385" s="583" t="str">
        <f t="shared" si="155"/>
        <v/>
      </c>
      <c r="AY385" s="583" t="str">
        <f t="shared" si="156"/>
        <v/>
      </c>
      <c r="AZ385" s="585" t="str">
        <f>IFERROR(VLOOKUP(H385,'base dados'!$B$2:$C$47,2,FALSE),"")</f>
        <v/>
      </c>
      <c r="BA385" s="589">
        <f t="shared" si="157"/>
        <v>0</v>
      </c>
      <c r="BB385" s="589">
        <f t="shared" si="158"/>
        <v>0</v>
      </c>
      <c r="BD385" s="494"/>
      <c r="BE385" s="494"/>
      <c r="BF385" s="494"/>
      <c r="BG385" s="494"/>
      <c r="BH385" s="482" t="e">
        <f>VLOOKUP(I385,[27]TABELAS!$E$1:$F$48,2,0)</f>
        <v>#N/A</v>
      </c>
      <c r="BI385" s="491" t="str">
        <f>IF(AV385="","",VLOOKUP(CONCATENATE(I385,K385),[27]atualizada!$A$6:$N$160,12,0))</f>
        <v/>
      </c>
      <c r="BJ385" s="491" t="e">
        <f>IF(#REF!="","",VLOOKUP(CONCATENATE(I385,K385),[27]atualizada!$A$6:$N$160,8,0))</f>
        <v>#REF!</v>
      </c>
      <c r="BK385" s="491" t="e">
        <f>IF(BA385="","",VLOOKUP(CONCATENATE(I385,K385),[27]atualizada!$A$6:$N$160,10,0))</f>
        <v>#N/A</v>
      </c>
      <c r="BL385" s="494"/>
      <c r="BM385" s="494"/>
      <c r="BO385" s="491"/>
      <c r="BP385" s="491"/>
      <c r="BQ385" s="492">
        <f t="shared" si="142"/>
        <v>0</v>
      </c>
      <c r="BR385" s="494"/>
      <c r="BS385" s="494"/>
      <c r="BT385" s="494"/>
      <c r="BX385" s="493">
        <f t="shared" si="159"/>
        <v>0</v>
      </c>
      <c r="BY385" s="493" t="e">
        <f>#REF!*BE385</f>
        <v>#REF!</v>
      </c>
      <c r="BZ385" s="493">
        <f t="shared" si="141"/>
        <v>0</v>
      </c>
    </row>
    <row r="386" spans="1:78" ht="49.9" customHeight="1">
      <c r="A386" s="482">
        <f>IFERROR(VLOOKUP(G386,'base dados'!$K$2:$L$3,2,FALSE),0)</f>
        <v>0</v>
      </c>
      <c r="B386" s="482">
        <f>IFERROR(VLOOKUP(H386,'base dados'!$O$2:$P$5,2,FALSE),0)</f>
        <v>0</v>
      </c>
      <c r="C386" s="578">
        <f t="shared" si="139"/>
        <v>376</v>
      </c>
      <c r="D386" s="578"/>
      <c r="E386" s="578"/>
      <c r="F386" s="581"/>
      <c r="G386" s="579"/>
      <c r="H386" s="579"/>
      <c r="I386" s="578" t="str">
        <f>IFERROR(VLOOKUP(H386,'base dados'!$B$1:$E$47,4,FALSE)," ")</f>
        <v xml:space="preserve"> </v>
      </c>
      <c r="J386" s="582" t="s">
        <v>861</v>
      </c>
      <c r="K386" s="582">
        <v>100</v>
      </c>
      <c r="L386" s="586">
        <f t="shared" si="143"/>
        <v>100</v>
      </c>
      <c r="M386" s="587"/>
      <c r="N386" s="587"/>
      <c r="O386" s="586">
        <f t="shared" si="144"/>
        <v>0</v>
      </c>
      <c r="P386" s="587"/>
      <c r="Q386" s="587"/>
      <c r="R386" s="587"/>
      <c r="S386" s="587"/>
      <c r="T386" s="586">
        <f t="shared" si="145"/>
        <v>0</v>
      </c>
      <c r="U386" s="582"/>
      <c r="V386" s="582"/>
      <c r="W386" s="582"/>
      <c r="X386" s="582"/>
      <c r="Y386" s="586">
        <f t="shared" si="146"/>
        <v>0</v>
      </c>
      <c r="Z386" s="582"/>
      <c r="AA386" s="582"/>
      <c r="AB386" s="586">
        <f t="shared" si="147"/>
        <v>0</v>
      </c>
      <c r="AC386" s="582"/>
      <c r="AD386" s="582"/>
      <c r="AE386" s="582"/>
      <c r="AF386" s="586">
        <f t="shared" si="148"/>
        <v>0</v>
      </c>
      <c r="AG386" s="582"/>
      <c r="AH386" s="582"/>
      <c r="AI386" s="582"/>
      <c r="AJ386" s="582"/>
      <c r="AK386" s="586">
        <f t="shared" si="149"/>
        <v>0</v>
      </c>
      <c r="AL386" s="582"/>
      <c r="AM386" s="582"/>
      <c r="AN386" s="586">
        <f t="shared" si="150"/>
        <v>0</v>
      </c>
      <c r="AO386" s="582"/>
      <c r="AP386" s="582"/>
      <c r="AQ386" s="582"/>
      <c r="AR386" s="588">
        <f t="shared" si="151"/>
        <v>0</v>
      </c>
      <c r="AS386" s="590">
        <f t="shared" si="140"/>
        <v>0</v>
      </c>
      <c r="AT386" s="583" t="str">
        <f t="shared" si="152"/>
        <v/>
      </c>
      <c r="AU386" s="583" t="str">
        <f t="shared" si="153"/>
        <v/>
      </c>
      <c r="AV386" s="584" t="str">
        <f>IFERROR(VLOOKUP(G386,'base dados'!$B$2:$C$47,2,FALSE),"")</f>
        <v/>
      </c>
      <c r="AW386" s="589">
        <f t="shared" si="154"/>
        <v>0</v>
      </c>
      <c r="AX386" s="583" t="str">
        <f t="shared" si="155"/>
        <v/>
      </c>
      <c r="AY386" s="583" t="str">
        <f t="shared" si="156"/>
        <v/>
      </c>
      <c r="AZ386" s="585" t="str">
        <f>IFERROR(VLOOKUP(H386,'base dados'!$B$2:$C$47,2,FALSE),"")</f>
        <v/>
      </c>
      <c r="BA386" s="589">
        <f t="shared" si="157"/>
        <v>0</v>
      </c>
      <c r="BB386" s="589">
        <f t="shared" si="158"/>
        <v>0</v>
      </c>
      <c r="BD386" s="494"/>
      <c r="BE386" s="494"/>
      <c r="BF386" s="494"/>
      <c r="BG386" s="494"/>
      <c r="BH386" s="482" t="e">
        <f>VLOOKUP(I386,[27]TABELAS!$E$1:$F$48,2,0)</f>
        <v>#N/A</v>
      </c>
      <c r="BI386" s="491" t="str">
        <f>IF(AV386="","",VLOOKUP(CONCATENATE(I386,K386),[27]atualizada!$A$6:$N$160,12,0))</f>
        <v/>
      </c>
      <c r="BJ386" s="491" t="e">
        <f>IF(#REF!="","",VLOOKUP(CONCATENATE(I386,K386),[27]atualizada!$A$6:$N$160,8,0))</f>
        <v>#REF!</v>
      </c>
      <c r="BK386" s="491" t="e">
        <f>IF(BA386="","",VLOOKUP(CONCATENATE(I386,K386),[27]atualizada!$A$6:$N$160,10,0))</f>
        <v>#N/A</v>
      </c>
      <c r="BL386" s="494"/>
      <c r="BM386" s="494"/>
      <c r="BO386" s="491"/>
      <c r="BP386" s="491"/>
      <c r="BQ386" s="492">
        <f t="shared" si="142"/>
        <v>0</v>
      </c>
      <c r="BR386" s="494"/>
      <c r="BS386" s="494"/>
      <c r="BT386" s="494"/>
      <c r="BX386" s="493">
        <f t="shared" si="159"/>
        <v>0</v>
      </c>
      <c r="BY386" s="493" t="e">
        <f>#REF!*BE386</f>
        <v>#REF!</v>
      </c>
      <c r="BZ386" s="493">
        <f t="shared" si="141"/>
        <v>0</v>
      </c>
    </row>
    <row r="387" spans="1:78" ht="49.9" customHeight="1">
      <c r="A387" s="482">
        <f>IFERROR(VLOOKUP(G387,'base dados'!$K$2:$L$3,2,FALSE),0)</f>
        <v>0</v>
      </c>
      <c r="B387" s="482">
        <f>IFERROR(VLOOKUP(H387,'base dados'!$O$2:$P$5,2,FALSE),0)</f>
        <v>0</v>
      </c>
      <c r="C387" s="578">
        <f t="shared" si="139"/>
        <v>377</v>
      </c>
      <c r="D387" s="578"/>
      <c r="E387" s="578"/>
      <c r="F387" s="581"/>
      <c r="G387" s="579"/>
      <c r="H387" s="579"/>
      <c r="I387" s="578" t="str">
        <f>IFERROR(VLOOKUP(H387,'base dados'!$B$1:$E$47,4,FALSE)," ")</f>
        <v xml:space="preserve"> </v>
      </c>
      <c r="J387" s="582" t="s">
        <v>861</v>
      </c>
      <c r="K387" s="582">
        <v>100</v>
      </c>
      <c r="L387" s="586">
        <f t="shared" si="143"/>
        <v>100</v>
      </c>
      <c r="M387" s="587"/>
      <c r="N387" s="587"/>
      <c r="O387" s="586">
        <f t="shared" si="144"/>
        <v>0</v>
      </c>
      <c r="P387" s="587"/>
      <c r="Q387" s="587"/>
      <c r="R387" s="587"/>
      <c r="S387" s="587"/>
      <c r="T387" s="586">
        <f t="shared" si="145"/>
        <v>0</v>
      </c>
      <c r="U387" s="582"/>
      <c r="V387" s="582"/>
      <c r="W387" s="582"/>
      <c r="X387" s="582"/>
      <c r="Y387" s="586">
        <f t="shared" si="146"/>
        <v>0</v>
      </c>
      <c r="Z387" s="582"/>
      <c r="AA387" s="582"/>
      <c r="AB387" s="586">
        <f t="shared" si="147"/>
        <v>0</v>
      </c>
      <c r="AC387" s="582"/>
      <c r="AD387" s="582"/>
      <c r="AE387" s="582"/>
      <c r="AF387" s="586">
        <f t="shared" si="148"/>
        <v>0</v>
      </c>
      <c r="AG387" s="582"/>
      <c r="AH387" s="582"/>
      <c r="AI387" s="582"/>
      <c r="AJ387" s="582"/>
      <c r="AK387" s="586">
        <f t="shared" si="149"/>
        <v>0</v>
      </c>
      <c r="AL387" s="582"/>
      <c r="AM387" s="582"/>
      <c r="AN387" s="586">
        <f t="shared" si="150"/>
        <v>0</v>
      </c>
      <c r="AO387" s="582"/>
      <c r="AP387" s="582"/>
      <c r="AQ387" s="582"/>
      <c r="AR387" s="588">
        <f t="shared" si="151"/>
        <v>0</v>
      </c>
      <c r="AS387" s="590">
        <f t="shared" si="140"/>
        <v>0</v>
      </c>
      <c r="AT387" s="583" t="str">
        <f t="shared" si="152"/>
        <v/>
      </c>
      <c r="AU387" s="583" t="str">
        <f t="shared" si="153"/>
        <v/>
      </c>
      <c r="AV387" s="584" t="str">
        <f>IFERROR(VLOOKUP(G387,'base dados'!$B$2:$C$47,2,FALSE),"")</f>
        <v/>
      </c>
      <c r="AW387" s="589">
        <f t="shared" si="154"/>
        <v>0</v>
      </c>
      <c r="AX387" s="583" t="str">
        <f t="shared" si="155"/>
        <v/>
      </c>
      <c r="AY387" s="583" t="str">
        <f t="shared" si="156"/>
        <v/>
      </c>
      <c r="AZ387" s="585" t="str">
        <f>IFERROR(VLOOKUP(H387,'base dados'!$B$2:$C$47,2,FALSE),"")</f>
        <v/>
      </c>
      <c r="BA387" s="589">
        <f t="shared" si="157"/>
        <v>0</v>
      </c>
      <c r="BB387" s="589">
        <f t="shared" si="158"/>
        <v>0</v>
      </c>
      <c r="BD387" s="494"/>
      <c r="BE387" s="494"/>
      <c r="BF387" s="494"/>
      <c r="BG387" s="494"/>
      <c r="BH387" s="482" t="e">
        <f>VLOOKUP(I387,[27]TABELAS!$E$1:$F$48,2,0)</f>
        <v>#N/A</v>
      </c>
      <c r="BI387" s="491" t="str">
        <f>IF(AV387="","",VLOOKUP(CONCATENATE(I387,K387),[27]atualizada!$A$6:$N$160,12,0))</f>
        <v/>
      </c>
      <c r="BJ387" s="491" t="e">
        <f>IF(#REF!="","",VLOOKUP(CONCATENATE(I387,K387),[27]atualizada!$A$6:$N$160,8,0))</f>
        <v>#REF!</v>
      </c>
      <c r="BK387" s="491" t="e">
        <f>IF(BA387="","",VLOOKUP(CONCATENATE(I387,K387),[27]atualizada!$A$6:$N$160,10,0))</f>
        <v>#N/A</v>
      </c>
      <c r="BL387" s="494"/>
      <c r="BM387" s="494"/>
      <c r="BO387" s="491"/>
      <c r="BP387" s="491"/>
      <c r="BQ387" s="492">
        <f t="shared" si="142"/>
        <v>0</v>
      </c>
      <c r="BR387" s="494"/>
      <c r="BS387" s="494"/>
      <c r="BT387" s="494"/>
      <c r="BX387" s="493">
        <f t="shared" si="159"/>
        <v>0</v>
      </c>
      <c r="BY387" s="493" t="e">
        <f>#REF!*BE387</f>
        <v>#REF!</v>
      </c>
      <c r="BZ387" s="493">
        <f t="shared" si="141"/>
        <v>0</v>
      </c>
    </row>
    <row r="388" spans="1:78" ht="49.9" customHeight="1">
      <c r="A388" s="482">
        <f>IFERROR(VLOOKUP(G388,'base dados'!$K$2:$L$3,2,FALSE),0)</f>
        <v>0</v>
      </c>
      <c r="B388" s="482">
        <f>IFERROR(VLOOKUP(H388,'base dados'!$O$2:$P$5,2,FALSE),0)</f>
        <v>0</v>
      </c>
      <c r="C388" s="578">
        <f t="shared" si="139"/>
        <v>378</v>
      </c>
      <c r="D388" s="578"/>
      <c r="E388" s="578"/>
      <c r="F388" s="581"/>
      <c r="G388" s="579"/>
      <c r="H388" s="579"/>
      <c r="I388" s="578" t="str">
        <f>IFERROR(VLOOKUP(H388,'base dados'!$B$1:$E$47,4,FALSE)," ")</f>
        <v xml:space="preserve"> </v>
      </c>
      <c r="J388" s="582" t="s">
        <v>861</v>
      </c>
      <c r="K388" s="582">
        <v>100</v>
      </c>
      <c r="L388" s="586">
        <f t="shared" si="143"/>
        <v>100</v>
      </c>
      <c r="M388" s="587"/>
      <c r="N388" s="587"/>
      <c r="O388" s="586">
        <f t="shared" si="144"/>
        <v>0</v>
      </c>
      <c r="P388" s="587"/>
      <c r="Q388" s="587"/>
      <c r="R388" s="587"/>
      <c r="S388" s="587"/>
      <c r="T388" s="586">
        <f t="shared" si="145"/>
        <v>0</v>
      </c>
      <c r="U388" s="582"/>
      <c r="V388" s="582"/>
      <c r="W388" s="582"/>
      <c r="X388" s="582"/>
      <c r="Y388" s="586">
        <f t="shared" si="146"/>
        <v>0</v>
      </c>
      <c r="Z388" s="582"/>
      <c r="AA388" s="582"/>
      <c r="AB388" s="586">
        <f t="shared" si="147"/>
        <v>0</v>
      </c>
      <c r="AC388" s="582"/>
      <c r="AD388" s="582"/>
      <c r="AE388" s="582"/>
      <c r="AF388" s="586">
        <f t="shared" si="148"/>
        <v>0</v>
      </c>
      <c r="AG388" s="582"/>
      <c r="AH388" s="582"/>
      <c r="AI388" s="582"/>
      <c r="AJ388" s="582"/>
      <c r="AK388" s="586">
        <f t="shared" si="149"/>
        <v>0</v>
      </c>
      <c r="AL388" s="582"/>
      <c r="AM388" s="582"/>
      <c r="AN388" s="586">
        <f t="shared" si="150"/>
        <v>0</v>
      </c>
      <c r="AO388" s="582"/>
      <c r="AP388" s="582"/>
      <c r="AQ388" s="582"/>
      <c r="AR388" s="588">
        <f t="shared" si="151"/>
        <v>0</v>
      </c>
      <c r="AS388" s="590">
        <f t="shared" si="140"/>
        <v>0</v>
      </c>
      <c r="AT388" s="583" t="str">
        <f t="shared" si="152"/>
        <v/>
      </c>
      <c r="AU388" s="583" t="str">
        <f t="shared" si="153"/>
        <v/>
      </c>
      <c r="AV388" s="584" t="str">
        <f>IFERROR(VLOOKUP(G388,'base dados'!$B$2:$C$47,2,FALSE),"")</f>
        <v/>
      </c>
      <c r="AW388" s="589">
        <f t="shared" si="154"/>
        <v>0</v>
      </c>
      <c r="AX388" s="583" t="str">
        <f t="shared" si="155"/>
        <v/>
      </c>
      <c r="AY388" s="583" t="str">
        <f t="shared" si="156"/>
        <v/>
      </c>
      <c r="AZ388" s="585" t="str">
        <f>IFERROR(VLOOKUP(H388,'base dados'!$B$2:$C$47,2,FALSE),"")</f>
        <v/>
      </c>
      <c r="BA388" s="589">
        <f t="shared" si="157"/>
        <v>0</v>
      </c>
      <c r="BB388" s="589">
        <f t="shared" si="158"/>
        <v>0</v>
      </c>
      <c r="BD388" s="494"/>
      <c r="BE388" s="494"/>
      <c r="BF388" s="494"/>
      <c r="BG388" s="494"/>
      <c r="BH388" s="482" t="e">
        <f>VLOOKUP(I388,[27]TABELAS!$E$1:$F$48,2,0)</f>
        <v>#N/A</v>
      </c>
      <c r="BI388" s="491" t="str">
        <f>IF(AV388="","",VLOOKUP(CONCATENATE(I388,K388),[27]atualizada!$A$6:$N$160,12,0))</f>
        <v/>
      </c>
      <c r="BJ388" s="491" t="e">
        <f>IF(#REF!="","",VLOOKUP(CONCATENATE(I388,K388),[27]atualizada!$A$6:$N$160,8,0))</f>
        <v>#REF!</v>
      </c>
      <c r="BK388" s="491" t="e">
        <f>IF(BA388="","",VLOOKUP(CONCATENATE(I388,K388),[27]atualizada!$A$6:$N$160,10,0))</f>
        <v>#N/A</v>
      </c>
      <c r="BL388" s="494"/>
      <c r="BM388" s="494"/>
      <c r="BO388" s="491"/>
      <c r="BP388" s="491"/>
      <c r="BQ388" s="492">
        <f t="shared" si="142"/>
        <v>0</v>
      </c>
      <c r="BR388" s="494"/>
      <c r="BS388" s="494"/>
      <c r="BT388" s="494"/>
      <c r="BX388" s="493">
        <f t="shared" si="159"/>
        <v>0</v>
      </c>
      <c r="BY388" s="493" t="e">
        <f>#REF!*BE388</f>
        <v>#REF!</v>
      </c>
      <c r="BZ388" s="493">
        <f t="shared" si="141"/>
        <v>0</v>
      </c>
    </row>
    <row r="389" spans="1:78" ht="49.9" customHeight="1">
      <c r="A389" s="482">
        <f>IFERROR(VLOOKUP(G389,'base dados'!$K$2:$L$3,2,FALSE),0)</f>
        <v>0</v>
      </c>
      <c r="B389" s="482">
        <f>IFERROR(VLOOKUP(H389,'base dados'!$O$2:$P$5,2,FALSE),0)</f>
        <v>0</v>
      </c>
      <c r="C389" s="578">
        <f t="shared" si="139"/>
        <v>379</v>
      </c>
      <c r="D389" s="578"/>
      <c r="E389" s="578"/>
      <c r="F389" s="581"/>
      <c r="G389" s="579"/>
      <c r="H389" s="579"/>
      <c r="I389" s="578" t="str">
        <f>IFERROR(VLOOKUP(H389,'base dados'!$B$1:$E$47,4,FALSE)," ")</f>
        <v xml:space="preserve"> </v>
      </c>
      <c r="J389" s="582" t="s">
        <v>861</v>
      </c>
      <c r="K389" s="582">
        <v>100</v>
      </c>
      <c r="L389" s="586">
        <f t="shared" si="143"/>
        <v>100</v>
      </c>
      <c r="M389" s="587"/>
      <c r="N389" s="587"/>
      <c r="O389" s="586">
        <f t="shared" si="144"/>
        <v>0</v>
      </c>
      <c r="P389" s="587"/>
      <c r="Q389" s="587"/>
      <c r="R389" s="587"/>
      <c r="S389" s="587"/>
      <c r="T389" s="586">
        <f t="shared" si="145"/>
        <v>0</v>
      </c>
      <c r="U389" s="582"/>
      <c r="V389" s="582"/>
      <c r="W389" s="582"/>
      <c r="X389" s="582"/>
      <c r="Y389" s="586">
        <f t="shared" si="146"/>
        <v>0</v>
      </c>
      <c r="Z389" s="582"/>
      <c r="AA389" s="582"/>
      <c r="AB389" s="586">
        <f t="shared" si="147"/>
        <v>0</v>
      </c>
      <c r="AC389" s="582"/>
      <c r="AD389" s="582"/>
      <c r="AE389" s="582"/>
      <c r="AF389" s="586">
        <f t="shared" si="148"/>
        <v>0</v>
      </c>
      <c r="AG389" s="582"/>
      <c r="AH389" s="582"/>
      <c r="AI389" s="582"/>
      <c r="AJ389" s="582"/>
      <c r="AK389" s="586">
        <f t="shared" si="149"/>
        <v>0</v>
      </c>
      <c r="AL389" s="582"/>
      <c r="AM389" s="582"/>
      <c r="AN389" s="586">
        <f t="shared" si="150"/>
        <v>0</v>
      </c>
      <c r="AO389" s="582"/>
      <c r="AP389" s="582"/>
      <c r="AQ389" s="582"/>
      <c r="AR389" s="588">
        <f t="shared" si="151"/>
        <v>0</v>
      </c>
      <c r="AS389" s="590">
        <f t="shared" si="140"/>
        <v>0</v>
      </c>
      <c r="AT389" s="583" t="str">
        <f t="shared" si="152"/>
        <v/>
      </c>
      <c r="AU389" s="583" t="str">
        <f t="shared" si="153"/>
        <v/>
      </c>
      <c r="AV389" s="584" t="str">
        <f>IFERROR(VLOOKUP(G389,'base dados'!$B$2:$C$47,2,FALSE),"")</f>
        <v/>
      </c>
      <c r="AW389" s="589">
        <f t="shared" si="154"/>
        <v>0</v>
      </c>
      <c r="AX389" s="583" t="str">
        <f t="shared" si="155"/>
        <v/>
      </c>
      <c r="AY389" s="583" t="str">
        <f t="shared" si="156"/>
        <v/>
      </c>
      <c r="AZ389" s="585" t="str">
        <f>IFERROR(VLOOKUP(H389,'base dados'!$B$2:$C$47,2,FALSE),"")</f>
        <v/>
      </c>
      <c r="BA389" s="589">
        <f t="shared" si="157"/>
        <v>0</v>
      </c>
      <c r="BB389" s="589">
        <f t="shared" si="158"/>
        <v>0</v>
      </c>
      <c r="BD389" s="494"/>
      <c r="BE389" s="494"/>
      <c r="BF389" s="494"/>
      <c r="BG389" s="494"/>
      <c r="BH389" s="482" t="e">
        <f>VLOOKUP(I389,[27]TABELAS!$E$1:$F$48,2,0)</f>
        <v>#N/A</v>
      </c>
      <c r="BI389" s="491" t="str">
        <f>IF(AV389="","",VLOOKUP(CONCATENATE(I389,K389),[27]atualizada!$A$6:$N$160,12,0))</f>
        <v/>
      </c>
      <c r="BJ389" s="491" t="e">
        <f>IF(#REF!="","",VLOOKUP(CONCATENATE(I389,K389),[27]atualizada!$A$6:$N$160,8,0))</f>
        <v>#REF!</v>
      </c>
      <c r="BK389" s="491" t="e">
        <f>IF(BA389="","",VLOOKUP(CONCATENATE(I389,K389),[27]atualizada!$A$6:$N$160,10,0))</f>
        <v>#N/A</v>
      </c>
      <c r="BL389" s="494"/>
      <c r="BM389" s="494"/>
      <c r="BO389" s="491"/>
      <c r="BP389" s="491"/>
      <c r="BQ389" s="492">
        <f t="shared" si="142"/>
        <v>0</v>
      </c>
      <c r="BR389" s="494"/>
      <c r="BS389" s="494"/>
      <c r="BT389" s="494"/>
      <c r="BX389" s="493">
        <f t="shared" si="159"/>
        <v>0</v>
      </c>
      <c r="BY389" s="493" t="e">
        <f>#REF!*BE389</f>
        <v>#REF!</v>
      </c>
      <c r="BZ389" s="493">
        <f t="shared" si="141"/>
        <v>0</v>
      </c>
    </row>
    <row r="390" spans="1:78" ht="49.9" customHeight="1">
      <c r="A390" s="482">
        <f>IFERROR(VLOOKUP(G390,'base dados'!$K$2:$L$3,2,FALSE),0)</f>
        <v>0</v>
      </c>
      <c r="B390" s="482">
        <f>IFERROR(VLOOKUP(H390,'base dados'!$O$2:$P$5,2,FALSE),0)</f>
        <v>0</v>
      </c>
      <c r="C390" s="578">
        <f t="shared" si="139"/>
        <v>380</v>
      </c>
      <c r="D390" s="578"/>
      <c r="E390" s="578"/>
      <c r="F390" s="581"/>
      <c r="G390" s="579"/>
      <c r="H390" s="579"/>
      <c r="I390" s="578" t="str">
        <f>IFERROR(VLOOKUP(H390,'base dados'!$B$1:$E$47,4,FALSE)," ")</f>
        <v xml:space="preserve"> </v>
      </c>
      <c r="J390" s="582" t="s">
        <v>861</v>
      </c>
      <c r="K390" s="582">
        <v>100</v>
      </c>
      <c r="L390" s="586">
        <f t="shared" si="143"/>
        <v>100</v>
      </c>
      <c r="M390" s="587"/>
      <c r="N390" s="587"/>
      <c r="O390" s="586">
        <f t="shared" si="144"/>
        <v>0</v>
      </c>
      <c r="P390" s="587"/>
      <c r="Q390" s="587"/>
      <c r="R390" s="587"/>
      <c r="S390" s="587"/>
      <c r="T390" s="586">
        <f t="shared" si="145"/>
        <v>0</v>
      </c>
      <c r="U390" s="582"/>
      <c r="V390" s="582"/>
      <c r="W390" s="582"/>
      <c r="X390" s="582"/>
      <c r="Y390" s="586">
        <f t="shared" si="146"/>
        <v>0</v>
      </c>
      <c r="Z390" s="582"/>
      <c r="AA390" s="582"/>
      <c r="AB390" s="586">
        <f t="shared" si="147"/>
        <v>0</v>
      </c>
      <c r="AC390" s="582"/>
      <c r="AD390" s="582"/>
      <c r="AE390" s="582"/>
      <c r="AF390" s="586">
        <f t="shared" si="148"/>
        <v>0</v>
      </c>
      <c r="AG390" s="582"/>
      <c r="AH390" s="582"/>
      <c r="AI390" s="582"/>
      <c r="AJ390" s="582"/>
      <c r="AK390" s="586">
        <f t="shared" si="149"/>
        <v>0</v>
      </c>
      <c r="AL390" s="582"/>
      <c r="AM390" s="582"/>
      <c r="AN390" s="586">
        <f t="shared" si="150"/>
        <v>0</v>
      </c>
      <c r="AO390" s="582"/>
      <c r="AP390" s="582"/>
      <c r="AQ390" s="582"/>
      <c r="AR390" s="588">
        <f t="shared" si="151"/>
        <v>0</v>
      </c>
      <c r="AS390" s="590">
        <f t="shared" si="140"/>
        <v>0</v>
      </c>
      <c r="AT390" s="583" t="str">
        <f t="shared" si="152"/>
        <v/>
      </c>
      <c r="AU390" s="583" t="str">
        <f t="shared" si="153"/>
        <v/>
      </c>
      <c r="AV390" s="584" t="str">
        <f>IFERROR(VLOOKUP(G390,'base dados'!$B$2:$C$47,2,FALSE),"")</f>
        <v/>
      </c>
      <c r="AW390" s="589">
        <f t="shared" si="154"/>
        <v>0</v>
      </c>
      <c r="AX390" s="583" t="str">
        <f t="shared" si="155"/>
        <v/>
      </c>
      <c r="AY390" s="583" t="str">
        <f t="shared" si="156"/>
        <v/>
      </c>
      <c r="AZ390" s="585" t="str">
        <f>IFERROR(VLOOKUP(H390,'base dados'!$B$2:$C$47,2,FALSE),"")</f>
        <v/>
      </c>
      <c r="BA390" s="589">
        <f t="shared" si="157"/>
        <v>0</v>
      </c>
      <c r="BB390" s="589">
        <f t="shared" si="158"/>
        <v>0</v>
      </c>
      <c r="BD390" s="494"/>
      <c r="BE390" s="494"/>
      <c r="BF390" s="494"/>
      <c r="BG390" s="494"/>
      <c r="BH390" s="482" t="e">
        <f>VLOOKUP(I390,[27]TABELAS!$E$1:$F$48,2,0)</f>
        <v>#N/A</v>
      </c>
      <c r="BI390" s="491" t="str">
        <f>IF(AV390="","",VLOOKUP(CONCATENATE(I390,K390),[27]atualizada!$A$6:$N$160,12,0))</f>
        <v/>
      </c>
      <c r="BJ390" s="491" t="e">
        <f>IF(#REF!="","",VLOOKUP(CONCATENATE(I390,K390),[27]atualizada!$A$6:$N$160,8,0))</f>
        <v>#REF!</v>
      </c>
      <c r="BK390" s="491" t="e">
        <f>IF(BA390="","",VLOOKUP(CONCATENATE(I390,K390),[27]atualizada!$A$6:$N$160,10,0))</f>
        <v>#N/A</v>
      </c>
      <c r="BL390" s="494"/>
      <c r="BM390" s="494"/>
      <c r="BO390" s="491"/>
      <c r="BP390" s="491"/>
      <c r="BQ390" s="492">
        <f t="shared" si="142"/>
        <v>0</v>
      </c>
      <c r="BR390" s="494"/>
      <c r="BS390" s="494"/>
      <c r="BT390" s="494"/>
      <c r="BX390" s="493">
        <f t="shared" si="159"/>
        <v>0</v>
      </c>
      <c r="BY390" s="493" t="e">
        <f>#REF!*BE390</f>
        <v>#REF!</v>
      </c>
      <c r="BZ390" s="493">
        <f t="shared" si="141"/>
        <v>0</v>
      </c>
    </row>
    <row r="391" spans="1:78" ht="49.9" customHeight="1">
      <c r="A391" s="482">
        <f>IFERROR(VLOOKUP(G391,'base dados'!$K$2:$L$3,2,FALSE),0)</f>
        <v>0</v>
      </c>
      <c r="B391" s="482">
        <f>IFERROR(VLOOKUP(H391,'base dados'!$O$2:$P$5,2,FALSE),0)</f>
        <v>0</v>
      </c>
      <c r="C391" s="578">
        <f t="shared" si="139"/>
        <v>381</v>
      </c>
      <c r="D391" s="578"/>
      <c r="E391" s="578"/>
      <c r="F391" s="581"/>
      <c r="G391" s="579"/>
      <c r="H391" s="579"/>
      <c r="I391" s="578" t="str">
        <f>IFERROR(VLOOKUP(H391,'base dados'!$B$1:$E$47,4,FALSE)," ")</f>
        <v xml:space="preserve"> </v>
      </c>
      <c r="J391" s="582" t="s">
        <v>861</v>
      </c>
      <c r="K391" s="582">
        <v>100</v>
      </c>
      <c r="L391" s="586">
        <f t="shared" si="143"/>
        <v>100</v>
      </c>
      <c r="M391" s="587"/>
      <c r="N391" s="587"/>
      <c r="O391" s="586">
        <f t="shared" si="144"/>
        <v>0</v>
      </c>
      <c r="P391" s="587"/>
      <c r="Q391" s="587"/>
      <c r="R391" s="587"/>
      <c r="S391" s="587"/>
      <c r="T391" s="586">
        <f t="shared" si="145"/>
        <v>0</v>
      </c>
      <c r="U391" s="582"/>
      <c r="V391" s="582"/>
      <c r="W391" s="582"/>
      <c r="X391" s="582"/>
      <c r="Y391" s="586">
        <f t="shared" si="146"/>
        <v>0</v>
      </c>
      <c r="Z391" s="582"/>
      <c r="AA391" s="582"/>
      <c r="AB391" s="586">
        <f t="shared" si="147"/>
        <v>0</v>
      </c>
      <c r="AC391" s="582"/>
      <c r="AD391" s="582"/>
      <c r="AE391" s="582"/>
      <c r="AF391" s="586">
        <f t="shared" si="148"/>
        <v>0</v>
      </c>
      <c r="AG391" s="582"/>
      <c r="AH391" s="582"/>
      <c r="AI391" s="582"/>
      <c r="AJ391" s="582"/>
      <c r="AK391" s="586">
        <f t="shared" si="149"/>
        <v>0</v>
      </c>
      <c r="AL391" s="582"/>
      <c r="AM391" s="582"/>
      <c r="AN391" s="586">
        <f t="shared" si="150"/>
        <v>0</v>
      </c>
      <c r="AO391" s="582"/>
      <c r="AP391" s="582"/>
      <c r="AQ391" s="582"/>
      <c r="AR391" s="588">
        <f t="shared" si="151"/>
        <v>0</v>
      </c>
      <c r="AS391" s="590">
        <f t="shared" si="140"/>
        <v>0</v>
      </c>
      <c r="AT391" s="583" t="str">
        <f t="shared" si="152"/>
        <v/>
      </c>
      <c r="AU391" s="583" t="str">
        <f t="shared" si="153"/>
        <v/>
      </c>
      <c r="AV391" s="584" t="str">
        <f>IFERROR(VLOOKUP(G391,'base dados'!$B$2:$C$47,2,FALSE),"")</f>
        <v/>
      </c>
      <c r="AW391" s="589">
        <f t="shared" si="154"/>
        <v>0</v>
      </c>
      <c r="AX391" s="583" t="str">
        <f t="shared" si="155"/>
        <v/>
      </c>
      <c r="AY391" s="583" t="str">
        <f t="shared" si="156"/>
        <v/>
      </c>
      <c r="AZ391" s="585" t="str">
        <f>IFERROR(VLOOKUP(H391,'base dados'!$B$2:$C$47,2,FALSE),"")</f>
        <v/>
      </c>
      <c r="BA391" s="589">
        <f t="shared" si="157"/>
        <v>0</v>
      </c>
      <c r="BB391" s="589">
        <f t="shared" si="158"/>
        <v>0</v>
      </c>
      <c r="BD391" s="494"/>
      <c r="BE391" s="494"/>
      <c r="BF391" s="494"/>
      <c r="BG391" s="494"/>
      <c r="BH391" s="482" t="e">
        <f>VLOOKUP(I391,[27]TABELAS!$E$1:$F$48,2,0)</f>
        <v>#N/A</v>
      </c>
      <c r="BI391" s="491" t="str">
        <f>IF(AV391="","",VLOOKUP(CONCATENATE(I391,K391),[27]atualizada!$A$6:$N$160,12,0))</f>
        <v/>
      </c>
      <c r="BJ391" s="491" t="e">
        <f>IF(#REF!="","",VLOOKUP(CONCATENATE(I391,K391),[27]atualizada!$A$6:$N$160,8,0))</f>
        <v>#REF!</v>
      </c>
      <c r="BK391" s="491" t="e">
        <f>IF(BA391="","",VLOOKUP(CONCATENATE(I391,K391),[27]atualizada!$A$6:$N$160,10,0))</f>
        <v>#N/A</v>
      </c>
      <c r="BL391" s="494"/>
      <c r="BM391" s="494"/>
      <c r="BO391" s="491"/>
      <c r="BP391" s="491"/>
      <c r="BQ391" s="492">
        <f t="shared" si="142"/>
        <v>0</v>
      </c>
      <c r="BR391" s="494"/>
      <c r="BS391" s="494"/>
      <c r="BT391" s="494"/>
      <c r="BX391" s="493">
        <f t="shared" si="159"/>
        <v>0</v>
      </c>
      <c r="BY391" s="493" t="e">
        <f>#REF!*BE391</f>
        <v>#REF!</v>
      </c>
      <c r="BZ391" s="493">
        <f t="shared" si="141"/>
        <v>0</v>
      </c>
    </row>
    <row r="392" spans="1:78" ht="49.9" customHeight="1">
      <c r="A392" s="482">
        <f>IFERROR(VLOOKUP(G392,'base dados'!$K$2:$L$3,2,FALSE),0)</f>
        <v>0</v>
      </c>
      <c r="B392" s="482">
        <f>IFERROR(VLOOKUP(H392,'base dados'!$O$2:$P$5,2,FALSE),0)</f>
        <v>0</v>
      </c>
      <c r="C392" s="578">
        <f t="shared" si="139"/>
        <v>382</v>
      </c>
      <c r="D392" s="578"/>
      <c r="E392" s="578"/>
      <c r="F392" s="581"/>
      <c r="G392" s="579"/>
      <c r="H392" s="579"/>
      <c r="I392" s="578" t="str">
        <f>IFERROR(VLOOKUP(H392,'base dados'!$B$1:$E$47,4,FALSE)," ")</f>
        <v xml:space="preserve"> </v>
      </c>
      <c r="J392" s="582" t="s">
        <v>861</v>
      </c>
      <c r="K392" s="582">
        <v>100</v>
      </c>
      <c r="L392" s="586">
        <f t="shared" si="143"/>
        <v>100</v>
      </c>
      <c r="M392" s="587"/>
      <c r="N392" s="587"/>
      <c r="O392" s="586">
        <f t="shared" si="144"/>
        <v>0</v>
      </c>
      <c r="P392" s="587"/>
      <c r="Q392" s="587"/>
      <c r="R392" s="587"/>
      <c r="S392" s="587"/>
      <c r="T392" s="586">
        <f t="shared" si="145"/>
        <v>0</v>
      </c>
      <c r="U392" s="582"/>
      <c r="V392" s="582"/>
      <c r="W392" s="582"/>
      <c r="X392" s="582"/>
      <c r="Y392" s="586">
        <f t="shared" si="146"/>
        <v>0</v>
      </c>
      <c r="Z392" s="582"/>
      <c r="AA392" s="582"/>
      <c r="AB392" s="586">
        <f t="shared" si="147"/>
        <v>0</v>
      </c>
      <c r="AC392" s="582"/>
      <c r="AD392" s="582"/>
      <c r="AE392" s="582"/>
      <c r="AF392" s="586">
        <f t="shared" si="148"/>
        <v>0</v>
      </c>
      <c r="AG392" s="582"/>
      <c r="AH392" s="582"/>
      <c r="AI392" s="582"/>
      <c r="AJ392" s="582"/>
      <c r="AK392" s="586">
        <f t="shared" si="149"/>
        <v>0</v>
      </c>
      <c r="AL392" s="582"/>
      <c r="AM392" s="582"/>
      <c r="AN392" s="586">
        <f t="shared" si="150"/>
        <v>0</v>
      </c>
      <c r="AO392" s="582"/>
      <c r="AP392" s="582"/>
      <c r="AQ392" s="582"/>
      <c r="AR392" s="588">
        <f t="shared" si="151"/>
        <v>0</v>
      </c>
      <c r="AS392" s="590">
        <f t="shared" si="140"/>
        <v>0</v>
      </c>
      <c r="AT392" s="583" t="str">
        <f t="shared" si="152"/>
        <v/>
      </c>
      <c r="AU392" s="583" t="str">
        <f t="shared" si="153"/>
        <v/>
      </c>
      <c r="AV392" s="584" t="str">
        <f>IFERROR(VLOOKUP(G392,'base dados'!$B$2:$C$47,2,FALSE),"")</f>
        <v/>
      </c>
      <c r="AW392" s="589">
        <f t="shared" si="154"/>
        <v>0</v>
      </c>
      <c r="AX392" s="583" t="str">
        <f t="shared" si="155"/>
        <v/>
      </c>
      <c r="AY392" s="583" t="str">
        <f t="shared" si="156"/>
        <v/>
      </c>
      <c r="AZ392" s="585" t="str">
        <f>IFERROR(VLOOKUP(H392,'base dados'!$B$2:$C$47,2,FALSE),"")</f>
        <v/>
      </c>
      <c r="BA392" s="589">
        <f t="shared" si="157"/>
        <v>0</v>
      </c>
      <c r="BB392" s="589">
        <f t="shared" si="158"/>
        <v>0</v>
      </c>
      <c r="BD392" s="494"/>
      <c r="BE392" s="494"/>
      <c r="BF392" s="494"/>
      <c r="BG392" s="494"/>
      <c r="BH392" s="482" t="e">
        <f>VLOOKUP(I392,[27]TABELAS!$E$1:$F$48,2,0)</f>
        <v>#N/A</v>
      </c>
      <c r="BI392" s="491" t="str">
        <f>IF(AV392="","",VLOOKUP(CONCATENATE(I392,K392),[27]atualizada!$A$6:$N$160,12,0))</f>
        <v/>
      </c>
      <c r="BJ392" s="491" t="e">
        <f>IF(#REF!="","",VLOOKUP(CONCATENATE(I392,K392),[27]atualizada!$A$6:$N$160,8,0))</f>
        <v>#REF!</v>
      </c>
      <c r="BK392" s="491" t="e">
        <f>IF(BA392="","",VLOOKUP(CONCATENATE(I392,K392),[27]atualizada!$A$6:$N$160,10,0))</f>
        <v>#N/A</v>
      </c>
      <c r="BL392" s="494"/>
      <c r="BM392" s="494"/>
      <c r="BO392" s="491"/>
      <c r="BP392" s="491"/>
      <c r="BQ392" s="492">
        <f t="shared" si="142"/>
        <v>0</v>
      </c>
      <c r="BR392" s="494"/>
      <c r="BS392" s="494"/>
      <c r="BT392" s="494"/>
      <c r="BX392" s="493">
        <f t="shared" si="159"/>
        <v>0</v>
      </c>
      <c r="BY392" s="493" t="e">
        <f>#REF!*BE392</f>
        <v>#REF!</v>
      </c>
      <c r="BZ392" s="493">
        <f t="shared" si="141"/>
        <v>0</v>
      </c>
    </row>
    <row r="393" spans="1:78" ht="49.9" customHeight="1">
      <c r="A393" s="482">
        <f>IFERROR(VLOOKUP(G393,'base dados'!$K$2:$L$3,2,FALSE),0)</f>
        <v>0</v>
      </c>
      <c r="B393" s="482">
        <f>IFERROR(VLOOKUP(H393,'base dados'!$O$2:$P$5,2,FALSE),0)</f>
        <v>0</v>
      </c>
      <c r="C393" s="578">
        <f t="shared" si="139"/>
        <v>383</v>
      </c>
      <c r="D393" s="578"/>
      <c r="E393" s="578"/>
      <c r="F393" s="581"/>
      <c r="G393" s="579"/>
      <c r="H393" s="579"/>
      <c r="I393" s="578" t="str">
        <f>IFERROR(VLOOKUP(H393,'base dados'!$B$1:$E$47,4,FALSE)," ")</f>
        <v xml:space="preserve"> </v>
      </c>
      <c r="J393" s="582" t="s">
        <v>861</v>
      </c>
      <c r="K393" s="582">
        <v>100</v>
      </c>
      <c r="L393" s="586">
        <f t="shared" si="143"/>
        <v>100</v>
      </c>
      <c r="M393" s="587"/>
      <c r="N393" s="587"/>
      <c r="O393" s="586">
        <f t="shared" si="144"/>
        <v>0</v>
      </c>
      <c r="P393" s="587"/>
      <c r="Q393" s="587"/>
      <c r="R393" s="587"/>
      <c r="S393" s="587"/>
      <c r="T393" s="586">
        <f t="shared" si="145"/>
        <v>0</v>
      </c>
      <c r="U393" s="582"/>
      <c r="V393" s="582"/>
      <c r="W393" s="582"/>
      <c r="X393" s="582"/>
      <c r="Y393" s="586">
        <f t="shared" si="146"/>
        <v>0</v>
      </c>
      <c r="Z393" s="582"/>
      <c r="AA393" s="582"/>
      <c r="AB393" s="586">
        <f t="shared" si="147"/>
        <v>0</v>
      </c>
      <c r="AC393" s="582"/>
      <c r="AD393" s="582"/>
      <c r="AE393" s="582"/>
      <c r="AF393" s="586">
        <f t="shared" si="148"/>
        <v>0</v>
      </c>
      <c r="AG393" s="582"/>
      <c r="AH393" s="582"/>
      <c r="AI393" s="582"/>
      <c r="AJ393" s="582"/>
      <c r="AK393" s="586">
        <f t="shared" si="149"/>
        <v>0</v>
      </c>
      <c r="AL393" s="582"/>
      <c r="AM393" s="582"/>
      <c r="AN393" s="586">
        <f t="shared" si="150"/>
        <v>0</v>
      </c>
      <c r="AO393" s="582"/>
      <c r="AP393" s="582"/>
      <c r="AQ393" s="582"/>
      <c r="AR393" s="588">
        <f t="shared" si="151"/>
        <v>0</v>
      </c>
      <c r="AS393" s="590">
        <f t="shared" si="140"/>
        <v>0</v>
      </c>
      <c r="AT393" s="583" t="str">
        <f t="shared" si="152"/>
        <v/>
      </c>
      <c r="AU393" s="583" t="str">
        <f t="shared" si="153"/>
        <v/>
      </c>
      <c r="AV393" s="584" t="str">
        <f>IFERROR(VLOOKUP(G393,'base dados'!$B$2:$C$47,2,FALSE),"")</f>
        <v/>
      </c>
      <c r="AW393" s="589">
        <f t="shared" si="154"/>
        <v>0</v>
      </c>
      <c r="AX393" s="583" t="str">
        <f t="shared" si="155"/>
        <v/>
      </c>
      <c r="AY393" s="583" t="str">
        <f t="shared" si="156"/>
        <v/>
      </c>
      <c r="AZ393" s="585" t="str">
        <f>IFERROR(VLOOKUP(H393,'base dados'!$B$2:$C$47,2,FALSE),"")</f>
        <v/>
      </c>
      <c r="BA393" s="589">
        <f t="shared" si="157"/>
        <v>0</v>
      </c>
      <c r="BB393" s="589">
        <f t="shared" si="158"/>
        <v>0</v>
      </c>
      <c r="BD393" s="494"/>
      <c r="BE393" s="494"/>
      <c r="BF393" s="494"/>
      <c r="BG393" s="494"/>
      <c r="BH393" s="482" t="e">
        <f>VLOOKUP(I393,[27]TABELAS!$E$1:$F$48,2,0)</f>
        <v>#N/A</v>
      </c>
      <c r="BI393" s="491" t="str">
        <f>IF(AV393="","",VLOOKUP(CONCATENATE(I393,K393),[27]atualizada!$A$6:$N$160,12,0))</f>
        <v/>
      </c>
      <c r="BJ393" s="491" t="e">
        <f>IF(#REF!="","",VLOOKUP(CONCATENATE(I393,K393),[27]atualizada!$A$6:$N$160,8,0))</f>
        <v>#REF!</v>
      </c>
      <c r="BK393" s="491" t="e">
        <f>IF(BA393="","",VLOOKUP(CONCATENATE(I393,K393),[27]atualizada!$A$6:$N$160,10,0))</f>
        <v>#N/A</v>
      </c>
      <c r="BL393" s="494"/>
      <c r="BM393" s="494"/>
      <c r="BO393" s="491"/>
      <c r="BP393" s="491"/>
      <c r="BQ393" s="492">
        <f t="shared" si="142"/>
        <v>0</v>
      </c>
      <c r="BR393" s="494"/>
      <c r="BS393" s="494"/>
      <c r="BT393" s="494"/>
      <c r="BX393" s="493">
        <f t="shared" si="159"/>
        <v>0</v>
      </c>
      <c r="BY393" s="493" t="e">
        <f>#REF!*BE393</f>
        <v>#REF!</v>
      </c>
      <c r="BZ393" s="493">
        <f t="shared" si="141"/>
        <v>0</v>
      </c>
    </row>
    <row r="394" spans="1:78" ht="49.9" customHeight="1">
      <c r="A394" s="482">
        <f>IFERROR(VLOOKUP(G394,'base dados'!$K$2:$L$3,2,FALSE),0)</f>
        <v>0</v>
      </c>
      <c r="B394" s="482">
        <f>IFERROR(VLOOKUP(H394,'base dados'!$O$2:$P$5,2,FALSE),0)</f>
        <v>0</v>
      </c>
      <c r="C394" s="578">
        <f t="shared" si="139"/>
        <v>384</v>
      </c>
      <c r="D394" s="578"/>
      <c r="E394" s="578"/>
      <c r="F394" s="581"/>
      <c r="G394" s="579"/>
      <c r="H394" s="579"/>
      <c r="I394" s="578" t="str">
        <f>IFERROR(VLOOKUP(H394,'base dados'!$B$1:$E$47,4,FALSE)," ")</f>
        <v xml:space="preserve"> </v>
      </c>
      <c r="J394" s="582" t="s">
        <v>861</v>
      </c>
      <c r="K394" s="582">
        <v>100</v>
      </c>
      <c r="L394" s="586">
        <f t="shared" si="143"/>
        <v>100</v>
      </c>
      <c r="M394" s="587"/>
      <c r="N394" s="587"/>
      <c r="O394" s="586">
        <f t="shared" si="144"/>
        <v>0</v>
      </c>
      <c r="P394" s="587"/>
      <c r="Q394" s="587"/>
      <c r="R394" s="587"/>
      <c r="S394" s="587"/>
      <c r="T394" s="586">
        <f t="shared" si="145"/>
        <v>0</v>
      </c>
      <c r="U394" s="582"/>
      <c r="V394" s="582"/>
      <c r="W394" s="582"/>
      <c r="X394" s="582"/>
      <c r="Y394" s="586">
        <f t="shared" si="146"/>
        <v>0</v>
      </c>
      <c r="Z394" s="582"/>
      <c r="AA394" s="582"/>
      <c r="AB394" s="586">
        <f t="shared" si="147"/>
        <v>0</v>
      </c>
      <c r="AC394" s="582"/>
      <c r="AD394" s="582"/>
      <c r="AE394" s="582"/>
      <c r="AF394" s="586">
        <f t="shared" si="148"/>
        <v>0</v>
      </c>
      <c r="AG394" s="582"/>
      <c r="AH394" s="582"/>
      <c r="AI394" s="582"/>
      <c r="AJ394" s="582"/>
      <c r="AK394" s="586">
        <f t="shared" si="149"/>
        <v>0</v>
      </c>
      <c r="AL394" s="582"/>
      <c r="AM394" s="582"/>
      <c r="AN394" s="586">
        <f t="shared" si="150"/>
        <v>0</v>
      </c>
      <c r="AO394" s="582"/>
      <c r="AP394" s="582"/>
      <c r="AQ394" s="582"/>
      <c r="AR394" s="588">
        <f t="shared" si="151"/>
        <v>0</v>
      </c>
      <c r="AS394" s="590">
        <f t="shared" si="140"/>
        <v>0</v>
      </c>
      <c r="AT394" s="583" t="str">
        <f t="shared" si="152"/>
        <v/>
      </c>
      <c r="AU394" s="583" t="str">
        <f t="shared" si="153"/>
        <v/>
      </c>
      <c r="AV394" s="584" t="str">
        <f>IFERROR(VLOOKUP(G394,'base dados'!$B$2:$C$47,2,FALSE),"")</f>
        <v/>
      </c>
      <c r="AW394" s="589">
        <f t="shared" si="154"/>
        <v>0</v>
      </c>
      <c r="AX394" s="583" t="str">
        <f t="shared" si="155"/>
        <v/>
      </c>
      <c r="AY394" s="583" t="str">
        <f t="shared" si="156"/>
        <v/>
      </c>
      <c r="AZ394" s="585" t="str">
        <f>IFERROR(VLOOKUP(H394,'base dados'!$B$2:$C$47,2,FALSE),"")</f>
        <v/>
      </c>
      <c r="BA394" s="589">
        <f t="shared" si="157"/>
        <v>0</v>
      </c>
      <c r="BB394" s="589">
        <f t="shared" si="158"/>
        <v>0</v>
      </c>
      <c r="BD394" s="494"/>
      <c r="BE394" s="494"/>
      <c r="BF394" s="494"/>
      <c r="BG394" s="494"/>
      <c r="BH394" s="482" t="e">
        <f>VLOOKUP(I394,[27]TABELAS!$E$1:$F$48,2,0)</f>
        <v>#N/A</v>
      </c>
      <c r="BI394" s="491" t="str">
        <f>IF(AV394="","",VLOOKUP(CONCATENATE(I394,K394),[27]atualizada!$A$6:$N$160,12,0))</f>
        <v/>
      </c>
      <c r="BJ394" s="491" t="e">
        <f>IF(#REF!="","",VLOOKUP(CONCATENATE(I394,K394),[27]atualizada!$A$6:$N$160,8,0))</f>
        <v>#REF!</v>
      </c>
      <c r="BK394" s="491" t="e">
        <f>IF(BA394="","",VLOOKUP(CONCATENATE(I394,K394),[27]atualizada!$A$6:$N$160,10,0))</f>
        <v>#N/A</v>
      </c>
      <c r="BL394" s="494"/>
      <c r="BM394" s="494"/>
      <c r="BO394" s="491"/>
      <c r="BP394" s="491"/>
      <c r="BQ394" s="492">
        <f t="shared" si="142"/>
        <v>0</v>
      </c>
      <c r="BR394" s="494"/>
      <c r="BS394" s="494"/>
      <c r="BT394" s="494"/>
      <c r="BX394" s="493">
        <f t="shared" si="159"/>
        <v>0</v>
      </c>
      <c r="BY394" s="493" t="e">
        <f>#REF!*BE394</f>
        <v>#REF!</v>
      </c>
      <c r="BZ394" s="493">
        <f t="shared" si="141"/>
        <v>0</v>
      </c>
    </row>
    <row r="395" spans="1:78" ht="49.9" customHeight="1">
      <c r="A395" s="482">
        <f>IFERROR(VLOOKUP(G395,'base dados'!$K$2:$L$3,2,FALSE),0)</f>
        <v>0</v>
      </c>
      <c r="B395" s="482">
        <f>IFERROR(VLOOKUP(H395,'base dados'!$O$2:$P$5,2,FALSE),0)</f>
        <v>0</v>
      </c>
      <c r="C395" s="578">
        <f t="shared" si="139"/>
        <v>385</v>
      </c>
      <c r="D395" s="578"/>
      <c r="E395" s="578"/>
      <c r="F395" s="581"/>
      <c r="G395" s="579"/>
      <c r="H395" s="579"/>
      <c r="I395" s="578" t="str">
        <f>IFERROR(VLOOKUP(H395,'base dados'!$B$1:$E$47,4,FALSE)," ")</f>
        <v xml:space="preserve"> </v>
      </c>
      <c r="J395" s="582" t="s">
        <v>861</v>
      </c>
      <c r="K395" s="582">
        <v>100</v>
      </c>
      <c r="L395" s="586">
        <f t="shared" si="143"/>
        <v>100</v>
      </c>
      <c r="M395" s="587"/>
      <c r="N395" s="587"/>
      <c r="O395" s="586">
        <f t="shared" si="144"/>
        <v>0</v>
      </c>
      <c r="P395" s="587"/>
      <c r="Q395" s="587"/>
      <c r="R395" s="587"/>
      <c r="S395" s="587"/>
      <c r="T395" s="586">
        <f t="shared" si="145"/>
        <v>0</v>
      </c>
      <c r="U395" s="582"/>
      <c r="V395" s="582"/>
      <c r="W395" s="582"/>
      <c r="X395" s="582"/>
      <c r="Y395" s="586">
        <f t="shared" si="146"/>
        <v>0</v>
      </c>
      <c r="Z395" s="582"/>
      <c r="AA395" s="582"/>
      <c r="AB395" s="586">
        <f t="shared" si="147"/>
        <v>0</v>
      </c>
      <c r="AC395" s="582"/>
      <c r="AD395" s="582"/>
      <c r="AE395" s="582"/>
      <c r="AF395" s="586">
        <f t="shared" si="148"/>
        <v>0</v>
      </c>
      <c r="AG395" s="582"/>
      <c r="AH395" s="582"/>
      <c r="AI395" s="582"/>
      <c r="AJ395" s="582"/>
      <c r="AK395" s="586">
        <f t="shared" si="149"/>
        <v>0</v>
      </c>
      <c r="AL395" s="582"/>
      <c r="AM395" s="582"/>
      <c r="AN395" s="586">
        <f t="shared" si="150"/>
        <v>0</v>
      </c>
      <c r="AO395" s="582"/>
      <c r="AP395" s="582"/>
      <c r="AQ395" s="582"/>
      <c r="AR395" s="588">
        <f t="shared" si="151"/>
        <v>0</v>
      </c>
      <c r="AS395" s="590">
        <f t="shared" si="140"/>
        <v>0</v>
      </c>
      <c r="AT395" s="583" t="str">
        <f t="shared" si="152"/>
        <v/>
      </c>
      <c r="AU395" s="583" t="str">
        <f t="shared" si="153"/>
        <v/>
      </c>
      <c r="AV395" s="584" t="str">
        <f>IFERROR(VLOOKUP(G395,'base dados'!$B$2:$C$47,2,FALSE),"")</f>
        <v/>
      </c>
      <c r="AW395" s="589">
        <f t="shared" si="154"/>
        <v>0</v>
      </c>
      <c r="AX395" s="583" t="str">
        <f t="shared" si="155"/>
        <v/>
      </c>
      <c r="AY395" s="583" t="str">
        <f t="shared" si="156"/>
        <v/>
      </c>
      <c r="AZ395" s="585" t="str">
        <f>IFERROR(VLOOKUP(H395,'base dados'!$B$2:$C$47,2,FALSE),"")</f>
        <v/>
      </c>
      <c r="BA395" s="589">
        <f t="shared" si="157"/>
        <v>0</v>
      </c>
      <c r="BB395" s="589">
        <f t="shared" si="158"/>
        <v>0</v>
      </c>
      <c r="BD395" s="494"/>
      <c r="BE395" s="494"/>
      <c r="BF395" s="494"/>
      <c r="BG395" s="494"/>
      <c r="BH395" s="482" t="e">
        <f>VLOOKUP(I395,[27]TABELAS!$E$1:$F$48,2,0)</f>
        <v>#N/A</v>
      </c>
      <c r="BI395" s="491" t="str">
        <f>IF(AV395="","",VLOOKUP(CONCATENATE(I395,K395),[27]atualizada!$A$6:$N$160,12,0))</f>
        <v/>
      </c>
      <c r="BJ395" s="491" t="e">
        <f>IF(#REF!="","",VLOOKUP(CONCATENATE(I395,K395),[27]atualizada!$A$6:$N$160,8,0))</f>
        <v>#REF!</v>
      </c>
      <c r="BK395" s="491" t="e">
        <f>IF(BA395="","",VLOOKUP(CONCATENATE(I395,K395),[27]atualizada!$A$6:$N$160,10,0))</f>
        <v>#N/A</v>
      </c>
      <c r="BL395" s="494"/>
      <c r="BM395" s="494"/>
      <c r="BO395" s="491"/>
      <c r="BP395" s="491"/>
      <c r="BQ395" s="492">
        <f t="shared" si="142"/>
        <v>0</v>
      </c>
      <c r="BR395" s="494"/>
      <c r="BS395" s="494"/>
      <c r="BT395" s="494"/>
      <c r="BX395" s="493">
        <f t="shared" si="159"/>
        <v>0</v>
      </c>
      <c r="BY395" s="493" t="e">
        <f>#REF!*BE395</f>
        <v>#REF!</v>
      </c>
      <c r="BZ395" s="493">
        <f t="shared" si="141"/>
        <v>0</v>
      </c>
    </row>
    <row r="396" spans="1:78" ht="49.9" customHeight="1">
      <c r="A396" s="482">
        <f>IFERROR(VLOOKUP(G396,'base dados'!$K$2:$L$3,2,FALSE),0)</f>
        <v>0</v>
      </c>
      <c r="B396" s="482">
        <f>IFERROR(VLOOKUP(H396,'base dados'!$O$2:$P$5,2,FALSE),0)</f>
        <v>0</v>
      </c>
      <c r="C396" s="578">
        <f t="shared" ref="C396:C459" si="160">ROW()-10</f>
        <v>386</v>
      </c>
      <c r="D396" s="578"/>
      <c r="E396" s="578"/>
      <c r="F396" s="581"/>
      <c r="G396" s="579"/>
      <c r="H396" s="579"/>
      <c r="I396" s="578" t="str">
        <f>IFERROR(VLOOKUP(H396,'base dados'!$B$1:$E$47,4,FALSE)," ")</f>
        <v xml:space="preserve"> </v>
      </c>
      <c r="J396" s="582" t="s">
        <v>861</v>
      </c>
      <c r="K396" s="582">
        <v>100</v>
      </c>
      <c r="L396" s="586">
        <f t="shared" si="143"/>
        <v>100</v>
      </c>
      <c r="M396" s="587"/>
      <c r="N396" s="587"/>
      <c r="O396" s="586">
        <f t="shared" si="144"/>
        <v>0</v>
      </c>
      <c r="P396" s="587"/>
      <c r="Q396" s="587"/>
      <c r="R396" s="587"/>
      <c r="S396" s="587"/>
      <c r="T396" s="586">
        <f t="shared" si="145"/>
        <v>0</v>
      </c>
      <c r="U396" s="582"/>
      <c r="V396" s="582"/>
      <c r="W396" s="582"/>
      <c r="X396" s="582"/>
      <c r="Y396" s="586">
        <f t="shared" si="146"/>
        <v>0</v>
      </c>
      <c r="Z396" s="582"/>
      <c r="AA396" s="582"/>
      <c r="AB396" s="586">
        <f t="shared" si="147"/>
        <v>0</v>
      </c>
      <c r="AC396" s="582"/>
      <c r="AD396" s="582"/>
      <c r="AE396" s="582"/>
      <c r="AF396" s="586">
        <f t="shared" si="148"/>
        <v>0</v>
      </c>
      <c r="AG396" s="582"/>
      <c r="AH396" s="582"/>
      <c r="AI396" s="582"/>
      <c r="AJ396" s="582"/>
      <c r="AK396" s="586">
        <f t="shared" si="149"/>
        <v>0</v>
      </c>
      <c r="AL396" s="582"/>
      <c r="AM396" s="582"/>
      <c r="AN396" s="586">
        <f t="shared" si="150"/>
        <v>0</v>
      </c>
      <c r="AO396" s="582"/>
      <c r="AP396" s="582"/>
      <c r="AQ396" s="582"/>
      <c r="AR396" s="588">
        <f t="shared" si="151"/>
        <v>0</v>
      </c>
      <c r="AS396" s="590">
        <f t="shared" ref="AS396:AS459" si="161">ROUNDUP(AB396+AF396+AK396+AN396+AR396+T396+O396+Y396,3)</f>
        <v>0</v>
      </c>
      <c r="AT396" s="583" t="str">
        <f t="shared" si="152"/>
        <v/>
      </c>
      <c r="AU396" s="583" t="str">
        <f t="shared" si="153"/>
        <v/>
      </c>
      <c r="AV396" s="584" t="str">
        <f>IFERROR(VLOOKUP(G396,'base dados'!$B$2:$C$47,2,FALSE),"")</f>
        <v/>
      </c>
      <c r="AW396" s="589">
        <f t="shared" si="154"/>
        <v>0</v>
      </c>
      <c r="AX396" s="583" t="str">
        <f t="shared" si="155"/>
        <v/>
      </c>
      <c r="AY396" s="583" t="str">
        <f t="shared" si="156"/>
        <v/>
      </c>
      <c r="AZ396" s="585" t="str">
        <f>IFERROR(VLOOKUP(H396,'base dados'!$B$2:$C$47,2,FALSE),"")</f>
        <v/>
      </c>
      <c r="BA396" s="589">
        <f t="shared" si="157"/>
        <v>0</v>
      </c>
      <c r="BB396" s="589">
        <f t="shared" si="158"/>
        <v>0</v>
      </c>
      <c r="BD396" s="494"/>
      <c r="BE396" s="494"/>
      <c r="BF396" s="494"/>
      <c r="BG396" s="494"/>
      <c r="BH396" s="482" t="e">
        <f>VLOOKUP(I396,[27]TABELAS!$E$1:$F$48,2,0)</f>
        <v>#N/A</v>
      </c>
      <c r="BI396" s="491" t="str">
        <f>IF(AV396="","",VLOOKUP(CONCATENATE(I396,K396),[27]atualizada!$A$6:$N$160,12,0))</f>
        <v/>
      </c>
      <c r="BJ396" s="491" t="e">
        <f>IF(#REF!="","",VLOOKUP(CONCATENATE(I396,K396),[27]atualizada!$A$6:$N$160,8,0))</f>
        <v>#REF!</v>
      </c>
      <c r="BK396" s="491" t="e">
        <f>IF(BA396="","",VLOOKUP(CONCATENATE(I396,K396),[27]atualizada!$A$6:$N$160,10,0))</f>
        <v>#N/A</v>
      </c>
      <c r="BL396" s="494"/>
      <c r="BM396" s="494"/>
      <c r="BO396" s="491"/>
      <c r="BP396" s="491"/>
      <c r="BQ396" s="492">
        <f t="shared" si="142"/>
        <v>0</v>
      </c>
      <c r="BR396" s="494"/>
      <c r="BS396" s="494"/>
      <c r="BT396" s="494"/>
      <c r="BX396" s="493">
        <f t="shared" si="159"/>
        <v>0</v>
      </c>
      <c r="BY396" s="493" t="e">
        <f>#REF!*BE396</f>
        <v>#REF!</v>
      </c>
      <c r="BZ396" s="493">
        <f t="shared" si="141"/>
        <v>0</v>
      </c>
    </row>
    <row r="397" spans="1:78" ht="49.9" customHeight="1">
      <c r="A397" s="482">
        <f>IFERROR(VLOOKUP(G397,'base dados'!$K$2:$L$3,2,FALSE),0)</f>
        <v>0</v>
      </c>
      <c r="B397" s="482">
        <f>IFERROR(VLOOKUP(H397,'base dados'!$O$2:$P$5,2,FALSE),0)</f>
        <v>0</v>
      </c>
      <c r="C397" s="578">
        <f t="shared" si="160"/>
        <v>387</v>
      </c>
      <c r="D397" s="578"/>
      <c r="E397" s="578"/>
      <c r="F397" s="581"/>
      <c r="G397" s="579"/>
      <c r="H397" s="579"/>
      <c r="I397" s="578" t="str">
        <f>IFERROR(VLOOKUP(H397,'base dados'!$B$1:$E$47,4,FALSE)," ")</f>
        <v xml:space="preserve"> </v>
      </c>
      <c r="J397" s="582" t="s">
        <v>861</v>
      </c>
      <c r="K397" s="582">
        <v>100</v>
      </c>
      <c r="L397" s="586">
        <f t="shared" si="143"/>
        <v>100</v>
      </c>
      <c r="M397" s="587"/>
      <c r="N397" s="587"/>
      <c r="O397" s="586">
        <f t="shared" si="144"/>
        <v>0</v>
      </c>
      <c r="P397" s="587"/>
      <c r="Q397" s="587"/>
      <c r="R397" s="587"/>
      <c r="S397" s="587"/>
      <c r="T397" s="586">
        <f t="shared" si="145"/>
        <v>0</v>
      </c>
      <c r="U397" s="582"/>
      <c r="V397" s="582"/>
      <c r="W397" s="582"/>
      <c r="X397" s="582"/>
      <c r="Y397" s="586">
        <f t="shared" si="146"/>
        <v>0</v>
      </c>
      <c r="Z397" s="582"/>
      <c r="AA397" s="582"/>
      <c r="AB397" s="586">
        <f t="shared" si="147"/>
        <v>0</v>
      </c>
      <c r="AC397" s="582"/>
      <c r="AD397" s="582"/>
      <c r="AE397" s="582"/>
      <c r="AF397" s="586">
        <f t="shared" si="148"/>
        <v>0</v>
      </c>
      <c r="AG397" s="582"/>
      <c r="AH397" s="582"/>
      <c r="AI397" s="582"/>
      <c r="AJ397" s="582"/>
      <c r="AK397" s="586">
        <f t="shared" si="149"/>
        <v>0</v>
      </c>
      <c r="AL397" s="582"/>
      <c r="AM397" s="582"/>
      <c r="AN397" s="586">
        <f t="shared" si="150"/>
        <v>0</v>
      </c>
      <c r="AO397" s="582"/>
      <c r="AP397" s="582"/>
      <c r="AQ397" s="582"/>
      <c r="AR397" s="588">
        <f t="shared" si="151"/>
        <v>0</v>
      </c>
      <c r="AS397" s="590">
        <f t="shared" si="161"/>
        <v>0</v>
      </c>
      <c r="AT397" s="583" t="str">
        <f t="shared" si="152"/>
        <v/>
      </c>
      <c r="AU397" s="583" t="str">
        <f t="shared" si="153"/>
        <v/>
      </c>
      <c r="AV397" s="584" t="str">
        <f>IFERROR(VLOOKUP(G397,'base dados'!$B$2:$C$47,2,FALSE),"")</f>
        <v/>
      </c>
      <c r="AW397" s="589">
        <f t="shared" si="154"/>
        <v>0</v>
      </c>
      <c r="AX397" s="583" t="str">
        <f t="shared" si="155"/>
        <v/>
      </c>
      <c r="AY397" s="583" t="str">
        <f t="shared" si="156"/>
        <v/>
      </c>
      <c r="AZ397" s="585" t="str">
        <f>IFERROR(VLOOKUP(H397,'base dados'!$B$2:$C$47,2,FALSE),"")</f>
        <v/>
      </c>
      <c r="BA397" s="589">
        <f t="shared" si="157"/>
        <v>0</v>
      </c>
      <c r="BB397" s="589">
        <f t="shared" si="158"/>
        <v>0</v>
      </c>
      <c r="BD397" s="494"/>
      <c r="BE397" s="494"/>
      <c r="BF397" s="494"/>
      <c r="BG397" s="494"/>
      <c r="BH397" s="482" t="e">
        <f>VLOOKUP(I397,[27]TABELAS!$E$1:$F$48,2,0)</f>
        <v>#N/A</v>
      </c>
      <c r="BI397" s="491" t="str">
        <f>IF(AV397="","",VLOOKUP(CONCATENATE(I397,K397),[27]atualizada!$A$6:$N$160,12,0))</f>
        <v/>
      </c>
      <c r="BJ397" s="491" t="e">
        <f>IF(#REF!="","",VLOOKUP(CONCATENATE(I397,K397),[27]atualizada!$A$6:$N$160,8,0))</f>
        <v>#REF!</v>
      </c>
      <c r="BK397" s="491" t="e">
        <f>IF(BA397="","",VLOOKUP(CONCATENATE(I397,K397),[27]atualizada!$A$6:$N$160,10,0))</f>
        <v>#N/A</v>
      </c>
      <c r="BL397" s="494"/>
      <c r="BM397" s="494"/>
      <c r="BO397" s="491"/>
      <c r="BP397" s="491"/>
      <c r="BQ397" s="492">
        <f t="shared" si="142"/>
        <v>0</v>
      </c>
      <c r="BR397" s="494"/>
      <c r="BS397" s="494"/>
      <c r="BT397" s="494"/>
      <c r="BX397" s="493">
        <f t="shared" si="159"/>
        <v>0</v>
      </c>
      <c r="BY397" s="493" t="e">
        <f>#REF!*BE397</f>
        <v>#REF!</v>
      </c>
      <c r="BZ397" s="493">
        <f t="shared" ref="BZ397:BZ460" si="162">BA397*BF397</f>
        <v>0</v>
      </c>
    </row>
    <row r="398" spans="1:78" ht="49.9" customHeight="1">
      <c r="A398" s="482">
        <f>IFERROR(VLOOKUP(G398,'base dados'!$K$2:$L$3,2,FALSE),0)</f>
        <v>0</v>
      </c>
      <c r="B398" s="482">
        <f>IFERROR(VLOOKUP(H398,'base dados'!$O$2:$P$5,2,FALSE),0)</f>
        <v>0</v>
      </c>
      <c r="C398" s="578">
        <f t="shared" si="160"/>
        <v>388</v>
      </c>
      <c r="D398" s="578"/>
      <c r="E398" s="578"/>
      <c r="F398" s="581"/>
      <c r="G398" s="579"/>
      <c r="H398" s="579"/>
      <c r="I398" s="578" t="str">
        <f>IFERROR(VLOOKUP(H398,'base dados'!$B$1:$E$47,4,FALSE)," ")</f>
        <v xml:space="preserve"> </v>
      </c>
      <c r="J398" s="582" t="s">
        <v>861</v>
      </c>
      <c r="K398" s="582">
        <v>100</v>
      </c>
      <c r="L398" s="586">
        <f t="shared" si="143"/>
        <v>100</v>
      </c>
      <c r="M398" s="587"/>
      <c r="N398" s="587"/>
      <c r="O398" s="586">
        <f t="shared" si="144"/>
        <v>0</v>
      </c>
      <c r="P398" s="587"/>
      <c r="Q398" s="587"/>
      <c r="R398" s="587"/>
      <c r="S398" s="587"/>
      <c r="T398" s="586">
        <f t="shared" si="145"/>
        <v>0</v>
      </c>
      <c r="U398" s="582"/>
      <c r="V398" s="582"/>
      <c r="W398" s="582"/>
      <c r="X398" s="582"/>
      <c r="Y398" s="586">
        <f t="shared" si="146"/>
        <v>0</v>
      </c>
      <c r="Z398" s="582"/>
      <c r="AA398" s="582"/>
      <c r="AB398" s="586">
        <f t="shared" si="147"/>
        <v>0</v>
      </c>
      <c r="AC398" s="582"/>
      <c r="AD398" s="582"/>
      <c r="AE398" s="582"/>
      <c r="AF398" s="586">
        <f t="shared" si="148"/>
        <v>0</v>
      </c>
      <c r="AG398" s="582"/>
      <c r="AH398" s="582"/>
      <c r="AI398" s="582"/>
      <c r="AJ398" s="582"/>
      <c r="AK398" s="586">
        <f t="shared" si="149"/>
        <v>0</v>
      </c>
      <c r="AL398" s="582"/>
      <c r="AM398" s="582"/>
      <c r="AN398" s="586">
        <f t="shared" si="150"/>
        <v>0</v>
      </c>
      <c r="AO398" s="582"/>
      <c r="AP398" s="582"/>
      <c r="AQ398" s="582"/>
      <c r="AR398" s="588">
        <f t="shared" si="151"/>
        <v>0</v>
      </c>
      <c r="AS398" s="590">
        <f t="shared" si="161"/>
        <v>0</v>
      </c>
      <c r="AT398" s="583" t="str">
        <f t="shared" si="152"/>
        <v/>
      </c>
      <c r="AU398" s="583" t="str">
        <f t="shared" si="153"/>
        <v/>
      </c>
      <c r="AV398" s="584" t="str">
        <f>IFERROR(VLOOKUP(G398,'base dados'!$B$2:$C$47,2,FALSE),"")</f>
        <v/>
      </c>
      <c r="AW398" s="589">
        <f t="shared" si="154"/>
        <v>0</v>
      </c>
      <c r="AX398" s="583" t="str">
        <f t="shared" si="155"/>
        <v/>
      </c>
      <c r="AY398" s="583" t="str">
        <f t="shared" si="156"/>
        <v/>
      </c>
      <c r="AZ398" s="585" t="str">
        <f>IFERROR(VLOOKUP(H398,'base dados'!$B$2:$C$47,2,FALSE),"")</f>
        <v/>
      </c>
      <c r="BA398" s="589">
        <f t="shared" si="157"/>
        <v>0</v>
      </c>
      <c r="BB398" s="589">
        <f t="shared" si="158"/>
        <v>0</v>
      </c>
      <c r="BD398" s="494"/>
      <c r="BE398" s="494"/>
      <c r="BF398" s="494"/>
      <c r="BG398" s="494"/>
      <c r="BH398" s="482" t="e">
        <f>VLOOKUP(I398,[27]TABELAS!$E$1:$F$48,2,0)</f>
        <v>#N/A</v>
      </c>
      <c r="BI398" s="491" t="str">
        <f>IF(AV398="","",VLOOKUP(CONCATENATE(I398,K398),[27]atualizada!$A$6:$N$160,12,0))</f>
        <v/>
      </c>
      <c r="BJ398" s="491" t="e">
        <f>IF(#REF!="","",VLOOKUP(CONCATENATE(I398,K398),[27]atualizada!$A$6:$N$160,8,0))</f>
        <v>#REF!</v>
      </c>
      <c r="BK398" s="491" t="e">
        <f>IF(BA398="","",VLOOKUP(CONCATENATE(I398,K398),[27]atualizada!$A$6:$N$160,10,0))</f>
        <v>#N/A</v>
      </c>
      <c r="BL398" s="494"/>
      <c r="BM398" s="494"/>
      <c r="BO398" s="491"/>
      <c r="BP398" s="491"/>
      <c r="BQ398" s="492">
        <f t="shared" si="142"/>
        <v>0</v>
      </c>
      <c r="BR398" s="494"/>
      <c r="BS398" s="494"/>
      <c r="BT398" s="494"/>
      <c r="BX398" s="493">
        <f t="shared" si="159"/>
        <v>0</v>
      </c>
      <c r="BY398" s="493" t="e">
        <f>#REF!*BE398</f>
        <v>#REF!</v>
      </c>
      <c r="BZ398" s="493">
        <f t="shared" si="162"/>
        <v>0</v>
      </c>
    </row>
    <row r="399" spans="1:78" ht="49.9" customHeight="1">
      <c r="A399" s="482">
        <f>IFERROR(VLOOKUP(G399,'base dados'!$K$2:$L$3,2,FALSE),0)</f>
        <v>0</v>
      </c>
      <c r="B399" s="482">
        <f>IFERROR(VLOOKUP(H399,'base dados'!$O$2:$P$5,2,FALSE),0)</f>
        <v>0</v>
      </c>
      <c r="C399" s="578">
        <f t="shared" si="160"/>
        <v>389</v>
      </c>
      <c r="D399" s="578"/>
      <c r="E399" s="578"/>
      <c r="F399" s="581"/>
      <c r="G399" s="579"/>
      <c r="H399" s="579"/>
      <c r="I399" s="578" t="str">
        <f>IFERROR(VLOOKUP(H399,'base dados'!$B$1:$E$47,4,FALSE)," ")</f>
        <v xml:space="preserve"> </v>
      </c>
      <c r="J399" s="582" t="s">
        <v>861</v>
      </c>
      <c r="K399" s="582">
        <v>100</v>
      </c>
      <c r="L399" s="586">
        <f t="shared" si="143"/>
        <v>100</v>
      </c>
      <c r="M399" s="587"/>
      <c r="N399" s="587"/>
      <c r="O399" s="586">
        <f t="shared" si="144"/>
        <v>0</v>
      </c>
      <c r="P399" s="587"/>
      <c r="Q399" s="587"/>
      <c r="R399" s="587"/>
      <c r="S399" s="587"/>
      <c r="T399" s="586">
        <f t="shared" si="145"/>
        <v>0</v>
      </c>
      <c r="U399" s="582"/>
      <c r="V399" s="582"/>
      <c r="W399" s="582"/>
      <c r="X399" s="582"/>
      <c r="Y399" s="586">
        <f t="shared" si="146"/>
        <v>0</v>
      </c>
      <c r="Z399" s="582"/>
      <c r="AA399" s="582"/>
      <c r="AB399" s="586">
        <f t="shared" si="147"/>
        <v>0</v>
      </c>
      <c r="AC399" s="582"/>
      <c r="AD399" s="582"/>
      <c r="AE399" s="582"/>
      <c r="AF399" s="586">
        <f t="shared" si="148"/>
        <v>0</v>
      </c>
      <c r="AG399" s="582"/>
      <c r="AH399" s="582"/>
      <c r="AI399" s="582"/>
      <c r="AJ399" s="582"/>
      <c r="AK399" s="586">
        <f t="shared" si="149"/>
        <v>0</v>
      </c>
      <c r="AL399" s="582"/>
      <c r="AM399" s="582"/>
      <c r="AN399" s="586">
        <f t="shared" si="150"/>
        <v>0</v>
      </c>
      <c r="AO399" s="582"/>
      <c r="AP399" s="582"/>
      <c r="AQ399" s="582"/>
      <c r="AR399" s="588">
        <f t="shared" si="151"/>
        <v>0</v>
      </c>
      <c r="AS399" s="590">
        <f t="shared" si="161"/>
        <v>0</v>
      </c>
      <c r="AT399" s="583" t="str">
        <f t="shared" si="152"/>
        <v/>
      </c>
      <c r="AU399" s="583" t="str">
        <f t="shared" si="153"/>
        <v/>
      </c>
      <c r="AV399" s="584" t="str">
        <f>IFERROR(VLOOKUP(G399,'base dados'!$B$2:$C$47,2,FALSE),"")</f>
        <v/>
      </c>
      <c r="AW399" s="589">
        <f t="shared" si="154"/>
        <v>0</v>
      </c>
      <c r="AX399" s="583" t="str">
        <f t="shared" si="155"/>
        <v/>
      </c>
      <c r="AY399" s="583" t="str">
        <f t="shared" si="156"/>
        <v/>
      </c>
      <c r="AZ399" s="585" t="str">
        <f>IFERROR(VLOOKUP(H399,'base dados'!$B$2:$C$47,2,FALSE),"")</f>
        <v/>
      </c>
      <c r="BA399" s="589">
        <f t="shared" si="157"/>
        <v>0</v>
      </c>
      <c r="BB399" s="589">
        <f t="shared" si="158"/>
        <v>0</v>
      </c>
      <c r="BD399" s="494"/>
      <c r="BE399" s="494"/>
      <c r="BF399" s="494"/>
      <c r="BG399" s="494"/>
      <c r="BH399" s="482" t="e">
        <f>VLOOKUP(I399,[27]TABELAS!$E$1:$F$48,2,0)</f>
        <v>#N/A</v>
      </c>
      <c r="BI399" s="491" t="str">
        <f>IF(AV399="","",VLOOKUP(CONCATENATE(I399,K399),[27]atualizada!$A$6:$N$160,12,0))</f>
        <v/>
      </c>
      <c r="BJ399" s="491" t="e">
        <f>IF(#REF!="","",VLOOKUP(CONCATENATE(I399,K399),[27]atualizada!$A$6:$N$160,8,0))</f>
        <v>#REF!</v>
      </c>
      <c r="BK399" s="491" t="e">
        <f>IF(BA399="","",VLOOKUP(CONCATENATE(I399,K399),[27]atualizada!$A$6:$N$160,10,0))</f>
        <v>#N/A</v>
      </c>
      <c r="BL399" s="494"/>
      <c r="BM399" s="494"/>
      <c r="BO399" s="491"/>
      <c r="BP399" s="491"/>
      <c r="BQ399" s="492">
        <f t="shared" ref="BQ399:BQ462" si="163">BN399-BT399</f>
        <v>0</v>
      </c>
      <c r="BR399" s="494"/>
      <c r="BS399" s="494"/>
      <c r="BT399" s="494"/>
      <c r="BX399" s="493">
        <f t="shared" si="159"/>
        <v>0</v>
      </c>
      <c r="BY399" s="493" t="e">
        <f>#REF!*BE399</f>
        <v>#REF!</v>
      </c>
      <c r="BZ399" s="493">
        <f t="shared" si="162"/>
        <v>0</v>
      </c>
    </row>
    <row r="400" spans="1:78" ht="49.9" customHeight="1">
      <c r="A400" s="482">
        <f>IFERROR(VLOOKUP(G400,'base dados'!$K$2:$L$3,2,FALSE),0)</f>
        <v>0</v>
      </c>
      <c r="B400" s="482">
        <f>IFERROR(VLOOKUP(H400,'base dados'!$O$2:$P$5,2,FALSE),0)</f>
        <v>0</v>
      </c>
      <c r="C400" s="578">
        <f t="shared" si="160"/>
        <v>390</v>
      </c>
      <c r="D400" s="578"/>
      <c r="E400" s="578"/>
      <c r="F400" s="581"/>
      <c r="G400" s="579"/>
      <c r="H400" s="579"/>
      <c r="I400" s="578" t="str">
        <f>IFERROR(VLOOKUP(H400,'base dados'!$B$1:$E$47,4,FALSE)," ")</f>
        <v xml:space="preserve"> </v>
      </c>
      <c r="J400" s="582" t="s">
        <v>861</v>
      </c>
      <c r="K400" s="582">
        <v>100</v>
      </c>
      <c r="L400" s="586">
        <f t="shared" si="143"/>
        <v>100</v>
      </c>
      <c r="M400" s="587"/>
      <c r="N400" s="587"/>
      <c r="O400" s="586">
        <f t="shared" si="144"/>
        <v>0</v>
      </c>
      <c r="P400" s="587"/>
      <c r="Q400" s="587"/>
      <c r="R400" s="587"/>
      <c r="S400" s="587"/>
      <c r="T400" s="586">
        <f t="shared" si="145"/>
        <v>0</v>
      </c>
      <c r="U400" s="582"/>
      <c r="V400" s="582"/>
      <c r="W400" s="582"/>
      <c r="X400" s="582"/>
      <c r="Y400" s="586">
        <f t="shared" si="146"/>
        <v>0</v>
      </c>
      <c r="Z400" s="582"/>
      <c r="AA400" s="582"/>
      <c r="AB400" s="586">
        <f t="shared" si="147"/>
        <v>0</v>
      </c>
      <c r="AC400" s="582"/>
      <c r="AD400" s="582"/>
      <c r="AE400" s="582"/>
      <c r="AF400" s="586">
        <f t="shared" si="148"/>
        <v>0</v>
      </c>
      <c r="AG400" s="582"/>
      <c r="AH400" s="582"/>
      <c r="AI400" s="582"/>
      <c r="AJ400" s="582"/>
      <c r="AK400" s="586">
        <f t="shared" si="149"/>
        <v>0</v>
      </c>
      <c r="AL400" s="582"/>
      <c r="AM400" s="582"/>
      <c r="AN400" s="586">
        <f t="shared" si="150"/>
        <v>0</v>
      </c>
      <c r="AO400" s="582"/>
      <c r="AP400" s="582"/>
      <c r="AQ400" s="582"/>
      <c r="AR400" s="588">
        <f t="shared" si="151"/>
        <v>0</v>
      </c>
      <c r="AS400" s="590">
        <f t="shared" si="161"/>
        <v>0</v>
      </c>
      <c r="AT400" s="583" t="str">
        <f t="shared" si="152"/>
        <v/>
      </c>
      <c r="AU400" s="583" t="str">
        <f t="shared" si="153"/>
        <v/>
      </c>
      <c r="AV400" s="584" t="str">
        <f>IFERROR(VLOOKUP(G400,'base dados'!$B$2:$C$47,2,FALSE),"")</f>
        <v/>
      </c>
      <c r="AW400" s="589">
        <f t="shared" si="154"/>
        <v>0</v>
      </c>
      <c r="AX400" s="583" t="str">
        <f t="shared" si="155"/>
        <v/>
      </c>
      <c r="AY400" s="583" t="str">
        <f t="shared" si="156"/>
        <v/>
      </c>
      <c r="AZ400" s="585" t="str">
        <f>IFERROR(VLOOKUP(H400,'base dados'!$B$2:$C$47,2,FALSE),"")</f>
        <v/>
      </c>
      <c r="BA400" s="589">
        <f t="shared" si="157"/>
        <v>0</v>
      </c>
      <c r="BB400" s="589">
        <f t="shared" si="158"/>
        <v>0</v>
      </c>
      <c r="BD400" s="494"/>
      <c r="BE400" s="494"/>
      <c r="BF400" s="494"/>
      <c r="BG400" s="494"/>
      <c r="BH400" s="482" t="e">
        <f>VLOOKUP(I400,[27]TABELAS!$E$1:$F$48,2,0)</f>
        <v>#N/A</v>
      </c>
      <c r="BI400" s="491" t="str">
        <f>IF(AV400="","",VLOOKUP(CONCATENATE(I400,K400),[27]atualizada!$A$6:$N$160,12,0))</f>
        <v/>
      </c>
      <c r="BJ400" s="491" t="e">
        <f>IF(#REF!="","",VLOOKUP(CONCATENATE(I400,K400),[27]atualizada!$A$6:$N$160,8,0))</f>
        <v>#REF!</v>
      </c>
      <c r="BK400" s="491" t="e">
        <f>IF(BA400="","",VLOOKUP(CONCATENATE(I400,K400),[27]atualizada!$A$6:$N$160,10,0))</f>
        <v>#N/A</v>
      </c>
      <c r="BL400" s="494"/>
      <c r="BM400" s="494"/>
      <c r="BO400" s="491"/>
      <c r="BP400" s="491"/>
      <c r="BQ400" s="492">
        <f t="shared" si="163"/>
        <v>0</v>
      </c>
      <c r="BR400" s="494"/>
      <c r="BS400" s="494"/>
      <c r="BT400" s="494"/>
      <c r="BX400" s="493">
        <f t="shared" si="159"/>
        <v>0</v>
      </c>
      <c r="BY400" s="493" t="e">
        <f>#REF!*BE400</f>
        <v>#REF!</v>
      </c>
      <c r="BZ400" s="493">
        <f t="shared" si="162"/>
        <v>0</v>
      </c>
    </row>
    <row r="401" spans="1:78" ht="49.9" customHeight="1">
      <c r="A401" s="482">
        <f>IFERROR(VLOOKUP(G401,'base dados'!$K$2:$L$3,2,FALSE),0)</f>
        <v>0</v>
      </c>
      <c r="B401" s="482">
        <f>IFERROR(VLOOKUP(H401,'base dados'!$O$2:$P$5,2,FALSE),0)</f>
        <v>0</v>
      </c>
      <c r="C401" s="578">
        <f t="shared" si="160"/>
        <v>391</v>
      </c>
      <c r="D401" s="578"/>
      <c r="E401" s="578"/>
      <c r="F401" s="581"/>
      <c r="G401" s="579"/>
      <c r="H401" s="579"/>
      <c r="I401" s="578" t="str">
        <f>IFERROR(VLOOKUP(H401,'base dados'!$B$1:$E$47,4,FALSE)," ")</f>
        <v xml:space="preserve"> </v>
      </c>
      <c r="J401" s="582" t="s">
        <v>861</v>
      </c>
      <c r="K401" s="582">
        <v>100</v>
      </c>
      <c r="L401" s="586">
        <f t="shared" si="143"/>
        <v>100</v>
      </c>
      <c r="M401" s="587"/>
      <c r="N401" s="587"/>
      <c r="O401" s="586">
        <f t="shared" si="144"/>
        <v>0</v>
      </c>
      <c r="P401" s="587"/>
      <c r="Q401" s="587"/>
      <c r="R401" s="587"/>
      <c r="S401" s="587"/>
      <c r="T401" s="586">
        <f t="shared" si="145"/>
        <v>0</v>
      </c>
      <c r="U401" s="582"/>
      <c r="V401" s="582"/>
      <c r="W401" s="582"/>
      <c r="X401" s="582"/>
      <c r="Y401" s="586">
        <f t="shared" si="146"/>
        <v>0</v>
      </c>
      <c r="Z401" s="582"/>
      <c r="AA401" s="582"/>
      <c r="AB401" s="586">
        <f t="shared" si="147"/>
        <v>0</v>
      </c>
      <c r="AC401" s="582"/>
      <c r="AD401" s="582"/>
      <c r="AE401" s="582"/>
      <c r="AF401" s="586">
        <f t="shared" si="148"/>
        <v>0</v>
      </c>
      <c r="AG401" s="582"/>
      <c r="AH401" s="582"/>
      <c r="AI401" s="582"/>
      <c r="AJ401" s="582"/>
      <c r="AK401" s="586">
        <f t="shared" si="149"/>
        <v>0</v>
      </c>
      <c r="AL401" s="582"/>
      <c r="AM401" s="582"/>
      <c r="AN401" s="586">
        <f t="shared" si="150"/>
        <v>0</v>
      </c>
      <c r="AO401" s="582"/>
      <c r="AP401" s="582"/>
      <c r="AQ401" s="582"/>
      <c r="AR401" s="588">
        <f t="shared" si="151"/>
        <v>0</v>
      </c>
      <c r="AS401" s="590">
        <f t="shared" si="161"/>
        <v>0</v>
      </c>
      <c r="AT401" s="583" t="str">
        <f t="shared" si="152"/>
        <v/>
      </c>
      <c r="AU401" s="583" t="str">
        <f t="shared" si="153"/>
        <v/>
      </c>
      <c r="AV401" s="584" t="str">
        <f>IFERROR(VLOOKUP(G401,'base dados'!$B$2:$C$47,2,FALSE),"")</f>
        <v/>
      </c>
      <c r="AW401" s="589">
        <f t="shared" si="154"/>
        <v>0</v>
      </c>
      <c r="AX401" s="583" t="str">
        <f t="shared" si="155"/>
        <v/>
      </c>
      <c r="AY401" s="583" t="str">
        <f t="shared" si="156"/>
        <v/>
      </c>
      <c r="AZ401" s="585" t="str">
        <f>IFERROR(VLOOKUP(H401,'base dados'!$B$2:$C$47,2,FALSE),"")</f>
        <v/>
      </c>
      <c r="BA401" s="589">
        <f t="shared" si="157"/>
        <v>0</v>
      </c>
      <c r="BB401" s="589">
        <f t="shared" si="158"/>
        <v>0</v>
      </c>
      <c r="BD401" s="494"/>
      <c r="BE401" s="494"/>
      <c r="BF401" s="494"/>
      <c r="BG401" s="494"/>
      <c r="BH401" s="482" t="e">
        <f>VLOOKUP(I401,[27]TABELAS!$E$1:$F$48,2,0)</f>
        <v>#N/A</v>
      </c>
      <c r="BI401" s="491" t="str">
        <f>IF(AV401="","",VLOOKUP(CONCATENATE(I401,K401),[27]atualizada!$A$6:$N$160,12,0))</f>
        <v/>
      </c>
      <c r="BJ401" s="491" t="e">
        <f>IF(#REF!="","",VLOOKUP(CONCATENATE(I401,K401),[27]atualizada!$A$6:$N$160,8,0))</f>
        <v>#REF!</v>
      </c>
      <c r="BK401" s="491" t="e">
        <f>IF(BA401="","",VLOOKUP(CONCATENATE(I401,K401),[27]atualizada!$A$6:$N$160,10,0))</f>
        <v>#N/A</v>
      </c>
      <c r="BL401" s="494"/>
      <c r="BM401" s="494"/>
      <c r="BO401" s="491"/>
      <c r="BP401" s="491"/>
      <c r="BQ401" s="492">
        <f t="shared" si="163"/>
        <v>0</v>
      </c>
      <c r="BR401" s="494"/>
      <c r="BS401" s="494"/>
      <c r="BT401" s="494"/>
      <c r="BX401" s="493">
        <f t="shared" si="159"/>
        <v>0</v>
      </c>
      <c r="BY401" s="493" t="e">
        <f>#REF!*BE401</f>
        <v>#REF!</v>
      </c>
      <c r="BZ401" s="493">
        <f t="shared" si="162"/>
        <v>0</v>
      </c>
    </row>
    <row r="402" spans="1:78" ht="49.9" customHeight="1">
      <c r="A402" s="482">
        <f>IFERROR(VLOOKUP(G402,'base dados'!$K$2:$L$3,2,FALSE),0)</f>
        <v>0</v>
      </c>
      <c r="B402" s="482">
        <f>IFERROR(VLOOKUP(H402,'base dados'!$O$2:$P$5,2,FALSE),0)</f>
        <v>0</v>
      </c>
      <c r="C402" s="578">
        <f t="shared" si="160"/>
        <v>392</v>
      </c>
      <c r="D402" s="578"/>
      <c r="E402" s="578"/>
      <c r="F402" s="581"/>
      <c r="G402" s="579"/>
      <c r="H402" s="579"/>
      <c r="I402" s="578" t="str">
        <f>IFERROR(VLOOKUP(H402,'base dados'!$B$1:$E$47,4,FALSE)," ")</f>
        <v xml:space="preserve"> </v>
      </c>
      <c r="J402" s="582" t="s">
        <v>861</v>
      </c>
      <c r="K402" s="582">
        <v>100</v>
      </c>
      <c r="L402" s="586">
        <f t="shared" si="143"/>
        <v>100</v>
      </c>
      <c r="M402" s="587"/>
      <c r="N402" s="587"/>
      <c r="O402" s="586">
        <f t="shared" si="144"/>
        <v>0</v>
      </c>
      <c r="P402" s="587"/>
      <c r="Q402" s="587"/>
      <c r="R402" s="587"/>
      <c r="S402" s="587"/>
      <c r="T402" s="586">
        <f t="shared" si="145"/>
        <v>0</v>
      </c>
      <c r="U402" s="582"/>
      <c r="V402" s="582"/>
      <c r="W402" s="582"/>
      <c r="X402" s="582"/>
      <c r="Y402" s="586">
        <f t="shared" si="146"/>
        <v>0</v>
      </c>
      <c r="Z402" s="582"/>
      <c r="AA402" s="582"/>
      <c r="AB402" s="586">
        <f t="shared" si="147"/>
        <v>0</v>
      </c>
      <c r="AC402" s="582"/>
      <c r="AD402" s="582"/>
      <c r="AE402" s="582"/>
      <c r="AF402" s="586">
        <f t="shared" si="148"/>
        <v>0</v>
      </c>
      <c r="AG402" s="582"/>
      <c r="AH402" s="582"/>
      <c r="AI402" s="582"/>
      <c r="AJ402" s="582"/>
      <c r="AK402" s="586">
        <f t="shared" si="149"/>
        <v>0</v>
      </c>
      <c r="AL402" s="582"/>
      <c r="AM402" s="582"/>
      <c r="AN402" s="586">
        <f t="shared" si="150"/>
        <v>0</v>
      </c>
      <c r="AO402" s="582"/>
      <c r="AP402" s="582"/>
      <c r="AQ402" s="582"/>
      <c r="AR402" s="588">
        <f t="shared" si="151"/>
        <v>0</v>
      </c>
      <c r="AS402" s="590">
        <f t="shared" si="161"/>
        <v>0</v>
      </c>
      <c r="AT402" s="583" t="str">
        <f t="shared" si="152"/>
        <v/>
      </c>
      <c r="AU402" s="583" t="str">
        <f t="shared" si="153"/>
        <v/>
      </c>
      <c r="AV402" s="584" t="str">
        <f>IFERROR(VLOOKUP(G402,'base dados'!$B$2:$C$47,2,FALSE),"")</f>
        <v/>
      </c>
      <c r="AW402" s="589">
        <f t="shared" si="154"/>
        <v>0</v>
      </c>
      <c r="AX402" s="583" t="str">
        <f t="shared" si="155"/>
        <v/>
      </c>
      <c r="AY402" s="583" t="str">
        <f t="shared" si="156"/>
        <v/>
      </c>
      <c r="AZ402" s="585" t="str">
        <f>IFERROR(VLOOKUP(H402,'base dados'!$B$2:$C$47,2,FALSE),"")</f>
        <v/>
      </c>
      <c r="BA402" s="589">
        <f t="shared" si="157"/>
        <v>0</v>
      </c>
      <c r="BB402" s="589">
        <f t="shared" si="158"/>
        <v>0</v>
      </c>
      <c r="BD402" s="494"/>
      <c r="BE402" s="494"/>
      <c r="BF402" s="494"/>
      <c r="BG402" s="494"/>
      <c r="BH402" s="482" t="e">
        <f>VLOOKUP(I402,[27]TABELAS!$E$1:$F$48,2,0)</f>
        <v>#N/A</v>
      </c>
      <c r="BI402" s="491" t="str">
        <f>IF(AV402="","",VLOOKUP(CONCATENATE(I402,K402),[27]atualizada!$A$6:$N$160,12,0))</f>
        <v/>
      </c>
      <c r="BJ402" s="491" t="e">
        <f>IF(#REF!="","",VLOOKUP(CONCATENATE(I402,K402),[27]atualizada!$A$6:$N$160,8,0))</f>
        <v>#REF!</v>
      </c>
      <c r="BK402" s="491" t="e">
        <f>IF(BA402="","",VLOOKUP(CONCATENATE(I402,K402),[27]atualizada!$A$6:$N$160,10,0))</f>
        <v>#N/A</v>
      </c>
      <c r="BL402" s="494"/>
      <c r="BM402" s="494"/>
      <c r="BO402" s="491"/>
      <c r="BP402" s="491"/>
      <c r="BQ402" s="492">
        <f t="shared" si="163"/>
        <v>0</v>
      </c>
      <c r="BR402" s="494"/>
      <c r="BS402" s="494"/>
      <c r="BT402" s="494"/>
      <c r="BX402" s="493">
        <f t="shared" si="159"/>
        <v>0</v>
      </c>
      <c r="BY402" s="493" t="e">
        <f>#REF!*BE402</f>
        <v>#REF!</v>
      </c>
      <c r="BZ402" s="493">
        <f t="shared" si="162"/>
        <v>0</v>
      </c>
    </row>
    <row r="403" spans="1:78" ht="49.9" customHeight="1">
      <c r="A403" s="482">
        <f>IFERROR(VLOOKUP(G403,'base dados'!$K$2:$L$3,2,FALSE),0)</f>
        <v>0</v>
      </c>
      <c r="B403" s="482">
        <f>IFERROR(VLOOKUP(H403,'base dados'!$O$2:$P$5,2,FALSE),0)</f>
        <v>0</v>
      </c>
      <c r="C403" s="578">
        <f t="shared" si="160"/>
        <v>393</v>
      </c>
      <c r="D403" s="578"/>
      <c r="E403" s="578"/>
      <c r="F403" s="581"/>
      <c r="G403" s="579"/>
      <c r="H403" s="579"/>
      <c r="I403" s="578" t="str">
        <f>IFERROR(VLOOKUP(H403,'base dados'!$B$1:$E$47,4,FALSE)," ")</f>
        <v xml:space="preserve"> </v>
      </c>
      <c r="J403" s="582" t="s">
        <v>861</v>
      </c>
      <c r="K403" s="582">
        <v>100</v>
      </c>
      <c r="L403" s="586">
        <f t="shared" si="143"/>
        <v>100</v>
      </c>
      <c r="M403" s="587"/>
      <c r="N403" s="587"/>
      <c r="O403" s="586">
        <f t="shared" si="144"/>
        <v>0</v>
      </c>
      <c r="P403" s="587"/>
      <c r="Q403" s="587"/>
      <c r="R403" s="587"/>
      <c r="S403" s="587"/>
      <c r="T403" s="586">
        <f t="shared" si="145"/>
        <v>0</v>
      </c>
      <c r="U403" s="582"/>
      <c r="V403" s="582"/>
      <c r="W403" s="582"/>
      <c r="X403" s="582"/>
      <c r="Y403" s="586">
        <f t="shared" si="146"/>
        <v>0</v>
      </c>
      <c r="Z403" s="582"/>
      <c r="AA403" s="582"/>
      <c r="AB403" s="586">
        <f t="shared" si="147"/>
        <v>0</v>
      </c>
      <c r="AC403" s="582"/>
      <c r="AD403" s="582"/>
      <c r="AE403" s="582"/>
      <c r="AF403" s="586">
        <f t="shared" si="148"/>
        <v>0</v>
      </c>
      <c r="AG403" s="582"/>
      <c r="AH403" s="582"/>
      <c r="AI403" s="582"/>
      <c r="AJ403" s="582"/>
      <c r="AK403" s="586">
        <f t="shared" si="149"/>
        <v>0</v>
      </c>
      <c r="AL403" s="582"/>
      <c r="AM403" s="582"/>
      <c r="AN403" s="586">
        <f t="shared" si="150"/>
        <v>0</v>
      </c>
      <c r="AO403" s="582"/>
      <c r="AP403" s="582"/>
      <c r="AQ403" s="582"/>
      <c r="AR403" s="588">
        <f t="shared" si="151"/>
        <v>0</v>
      </c>
      <c r="AS403" s="590">
        <f t="shared" si="161"/>
        <v>0</v>
      </c>
      <c r="AT403" s="583" t="str">
        <f t="shared" si="152"/>
        <v/>
      </c>
      <c r="AU403" s="583" t="str">
        <f t="shared" si="153"/>
        <v/>
      </c>
      <c r="AV403" s="584" t="str">
        <f>IFERROR(VLOOKUP(G403,'base dados'!$B$2:$C$47,2,FALSE),"")</f>
        <v/>
      </c>
      <c r="AW403" s="589">
        <f t="shared" si="154"/>
        <v>0</v>
      </c>
      <c r="AX403" s="583" t="str">
        <f t="shared" si="155"/>
        <v/>
      </c>
      <c r="AY403" s="583" t="str">
        <f t="shared" si="156"/>
        <v/>
      </c>
      <c r="AZ403" s="585" t="str">
        <f>IFERROR(VLOOKUP(H403,'base dados'!$B$2:$C$47,2,FALSE),"")</f>
        <v/>
      </c>
      <c r="BA403" s="589">
        <f t="shared" si="157"/>
        <v>0</v>
      </c>
      <c r="BB403" s="589">
        <f t="shared" si="158"/>
        <v>0</v>
      </c>
      <c r="BD403" s="494"/>
      <c r="BE403" s="494"/>
      <c r="BF403" s="494"/>
      <c r="BG403" s="494"/>
      <c r="BH403" s="482" t="e">
        <f>VLOOKUP(I403,[27]TABELAS!$E$1:$F$48,2,0)</f>
        <v>#N/A</v>
      </c>
      <c r="BI403" s="491" t="str">
        <f>IF(AV403="","",VLOOKUP(CONCATENATE(I403,K403),[27]atualizada!$A$6:$N$160,12,0))</f>
        <v/>
      </c>
      <c r="BJ403" s="491" t="e">
        <f>IF(#REF!="","",VLOOKUP(CONCATENATE(I403,K403),[27]atualizada!$A$6:$N$160,8,0))</f>
        <v>#REF!</v>
      </c>
      <c r="BK403" s="491" t="e">
        <f>IF(BA403="","",VLOOKUP(CONCATENATE(I403,K403),[27]atualizada!$A$6:$N$160,10,0))</f>
        <v>#N/A</v>
      </c>
      <c r="BL403" s="494"/>
      <c r="BM403" s="494"/>
      <c r="BO403" s="491"/>
      <c r="BP403" s="491"/>
      <c r="BQ403" s="492">
        <f t="shared" si="163"/>
        <v>0</v>
      </c>
      <c r="BR403" s="494"/>
      <c r="BS403" s="494"/>
      <c r="BT403" s="494"/>
      <c r="BX403" s="493">
        <f t="shared" si="159"/>
        <v>0</v>
      </c>
      <c r="BY403" s="493" t="e">
        <f>#REF!*BE403</f>
        <v>#REF!</v>
      </c>
      <c r="BZ403" s="493">
        <f t="shared" si="162"/>
        <v>0</v>
      </c>
    </row>
    <row r="404" spans="1:78" ht="49.9" customHeight="1">
      <c r="A404" s="482">
        <f>IFERROR(VLOOKUP(G404,'base dados'!$K$2:$L$3,2,FALSE),0)</f>
        <v>0</v>
      </c>
      <c r="B404" s="482">
        <f>IFERROR(VLOOKUP(H404,'base dados'!$O$2:$P$5,2,FALSE),0)</f>
        <v>0</v>
      </c>
      <c r="C404" s="578">
        <f t="shared" si="160"/>
        <v>394</v>
      </c>
      <c r="D404" s="578"/>
      <c r="E404" s="578"/>
      <c r="F404" s="581"/>
      <c r="G404" s="579"/>
      <c r="H404" s="579"/>
      <c r="I404" s="578" t="str">
        <f>IFERROR(VLOOKUP(H404,'base dados'!$B$1:$E$47,4,FALSE)," ")</f>
        <v xml:space="preserve"> </v>
      </c>
      <c r="J404" s="582" t="s">
        <v>861</v>
      </c>
      <c r="K404" s="582">
        <v>100</v>
      </c>
      <c r="L404" s="586">
        <f t="shared" ref="L404:L467" si="164">IFERROR(IF(J404="1ª",K404,IF(J404="ÚNICA",K404,K404+L403)),0)</f>
        <v>100</v>
      </c>
      <c r="M404" s="587"/>
      <c r="N404" s="587"/>
      <c r="O404" s="586">
        <f t="shared" ref="O404:O467" si="165">IF(M404="",0,((M404/1000*2)+(L404/1000*2))*3.1416*N404)</f>
        <v>0</v>
      </c>
      <c r="P404" s="587"/>
      <c r="Q404" s="587"/>
      <c r="R404" s="587"/>
      <c r="S404" s="587"/>
      <c r="T404" s="586">
        <f t="shared" ref="T404:T467" si="166">IF(P404="",0,(((Q404+R404/1000*2)+(L404/1000*2))*4*S404*P404)+((Q404+R404/1000)+(L404/1000*2))*((Q404+R404/1000)+(L404/1000*2))*3.1416/4*P404)</f>
        <v>0</v>
      </c>
      <c r="U404" s="582"/>
      <c r="V404" s="582"/>
      <c r="W404" s="582"/>
      <c r="X404" s="582"/>
      <c r="Y404" s="586">
        <f t="shared" ref="Y404:Y467" si="167">(((U404+V404+L404*0.001)/2)*PI())*W404*X404</f>
        <v>0</v>
      </c>
      <c r="Z404" s="582"/>
      <c r="AA404" s="582"/>
      <c r="AB404" s="586">
        <f t="shared" ref="AB404:AB467" si="168">4*PI()*(((Z404+L404*0.001)/2)^2)*AA404</f>
        <v>0</v>
      </c>
      <c r="AC404" s="582"/>
      <c r="AD404" s="582"/>
      <c r="AE404" s="582"/>
      <c r="AF404" s="586">
        <f t="shared" ref="AF404:AF467" si="169">IF(AE404&gt;0,((AC404+L404*0.001)*PI()*AD404*AE404)+(((AC404+L404*0.001)/2)^2*PI())*2,0)</f>
        <v>0</v>
      </c>
      <c r="AG404" s="582"/>
      <c r="AH404" s="582"/>
      <c r="AI404" s="582"/>
      <c r="AJ404" s="582"/>
      <c r="AK404" s="586">
        <f t="shared" ref="AK404:AK467" si="170">(((AG404+L404*0.002)*(AH404+L404*0.002))*2+((AG404+L404*0.002)*(AI404+L404*0.002))*2+((AH404+L404*0.002)*(AI404+L404*0.002))*2)*AJ404</f>
        <v>0</v>
      </c>
      <c r="AL404" s="582"/>
      <c r="AM404" s="582"/>
      <c r="AN404" s="586">
        <f t="shared" ref="AN404:AN467" si="171">PI()*(AL404/2)^2*AM404</f>
        <v>0</v>
      </c>
      <c r="AO404" s="582"/>
      <c r="AP404" s="582"/>
      <c r="AQ404" s="582"/>
      <c r="AR404" s="588">
        <f t="shared" ref="AR404:AR467" si="172">IF(AO404="",0,(AQ404*AP404*AO404))</f>
        <v>0</v>
      </c>
      <c r="AS404" s="590">
        <f t="shared" si="161"/>
        <v>0</v>
      </c>
      <c r="AT404" s="583" t="str">
        <f t="shared" ref="AT404:AT467" si="173">IF(G404="REM. ISOLANTE TÉRM. FLEX. TUBOS/EQP.",AS404,IF(G404="REM.ISOLANTE TÉRMICO RÍGIDO EM TUBO/EQTO",AS404,""))</f>
        <v/>
      </c>
      <c r="AU404" s="583" t="str">
        <f t="shared" ref="AU404:AU467" si="174">IF(G404="REM. ISOLANTE TÉRM. FLEX. TUBOS/EQP.",AS404*(K404/1000),IF(G404="REM.ISOLANTE TÉRMICO RÍGIDO EM TUBO/EQTO",AS404*(K404/1000),""))</f>
        <v/>
      </c>
      <c r="AV404" s="584" t="str">
        <f>IFERROR(VLOOKUP(G404,'base dados'!$B$2:$C$47,2,FALSE),"")</f>
        <v/>
      </c>
      <c r="AW404" s="589">
        <f t="shared" ref="AW404:AW467" si="175">IF(AV404="",0,AU404*AV404)</f>
        <v>0</v>
      </c>
      <c r="AX404" s="583" t="str">
        <f t="shared" ref="AX404:AX467" si="176">IF(H404="INST. ISOL TÉRM. FLEX. EQTO (DENS 64-96)",AS404,IF(H404="INST. ISOLANTE TÉRM. RÍGIDO EM EQUIPAM.",AS404,IF(H404="INST. ISOLANTE TÉRM. À FRIO PRÉ-MOL EQTO",AS404,IF(H404="INST. ISOL. TÉRM. À FRIO INJETADO-EQTO",AS404,""))))</f>
        <v/>
      </c>
      <c r="AY404" s="583" t="str">
        <f t="shared" ref="AY404:AY467" si="177">IF(H404="INST. ISOL TÉRM. FLEX. EQTO (DENS 64-96)",AS404*(L404/1000),IF(H404="INST. ISOLANTE TÉRM. RÍGIDO EM EQUIPAM.",AS404*(L404/1000),IF(H404="INST. ISOLANTE TÉRM. À FRIO PRÉ-MOL EQTO",AS404*(L404/1000),IF(H404="INST. ISOL. TÉRM. À FRIO INJETADO-EQTO",AS404*(L404/1000),""))))</f>
        <v/>
      </c>
      <c r="AZ404" s="585" t="str">
        <f>IFERROR(VLOOKUP(H404,'base dados'!$B$2:$C$47,2,FALSE),"")</f>
        <v/>
      </c>
      <c r="BA404" s="589">
        <f t="shared" ref="BA404:BA467" si="178">IFERROR(IF(AZ404="",0,AY404*AZ404),0)</f>
        <v>0</v>
      </c>
      <c r="BB404" s="589">
        <f t="shared" ref="BB404:BB467" si="179">BA404+AW404</f>
        <v>0</v>
      </c>
      <c r="BD404" s="494"/>
      <c r="BE404" s="494"/>
      <c r="BF404" s="494"/>
      <c r="BG404" s="494"/>
      <c r="BH404" s="482" t="e">
        <f>VLOOKUP(I404,[27]TABELAS!$E$1:$F$48,2,0)</f>
        <v>#N/A</v>
      </c>
      <c r="BI404" s="491" t="str">
        <f>IF(AV404="","",VLOOKUP(CONCATENATE(I404,K404),[27]atualizada!$A$6:$N$160,12,0))</f>
        <v/>
      </c>
      <c r="BJ404" s="491" t="e">
        <f>IF(#REF!="","",VLOOKUP(CONCATENATE(I404,K404),[27]atualizada!$A$6:$N$160,8,0))</f>
        <v>#REF!</v>
      </c>
      <c r="BK404" s="491" t="e">
        <f>IF(BA404="","",VLOOKUP(CONCATENATE(I404,K404),[27]atualizada!$A$6:$N$160,10,0))</f>
        <v>#N/A</v>
      </c>
      <c r="BL404" s="494"/>
      <c r="BM404" s="494"/>
      <c r="BO404" s="491"/>
      <c r="BP404" s="491"/>
      <c r="BQ404" s="492">
        <f t="shared" si="163"/>
        <v>0</v>
      </c>
      <c r="BR404" s="494"/>
      <c r="BS404" s="494"/>
      <c r="BT404" s="494"/>
      <c r="BX404" s="493">
        <f t="shared" ref="BX404:BX467" si="180">AW404*BD404</f>
        <v>0</v>
      </c>
      <c r="BY404" s="493" t="e">
        <f>#REF!*BE404</f>
        <v>#REF!</v>
      </c>
      <c r="BZ404" s="493">
        <f t="shared" si="162"/>
        <v>0</v>
      </c>
    </row>
    <row r="405" spans="1:78" ht="49.9" customHeight="1">
      <c r="A405" s="482">
        <f>IFERROR(VLOOKUP(G405,'base dados'!$K$2:$L$3,2,FALSE),0)</f>
        <v>0</v>
      </c>
      <c r="B405" s="482">
        <f>IFERROR(VLOOKUP(H405,'base dados'!$O$2:$P$5,2,FALSE),0)</f>
        <v>0</v>
      </c>
      <c r="C405" s="578">
        <f t="shared" si="160"/>
        <v>395</v>
      </c>
      <c r="D405" s="578"/>
      <c r="E405" s="578"/>
      <c r="F405" s="581"/>
      <c r="G405" s="579"/>
      <c r="H405" s="579"/>
      <c r="I405" s="578" t="str">
        <f>IFERROR(VLOOKUP(H405,'base dados'!$B$1:$E$47,4,FALSE)," ")</f>
        <v xml:space="preserve"> </v>
      </c>
      <c r="J405" s="582" t="s">
        <v>861</v>
      </c>
      <c r="K405" s="582">
        <v>100</v>
      </c>
      <c r="L405" s="586">
        <f t="shared" si="164"/>
        <v>100</v>
      </c>
      <c r="M405" s="587"/>
      <c r="N405" s="587"/>
      <c r="O405" s="586">
        <f t="shared" si="165"/>
        <v>0</v>
      </c>
      <c r="P405" s="587"/>
      <c r="Q405" s="587"/>
      <c r="R405" s="587"/>
      <c r="S405" s="587"/>
      <c r="T405" s="586">
        <f t="shared" si="166"/>
        <v>0</v>
      </c>
      <c r="U405" s="582"/>
      <c r="V405" s="582"/>
      <c r="W405" s="582"/>
      <c r="X405" s="582"/>
      <c r="Y405" s="586">
        <f t="shared" si="167"/>
        <v>0</v>
      </c>
      <c r="Z405" s="582"/>
      <c r="AA405" s="582"/>
      <c r="AB405" s="586">
        <f t="shared" si="168"/>
        <v>0</v>
      </c>
      <c r="AC405" s="582"/>
      <c r="AD405" s="582"/>
      <c r="AE405" s="582"/>
      <c r="AF405" s="586">
        <f t="shared" si="169"/>
        <v>0</v>
      </c>
      <c r="AG405" s="582"/>
      <c r="AH405" s="582"/>
      <c r="AI405" s="582"/>
      <c r="AJ405" s="582"/>
      <c r="AK405" s="586">
        <f t="shared" si="170"/>
        <v>0</v>
      </c>
      <c r="AL405" s="582"/>
      <c r="AM405" s="582"/>
      <c r="AN405" s="586">
        <f t="shared" si="171"/>
        <v>0</v>
      </c>
      <c r="AO405" s="582"/>
      <c r="AP405" s="582"/>
      <c r="AQ405" s="582"/>
      <c r="AR405" s="588">
        <f t="shared" si="172"/>
        <v>0</v>
      </c>
      <c r="AS405" s="590">
        <f t="shared" si="161"/>
        <v>0</v>
      </c>
      <c r="AT405" s="583" t="str">
        <f t="shared" si="173"/>
        <v/>
      </c>
      <c r="AU405" s="583" t="str">
        <f t="shared" si="174"/>
        <v/>
      </c>
      <c r="AV405" s="584" t="str">
        <f>IFERROR(VLOOKUP(G405,'base dados'!$B$2:$C$47,2,FALSE),"")</f>
        <v/>
      </c>
      <c r="AW405" s="589">
        <f t="shared" si="175"/>
        <v>0</v>
      </c>
      <c r="AX405" s="583" t="str">
        <f t="shared" si="176"/>
        <v/>
      </c>
      <c r="AY405" s="583" t="str">
        <f t="shared" si="177"/>
        <v/>
      </c>
      <c r="AZ405" s="585" t="str">
        <f>IFERROR(VLOOKUP(H405,'base dados'!$B$2:$C$47,2,FALSE),"")</f>
        <v/>
      </c>
      <c r="BA405" s="589">
        <f t="shared" si="178"/>
        <v>0</v>
      </c>
      <c r="BB405" s="589">
        <f t="shared" si="179"/>
        <v>0</v>
      </c>
      <c r="BD405" s="494"/>
      <c r="BE405" s="494"/>
      <c r="BF405" s="494"/>
      <c r="BG405" s="494"/>
      <c r="BH405" s="482" t="e">
        <f>VLOOKUP(I405,[27]TABELAS!$E$1:$F$48,2,0)</f>
        <v>#N/A</v>
      </c>
      <c r="BI405" s="491" t="str">
        <f>IF(AV405="","",VLOOKUP(CONCATENATE(I405,K405),[27]atualizada!$A$6:$N$160,12,0))</f>
        <v/>
      </c>
      <c r="BJ405" s="491" t="e">
        <f>IF(#REF!="","",VLOOKUP(CONCATENATE(I405,K405),[27]atualizada!$A$6:$N$160,8,0))</f>
        <v>#REF!</v>
      </c>
      <c r="BK405" s="491" t="e">
        <f>IF(BA405="","",VLOOKUP(CONCATENATE(I405,K405),[27]atualizada!$A$6:$N$160,10,0))</f>
        <v>#N/A</v>
      </c>
      <c r="BL405" s="494"/>
      <c r="BM405" s="494"/>
      <c r="BO405" s="491"/>
      <c r="BP405" s="491"/>
      <c r="BQ405" s="492">
        <f t="shared" si="163"/>
        <v>0</v>
      </c>
      <c r="BR405" s="494"/>
      <c r="BS405" s="494"/>
      <c r="BT405" s="494"/>
      <c r="BX405" s="493">
        <f t="shared" si="180"/>
        <v>0</v>
      </c>
      <c r="BY405" s="493" t="e">
        <f>#REF!*BE405</f>
        <v>#REF!</v>
      </c>
      <c r="BZ405" s="493">
        <f t="shared" si="162"/>
        <v>0</v>
      </c>
    </row>
    <row r="406" spans="1:78" ht="49.9" customHeight="1">
      <c r="A406" s="482">
        <f>IFERROR(VLOOKUP(G406,'base dados'!$K$2:$L$3,2,FALSE),0)</f>
        <v>0</v>
      </c>
      <c r="B406" s="482">
        <f>IFERROR(VLOOKUP(H406,'base dados'!$O$2:$P$5,2,FALSE),0)</f>
        <v>0</v>
      </c>
      <c r="C406" s="578">
        <f t="shared" si="160"/>
        <v>396</v>
      </c>
      <c r="D406" s="578"/>
      <c r="E406" s="578"/>
      <c r="F406" s="581"/>
      <c r="G406" s="579"/>
      <c r="H406" s="579"/>
      <c r="I406" s="578" t="str">
        <f>IFERROR(VLOOKUP(H406,'base dados'!$B$1:$E$47,4,FALSE)," ")</f>
        <v xml:space="preserve"> </v>
      </c>
      <c r="J406" s="582" t="s">
        <v>861</v>
      </c>
      <c r="K406" s="582">
        <v>100</v>
      </c>
      <c r="L406" s="586">
        <f t="shared" si="164"/>
        <v>100</v>
      </c>
      <c r="M406" s="587"/>
      <c r="N406" s="587"/>
      <c r="O406" s="586">
        <f t="shared" si="165"/>
        <v>0</v>
      </c>
      <c r="P406" s="587"/>
      <c r="Q406" s="587"/>
      <c r="R406" s="587"/>
      <c r="S406" s="587"/>
      <c r="T406" s="586">
        <f t="shared" si="166"/>
        <v>0</v>
      </c>
      <c r="U406" s="582"/>
      <c r="V406" s="582"/>
      <c r="W406" s="582"/>
      <c r="X406" s="582"/>
      <c r="Y406" s="586">
        <f t="shared" si="167"/>
        <v>0</v>
      </c>
      <c r="Z406" s="582"/>
      <c r="AA406" s="582"/>
      <c r="AB406" s="586">
        <f t="shared" si="168"/>
        <v>0</v>
      </c>
      <c r="AC406" s="582"/>
      <c r="AD406" s="582"/>
      <c r="AE406" s="582"/>
      <c r="AF406" s="586">
        <f t="shared" si="169"/>
        <v>0</v>
      </c>
      <c r="AG406" s="582"/>
      <c r="AH406" s="582"/>
      <c r="AI406" s="582"/>
      <c r="AJ406" s="582"/>
      <c r="AK406" s="586">
        <f t="shared" si="170"/>
        <v>0</v>
      </c>
      <c r="AL406" s="582"/>
      <c r="AM406" s="582"/>
      <c r="AN406" s="586">
        <f t="shared" si="171"/>
        <v>0</v>
      </c>
      <c r="AO406" s="582"/>
      <c r="AP406" s="582"/>
      <c r="AQ406" s="582"/>
      <c r="AR406" s="588">
        <f t="shared" si="172"/>
        <v>0</v>
      </c>
      <c r="AS406" s="590">
        <f t="shared" si="161"/>
        <v>0</v>
      </c>
      <c r="AT406" s="583" t="str">
        <f t="shared" si="173"/>
        <v/>
      </c>
      <c r="AU406" s="583" t="str">
        <f t="shared" si="174"/>
        <v/>
      </c>
      <c r="AV406" s="584" t="str">
        <f>IFERROR(VLOOKUP(G406,'base dados'!$B$2:$C$47,2,FALSE),"")</f>
        <v/>
      </c>
      <c r="AW406" s="589">
        <f t="shared" si="175"/>
        <v>0</v>
      </c>
      <c r="AX406" s="583" t="str">
        <f t="shared" si="176"/>
        <v/>
      </c>
      <c r="AY406" s="583" t="str">
        <f t="shared" si="177"/>
        <v/>
      </c>
      <c r="AZ406" s="585" t="str">
        <f>IFERROR(VLOOKUP(H406,'base dados'!$B$2:$C$47,2,FALSE),"")</f>
        <v/>
      </c>
      <c r="BA406" s="589">
        <f t="shared" si="178"/>
        <v>0</v>
      </c>
      <c r="BB406" s="589">
        <f t="shared" si="179"/>
        <v>0</v>
      </c>
      <c r="BD406" s="494"/>
      <c r="BE406" s="494"/>
      <c r="BF406" s="494"/>
      <c r="BG406" s="494"/>
      <c r="BH406" s="482" t="e">
        <f>VLOOKUP(I406,[27]TABELAS!$E$1:$F$48,2,0)</f>
        <v>#N/A</v>
      </c>
      <c r="BI406" s="491" t="str">
        <f>IF(AV406="","",VLOOKUP(CONCATENATE(I406,K406),[27]atualizada!$A$6:$N$160,12,0))</f>
        <v/>
      </c>
      <c r="BJ406" s="491" t="e">
        <f>IF(#REF!="","",VLOOKUP(CONCATENATE(I406,K406),[27]atualizada!$A$6:$N$160,8,0))</f>
        <v>#REF!</v>
      </c>
      <c r="BK406" s="491" t="e">
        <f>IF(BA406="","",VLOOKUP(CONCATENATE(I406,K406),[27]atualizada!$A$6:$N$160,10,0))</f>
        <v>#N/A</v>
      </c>
      <c r="BL406" s="494"/>
      <c r="BM406" s="494"/>
      <c r="BO406" s="491"/>
      <c r="BP406" s="491"/>
      <c r="BQ406" s="492">
        <f t="shared" si="163"/>
        <v>0</v>
      </c>
      <c r="BR406" s="494"/>
      <c r="BS406" s="494"/>
      <c r="BT406" s="494"/>
      <c r="BX406" s="493">
        <f t="shared" si="180"/>
        <v>0</v>
      </c>
      <c r="BY406" s="493" t="e">
        <f>#REF!*BE406</f>
        <v>#REF!</v>
      </c>
      <c r="BZ406" s="493">
        <f t="shared" si="162"/>
        <v>0</v>
      </c>
    </row>
    <row r="407" spans="1:78" ht="49.9" customHeight="1">
      <c r="A407" s="482">
        <f>IFERROR(VLOOKUP(G407,'base dados'!$K$2:$L$3,2,FALSE),0)</f>
        <v>0</v>
      </c>
      <c r="B407" s="482">
        <f>IFERROR(VLOOKUP(H407,'base dados'!$O$2:$P$5,2,FALSE),0)</f>
        <v>0</v>
      </c>
      <c r="C407" s="578">
        <f t="shared" si="160"/>
        <v>397</v>
      </c>
      <c r="D407" s="578"/>
      <c r="E407" s="578"/>
      <c r="F407" s="581"/>
      <c r="G407" s="579"/>
      <c r="H407" s="579"/>
      <c r="I407" s="578" t="str">
        <f>IFERROR(VLOOKUP(H407,'base dados'!$B$1:$E$47,4,FALSE)," ")</f>
        <v xml:space="preserve"> </v>
      </c>
      <c r="J407" s="582" t="s">
        <v>861</v>
      </c>
      <c r="K407" s="582">
        <v>100</v>
      </c>
      <c r="L407" s="586">
        <f t="shared" si="164"/>
        <v>100</v>
      </c>
      <c r="M407" s="587"/>
      <c r="N407" s="587"/>
      <c r="O407" s="586">
        <f t="shared" si="165"/>
        <v>0</v>
      </c>
      <c r="P407" s="587"/>
      <c r="Q407" s="587"/>
      <c r="R407" s="587"/>
      <c r="S407" s="587"/>
      <c r="T407" s="586">
        <f t="shared" si="166"/>
        <v>0</v>
      </c>
      <c r="U407" s="582"/>
      <c r="V407" s="582"/>
      <c r="W407" s="582"/>
      <c r="X407" s="582"/>
      <c r="Y407" s="586">
        <f t="shared" si="167"/>
        <v>0</v>
      </c>
      <c r="Z407" s="582"/>
      <c r="AA407" s="582"/>
      <c r="AB407" s="586">
        <f t="shared" si="168"/>
        <v>0</v>
      </c>
      <c r="AC407" s="582"/>
      <c r="AD407" s="582"/>
      <c r="AE407" s="582"/>
      <c r="AF407" s="586">
        <f t="shared" si="169"/>
        <v>0</v>
      </c>
      <c r="AG407" s="582"/>
      <c r="AH407" s="582"/>
      <c r="AI407" s="582"/>
      <c r="AJ407" s="582"/>
      <c r="AK407" s="586">
        <f t="shared" si="170"/>
        <v>0</v>
      </c>
      <c r="AL407" s="582"/>
      <c r="AM407" s="582"/>
      <c r="AN407" s="586">
        <f t="shared" si="171"/>
        <v>0</v>
      </c>
      <c r="AO407" s="582"/>
      <c r="AP407" s="582"/>
      <c r="AQ407" s="582"/>
      <c r="AR407" s="588">
        <f t="shared" si="172"/>
        <v>0</v>
      </c>
      <c r="AS407" s="590">
        <f t="shared" si="161"/>
        <v>0</v>
      </c>
      <c r="AT407" s="583" t="str">
        <f t="shared" si="173"/>
        <v/>
      </c>
      <c r="AU407" s="583" t="str">
        <f t="shared" si="174"/>
        <v/>
      </c>
      <c r="AV407" s="584" t="str">
        <f>IFERROR(VLOOKUP(G407,'base dados'!$B$2:$C$47,2,FALSE),"")</f>
        <v/>
      </c>
      <c r="AW407" s="589">
        <f t="shared" si="175"/>
        <v>0</v>
      </c>
      <c r="AX407" s="583" t="str">
        <f t="shared" si="176"/>
        <v/>
      </c>
      <c r="AY407" s="583" t="str">
        <f t="shared" si="177"/>
        <v/>
      </c>
      <c r="AZ407" s="585" t="str">
        <f>IFERROR(VLOOKUP(H407,'base dados'!$B$2:$C$47,2,FALSE),"")</f>
        <v/>
      </c>
      <c r="BA407" s="589">
        <f t="shared" si="178"/>
        <v>0</v>
      </c>
      <c r="BB407" s="589">
        <f t="shared" si="179"/>
        <v>0</v>
      </c>
      <c r="BD407" s="494"/>
      <c r="BE407" s="494"/>
      <c r="BF407" s="494"/>
      <c r="BG407" s="494"/>
      <c r="BH407" s="482" t="e">
        <f>VLOOKUP(I407,[27]TABELAS!$E$1:$F$48,2,0)</f>
        <v>#N/A</v>
      </c>
      <c r="BI407" s="491" t="str">
        <f>IF(AV407="","",VLOOKUP(CONCATENATE(I407,K407),[27]atualizada!$A$6:$N$160,12,0))</f>
        <v/>
      </c>
      <c r="BJ407" s="491" t="e">
        <f>IF(#REF!="","",VLOOKUP(CONCATENATE(I407,K407),[27]atualizada!$A$6:$N$160,8,0))</f>
        <v>#REF!</v>
      </c>
      <c r="BK407" s="491" t="e">
        <f>IF(BA407="","",VLOOKUP(CONCATENATE(I407,K407),[27]atualizada!$A$6:$N$160,10,0))</f>
        <v>#N/A</v>
      </c>
      <c r="BL407" s="494"/>
      <c r="BM407" s="494"/>
      <c r="BO407" s="491"/>
      <c r="BP407" s="491"/>
      <c r="BQ407" s="492">
        <f t="shared" si="163"/>
        <v>0</v>
      </c>
      <c r="BR407" s="494"/>
      <c r="BS407" s="494"/>
      <c r="BT407" s="494"/>
      <c r="BX407" s="493">
        <f t="shared" si="180"/>
        <v>0</v>
      </c>
      <c r="BY407" s="493" t="e">
        <f>#REF!*BE407</f>
        <v>#REF!</v>
      </c>
      <c r="BZ407" s="493">
        <f t="shared" si="162"/>
        <v>0</v>
      </c>
    </row>
    <row r="408" spans="1:78" ht="49.9" customHeight="1">
      <c r="A408" s="482">
        <f>IFERROR(VLOOKUP(G408,'base dados'!$K$2:$L$3,2,FALSE),0)</f>
        <v>0</v>
      </c>
      <c r="B408" s="482">
        <f>IFERROR(VLOOKUP(H408,'base dados'!$O$2:$P$5,2,FALSE),0)</f>
        <v>0</v>
      </c>
      <c r="C408" s="578">
        <f t="shared" si="160"/>
        <v>398</v>
      </c>
      <c r="D408" s="578"/>
      <c r="E408" s="578"/>
      <c r="F408" s="581"/>
      <c r="G408" s="579"/>
      <c r="H408" s="579"/>
      <c r="I408" s="578" t="str">
        <f>IFERROR(VLOOKUP(H408,'base dados'!$B$1:$E$47,4,FALSE)," ")</f>
        <v xml:space="preserve"> </v>
      </c>
      <c r="J408" s="582" t="s">
        <v>861</v>
      </c>
      <c r="K408" s="582">
        <v>100</v>
      </c>
      <c r="L408" s="586">
        <f t="shared" si="164"/>
        <v>100</v>
      </c>
      <c r="M408" s="587"/>
      <c r="N408" s="587"/>
      <c r="O408" s="586">
        <f t="shared" si="165"/>
        <v>0</v>
      </c>
      <c r="P408" s="587"/>
      <c r="Q408" s="587"/>
      <c r="R408" s="587"/>
      <c r="S408" s="587"/>
      <c r="T408" s="586">
        <f t="shared" si="166"/>
        <v>0</v>
      </c>
      <c r="U408" s="582"/>
      <c r="V408" s="582"/>
      <c r="W408" s="582"/>
      <c r="X408" s="582"/>
      <c r="Y408" s="586">
        <f t="shared" si="167"/>
        <v>0</v>
      </c>
      <c r="Z408" s="582"/>
      <c r="AA408" s="582"/>
      <c r="AB408" s="586">
        <f t="shared" si="168"/>
        <v>0</v>
      </c>
      <c r="AC408" s="582"/>
      <c r="AD408" s="582"/>
      <c r="AE408" s="582"/>
      <c r="AF408" s="586">
        <f t="shared" si="169"/>
        <v>0</v>
      </c>
      <c r="AG408" s="582"/>
      <c r="AH408" s="582"/>
      <c r="AI408" s="582"/>
      <c r="AJ408" s="582"/>
      <c r="AK408" s="586">
        <f t="shared" si="170"/>
        <v>0</v>
      </c>
      <c r="AL408" s="582"/>
      <c r="AM408" s="582"/>
      <c r="AN408" s="586">
        <f t="shared" si="171"/>
        <v>0</v>
      </c>
      <c r="AO408" s="582"/>
      <c r="AP408" s="582"/>
      <c r="AQ408" s="582"/>
      <c r="AR408" s="588">
        <f t="shared" si="172"/>
        <v>0</v>
      </c>
      <c r="AS408" s="590">
        <f t="shared" si="161"/>
        <v>0</v>
      </c>
      <c r="AT408" s="583" t="str">
        <f t="shared" si="173"/>
        <v/>
      </c>
      <c r="AU408" s="583" t="str">
        <f t="shared" si="174"/>
        <v/>
      </c>
      <c r="AV408" s="584" t="str">
        <f>IFERROR(VLOOKUP(G408,'base dados'!$B$2:$C$47,2,FALSE),"")</f>
        <v/>
      </c>
      <c r="AW408" s="589">
        <f t="shared" si="175"/>
        <v>0</v>
      </c>
      <c r="AX408" s="583" t="str">
        <f t="shared" si="176"/>
        <v/>
      </c>
      <c r="AY408" s="583" t="str">
        <f t="shared" si="177"/>
        <v/>
      </c>
      <c r="AZ408" s="585" t="str">
        <f>IFERROR(VLOOKUP(H408,'base dados'!$B$2:$C$47,2,FALSE),"")</f>
        <v/>
      </c>
      <c r="BA408" s="589">
        <f t="shared" si="178"/>
        <v>0</v>
      </c>
      <c r="BB408" s="589">
        <f t="shared" si="179"/>
        <v>0</v>
      </c>
      <c r="BD408" s="494"/>
      <c r="BE408" s="494"/>
      <c r="BF408" s="494"/>
      <c r="BG408" s="494"/>
      <c r="BH408" s="482" t="e">
        <f>VLOOKUP(I408,[27]TABELAS!$E$1:$F$48,2,0)</f>
        <v>#N/A</v>
      </c>
      <c r="BI408" s="491" t="str">
        <f>IF(AV408="","",VLOOKUP(CONCATENATE(I408,K408),[27]atualizada!$A$6:$N$160,12,0))</f>
        <v/>
      </c>
      <c r="BJ408" s="491" t="e">
        <f>IF(#REF!="","",VLOOKUP(CONCATENATE(I408,K408),[27]atualizada!$A$6:$N$160,8,0))</f>
        <v>#REF!</v>
      </c>
      <c r="BK408" s="491" t="e">
        <f>IF(BA408="","",VLOOKUP(CONCATENATE(I408,K408),[27]atualizada!$A$6:$N$160,10,0))</f>
        <v>#N/A</v>
      </c>
      <c r="BL408" s="494"/>
      <c r="BM408" s="494"/>
      <c r="BO408" s="491"/>
      <c r="BP408" s="491"/>
      <c r="BQ408" s="492">
        <f t="shared" si="163"/>
        <v>0</v>
      </c>
      <c r="BR408" s="494"/>
      <c r="BS408" s="494"/>
      <c r="BT408" s="494"/>
      <c r="BX408" s="493">
        <f t="shared" si="180"/>
        <v>0</v>
      </c>
      <c r="BY408" s="493" t="e">
        <f>#REF!*BE408</f>
        <v>#REF!</v>
      </c>
      <c r="BZ408" s="493">
        <f t="shared" si="162"/>
        <v>0</v>
      </c>
    </row>
    <row r="409" spans="1:78" ht="49.9" customHeight="1">
      <c r="A409" s="482">
        <f>IFERROR(VLOOKUP(G409,'base dados'!$K$2:$L$3,2,FALSE),0)</f>
        <v>0</v>
      </c>
      <c r="B409" s="482">
        <f>IFERROR(VLOOKUP(H409,'base dados'!$O$2:$P$5,2,FALSE),0)</f>
        <v>0</v>
      </c>
      <c r="C409" s="578">
        <f t="shared" si="160"/>
        <v>399</v>
      </c>
      <c r="D409" s="578"/>
      <c r="E409" s="578"/>
      <c r="F409" s="581"/>
      <c r="G409" s="579"/>
      <c r="H409" s="579"/>
      <c r="I409" s="578" t="str">
        <f>IFERROR(VLOOKUP(H409,'base dados'!$B$1:$E$47,4,FALSE)," ")</f>
        <v xml:space="preserve"> </v>
      </c>
      <c r="J409" s="582" t="s">
        <v>861</v>
      </c>
      <c r="K409" s="582">
        <v>100</v>
      </c>
      <c r="L409" s="586">
        <f t="shared" si="164"/>
        <v>100</v>
      </c>
      <c r="M409" s="587"/>
      <c r="N409" s="587"/>
      <c r="O409" s="586">
        <f t="shared" si="165"/>
        <v>0</v>
      </c>
      <c r="P409" s="587"/>
      <c r="Q409" s="587"/>
      <c r="R409" s="587"/>
      <c r="S409" s="587"/>
      <c r="T409" s="586">
        <f t="shared" si="166"/>
        <v>0</v>
      </c>
      <c r="U409" s="582"/>
      <c r="V409" s="582"/>
      <c r="W409" s="582"/>
      <c r="X409" s="582"/>
      <c r="Y409" s="586">
        <f t="shared" si="167"/>
        <v>0</v>
      </c>
      <c r="Z409" s="582"/>
      <c r="AA409" s="582"/>
      <c r="AB409" s="586">
        <f t="shared" si="168"/>
        <v>0</v>
      </c>
      <c r="AC409" s="582"/>
      <c r="AD409" s="582"/>
      <c r="AE409" s="582"/>
      <c r="AF409" s="586">
        <f t="shared" si="169"/>
        <v>0</v>
      </c>
      <c r="AG409" s="582"/>
      <c r="AH409" s="582"/>
      <c r="AI409" s="582"/>
      <c r="AJ409" s="582"/>
      <c r="AK409" s="586">
        <f t="shared" si="170"/>
        <v>0</v>
      </c>
      <c r="AL409" s="582"/>
      <c r="AM409" s="582"/>
      <c r="AN409" s="586">
        <f t="shared" si="171"/>
        <v>0</v>
      </c>
      <c r="AO409" s="582"/>
      <c r="AP409" s="582"/>
      <c r="AQ409" s="582"/>
      <c r="AR409" s="588">
        <f t="shared" si="172"/>
        <v>0</v>
      </c>
      <c r="AS409" s="590">
        <f t="shared" si="161"/>
        <v>0</v>
      </c>
      <c r="AT409" s="583" t="str">
        <f t="shared" si="173"/>
        <v/>
      </c>
      <c r="AU409" s="583" t="str">
        <f t="shared" si="174"/>
        <v/>
      </c>
      <c r="AV409" s="584" t="str">
        <f>IFERROR(VLOOKUP(G409,'base dados'!$B$2:$C$47,2,FALSE),"")</f>
        <v/>
      </c>
      <c r="AW409" s="589">
        <f t="shared" si="175"/>
        <v>0</v>
      </c>
      <c r="AX409" s="583" t="str">
        <f t="shared" si="176"/>
        <v/>
      </c>
      <c r="AY409" s="583" t="str">
        <f t="shared" si="177"/>
        <v/>
      </c>
      <c r="AZ409" s="585" t="str">
        <f>IFERROR(VLOOKUP(H409,'base dados'!$B$2:$C$47,2,FALSE),"")</f>
        <v/>
      </c>
      <c r="BA409" s="589">
        <f t="shared" si="178"/>
        <v>0</v>
      </c>
      <c r="BB409" s="589">
        <f t="shared" si="179"/>
        <v>0</v>
      </c>
      <c r="BD409" s="494"/>
      <c r="BE409" s="494"/>
      <c r="BF409" s="494"/>
      <c r="BG409" s="494"/>
      <c r="BH409" s="482" t="e">
        <f>VLOOKUP(I409,[27]TABELAS!$E$1:$F$48,2,0)</f>
        <v>#N/A</v>
      </c>
      <c r="BI409" s="491" t="str">
        <f>IF(AV409="","",VLOOKUP(CONCATENATE(I409,K409),[27]atualizada!$A$6:$N$160,12,0))</f>
        <v/>
      </c>
      <c r="BJ409" s="491" t="e">
        <f>IF(#REF!="","",VLOOKUP(CONCATENATE(I409,K409),[27]atualizada!$A$6:$N$160,8,0))</f>
        <v>#REF!</v>
      </c>
      <c r="BK409" s="491" t="e">
        <f>IF(BA409="","",VLOOKUP(CONCATENATE(I409,K409),[27]atualizada!$A$6:$N$160,10,0))</f>
        <v>#N/A</v>
      </c>
      <c r="BL409" s="494"/>
      <c r="BM409" s="494"/>
      <c r="BO409" s="491"/>
      <c r="BP409" s="491"/>
      <c r="BQ409" s="492">
        <f t="shared" si="163"/>
        <v>0</v>
      </c>
      <c r="BR409" s="494"/>
      <c r="BS409" s="494"/>
      <c r="BT409" s="494"/>
      <c r="BX409" s="493">
        <f t="shared" si="180"/>
        <v>0</v>
      </c>
      <c r="BY409" s="493" t="e">
        <f>#REF!*BE409</f>
        <v>#REF!</v>
      </c>
      <c r="BZ409" s="493">
        <f t="shared" si="162"/>
        <v>0</v>
      </c>
    </row>
    <row r="410" spans="1:78" ht="49.9" customHeight="1">
      <c r="A410" s="482">
        <f>IFERROR(VLOOKUP(G410,'base dados'!$K$2:$L$3,2,FALSE),0)</f>
        <v>0</v>
      </c>
      <c r="B410" s="482">
        <f>IFERROR(VLOOKUP(H410,'base dados'!$O$2:$P$5,2,FALSE),0)</f>
        <v>0</v>
      </c>
      <c r="C410" s="578">
        <f t="shared" si="160"/>
        <v>400</v>
      </c>
      <c r="D410" s="578"/>
      <c r="E410" s="578"/>
      <c r="F410" s="581"/>
      <c r="G410" s="579"/>
      <c r="H410" s="579"/>
      <c r="I410" s="578" t="str">
        <f>IFERROR(VLOOKUP(H410,'base dados'!$B$1:$E$47,4,FALSE)," ")</f>
        <v xml:space="preserve"> </v>
      </c>
      <c r="J410" s="582" t="s">
        <v>861</v>
      </c>
      <c r="K410" s="582">
        <v>100</v>
      </c>
      <c r="L410" s="586">
        <f t="shared" si="164"/>
        <v>100</v>
      </c>
      <c r="M410" s="587"/>
      <c r="N410" s="587"/>
      <c r="O410" s="586">
        <f t="shared" si="165"/>
        <v>0</v>
      </c>
      <c r="P410" s="587"/>
      <c r="Q410" s="587"/>
      <c r="R410" s="587"/>
      <c r="S410" s="587"/>
      <c r="T410" s="586">
        <f t="shared" si="166"/>
        <v>0</v>
      </c>
      <c r="U410" s="582"/>
      <c r="V410" s="582"/>
      <c r="W410" s="582"/>
      <c r="X410" s="582"/>
      <c r="Y410" s="586">
        <f t="shared" si="167"/>
        <v>0</v>
      </c>
      <c r="Z410" s="582"/>
      <c r="AA410" s="582"/>
      <c r="AB410" s="586">
        <f t="shared" si="168"/>
        <v>0</v>
      </c>
      <c r="AC410" s="582"/>
      <c r="AD410" s="582"/>
      <c r="AE410" s="582"/>
      <c r="AF410" s="586">
        <f t="shared" si="169"/>
        <v>0</v>
      </c>
      <c r="AG410" s="582"/>
      <c r="AH410" s="582"/>
      <c r="AI410" s="582"/>
      <c r="AJ410" s="582"/>
      <c r="AK410" s="586">
        <f t="shared" si="170"/>
        <v>0</v>
      </c>
      <c r="AL410" s="582"/>
      <c r="AM410" s="582"/>
      <c r="AN410" s="586">
        <f t="shared" si="171"/>
        <v>0</v>
      </c>
      <c r="AO410" s="582"/>
      <c r="AP410" s="582"/>
      <c r="AQ410" s="582"/>
      <c r="AR410" s="588">
        <f t="shared" si="172"/>
        <v>0</v>
      </c>
      <c r="AS410" s="590">
        <f t="shared" si="161"/>
        <v>0</v>
      </c>
      <c r="AT410" s="583" t="str">
        <f t="shared" si="173"/>
        <v/>
      </c>
      <c r="AU410" s="583" t="str">
        <f t="shared" si="174"/>
        <v/>
      </c>
      <c r="AV410" s="584" t="str">
        <f>IFERROR(VLOOKUP(G410,'base dados'!$B$2:$C$47,2,FALSE),"")</f>
        <v/>
      </c>
      <c r="AW410" s="589">
        <f t="shared" si="175"/>
        <v>0</v>
      </c>
      <c r="AX410" s="583" t="str">
        <f t="shared" si="176"/>
        <v/>
      </c>
      <c r="AY410" s="583" t="str">
        <f t="shared" si="177"/>
        <v/>
      </c>
      <c r="AZ410" s="585" t="str">
        <f>IFERROR(VLOOKUP(H410,'base dados'!$B$2:$C$47,2,FALSE),"")</f>
        <v/>
      </c>
      <c r="BA410" s="589">
        <f t="shared" si="178"/>
        <v>0</v>
      </c>
      <c r="BB410" s="589">
        <f t="shared" si="179"/>
        <v>0</v>
      </c>
      <c r="BD410" s="494"/>
      <c r="BE410" s="494"/>
      <c r="BF410" s="494"/>
      <c r="BG410" s="494"/>
      <c r="BH410" s="482" t="e">
        <f>VLOOKUP(I410,[27]TABELAS!$E$1:$F$48,2,0)</f>
        <v>#N/A</v>
      </c>
      <c r="BI410" s="491" t="str">
        <f>IF(AV410="","",VLOOKUP(CONCATENATE(I410,K410),[27]atualizada!$A$6:$N$160,12,0))</f>
        <v/>
      </c>
      <c r="BJ410" s="491" t="e">
        <f>IF(#REF!="","",VLOOKUP(CONCATENATE(I410,K410),[27]atualizada!$A$6:$N$160,8,0))</f>
        <v>#REF!</v>
      </c>
      <c r="BK410" s="491" t="e">
        <f>IF(BA410="","",VLOOKUP(CONCATENATE(I410,K410),[27]atualizada!$A$6:$N$160,10,0))</f>
        <v>#N/A</v>
      </c>
      <c r="BL410" s="494"/>
      <c r="BM410" s="494"/>
      <c r="BO410" s="491"/>
      <c r="BP410" s="491"/>
      <c r="BQ410" s="492">
        <f t="shared" si="163"/>
        <v>0</v>
      </c>
      <c r="BR410" s="494"/>
      <c r="BS410" s="494"/>
      <c r="BT410" s="494"/>
      <c r="BX410" s="493">
        <f t="shared" si="180"/>
        <v>0</v>
      </c>
      <c r="BY410" s="493" t="e">
        <f>#REF!*BE410</f>
        <v>#REF!</v>
      </c>
      <c r="BZ410" s="493">
        <f t="shared" si="162"/>
        <v>0</v>
      </c>
    </row>
    <row r="411" spans="1:78" ht="49.9" customHeight="1">
      <c r="A411" s="482">
        <f>IFERROR(VLOOKUP(G411,'base dados'!$K$2:$L$3,2,FALSE),0)</f>
        <v>0</v>
      </c>
      <c r="B411" s="482">
        <f>IFERROR(VLOOKUP(H411,'base dados'!$O$2:$P$5,2,FALSE),0)</f>
        <v>0</v>
      </c>
      <c r="C411" s="578">
        <f t="shared" si="160"/>
        <v>401</v>
      </c>
      <c r="D411" s="578"/>
      <c r="E411" s="578"/>
      <c r="F411" s="581"/>
      <c r="G411" s="579"/>
      <c r="H411" s="579"/>
      <c r="I411" s="578" t="str">
        <f>IFERROR(VLOOKUP(H411,'base dados'!$B$1:$E$47,4,FALSE)," ")</f>
        <v xml:space="preserve"> </v>
      </c>
      <c r="J411" s="582" t="s">
        <v>861</v>
      </c>
      <c r="K411" s="582">
        <v>100</v>
      </c>
      <c r="L411" s="586">
        <f t="shared" si="164"/>
        <v>100</v>
      </c>
      <c r="M411" s="587"/>
      <c r="N411" s="587"/>
      <c r="O411" s="586">
        <f t="shared" si="165"/>
        <v>0</v>
      </c>
      <c r="P411" s="587"/>
      <c r="Q411" s="587"/>
      <c r="R411" s="587"/>
      <c r="S411" s="587"/>
      <c r="T411" s="586">
        <f t="shared" si="166"/>
        <v>0</v>
      </c>
      <c r="U411" s="582"/>
      <c r="V411" s="582"/>
      <c r="W411" s="582"/>
      <c r="X411" s="582"/>
      <c r="Y411" s="586">
        <f t="shared" si="167"/>
        <v>0</v>
      </c>
      <c r="Z411" s="582"/>
      <c r="AA411" s="582"/>
      <c r="AB411" s="586">
        <f t="shared" si="168"/>
        <v>0</v>
      </c>
      <c r="AC411" s="582"/>
      <c r="AD411" s="582"/>
      <c r="AE411" s="582"/>
      <c r="AF411" s="586">
        <f t="shared" si="169"/>
        <v>0</v>
      </c>
      <c r="AG411" s="582"/>
      <c r="AH411" s="582"/>
      <c r="AI411" s="582"/>
      <c r="AJ411" s="582"/>
      <c r="AK411" s="586">
        <f t="shared" si="170"/>
        <v>0</v>
      </c>
      <c r="AL411" s="582"/>
      <c r="AM411" s="582"/>
      <c r="AN411" s="586">
        <f t="shared" si="171"/>
        <v>0</v>
      </c>
      <c r="AO411" s="582"/>
      <c r="AP411" s="582"/>
      <c r="AQ411" s="582"/>
      <c r="AR411" s="588">
        <f t="shared" si="172"/>
        <v>0</v>
      </c>
      <c r="AS411" s="590">
        <f t="shared" si="161"/>
        <v>0</v>
      </c>
      <c r="AT411" s="583" t="str">
        <f t="shared" si="173"/>
        <v/>
      </c>
      <c r="AU411" s="583" t="str">
        <f t="shared" si="174"/>
        <v/>
      </c>
      <c r="AV411" s="584" t="str">
        <f>IFERROR(VLOOKUP(G411,'base dados'!$B$2:$C$47,2,FALSE),"")</f>
        <v/>
      </c>
      <c r="AW411" s="589">
        <f t="shared" si="175"/>
        <v>0</v>
      </c>
      <c r="AX411" s="583" t="str">
        <f t="shared" si="176"/>
        <v/>
      </c>
      <c r="AY411" s="583" t="str">
        <f t="shared" si="177"/>
        <v/>
      </c>
      <c r="AZ411" s="585" t="str">
        <f>IFERROR(VLOOKUP(H411,'base dados'!$B$2:$C$47,2,FALSE),"")</f>
        <v/>
      </c>
      <c r="BA411" s="589">
        <f t="shared" si="178"/>
        <v>0</v>
      </c>
      <c r="BB411" s="589">
        <f t="shared" si="179"/>
        <v>0</v>
      </c>
      <c r="BD411" s="494"/>
      <c r="BE411" s="494"/>
      <c r="BF411" s="494"/>
      <c r="BG411" s="494"/>
      <c r="BH411" s="482" t="e">
        <f>VLOOKUP(I411,[27]TABELAS!$E$1:$F$48,2,0)</f>
        <v>#N/A</v>
      </c>
      <c r="BI411" s="491" t="str">
        <f>IF(AV411="","",VLOOKUP(CONCATENATE(I411,K411),[27]atualizada!$A$6:$N$160,12,0))</f>
        <v/>
      </c>
      <c r="BJ411" s="491" t="e">
        <f>IF(#REF!="","",VLOOKUP(CONCATENATE(I411,K411),[27]atualizada!$A$6:$N$160,8,0))</f>
        <v>#REF!</v>
      </c>
      <c r="BK411" s="491" t="e">
        <f>IF(BA411="","",VLOOKUP(CONCATENATE(I411,K411),[27]atualizada!$A$6:$N$160,10,0))</f>
        <v>#N/A</v>
      </c>
      <c r="BL411" s="494"/>
      <c r="BM411" s="494"/>
      <c r="BO411" s="491"/>
      <c r="BP411" s="491"/>
      <c r="BQ411" s="492">
        <f t="shared" si="163"/>
        <v>0</v>
      </c>
      <c r="BR411" s="494"/>
      <c r="BS411" s="494"/>
      <c r="BT411" s="494"/>
      <c r="BX411" s="493">
        <f t="shared" si="180"/>
        <v>0</v>
      </c>
      <c r="BY411" s="493" t="e">
        <f>#REF!*BE411</f>
        <v>#REF!</v>
      </c>
      <c r="BZ411" s="493">
        <f t="shared" si="162"/>
        <v>0</v>
      </c>
    </row>
    <row r="412" spans="1:78" ht="49.9" customHeight="1">
      <c r="A412" s="482">
        <f>IFERROR(VLOOKUP(G412,'base dados'!$K$2:$L$3,2,FALSE),0)</f>
        <v>0</v>
      </c>
      <c r="B412" s="482">
        <f>IFERROR(VLOOKUP(H412,'base dados'!$O$2:$P$5,2,FALSE),0)</f>
        <v>0</v>
      </c>
      <c r="C412" s="578">
        <f t="shared" si="160"/>
        <v>402</v>
      </c>
      <c r="D412" s="578"/>
      <c r="E412" s="578"/>
      <c r="F412" s="581"/>
      <c r="G412" s="579"/>
      <c r="H412" s="579"/>
      <c r="I412" s="578" t="str">
        <f>IFERROR(VLOOKUP(H412,'base dados'!$B$1:$E$47,4,FALSE)," ")</f>
        <v xml:space="preserve"> </v>
      </c>
      <c r="J412" s="582" t="s">
        <v>861</v>
      </c>
      <c r="K412" s="582">
        <v>100</v>
      </c>
      <c r="L412" s="586">
        <f t="shared" si="164"/>
        <v>100</v>
      </c>
      <c r="M412" s="587"/>
      <c r="N412" s="587"/>
      <c r="O412" s="586">
        <f t="shared" si="165"/>
        <v>0</v>
      </c>
      <c r="P412" s="587"/>
      <c r="Q412" s="587"/>
      <c r="R412" s="587"/>
      <c r="S412" s="587"/>
      <c r="T412" s="586">
        <f t="shared" si="166"/>
        <v>0</v>
      </c>
      <c r="U412" s="582"/>
      <c r="V412" s="582"/>
      <c r="W412" s="582"/>
      <c r="X412" s="582"/>
      <c r="Y412" s="586">
        <f t="shared" si="167"/>
        <v>0</v>
      </c>
      <c r="Z412" s="582"/>
      <c r="AA412" s="582"/>
      <c r="AB412" s="586">
        <f t="shared" si="168"/>
        <v>0</v>
      </c>
      <c r="AC412" s="582"/>
      <c r="AD412" s="582"/>
      <c r="AE412" s="582"/>
      <c r="AF412" s="586">
        <f t="shared" si="169"/>
        <v>0</v>
      </c>
      <c r="AG412" s="582"/>
      <c r="AH412" s="582"/>
      <c r="AI412" s="582"/>
      <c r="AJ412" s="582"/>
      <c r="AK412" s="586">
        <f t="shared" si="170"/>
        <v>0</v>
      </c>
      <c r="AL412" s="582"/>
      <c r="AM412" s="582"/>
      <c r="AN412" s="586">
        <f t="shared" si="171"/>
        <v>0</v>
      </c>
      <c r="AO412" s="582"/>
      <c r="AP412" s="582"/>
      <c r="AQ412" s="582"/>
      <c r="AR412" s="588">
        <f t="shared" si="172"/>
        <v>0</v>
      </c>
      <c r="AS412" s="590">
        <f t="shared" si="161"/>
        <v>0</v>
      </c>
      <c r="AT412" s="583" t="str">
        <f t="shared" si="173"/>
        <v/>
      </c>
      <c r="AU412" s="583" t="str">
        <f t="shared" si="174"/>
        <v/>
      </c>
      <c r="AV412" s="584" t="str">
        <f>IFERROR(VLOOKUP(G412,'base dados'!$B$2:$C$47,2,FALSE),"")</f>
        <v/>
      </c>
      <c r="AW412" s="589">
        <f t="shared" si="175"/>
        <v>0</v>
      </c>
      <c r="AX412" s="583" t="str">
        <f t="shared" si="176"/>
        <v/>
      </c>
      <c r="AY412" s="583" t="str">
        <f t="shared" si="177"/>
        <v/>
      </c>
      <c r="AZ412" s="585" t="str">
        <f>IFERROR(VLOOKUP(H412,'base dados'!$B$2:$C$47,2,FALSE),"")</f>
        <v/>
      </c>
      <c r="BA412" s="589">
        <f t="shared" si="178"/>
        <v>0</v>
      </c>
      <c r="BB412" s="589">
        <f t="shared" si="179"/>
        <v>0</v>
      </c>
      <c r="BD412" s="494"/>
      <c r="BE412" s="494"/>
      <c r="BF412" s="494"/>
      <c r="BG412" s="494"/>
      <c r="BH412" s="482" t="e">
        <f>VLOOKUP(I412,[27]TABELAS!$E$1:$F$48,2,0)</f>
        <v>#N/A</v>
      </c>
      <c r="BI412" s="491" t="str">
        <f>IF(AV412="","",VLOOKUP(CONCATENATE(I412,K412),[27]atualizada!$A$6:$N$160,12,0))</f>
        <v/>
      </c>
      <c r="BJ412" s="491" t="e">
        <f>IF(#REF!="","",VLOOKUP(CONCATENATE(I412,K412),[27]atualizada!$A$6:$N$160,8,0))</f>
        <v>#REF!</v>
      </c>
      <c r="BK412" s="491" t="e">
        <f>IF(BA412="","",VLOOKUP(CONCATENATE(I412,K412),[27]atualizada!$A$6:$N$160,10,0))</f>
        <v>#N/A</v>
      </c>
      <c r="BL412" s="494"/>
      <c r="BM412" s="494"/>
      <c r="BO412" s="491"/>
      <c r="BP412" s="491"/>
      <c r="BQ412" s="492">
        <f t="shared" si="163"/>
        <v>0</v>
      </c>
      <c r="BR412" s="494"/>
      <c r="BS412" s="494"/>
      <c r="BT412" s="494"/>
      <c r="BX412" s="493">
        <f t="shared" si="180"/>
        <v>0</v>
      </c>
      <c r="BY412" s="493" t="e">
        <f>#REF!*BE412</f>
        <v>#REF!</v>
      </c>
      <c r="BZ412" s="493">
        <f t="shared" si="162"/>
        <v>0</v>
      </c>
    </row>
    <row r="413" spans="1:78" ht="49.9" customHeight="1">
      <c r="A413" s="482">
        <f>IFERROR(VLOOKUP(G413,'base dados'!$K$2:$L$3,2,FALSE),0)</f>
        <v>0</v>
      </c>
      <c r="B413" s="482">
        <f>IFERROR(VLOOKUP(H413,'base dados'!$O$2:$P$5,2,FALSE),0)</f>
        <v>0</v>
      </c>
      <c r="C413" s="578">
        <f t="shared" si="160"/>
        <v>403</v>
      </c>
      <c r="D413" s="578"/>
      <c r="E413" s="578"/>
      <c r="F413" s="581"/>
      <c r="G413" s="579"/>
      <c r="H413" s="579"/>
      <c r="I413" s="578" t="str">
        <f>IFERROR(VLOOKUP(H413,'base dados'!$B$1:$E$47,4,FALSE)," ")</f>
        <v xml:space="preserve"> </v>
      </c>
      <c r="J413" s="582" t="s">
        <v>861</v>
      </c>
      <c r="K413" s="582">
        <v>100</v>
      </c>
      <c r="L413" s="586">
        <f t="shared" si="164"/>
        <v>100</v>
      </c>
      <c r="M413" s="587"/>
      <c r="N413" s="587"/>
      <c r="O413" s="586">
        <f t="shared" si="165"/>
        <v>0</v>
      </c>
      <c r="P413" s="587"/>
      <c r="Q413" s="587"/>
      <c r="R413" s="587"/>
      <c r="S413" s="587"/>
      <c r="T413" s="586">
        <f t="shared" si="166"/>
        <v>0</v>
      </c>
      <c r="U413" s="582"/>
      <c r="V413" s="582"/>
      <c r="W413" s="582"/>
      <c r="X413" s="582"/>
      <c r="Y413" s="586">
        <f t="shared" si="167"/>
        <v>0</v>
      </c>
      <c r="Z413" s="582"/>
      <c r="AA413" s="582"/>
      <c r="AB413" s="586">
        <f t="shared" si="168"/>
        <v>0</v>
      </c>
      <c r="AC413" s="582"/>
      <c r="AD413" s="582"/>
      <c r="AE413" s="582"/>
      <c r="AF413" s="586">
        <f t="shared" si="169"/>
        <v>0</v>
      </c>
      <c r="AG413" s="582"/>
      <c r="AH413" s="582"/>
      <c r="AI413" s="582"/>
      <c r="AJ413" s="582"/>
      <c r="AK413" s="586">
        <f t="shared" si="170"/>
        <v>0</v>
      </c>
      <c r="AL413" s="582"/>
      <c r="AM413" s="582"/>
      <c r="AN413" s="586">
        <f t="shared" si="171"/>
        <v>0</v>
      </c>
      <c r="AO413" s="582"/>
      <c r="AP413" s="582"/>
      <c r="AQ413" s="582"/>
      <c r="AR413" s="588">
        <f t="shared" si="172"/>
        <v>0</v>
      </c>
      <c r="AS413" s="590">
        <f t="shared" si="161"/>
        <v>0</v>
      </c>
      <c r="AT413" s="583" t="str">
        <f t="shared" si="173"/>
        <v/>
      </c>
      <c r="AU413" s="583" t="str">
        <f t="shared" si="174"/>
        <v/>
      </c>
      <c r="AV413" s="584" t="str">
        <f>IFERROR(VLOOKUP(G413,'base dados'!$B$2:$C$47,2,FALSE),"")</f>
        <v/>
      </c>
      <c r="AW413" s="589">
        <f t="shared" si="175"/>
        <v>0</v>
      </c>
      <c r="AX413" s="583" t="str">
        <f t="shared" si="176"/>
        <v/>
      </c>
      <c r="AY413" s="583" t="str">
        <f t="shared" si="177"/>
        <v/>
      </c>
      <c r="AZ413" s="585" t="str">
        <f>IFERROR(VLOOKUP(H413,'base dados'!$B$2:$C$47,2,FALSE),"")</f>
        <v/>
      </c>
      <c r="BA413" s="589">
        <f t="shared" si="178"/>
        <v>0</v>
      </c>
      <c r="BB413" s="589">
        <f t="shared" si="179"/>
        <v>0</v>
      </c>
      <c r="BD413" s="494"/>
      <c r="BE413" s="494"/>
      <c r="BF413" s="494"/>
      <c r="BG413" s="494"/>
      <c r="BH413" s="482" t="e">
        <f>VLOOKUP(I413,[27]TABELAS!$E$1:$F$48,2,0)</f>
        <v>#N/A</v>
      </c>
      <c r="BI413" s="491" t="str">
        <f>IF(AV413="","",VLOOKUP(CONCATENATE(I413,K413),[27]atualizada!$A$6:$N$160,12,0))</f>
        <v/>
      </c>
      <c r="BJ413" s="491" t="e">
        <f>IF(#REF!="","",VLOOKUP(CONCATENATE(I413,K413),[27]atualizada!$A$6:$N$160,8,0))</f>
        <v>#REF!</v>
      </c>
      <c r="BK413" s="491" t="e">
        <f>IF(BA413="","",VLOOKUP(CONCATENATE(I413,K413),[27]atualizada!$A$6:$N$160,10,0))</f>
        <v>#N/A</v>
      </c>
      <c r="BL413" s="494"/>
      <c r="BM413" s="494"/>
      <c r="BO413" s="491"/>
      <c r="BP413" s="491"/>
      <c r="BQ413" s="492">
        <f t="shared" si="163"/>
        <v>0</v>
      </c>
      <c r="BR413" s="494"/>
      <c r="BS413" s="494"/>
      <c r="BT413" s="494"/>
      <c r="BX413" s="493">
        <f t="shared" si="180"/>
        <v>0</v>
      </c>
      <c r="BY413" s="493" t="e">
        <f>#REF!*BE413</f>
        <v>#REF!</v>
      </c>
      <c r="BZ413" s="493">
        <f t="shared" si="162"/>
        <v>0</v>
      </c>
    </row>
    <row r="414" spans="1:78" ht="49.9" customHeight="1">
      <c r="A414" s="482">
        <f>IFERROR(VLOOKUP(G414,'base dados'!$K$2:$L$3,2,FALSE),0)</f>
        <v>0</v>
      </c>
      <c r="B414" s="482">
        <f>IFERROR(VLOOKUP(H414,'base dados'!$O$2:$P$5,2,FALSE),0)</f>
        <v>0</v>
      </c>
      <c r="C414" s="578">
        <f t="shared" si="160"/>
        <v>404</v>
      </c>
      <c r="D414" s="578"/>
      <c r="E414" s="578"/>
      <c r="F414" s="581"/>
      <c r="G414" s="579"/>
      <c r="H414" s="579"/>
      <c r="I414" s="578" t="str">
        <f>IFERROR(VLOOKUP(H414,'base dados'!$B$1:$E$47,4,FALSE)," ")</f>
        <v xml:space="preserve"> </v>
      </c>
      <c r="J414" s="582" t="s">
        <v>861</v>
      </c>
      <c r="K414" s="582">
        <v>100</v>
      </c>
      <c r="L414" s="586">
        <f t="shared" si="164"/>
        <v>100</v>
      </c>
      <c r="M414" s="587"/>
      <c r="N414" s="587"/>
      <c r="O414" s="586">
        <f t="shared" si="165"/>
        <v>0</v>
      </c>
      <c r="P414" s="587"/>
      <c r="Q414" s="587"/>
      <c r="R414" s="587"/>
      <c r="S414" s="587"/>
      <c r="T414" s="586">
        <f t="shared" si="166"/>
        <v>0</v>
      </c>
      <c r="U414" s="582"/>
      <c r="V414" s="582"/>
      <c r="W414" s="582"/>
      <c r="X414" s="582"/>
      <c r="Y414" s="586">
        <f t="shared" si="167"/>
        <v>0</v>
      </c>
      <c r="Z414" s="582"/>
      <c r="AA414" s="582"/>
      <c r="AB414" s="586">
        <f t="shared" si="168"/>
        <v>0</v>
      </c>
      <c r="AC414" s="582"/>
      <c r="AD414" s="582"/>
      <c r="AE414" s="582"/>
      <c r="AF414" s="586">
        <f t="shared" si="169"/>
        <v>0</v>
      </c>
      <c r="AG414" s="582"/>
      <c r="AH414" s="582"/>
      <c r="AI414" s="582"/>
      <c r="AJ414" s="582"/>
      <c r="AK414" s="586">
        <f t="shared" si="170"/>
        <v>0</v>
      </c>
      <c r="AL414" s="582"/>
      <c r="AM414" s="582"/>
      <c r="AN414" s="586">
        <f t="shared" si="171"/>
        <v>0</v>
      </c>
      <c r="AO414" s="582"/>
      <c r="AP414" s="582"/>
      <c r="AQ414" s="582"/>
      <c r="AR414" s="588">
        <f t="shared" si="172"/>
        <v>0</v>
      </c>
      <c r="AS414" s="590">
        <f t="shared" si="161"/>
        <v>0</v>
      </c>
      <c r="AT414" s="583" t="str">
        <f t="shared" si="173"/>
        <v/>
      </c>
      <c r="AU414" s="583" t="str">
        <f t="shared" si="174"/>
        <v/>
      </c>
      <c r="AV414" s="584" t="str">
        <f>IFERROR(VLOOKUP(G414,'base dados'!$B$2:$C$47,2,FALSE),"")</f>
        <v/>
      </c>
      <c r="AW414" s="589">
        <f t="shared" si="175"/>
        <v>0</v>
      </c>
      <c r="AX414" s="583" t="str">
        <f t="shared" si="176"/>
        <v/>
      </c>
      <c r="AY414" s="583" t="str">
        <f t="shared" si="177"/>
        <v/>
      </c>
      <c r="AZ414" s="585" t="str">
        <f>IFERROR(VLOOKUP(H414,'base dados'!$B$2:$C$47,2,FALSE),"")</f>
        <v/>
      </c>
      <c r="BA414" s="589">
        <f t="shared" si="178"/>
        <v>0</v>
      </c>
      <c r="BB414" s="589">
        <f t="shared" si="179"/>
        <v>0</v>
      </c>
      <c r="BD414" s="494"/>
      <c r="BE414" s="494"/>
      <c r="BF414" s="494"/>
      <c r="BG414" s="494"/>
      <c r="BH414" s="482" t="e">
        <f>VLOOKUP(I414,[27]TABELAS!$E$1:$F$48,2,0)</f>
        <v>#N/A</v>
      </c>
      <c r="BI414" s="491" t="str">
        <f>IF(AV414="","",VLOOKUP(CONCATENATE(I414,K414),[27]atualizada!$A$6:$N$160,12,0))</f>
        <v/>
      </c>
      <c r="BJ414" s="491" t="e">
        <f>IF(#REF!="","",VLOOKUP(CONCATENATE(I414,K414),[27]atualizada!$A$6:$N$160,8,0))</f>
        <v>#REF!</v>
      </c>
      <c r="BK414" s="491" t="e">
        <f>IF(BA414="","",VLOOKUP(CONCATENATE(I414,K414),[27]atualizada!$A$6:$N$160,10,0))</f>
        <v>#N/A</v>
      </c>
      <c r="BL414" s="494"/>
      <c r="BM414" s="494"/>
      <c r="BO414" s="491"/>
      <c r="BP414" s="491"/>
      <c r="BQ414" s="492">
        <f t="shared" si="163"/>
        <v>0</v>
      </c>
      <c r="BR414" s="494"/>
      <c r="BS414" s="494"/>
      <c r="BT414" s="494"/>
      <c r="BX414" s="493">
        <f t="shared" si="180"/>
        <v>0</v>
      </c>
      <c r="BY414" s="493" t="e">
        <f>#REF!*BE414</f>
        <v>#REF!</v>
      </c>
      <c r="BZ414" s="493">
        <f t="shared" si="162"/>
        <v>0</v>
      </c>
    </row>
    <row r="415" spans="1:78" ht="49.9" customHeight="1">
      <c r="A415" s="482">
        <f>IFERROR(VLOOKUP(G415,'base dados'!$K$2:$L$3,2,FALSE),0)</f>
        <v>0</v>
      </c>
      <c r="B415" s="482">
        <f>IFERROR(VLOOKUP(H415,'base dados'!$O$2:$P$5,2,FALSE),0)</f>
        <v>0</v>
      </c>
      <c r="C415" s="578">
        <f t="shared" si="160"/>
        <v>405</v>
      </c>
      <c r="D415" s="578"/>
      <c r="E415" s="578"/>
      <c r="F415" s="581"/>
      <c r="G415" s="579"/>
      <c r="H415" s="579"/>
      <c r="I415" s="578" t="str">
        <f>IFERROR(VLOOKUP(H415,'base dados'!$B$1:$E$47,4,FALSE)," ")</f>
        <v xml:space="preserve"> </v>
      </c>
      <c r="J415" s="582" t="s">
        <v>861</v>
      </c>
      <c r="K415" s="582">
        <v>100</v>
      </c>
      <c r="L415" s="586">
        <f t="shared" si="164"/>
        <v>100</v>
      </c>
      <c r="M415" s="587"/>
      <c r="N415" s="587"/>
      <c r="O415" s="586">
        <f t="shared" si="165"/>
        <v>0</v>
      </c>
      <c r="P415" s="587"/>
      <c r="Q415" s="587"/>
      <c r="R415" s="587"/>
      <c r="S415" s="587"/>
      <c r="T415" s="586">
        <f t="shared" si="166"/>
        <v>0</v>
      </c>
      <c r="U415" s="582"/>
      <c r="V415" s="582"/>
      <c r="W415" s="582"/>
      <c r="X415" s="582"/>
      <c r="Y415" s="586">
        <f t="shared" si="167"/>
        <v>0</v>
      </c>
      <c r="Z415" s="582"/>
      <c r="AA415" s="582"/>
      <c r="AB415" s="586">
        <f t="shared" si="168"/>
        <v>0</v>
      </c>
      <c r="AC415" s="582"/>
      <c r="AD415" s="582"/>
      <c r="AE415" s="582"/>
      <c r="AF415" s="586">
        <f t="shared" si="169"/>
        <v>0</v>
      </c>
      <c r="AG415" s="582"/>
      <c r="AH415" s="582"/>
      <c r="AI415" s="582"/>
      <c r="AJ415" s="582"/>
      <c r="AK415" s="586">
        <f t="shared" si="170"/>
        <v>0</v>
      </c>
      <c r="AL415" s="582"/>
      <c r="AM415" s="582"/>
      <c r="AN415" s="586">
        <f t="shared" si="171"/>
        <v>0</v>
      </c>
      <c r="AO415" s="582"/>
      <c r="AP415" s="582"/>
      <c r="AQ415" s="582"/>
      <c r="AR415" s="588">
        <f t="shared" si="172"/>
        <v>0</v>
      </c>
      <c r="AS415" s="590">
        <f t="shared" si="161"/>
        <v>0</v>
      </c>
      <c r="AT415" s="583" t="str">
        <f t="shared" si="173"/>
        <v/>
      </c>
      <c r="AU415" s="583" t="str">
        <f t="shared" si="174"/>
        <v/>
      </c>
      <c r="AV415" s="584" t="str">
        <f>IFERROR(VLOOKUP(G415,'base dados'!$B$2:$C$47,2,FALSE),"")</f>
        <v/>
      </c>
      <c r="AW415" s="589">
        <f t="shared" si="175"/>
        <v>0</v>
      </c>
      <c r="AX415" s="583" t="str">
        <f t="shared" si="176"/>
        <v/>
      </c>
      <c r="AY415" s="583" t="str">
        <f t="shared" si="177"/>
        <v/>
      </c>
      <c r="AZ415" s="585" t="str">
        <f>IFERROR(VLOOKUP(H415,'base dados'!$B$2:$C$47,2,FALSE),"")</f>
        <v/>
      </c>
      <c r="BA415" s="589">
        <f t="shared" si="178"/>
        <v>0</v>
      </c>
      <c r="BB415" s="589">
        <f t="shared" si="179"/>
        <v>0</v>
      </c>
      <c r="BD415" s="494"/>
      <c r="BE415" s="494"/>
      <c r="BF415" s="494"/>
      <c r="BG415" s="494"/>
      <c r="BH415" s="482" t="e">
        <f>VLOOKUP(I415,[27]TABELAS!$E$1:$F$48,2,0)</f>
        <v>#N/A</v>
      </c>
      <c r="BI415" s="491" t="str">
        <f>IF(AV415="","",VLOOKUP(CONCATENATE(I415,K415),[27]atualizada!$A$6:$N$160,12,0))</f>
        <v/>
      </c>
      <c r="BJ415" s="491" t="e">
        <f>IF(#REF!="","",VLOOKUP(CONCATENATE(I415,K415),[27]atualizada!$A$6:$N$160,8,0))</f>
        <v>#REF!</v>
      </c>
      <c r="BK415" s="491" t="e">
        <f>IF(BA415="","",VLOOKUP(CONCATENATE(I415,K415),[27]atualizada!$A$6:$N$160,10,0))</f>
        <v>#N/A</v>
      </c>
      <c r="BL415" s="494"/>
      <c r="BM415" s="494"/>
      <c r="BO415" s="491"/>
      <c r="BP415" s="491"/>
      <c r="BQ415" s="492">
        <f t="shared" si="163"/>
        <v>0</v>
      </c>
      <c r="BR415" s="494"/>
      <c r="BS415" s="494"/>
      <c r="BT415" s="494"/>
      <c r="BX415" s="493">
        <f t="shared" si="180"/>
        <v>0</v>
      </c>
      <c r="BY415" s="493" t="e">
        <f>#REF!*BE415</f>
        <v>#REF!</v>
      </c>
      <c r="BZ415" s="493">
        <f t="shared" si="162"/>
        <v>0</v>
      </c>
    </row>
    <row r="416" spans="1:78" ht="49.9" customHeight="1">
      <c r="A416" s="482">
        <f>IFERROR(VLOOKUP(G416,'base dados'!$K$2:$L$3,2,FALSE),0)</f>
        <v>0</v>
      </c>
      <c r="B416" s="482">
        <f>IFERROR(VLOOKUP(H416,'base dados'!$O$2:$P$5,2,FALSE),0)</f>
        <v>0</v>
      </c>
      <c r="C416" s="578">
        <f t="shared" si="160"/>
        <v>406</v>
      </c>
      <c r="D416" s="578"/>
      <c r="E416" s="578"/>
      <c r="F416" s="581"/>
      <c r="G416" s="579"/>
      <c r="H416" s="579"/>
      <c r="I416" s="578" t="str">
        <f>IFERROR(VLOOKUP(H416,'base dados'!$B$1:$E$47,4,FALSE)," ")</f>
        <v xml:space="preserve"> </v>
      </c>
      <c r="J416" s="582" t="s">
        <v>861</v>
      </c>
      <c r="K416" s="582">
        <v>100</v>
      </c>
      <c r="L416" s="586">
        <f t="shared" si="164"/>
        <v>100</v>
      </c>
      <c r="M416" s="587"/>
      <c r="N416" s="587"/>
      <c r="O416" s="586">
        <f t="shared" si="165"/>
        <v>0</v>
      </c>
      <c r="P416" s="587"/>
      <c r="Q416" s="587"/>
      <c r="R416" s="587"/>
      <c r="S416" s="587"/>
      <c r="T416" s="586">
        <f t="shared" si="166"/>
        <v>0</v>
      </c>
      <c r="U416" s="582"/>
      <c r="V416" s="582"/>
      <c r="W416" s="582"/>
      <c r="X416" s="582"/>
      <c r="Y416" s="586">
        <f t="shared" si="167"/>
        <v>0</v>
      </c>
      <c r="Z416" s="582"/>
      <c r="AA416" s="582"/>
      <c r="AB416" s="586">
        <f t="shared" si="168"/>
        <v>0</v>
      </c>
      <c r="AC416" s="582"/>
      <c r="AD416" s="582"/>
      <c r="AE416" s="582"/>
      <c r="AF416" s="586">
        <f t="shared" si="169"/>
        <v>0</v>
      </c>
      <c r="AG416" s="582"/>
      <c r="AH416" s="582"/>
      <c r="AI416" s="582"/>
      <c r="AJ416" s="582"/>
      <c r="AK416" s="586">
        <f t="shared" si="170"/>
        <v>0</v>
      </c>
      <c r="AL416" s="582"/>
      <c r="AM416" s="582"/>
      <c r="AN416" s="586">
        <f t="shared" si="171"/>
        <v>0</v>
      </c>
      <c r="AO416" s="582"/>
      <c r="AP416" s="582"/>
      <c r="AQ416" s="582"/>
      <c r="AR416" s="588">
        <f t="shared" si="172"/>
        <v>0</v>
      </c>
      <c r="AS416" s="590">
        <f t="shared" si="161"/>
        <v>0</v>
      </c>
      <c r="AT416" s="583" t="str">
        <f t="shared" si="173"/>
        <v/>
      </c>
      <c r="AU416" s="583" t="str">
        <f t="shared" si="174"/>
        <v/>
      </c>
      <c r="AV416" s="584" t="str">
        <f>IFERROR(VLOOKUP(G416,'base dados'!$B$2:$C$47,2,FALSE),"")</f>
        <v/>
      </c>
      <c r="AW416" s="589">
        <f t="shared" si="175"/>
        <v>0</v>
      </c>
      <c r="AX416" s="583" t="str">
        <f t="shared" si="176"/>
        <v/>
      </c>
      <c r="AY416" s="583" t="str">
        <f t="shared" si="177"/>
        <v/>
      </c>
      <c r="AZ416" s="585" t="str">
        <f>IFERROR(VLOOKUP(H416,'base dados'!$B$2:$C$47,2,FALSE),"")</f>
        <v/>
      </c>
      <c r="BA416" s="589">
        <f t="shared" si="178"/>
        <v>0</v>
      </c>
      <c r="BB416" s="589">
        <f t="shared" si="179"/>
        <v>0</v>
      </c>
      <c r="BD416" s="494"/>
      <c r="BE416" s="494"/>
      <c r="BF416" s="494"/>
      <c r="BG416" s="494"/>
      <c r="BH416" s="482" t="e">
        <f>VLOOKUP(I416,[27]TABELAS!$E$1:$F$48,2,0)</f>
        <v>#N/A</v>
      </c>
      <c r="BI416" s="491" t="str">
        <f>IF(AV416="","",VLOOKUP(CONCATENATE(I416,K416),[27]atualizada!$A$6:$N$160,12,0))</f>
        <v/>
      </c>
      <c r="BJ416" s="491" t="e">
        <f>IF(#REF!="","",VLOOKUP(CONCATENATE(I416,K416),[27]atualizada!$A$6:$N$160,8,0))</f>
        <v>#REF!</v>
      </c>
      <c r="BK416" s="491" t="e">
        <f>IF(BA416="","",VLOOKUP(CONCATENATE(I416,K416),[27]atualizada!$A$6:$N$160,10,0))</f>
        <v>#N/A</v>
      </c>
      <c r="BL416" s="494"/>
      <c r="BM416" s="494"/>
      <c r="BO416" s="491"/>
      <c r="BP416" s="491"/>
      <c r="BQ416" s="492">
        <f t="shared" si="163"/>
        <v>0</v>
      </c>
      <c r="BR416" s="494"/>
      <c r="BS416" s="494"/>
      <c r="BT416" s="494"/>
      <c r="BX416" s="493">
        <f t="shared" si="180"/>
        <v>0</v>
      </c>
      <c r="BY416" s="493" t="e">
        <f>#REF!*BE416</f>
        <v>#REF!</v>
      </c>
      <c r="BZ416" s="493">
        <f t="shared" si="162"/>
        <v>0</v>
      </c>
    </row>
    <row r="417" spans="1:78" ht="49.9" customHeight="1">
      <c r="A417" s="482">
        <f>IFERROR(VLOOKUP(G417,'base dados'!$K$2:$L$3,2,FALSE),0)</f>
        <v>0</v>
      </c>
      <c r="B417" s="482">
        <f>IFERROR(VLOOKUP(H417,'base dados'!$O$2:$P$5,2,FALSE),0)</f>
        <v>0</v>
      </c>
      <c r="C417" s="578">
        <f t="shared" si="160"/>
        <v>407</v>
      </c>
      <c r="D417" s="578"/>
      <c r="E417" s="578"/>
      <c r="F417" s="581"/>
      <c r="G417" s="579"/>
      <c r="H417" s="579"/>
      <c r="I417" s="578" t="str">
        <f>IFERROR(VLOOKUP(H417,'base dados'!$B$1:$E$47,4,FALSE)," ")</f>
        <v xml:space="preserve"> </v>
      </c>
      <c r="J417" s="582" t="s">
        <v>861</v>
      </c>
      <c r="K417" s="582">
        <v>100</v>
      </c>
      <c r="L417" s="586">
        <f t="shared" si="164"/>
        <v>100</v>
      </c>
      <c r="M417" s="587"/>
      <c r="N417" s="587"/>
      <c r="O417" s="586">
        <f t="shared" si="165"/>
        <v>0</v>
      </c>
      <c r="P417" s="587"/>
      <c r="Q417" s="587"/>
      <c r="R417" s="587"/>
      <c r="S417" s="587"/>
      <c r="T417" s="586">
        <f t="shared" si="166"/>
        <v>0</v>
      </c>
      <c r="U417" s="582"/>
      <c r="V417" s="582"/>
      <c r="W417" s="582"/>
      <c r="X417" s="582"/>
      <c r="Y417" s="586">
        <f t="shared" si="167"/>
        <v>0</v>
      </c>
      <c r="Z417" s="582"/>
      <c r="AA417" s="582"/>
      <c r="AB417" s="586">
        <f t="shared" si="168"/>
        <v>0</v>
      </c>
      <c r="AC417" s="582"/>
      <c r="AD417" s="582"/>
      <c r="AE417" s="582"/>
      <c r="AF417" s="586">
        <f t="shared" si="169"/>
        <v>0</v>
      </c>
      <c r="AG417" s="582"/>
      <c r="AH417" s="582"/>
      <c r="AI417" s="582"/>
      <c r="AJ417" s="582"/>
      <c r="AK417" s="586">
        <f t="shared" si="170"/>
        <v>0</v>
      </c>
      <c r="AL417" s="582"/>
      <c r="AM417" s="582"/>
      <c r="AN417" s="586">
        <f t="shared" si="171"/>
        <v>0</v>
      </c>
      <c r="AO417" s="582"/>
      <c r="AP417" s="582"/>
      <c r="AQ417" s="582"/>
      <c r="AR417" s="588">
        <f t="shared" si="172"/>
        <v>0</v>
      </c>
      <c r="AS417" s="590">
        <f t="shared" si="161"/>
        <v>0</v>
      </c>
      <c r="AT417" s="583" t="str">
        <f t="shared" si="173"/>
        <v/>
      </c>
      <c r="AU417" s="583" t="str">
        <f t="shared" si="174"/>
        <v/>
      </c>
      <c r="AV417" s="584" t="str">
        <f>IFERROR(VLOOKUP(G417,'base dados'!$B$2:$C$47,2,FALSE),"")</f>
        <v/>
      </c>
      <c r="AW417" s="589">
        <f t="shared" si="175"/>
        <v>0</v>
      </c>
      <c r="AX417" s="583" t="str">
        <f t="shared" si="176"/>
        <v/>
      </c>
      <c r="AY417" s="583" t="str">
        <f t="shared" si="177"/>
        <v/>
      </c>
      <c r="AZ417" s="585" t="str">
        <f>IFERROR(VLOOKUP(H417,'base dados'!$B$2:$C$47,2,FALSE),"")</f>
        <v/>
      </c>
      <c r="BA417" s="589">
        <f t="shared" si="178"/>
        <v>0</v>
      </c>
      <c r="BB417" s="589">
        <f t="shared" si="179"/>
        <v>0</v>
      </c>
      <c r="BD417" s="494"/>
      <c r="BE417" s="494"/>
      <c r="BF417" s="494"/>
      <c r="BG417" s="494"/>
      <c r="BH417" s="482" t="e">
        <f>VLOOKUP(I417,[27]TABELAS!$E$1:$F$48,2,0)</f>
        <v>#N/A</v>
      </c>
      <c r="BI417" s="491" t="str">
        <f>IF(AV417="","",VLOOKUP(CONCATENATE(I417,K417),[27]atualizada!$A$6:$N$160,12,0))</f>
        <v/>
      </c>
      <c r="BJ417" s="491" t="e">
        <f>IF(#REF!="","",VLOOKUP(CONCATENATE(I417,K417),[27]atualizada!$A$6:$N$160,8,0))</f>
        <v>#REF!</v>
      </c>
      <c r="BK417" s="491" t="e">
        <f>IF(BA417="","",VLOOKUP(CONCATENATE(I417,K417),[27]atualizada!$A$6:$N$160,10,0))</f>
        <v>#N/A</v>
      </c>
      <c r="BL417" s="494"/>
      <c r="BM417" s="494"/>
      <c r="BO417" s="491"/>
      <c r="BP417" s="491"/>
      <c r="BQ417" s="492">
        <f t="shared" si="163"/>
        <v>0</v>
      </c>
      <c r="BR417" s="494"/>
      <c r="BS417" s="494"/>
      <c r="BT417" s="494"/>
      <c r="BX417" s="493">
        <f t="shared" si="180"/>
        <v>0</v>
      </c>
      <c r="BY417" s="493" t="e">
        <f>#REF!*BE417</f>
        <v>#REF!</v>
      </c>
      <c r="BZ417" s="493">
        <f t="shared" si="162"/>
        <v>0</v>
      </c>
    </row>
    <row r="418" spans="1:78" ht="49.9" customHeight="1">
      <c r="A418" s="482">
        <f>IFERROR(VLOOKUP(G418,'base dados'!$K$2:$L$3,2,FALSE),0)</f>
        <v>0</v>
      </c>
      <c r="B418" s="482">
        <f>IFERROR(VLOOKUP(H418,'base dados'!$O$2:$P$5,2,FALSE),0)</f>
        <v>0</v>
      </c>
      <c r="C418" s="578">
        <f t="shared" si="160"/>
        <v>408</v>
      </c>
      <c r="D418" s="578"/>
      <c r="E418" s="578"/>
      <c r="F418" s="581"/>
      <c r="G418" s="579"/>
      <c r="H418" s="579"/>
      <c r="I418" s="578" t="str">
        <f>IFERROR(VLOOKUP(H418,'base dados'!$B$1:$E$47,4,FALSE)," ")</f>
        <v xml:space="preserve"> </v>
      </c>
      <c r="J418" s="582" t="s">
        <v>861</v>
      </c>
      <c r="K418" s="582">
        <v>100</v>
      </c>
      <c r="L418" s="586">
        <f t="shared" si="164"/>
        <v>100</v>
      </c>
      <c r="M418" s="587"/>
      <c r="N418" s="587"/>
      <c r="O418" s="586">
        <f t="shared" si="165"/>
        <v>0</v>
      </c>
      <c r="P418" s="587"/>
      <c r="Q418" s="587"/>
      <c r="R418" s="587"/>
      <c r="S418" s="587"/>
      <c r="T418" s="586">
        <f t="shared" si="166"/>
        <v>0</v>
      </c>
      <c r="U418" s="582"/>
      <c r="V418" s="582"/>
      <c r="W418" s="582"/>
      <c r="X418" s="582"/>
      <c r="Y418" s="586">
        <f t="shared" si="167"/>
        <v>0</v>
      </c>
      <c r="Z418" s="582"/>
      <c r="AA418" s="582"/>
      <c r="AB418" s="586">
        <f t="shared" si="168"/>
        <v>0</v>
      </c>
      <c r="AC418" s="582"/>
      <c r="AD418" s="582"/>
      <c r="AE418" s="582"/>
      <c r="AF418" s="586">
        <f t="shared" si="169"/>
        <v>0</v>
      </c>
      <c r="AG418" s="582"/>
      <c r="AH418" s="582"/>
      <c r="AI418" s="582"/>
      <c r="AJ418" s="582"/>
      <c r="AK418" s="586">
        <f t="shared" si="170"/>
        <v>0</v>
      </c>
      <c r="AL418" s="582"/>
      <c r="AM418" s="582"/>
      <c r="AN418" s="586">
        <f t="shared" si="171"/>
        <v>0</v>
      </c>
      <c r="AO418" s="582"/>
      <c r="AP418" s="582"/>
      <c r="AQ418" s="582"/>
      <c r="AR418" s="588">
        <f t="shared" si="172"/>
        <v>0</v>
      </c>
      <c r="AS418" s="590">
        <f t="shared" si="161"/>
        <v>0</v>
      </c>
      <c r="AT418" s="583" t="str">
        <f t="shared" si="173"/>
        <v/>
      </c>
      <c r="AU418" s="583" t="str">
        <f t="shared" si="174"/>
        <v/>
      </c>
      <c r="AV418" s="584" t="str">
        <f>IFERROR(VLOOKUP(G418,'base dados'!$B$2:$C$47,2,FALSE),"")</f>
        <v/>
      </c>
      <c r="AW418" s="589">
        <f t="shared" si="175"/>
        <v>0</v>
      </c>
      <c r="AX418" s="583" t="str">
        <f t="shared" si="176"/>
        <v/>
      </c>
      <c r="AY418" s="583" t="str">
        <f t="shared" si="177"/>
        <v/>
      </c>
      <c r="AZ418" s="585" t="str">
        <f>IFERROR(VLOOKUP(H418,'base dados'!$B$2:$C$47,2,FALSE),"")</f>
        <v/>
      </c>
      <c r="BA418" s="589">
        <f t="shared" si="178"/>
        <v>0</v>
      </c>
      <c r="BB418" s="589">
        <f t="shared" si="179"/>
        <v>0</v>
      </c>
      <c r="BD418" s="494"/>
      <c r="BE418" s="494"/>
      <c r="BF418" s="494"/>
      <c r="BG418" s="494"/>
      <c r="BH418" s="482" t="e">
        <f>VLOOKUP(I418,[27]TABELAS!$E$1:$F$48,2,0)</f>
        <v>#N/A</v>
      </c>
      <c r="BI418" s="491" t="str">
        <f>IF(AV418="","",VLOOKUP(CONCATENATE(I418,K418),[27]atualizada!$A$6:$N$160,12,0))</f>
        <v/>
      </c>
      <c r="BJ418" s="491" t="e">
        <f>IF(#REF!="","",VLOOKUP(CONCATENATE(I418,K418),[27]atualizada!$A$6:$N$160,8,0))</f>
        <v>#REF!</v>
      </c>
      <c r="BK418" s="491" t="e">
        <f>IF(BA418="","",VLOOKUP(CONCATENATE(I418,K418),[27]atualizada!$A$6:$N$160,10,0))</f>
        <v>#N/A</v>
      </c>
      <c r="BL418" s="494"/>
      <c r="BM418" s="494"/>
      <c r="BO418" s="491"/>
      <c r="BP418" s="491"/>
      <c r="BQ418" s="492">
        <f t="shared" si="163"/>
        <v>0</v>
      </c>
      <c r="BR418" s="494"/>
      <c r="BS418" s="494"/>
      <c r="BT418" s="494"/>
      <c r="BX418" s="493">
        <f t="shared" si="180"/>
        <v>0</v>
      </c>
      <c r="BY418" s="493" t="e">
        <f>#REF!*BE418</f>
        <v>#REF!</v>
      </c>
      <c r="BZ418" s="493">
        <f t="shared" si="162"/>
        <v>0</v>
      </c>
    </row>
    <row r="419" spans="1:78" ht="49.9" customHeight="1">
      <c r="A419" s="482">
        <f>IFERROR(VLOOKUP(G419,'base dados'!$K$2:$L$3,2,FALSE),0)</f>
        <v>0</v>
      </c>
      <c r="B419" s="482">
        <f>IFERROR(VLOOKUP(H419,'base dados'!$O$2:$P$5,2,FALSE),0)</f>
        <v>0</v>
      </c>
      <c r="C419" s="578">
        <f t="shared" si="160"/>
        <v>409</v>
      </c>
      <c r="D419" s="578"/>
      <c r="E419" s="578"/>
      <c r="F419" s="581"/>
      <c r="G419" s="579"/>
      <c r="H419" s="579"/>
      <c r="I419" s="578" t="str">
        <f>IFERROR(VLOOKUP(H419,'base dados'!$B$1:$E$47,4,FALSE)," ")</f>
        <v xml:space="preserve"> </v>
      </c>
      <c r="J419" s="582" t="s">
        <v>861</v>
      </c>
      <c r="K419" s="582">
        <v>100</v>
      </c>
      <c r="L419" s="586">
        <f t="shared" si="164"/>
        <v>100</v>
      </c>
      <c r="M419" s="587"/>
      <c r="N419" s="587"/>
      <c r="O419" s="586">
        <f t="shared" si="165"/>
        <v>0</v>
      </c>
      <c r="P419" s="587"/>
      <c r="Q419" s="587"/>
      <c r="R419" s="587"/>
      <c r="S419" s="587"/>
      <c r="T419" s="586">
        <f t="shared" si="166"/>
        <v>0</v>
      </c>
      <c r="U419" s="582"/>
      <c r="V419" s="582"/>
      <c r="W419" s="582"/>
      <c r="X419" s="582"/>
      <c r="Y419" s="586">
        <f t="shared" si="167"/>
        <v>0</v>
      </c>
      <c r="Z419" s="582"/>
      <c r="AA419" s="582"/>
      <c r="AB419" s="586">
        <f t="shared" si="168"/>
        <v>0</v>
      </c>
      <c r="AC419" s="582"/>
      <c r="AD419" s="582"/>
      <c r="AE419" s="582"/>
      <c r="AF419" s="586">
        <f t="shared" si="169"/>
        <v>0</v>
      </c>
      <c r="AG419" s="582"/>
      <c r="AH419" s="582"/>
      <c r="AI419" s="582"/>
      <c r="AJ419" s="582"/>
      <c r="AK419" s="586">
        <f t="shared" si="170"/>
        <v>0</v>
      </c>
      <c r="AL419" s="582"/>
      <c r="AM419" s="582"/>
      <c r="AN419" s="586">
        <f t="shared" si="171"/>
        <v>0</v>
      </c>
      <c r="AO419" s="582"/>
      <c r="AP419" s="582"/>
      <c r="AQ419" s="582"/>
      <c r="AR419" s="588">
        <f t="shared" si="172"/>
        <v>0</v>
      </c>
      <c r="AS419" s="590">
        <f t="shared" si="161"/>
        <v>0</v>
      </c>
      <c r="AT419" s="583" t="str">
        <f t="shared" si="173"/>
        <v/>
      </c>
      <c r="AU419" s="583" t="str">
        <f t="shared" si="174"/>
        <v/>
      </c>
      <c r="AV419" s="584" t="str">
        <f>IFERROR(VLOOKUP(G419,'base dados'!$B$2:$C$47,2,FALSE),"")</f>
        <v/>
      </c>
      <c r="AW419" s="589">
        <f t="shared" si="175"/>
        <v>0</v>
      </c>
      <c r="AX419" s="583" t="str">
        <f t="shared" si="176"/>
        <v/>
      </c>
      <c r="AY419" s="583" t="str">
        <f t="shared" si="177"/>
        <v/>
      </c>
      <c r="AZ419" s="585" t="str">
        <f>IFERROR(VLOOKUP(H419,'base dados'!$B$2:$C$47,2,FALSE),"")</f>
        <v/>
      </c>
      <c r="BA419" s="589">
        <f t="shared" si="178"/>
        <v>0</v>
      </c>
      <c r="BB419" s="589">
        <f t="shared" si="179"/>
        <v>0</v>
      </c>
      <c r="BD419" s="494"/>
      <c r="BE419" s="494"/>
      <c r="BF419" s="494"/>
      <c r="BG419" s="494"/>
      <c r="BH419" s="482" t="e">
        <f>VLOOKUP(I419,[27]TABELAS!$E$1:$F$48,2,0)</f>
        <v>#N/A</v>
      </c>
      <c r="BI419" s="491" t="str">
        <f>IF(AV419="","",VLOOKUP(CONCATENATE(I419,K419),[27]atualizada!$A$6:$N$160,12,0))</f>
        <v/>
      </c>
      <c r="BJ419" s="491" t="e">
        <f>IF(#REF!="","",VLOOKUP(CONCATENATE(I419,K419),[27]atualizada!$A$6:$N$160,8,0))</f>
        <v>#REF!</v>
      </c>
      <c r="BK419" s="491" t="e">
        <f>IF(BA419="","",VLOOKUP(CONCATENATE(I419,K419),[27]atualizada!$A$6:$N$160,10,0))</f>
        <v>#N/A</v>
      </c>
      <c r="BL419" s="494"/>
      <c r="BM419" s="494"/>
      <c r="BO419" s="491"/>
      <c r="BP419" s="491"/>
      <c r="BQ419" s="492">
        <f t="shared" si="163"/>
        <v>0</v>
      </c>
      <c r="BR419" s="494"/>
      <c r="BS419" s="494"/>
      <c r="BT419" s="494"/>
      <c r="BX419" s="493">
        <f t="shared" si="180"/>
        <v>0</v>
      </c>
      <c r="BY419" s="493" t="e">
        <f>#REF!*BE419</f>
        <v>#REF!</v>
      </c>
      <c r="BZ419" s="493">
        <f t="shared" si="162"/>
        <v>0</v>
      </c>
    </row>
    <row r="420" spans="1:78" ht="49.9" customHeight="1">
      <c r="A420" s="482">
        <f>IFERROR(VLOOKUP(G420,'base dados'!$K$2:$L$3,2,FALSE),0)</f>
        <v>0</v>
      </c>
      <c r="B420" s="482">
        <f>IFERROR(VLOOKUP(H420,'base dados'!$O$2:$P$5,2,FALSE),0)</f>
        <v>0</v>
      </c>
      <c r="C420" s="578">
        <f t="shared" si="160"/>
        <v>410</v>
      </c>
      <c r="D420" s="578"/>
      <c r="E420" s="578"/>
      <c r="F420" s="581"/>
      <c r="G420" s="579"/>
      <c r="H420" s="579"/>
      <c r="I420" s="578" t="str">
        <f>IFERROR(VLOOKUP(H420,'base dados'!$B$1:$E$47,4,FALSE)," ")</f>
        <v xml:space="preserve"> </v>
      </c>
      <c r="J420" s="582" t="s">
        <v>861</v>
      </c>
      <c r="K420" s="582">
        <v>100</v>
      </c>
      <c r="L420" s="586">
        <f t="shared" si="164"/>
        <v>100</v>
      </c>
      <c r="M420" s="587"/>
      <c r="N420" s="587"/>
      <c r="O420" s="586">
        <f t="shared" si="165"/>
        <v>0</v>
      </c>
      <c r="P420" s="587"/>
      <c r="Q420" s="587"/>
      <c r="R420" s="587"/>
      <c r="S420" s="587"/>
      <c r="T420" s="586">
        <f t="shared" si="166"/>
        <v>0</v>
      </c>
      <c r="U420" s="582"/>
      <c r="V420" s="582"/>
      <c r="W420" s="582"/>
      <c r="X420" s="582"/>
      <c r="Y420" s="586">
        <f t="shared" si="167"/>
        <v>0</v>
      </c>
      <c r="Z420" s="582"/>
      <c r="AA420" s="582"/>
      <c r="AB420" s="586">
        <f t="shared" si="168"/>
        <v>0</v>
      </c>
      <c r="AC420" s="582"/>
      <c r="AD420" s="582"/>
      <c r="AE420" s="582"/>
      <c r="AF420" s="586">
        <f t="shared" si="169"/>
        <v>0</v>
      </c>
      <c r="AG420" s="582"/>
      <c r="AH420" s="582"/>
      <c r="AI420" s="582"/>
      <c r="AJ420" s="582"/>
      <c r="AK420" s="586">
        <f t="shared" si="170"/>
        <v>0</v>
      </c>
      <c r="AL420" s="582"/>
      <c r="AM420" s="582"/>
      <c r="AN420" s="586">
        <f t="shared" si="171"/>
        <v>0</v>
      </c>
      <c r="AO420" s="582"/>
      <c r="AP420" s="582"/>
      <c r="AQ420" s="582"/>
      <c r="AR420" s="588">
        <f t="shared" si="172"/>
        <v>0</v>
      </c>
      <c r="AS420" s="590">
        <f t="shared" si="161"/>
        <v>0</v>
      </c>
      <c r="AT420" s="583" t="str">
        <f t="shared" si="173"/>
        <v/>
      </c>
      <c r="AU420" s="583" t="str">
        <f t="shared" si="174"/>
        <v/>
      </c>
      <c r="AV420" s="584" t="str">
        <f>IFERROR(VLOOKUP(G420,'base dados'!$B$2:$C$47,2,FALSE),"")</f>
        <v/>
      </c>
      <c r="AW420" s="589">
        <f t="shared" si="175"/>
        <v>0</v>
      </c>
      <c r="AX420" s="583" t="str">
        <f t="shared" si="176"/>
        <v/>
      </c>
      <c r="AY420" s="583" t="str">
        <f t="shared" si="177"/>
        <v/>
      </c>
      <c r="AZ420" s="585" t="str">
        <f>IFERROR(VLOOKUP(H420,'base dados'!$B$2:$C$47,2,FALSE),"")</f>
        <v/>
      </c>
      <c r="BA420" s="589">
        <f t="shared" si="178"/>
        <v>0</v>
      </c>
      <c r="BB420" s="589">
        <f t="shared" si="179"/>
        <v>0</v>
      </c>
      <c r="BD420" s="494"/>
      <c r="BE420" s="494"/>
      <c r="BF420" s="494"/>
      <c r="BG420" s="494"/>
      <c r="BH420" s="482" t="e">
        <f>VLOOKUP(I420,[27]TABELAS!$E$1:$F$48,2,0)</f>
        <v>#N/A</v>
      </c>
      <c r="BI420" s="491" t="str">
        <f>IF(AV420="","",VLOOKUP(CONCATENATE(I420,K420),[27]atualizada!$A$6:$N$160,12,0))</f>
        <v/>
      </c>
      <c r="BJ420" s="491" t="e">
        <f>IF(#REF!="","",VLOOKUP(CONCATENATE(I420,K420),[27]atualizada!$A$6:$N$160,8,0))</f>
        <v>#REF!</v>
      </c>
      <c r="BK420" s="491" t="e">
        <f>IF(BA420="","",VLOOKUP(CONCATENATE(I420,K420),[27]atualizada!$A$6:$N$160,10,0))</f>
        <v>#N/A</v>
      </c>
      <c r="BL420" s="494"/>
      <c r="BM420" s="494"/>
      <c r="BO420" s="491"/>
      <c r="BP420" s="491"/>
      <c r="BQ420" s="492">
        <f t="shared" si="163"/>
        <v>0</v>
      </c>
      <c r="BR420" s="494"/>
      <c r="BS420" s="494"/>
      <c r="BT420" s="494"/>
      <c r="BX420" s="493">
        <f t="shared" si="180"/>
        <v>0</v>
      </c>
      <c r="BY420" s="493" t="e">
        <f>#REF!*BE420</f>
        <v>#REF!</v>
      </c>
      <c r="BZ420" s="493">
        <f t="shared" si="162"/>
        <v>0</v>
      </c>
    </row>
    <row r="421" spans="1:78" ht="49.9" customHeight="1">
      <c r="A421" s="482">
        <f>IFERROR(VLOOKUP(G421,'base dados'!$K$2:$L$3,2,FALSE),0)</f>
        <v>0</v>
      </c>
      <c r="B421" s="482">
        <f>IFERROR(VLOOKUP(H421,'base dados'!$O$2:$P$5,2,FALSE),0)</f>
        <v>0</v>
      </c>
      <c r="C421" s="578">
        <f t="shared" si="160"/>
        <v>411</v>
      </c>
      <c r="D421" s="578"/>
      <c r="E421" s="578"/>
      <c r="F421" s="581"/>
      <c r="G421" s="579"/>
      <c r="H421" s="579"/>
      <c r="I421" s="578" t="str">
        <f>IFERROR(VLOOKUP(H421,'base dados'!$B$1:$E$47,4,FALSE)," ")</f>
        <v xml:space="preserve"> </v>
      </c>
      <c r="J421" s="582" t="s">
        <v>861</v>
      </c>
      <c r="K421" s="582">
        <v>100</v>
      </c>
      <c r="L421" s="586">
        <f t="shared" si="164"/>
        <v>100</v>
      </c>
      <c r="M421" s="587"/>
      <c r="N421" s="587"/>
      <c r="O421" s="586">
        <f t="shared" si="165"/>
        <v>0</v>
      </c>
      <c r="P421" s="587"/>
      <c r="Q421" s="587"/>
      <c r="R421" s="587"/>
      <c r="S421" s="587"/>
      <c r="T421" s="586">
        <f t="shared" si="166"/>
        <v>0</v>
      </c>
      <c r="U421" s="582"/>
      <c r="V421" s="582"/>
      <c r="W421" s="582"/>
      <c r="X421" s="582"/>
      <c r="Y421" s="586">
        <f t="shared" si="167"/>
        <v>0</v>
      </c>
      <c r="Z421" s="582"/>
      <c r="AA421" s="582"/>
      <c r="AB421" s="586">
        <f t="shared" si="168"/>
        <v>0</v>
      </c>
      <c r="AC421" s="582"/>
      <c r="AD421" s="582"/>
      <c r="AE421" s="582"/>
      <c r="AF421" s="586">
        <f t="shared" si="169"/>
        <v>0</v>
      </c>
      <c r="AG421" s="582"/>
      <c r="AH421" s="582"/>
      <c r="AI421" s="582"/>
      <c r="AJ421" s="582"/>
      <c r="AK421" s="586">
        <f t="shared" si="170"/>
        <v>0</v>
      </c>
      <c r="AL421" s="582"/>
      <c r="AM421" s="582"/>
      <c r="AN421" s="586">
        <f t="shared" si="171"/>
        <v>0</v>
      </c>
      <c r="AO421" s="582"/>
      <c r="AP421" s="582"/>
      <c r="AQ421" s="582"/>
      <c r="AR421" s="588">
        <f t="shared" si="172"/>
        <v>0</v>
      </c>
      <c r="AS421" s="590">
        <f t="shared" si="161"/>
        <v>0</v>
      </c>
      <c r="AT421" s="583" t="str">
        <f t="shared" si="173"/>
        <v/>
      </c>
      <c r="AU421" s="583" t="str">
        <f t="shared" si="174"/>
        <v/>
      </c>
      <c r="AV421" s="584" t="str">
        <f>IFERROR(VLOOKUP(G421,'base dados'!$B$2:$C$47,2,FALSE),"")</f>
        <v/>
      </c>
      <c r="AW421" s="589">
        <f t="shared" si="175"/>
        <v>0</v>
      </c>
      <c r="AX421" s="583" t="str">
        <f t="shared" si="176"/>
        <v/>
      </c>
      <c r="AY421" s="583" t="str">
        <f t="shared" si="177"/>
        <v/>
      </c>
      <c r="AZ421" s="585" t="str">
        <f>IFERROR(VLOOKUP(H421,'base dados'!$B$2:$C$47,2,FALSE),"")</f>
        <v/>
      </c>
      <c r="BA421" s="589">
        <f t="shared" si="178"/>
        <v>0</v>
      </c>
      <c r="BB421" s="589">
        <f t="shared" si="179"/>
        <v>0</v>
      </c>
      <c r="BD421" s="494"/>
      <c r="BE421" s="494"/>
      <c r="BF421" s="494"/>
      <c r="BG421" s="494"/>
      <c r="BH421" s="482" t="e">
        <f>VLOOKUP(I421,[27]TABELAS!$E$1:$F$48,2,0)</f>
        <v>#N/A</v>
      </c>
      <c r="BI421" s="491" t="str">
        <f>IF(AV421="","",VLOOKUP(CONCATENATE(I421,K421),[27]atualizada!$A$6:$N$160,12,0))</f>
        <v/>
      </c>
      <c r="BJ421" s="491" t="e">
        <f>IF(#REF!="","",VLOOKUP(CONCATENATE(I421,K421),[27]atualizada!$A$6:$N$160,8,0))</f>
        <v>#REF!</v>
      </c>
      <c r="BK421" s="491" t="e">
        <f>IF(BA421="","",VLOOKUP(CONCATENATE(I421,K421),[27]atualizada!$A$6:$N$160,10,0))</f>
        <v>#N/A</v>
      </c>
      <c r="BL421" s="494"/>
      <c r="BM421" s="494"/>
      <c r="BO421" s="491"/>
      <c r="BP421" s="491"/>
      <c r="BQ421" s="492">
        <f t="shared" si="163"/>
        <v>0</v>
      </c>
      <c r="BR421" s="494"/>
      <c r="BS421" s="494"/>
      <c r="BT421" s="494"/>
      <c r="BX421" s="493">
        <f t="shared" si="180"/>
        <v>0</v>
      </c>
      <c r="BY421" s="493" t="e">
        <f>#REF!*BE421</f>
        <v>#REF!</v>
      </c>
      <c r="BZ421" s="493">
        <f t="shared" si="162"/>
        <v>0</v>
      </c>
    </row>
    <row r="422" spans="1:78" ht="49.9" customHeight="1">
      <c r="A422" s="482">
        <f>IFERROR(VLOOKUP(G422,'base dados'!$K$2:$L$3,2,FALSE),0)</f>
        <v>0</v>
      </c>
      <c r="B422" s="482">
        <f>IFERROR(VLOOKUP(H422,'base dados'!$O$2:$P$5,2,FALSE),0)</f>
        <v>0</v>
      </c>
      <c r="C422" s="578">
        <f t="shared" si="160"/>
        <v>412</v>
      </c>
      <c r="D422" s="578"/>
      <c r="E422" s="578"/>
      <c r="F422" s="581"/>
      <c r="G422" s="579"/>
      <c r="H422" s="579"/>
      <c r="I422" s="578" t="str">
        <f>IFERROR(VLOOKUP(H422,'base dados'!$B$1:$E$47,4,FALSE)," ")</f>
        <v xml:space="preserve"> </v>
      </c>
      <c r="J422" s="582" t="s">
        <v>861</v>
      </c>
      <c r="K422" s="582">
        <v>100</v>
      </c>
      <c r="L422" s="586">
        <f t="shared" si="164"/>
        <v>100</v>
      </c>
      <c r="M422" s="587"/>
      <c r="N422" s="587"/>
      <c r="O422" s="586">
        <f t="shared" si="165"/>
        <v>0</v>
      </c>
      <c r="P422" s="587"/>
      <c r="Q422" s="587"/>
      <c r="R422" s="587"/>
      <c r="S422" s="587"/>
      <c r="T422" s="586">
        <f t="shared" si="166"/>
        <v>0</v>
      </c>
      <c r="U422" s="582"/>
      <c r="V422" s="582"/>
      <c r="W422" s="582"/>
      <c r="X422" s="582"/>
      <c r="Y422" s="586">
        <f t="shared" si="167"/>
        <v>0</v>
      </c>
      <c r="Z422" s="582"/>
      <c r="AA422" s="582"/>
      <c r="AB422" s="586">
        <f t="shared" si="168"/>
        <v>0</v>
      </c>
      <c r="AC422" s="582"/>
      <c r="AD422" s="582"/>
      <c r="AE422" s="582"/>
      <c r="AF422" s="586">
        <f t="shared" si="169"/>
        <v>0</v>
      </c>
      <c r="AG422" s="582"/>
      <c r="AH422" s="582"/>
      <c r="AI422" s="582"/>
      <c r="AJ422" s="582"/>
      <c r="AK422" s="586">
        <f t="shared" si="170"/>
        <v>0</v>
      </c>
      <c r="AL422" s="582"/>
      <c r="AM422" s="582"/>
      <c r="AN422" s="586">
        <f t="shared" si="171"/>
        <v>0</v>
      </c>
      <c r="AO422" s="582"/>
      <c r="AP422" s="582"/>
      <c r="AQ422" s="582"/>
      <c r="AR422" s="588">
        <f t="shared" si="172"/>
        <v>0</v>
      </c>
      <c r="AS422" s="590">
        <f t="shared" si="161"/>
        <v>0</v>
      </c>
      <c r="AT422" s="583" t="str">
        <f t="shared" si="173"/>
        <v/>
      </c>
      <c r="AU422" s="583" t="str">
        <f t="shared" si="174"/>
        <v/>
      </c>
      <c r="AV422" s="584" t="str">
        <f>IFERROR(VLOOKUP(G422,'base dados'!$B$2:$C$47,2,FALSE),"")</f>
        <v/>
      </c>
      <c r="AW422" s="589">
        <f t="shared" si="175"/>
        <v>0</v>
      </c>
      <c r="AX422" s="583" t="str">
        <f t="shared" si="176"/>
        <v/>
      </c>
      <c r="AY422" s="583" t="str">
        <f t="shared" si="177"/>
        <v/>
      </c>
      <c r="AZ422" s="585" t="str">
        <f>IFERROR(VLOOKUP(H422,'base dados'!$B$2:$C$47,2,FALSE),"")</f>
        <v/>
      </c>
      <c r="BA422" s="589">
        <f t="shared" si="178"/>
        <v>0</v>
      </c>
      <c r="BB422" s="589">
        <f t="shared" si="179"/>
        <v>0</v>
      </c>
      <c r="BD422" s="494"/>
      <c r="BE422" s="494"/>
      <c r="BF422" s="494"/>
      <c r="BG422" s="494"/>
      <c r="BH422" s="482" t="e">
        <f>VLOOKUP(I422,[27]TABELAS!$E$1:$F$48,2,0)</f>
        <v>#N/A</v>
      </c>
      <c r="BI422" s="491" t="str">
        <f>IF(AV422="","",VLOOKUP(CONCATENATE(I422,K422),[27]atualizada!$A$6:$N$160,12,0))</f>
        <v/>
      </c>
      <c r="BJ422" s="491" t="e">
        <f>IF(#REF!="","",VLOOKUP(CONCATENATE(I422,K422),[27]atualizada!$A$6:$N$160,8,0))</f>
        <v>#REF!</v>
      </c>
      <c r="BK422" s="491" t="e">
        <f>IF(BA422="","",VLOOKUP(CONCATENATE(I422,K422),[27]atualizada!$A$6:$N$160,10,0))</f>
        <v>#N/A</v>
      </c>
      <c r="BL422" s="494"/>
      <c r="BM422" s="494"/>
      <c r="BO422" s="491"/>
      <c r="BP422" s="491"/>
      <c r="BQ422" s="492">
        <f t="shared" si="163"/>
        <v>0</v>
      </c>
      <c r="BR422" s="494"/>
      <c r="BS422" s="494"/>
      <c r="BT422" s="494"/>
      <c r="BX422" s="493">
        <f t="shared" si="180"/>
        <v>0</v>
      </c>
      <c r="BY422" s="493" t="e">
        <f>#REF!*BE422</f>
        <v>#REF!</v>
      </c>
      <c r="BZ422" s="493">
        <f t="shared" si="162"/>
        <v>0</v>
      </c>
    </row>
    <row r="423" spans="1:78" ht="49.9" customHeight="1">
      <c r="A423" s="482">
        <f>IFERROR(VLOOKUP(G423,'base dados'!$K$2:$L$3,2,FALSE),0)</f>
        <v>0</v>
      </c>
      <c r="B423" s="482">
        <f>IFERROR(VLOOKUP(H423,'base dados'!$O$2:$P$5,2,FALSE),0)</f>
        <v>0</v>
      </c>
      <c r="C423" s="578">
        <f t="shared" si="160"/>
        <v>413</v>
      </c>
      <c r="D423" s="578"/>
      <c r="E423" s="578"/>
      <c r="F423" s="581"/>
      <c r="G423" s="579"/>
      <c r="H423" s="579"/>
      <c r="I423" s="578" t="str">
        <f>IFERROR(VLOOKUP(H423,'base dados'!$B$1:$E$47,4,FALSE)," ")</f>
        <v xml:space="preserve"> </v>
      </c>
      <c r="J423" s="582" t="s">
        <v>861</v>
      </c>
      <c r="K423" s="582">
        <v>100</v>
      </c>
      <c r="L423" s="586">
        <f t="shared" si="164"/>
        <v>100</v>
      </c>
      <c r="M423" s="587"/>
      <c r="N423" s="587"/>
      <c r="O423" s="586">
        <f t="shared" si="165"/>
        <v>0</v>
      </c>
      <c r="P423" s="587"/>
      <c r="Q423" s="587"/>
      <c r="R423" s="587"/>
      <c r="S423" s="587"/>
      <c r="T423" s="586">
        <f t="shared" si="166"/>
        <v>0</v>
      </c>
      <c r="U423" s="582"/>
      <c r="V423" s="582"/>
      <c r="W423" s="582"/>
      <c r="X423" s="582"/>
      <c r="Y423" s="586">
        <f t="shared" si="167"/>
        <v>0</v>
      </c>
      <c r="Z423" s="582"/>
      <c r="AA423" s="582"/>
      <c r="AB423" s="586">
        <f t="shared" si="168"/>
        <v>0</v>
      </c>
      <c r="AC423" s="582"/>
      <c r="AD423" s="582"/>
      <c r="AE423" s="582"/>
      <c r="AF423" s="586">
        <f t="shared" si="169"/>
        <v>0</v>
      </c>
      <c r="AG423" s="582"/>
      <c r="AH423" s="582"/>
      <c r="AI423" s="582"/>
      <c r="AJ423" s="582"/>
      <c r="AK423" s="586">
        <f t="shared" si="170"/>
        <v>0</v>
      </c>
      <c r="AL423" s="582"/>
      <c r="AM423" s="582"/>
      <c r="AN423" s="586">
        <f t="shared" si="171"/>
        <v>0</v>
      </c>
      <c r="AO423" s="582"/>
      <c r="AP423" s="582"/>
      <c r="AQ423" s="582"/>
      <c r="AR423" s="588">
        <f t="shared" si="172"/>
        <v>0</v>
      </c>
      <c r="AS423" s="590">
        <f t="shared" si="161"/>
        <v>0</v>
      </c>
      <c r="AT423" s="583" t="str">
        <f t="shared" si="173"/>
        <v/>
      </c>
      <c r="AU423" s="583" t="str">
        <f t="shared" si="174"/>
        <v/>
      </c>
      <c r="AV423" s="584" t="str">
        <f>IFERROR(VLOOKUP(G423,'base dados'!$B$2:$C$47,2,FALSE),"")</f>
        <v/>
      </c>
      <c r="AW423" s="589">
        <f t="shared" si="175"/>
        <v>0</v>
      </c>
      <c r="AX423" s="583" t="str">
        <f t="shared" si="176"/>
        <v/>
      </c>
      <c r="AY423" s="583" t="str">
        <f t="shared" si="177"/>
        <v/>
      </c>
      <c r="AZ423" s="585" t="str">
        <f>IFERROR(VLOOKUP(H423,'base dados'!$B$2:$C$47,2,FALSE),"")</f>
        <v/>
      </c>
      <c r="BA423" s="589">
        <f t="shared" si="178"/>
        <v>0</v>
      </c>
      <c r="BB423" s="589">
        <f t="shared" si="179"/>
        <v>0</v>
      </c>
      <c r="BD423" s="494"/>
      <c r="BE423" s="494"/>
      <c r="BF423" s="494"/>
      <c r="BG423" s="494"/>
      <c r="BH423" s="482" t="e">
        <f>VLOOKUP(I423,[27]TABELAS!$E$1:$F$48,2,0)</f>
        <v>#N/A</v>
      </c>
      <c r="BI423" s="491" t="str">
        <f>IF(AV423="","",VLOOKUP(CONCATENATE(I423,K423),[27]atualizada!$A$6:$N$160,12,0))</f>
        <v/>
      </c>
      <c r="BJ423" s="491" t="e">
        <f>IF(#REF!="","",VLOOKUP(CONCATENATE(I423,K423),[27]atualizada!$A$6:$N$160,8,0))</f>
        <v>#REF!</v>
      </c>
      <c r="BK423" s="491" t="e">
        <f>IF(BA423="","",VLOOKUP(CONCATENATE(I423,K423),[27]atualizada!$A$6:$N$160,10,0))</f>
        <v>#N/A</v>
      </c>
      <c r="BL423" s="494"/>
      <c r="BM423" s="494"/>
      <c r="BO423" s="491"/>
      <c r="BP423" s="491"/>
      <c r="BQ423" s="492">
        <f t="shared" si="163"/>
        <v>0</v>
      </c>
      <c r="BR423" s="494"/>
      <c r="BS423" s="494"/>
      <c r="BT423" s="494"/>
      <c r="BX423" s="493">
        <f t="shared" si="180"/>
        <v>0</v>
      </c>
      <c r="BY423" s="493" t="e">
        <f>#REF!*BE423</f>
        <v>#REF!</v>
      </c>
      <c r="BZ423" s="493">
        <f t="shared" si="162"/>
        <v>0</v>
      </c>
    </row>
    <row r="424" spans="1:78" ht="49.9" customHeight="1">
      <c r="A424" s="482">
        <f>IFERROR(VLOOKUP(G424,'base dados'!$K$2:$L$3,2,FALSE),0)</f>
        <v>0</v>
      </c>
      <c r="B424" s="482">
        <f>IFERROR(VLOOKUP(H424,'base dados'!$O$2:$P$5,2,FALSE),0)</f>
        <v>0</v>
      </c>
      <c r="C424" s="578">
        <f t="shared" si="160"/>
        <v>414</v>
      </c>
      <c r="D424" s="578"/>
      <c r="E424" s="578"/>
      <c r="F424" s="581"/>
      <c r="G424" s="579"/>
      <c r="H424" s="579"/>
      <c r="I424" s="578" t="str">
        <f>IFERROR(VLOOKUP(H424,'base dados'!$B$1:$E$47,4,FALSE)," ")</f>
        <v xml:space="preserve"> </v>
      </c>
      <c r="J424" s="582" t="s">
        <v>861</v>
      </c>
      <c r="K424" s="582">
        <v>100</v>
      </c>
      <c r="L424" s="586">
        <f t="shared" si="164"/>
        <v>100</v>
      </c>
      <c r="M424" s="587"/>
      <c r="N424" s="587"/>
      <c r="O424" s="586">
        <f t="shared" si="165"/>
        <v>0</v>
      </c>
      <c r="P424" s="587"/>
      <c r="Q424" s="587"/>
      <c r="R424" s="587"/>
      <c r="S424" s="587"/>
      <c r="T424" s="586">
        <f t="shared" si="166"/>
        <v>0</v>
      </c>
      <c r="U424" s="582"/>
      <c r="V424" s="582"/>
      <c r="W424" s="582"/>
      <c r="X424" s="582"/>
      <c r="Y424" s="586">
        <f t="shared" si="167"/>
        <v>0</v>
      </c>
      <c r="Z424" s="582"/>
      <c r="AA424" s="582"/>
      <c r="AB424" s="586">
        <f t="shared" si="168"/>
        <v>0</v>
      </c>
      <c r="AC424" s="582"/>
      <c r="AD424" s="582"/>
      <c r="AE424" s="582"/>
      <c r="AF424" s="586">
        <f t="shared" si="169"/>
        <v>0</v>
      </c>
      <c r="AG424" s="582"/>
      <c r="AH424" s="582"/>
      <c r="AI424" s="582"/>
      <c r="AJ424" s="582"/>
      <c r="AK424" s="586">
        <f t="shared" si="170"/>
        <v>0</v>
      </c>
      <c r="AL424" s="582"/>
      <c r="AM424" s="582"/>
      <c r="AN424" s="586">
        <f t="shared" si="171"/>
        <v>0</v>
      </c>
      <c r="AO424" s="582"/>
      <c r="AP424" s="582"/>
      <c r="AQ424" s="582"/>
      <c r="AR424" s="588">
        <f t="shared" si="172"/>
        <v>0</v>
      </c>
      <c r="AS424" s="590">
        <f t="shared" si="161"/>
        <v>0</v>
      </c>
      <c r="AT424" s="583" t="str">
        <f t="shared" si="173"/>
        <v/>
      </c>
      <c r="AU424" s="583" t="str">
        <f t="shared" si="174"/>
        <v/>
      </c>
      <c r="AV424" s="584" t="str">
        <f>IFERROR(VLOOKUP(G424,'base dados'!$B$2:$C$47,2,FALSE),"")</f>
        <v/>
      </c>
      <c r="AW424" s="589">
        <f t="shared" si="175"/>
        <v>0</v>
      </c>
      <c r="AX424" s="583" t="str">
        <f t="shared" si="176"/>
        <v/>
      </c>
      <c r="AY424" s="583" t="str">
        <f t="shared" si="177"/>
        <v/>
      </c>
      <c r="AZ424" s="585" t="str">
        <f>IFERROR(VLOOKUP(H424,'base dados'!$B$2:$C$47,2,FALSE),"")</f>
        <v/>
      </c>
      <c r="BA424" s="589">
        <f t="shared" si="178"/>
        <v>0</v>
      </c>
      <c r="BB424" s="589">
        <f t="shared" si="179"/>
        <v>0</v>
      </c>
      <c r="BD424" s="494"/>
      <c r="BE424" s="494"/>
      <c r="BF424" s="494"/>
      <c r="BG424" s="494"/>
      <c r="BH424" s="482" t="e">
        <f>VLOOKUP(I424,[27]TABELAS!$E$1:$F$48,2,0)</f>
        <v>#N/A</v>
      </c>
      <c r="BI424" s="491" t="str">
        <f>IF(AV424="","",VLOOKUP(CONCATENATE(I424,K424),[27]atualizada!$A$6:$N$160,12,0))</f>
        <v/>
      </c>
      <c r="BJ424" s="491" t="e">
        <f>IF(#REF!="","",VLOOKUP(CONCATENATE(I424,K424),[27]atualizada!$A$6:$N$160,8,0))</f>
        <v>#REF!</v>
      </c>
      <c r="BK424" s="491" t="e">
        <f>IF(BA424="","",VLOOKUP(CONCATENATE(I424,K424),[27]atualizada!$A$6:$N$160,10,0))</f>
        <v>#N/A</v>
      </c>
      <c r="BL424" s="494"/>
      <c r="BM424" s="494"/>
      <c r="BO424" s="491"/>
      <c r="BP424" s="491"/>
      <c r="BQ424" s="492">
        <f t="shared" si="163"/>
        <v>0</v>
      </c>
      <c r="BR424" s="494"/>
      <c r="BS424" s="494"/>
      <c r="BT424" s="494"/>
      <c r="BX424" s="493">
        <f t="shared" si="180"/>
        <v>0</v>
      </c>
      <c r="BY424" s="493" t="e">
        <f>#REF!*BE424</f>
        <v>#REF!</v>
      </c>
      <c r="BZ424" s="493">
        <f t="shared" si="162"/>
        <v>0</v>
      </c>
    </row>
    <row r="425" spans="1:78" ht="49.9" customHeight="1">
      <c r="A425" s="482">
        <f>IFERROR(VLOOKUP(G425,'base dados'!$K$2:$L$3,2,FALSE),0)</f>
        <v>0</v>
      </c>
      <c r="B425" s="482">
        <f>IFERROR(VLOOKUP(H425,'base dados'!$O$2:$P$5,2,FALSE),0)</f>
        <v>0</v>
      </c>
      <c r="C425" s="578">
        <f t="shared" si="160"/>
        <v>415</v>
      </c>
      <c r="D425" s="578"/>
      <c r="E425" s="578"/>
      <c r="F425" s="581"/>
      <c r="G425" s="579"/>
      <c r="H425" s="579"/>
      <c r="I425" s="578" t="str">
        <f>IFERROR(VLOOKUP(H425,'base dados'!$B$1:$E$47,4,FALSE)," ")</f>
        <v xml:space="preserve"> </v>
      </c>
      <c r="J425" s="582" t="s">
        <v>861</v>
      </c>
      <c r="K425" s="582">
        <v>100</v>
      </c>
      <c r="L425" s="586">
        <f t="shared" si="164"/>
        <v>100</v>
      </c>
      <c r="M425" s="587"/>
      <c r="N425" s="587"/>
      <c r="O425" s="586">
        <f t="shared" si="165"/>
        <v>0</v>
      </c>
      <c r="P425" s="587"/>
      <c r="Q425" s="587"/>
      <c r="R425" s="587"/>
      <c r="S425" s="587"/>
      <c r="T425" s="586">
        <f t="shared" si="166"/>
        <v>0</v>
      </c>
      <c r="U425" s="582"/>
      <c r="V425" s="582"/>
      <c r="W425" s="582"/>
      <c r="X425" s="582"/>
      <c r="Y425" s="586">
        <f t="shared" si="167"/>
        <v>0</v>
      </c>
      <c r="Z425" s="582"/>
      <c r="AA425" s="582"/>
      <c r="AB425" s="586">
        <f t="shared" si="168"/>
        <v>0</v>
      </c>
      <c r="AC425" s="582"/>
      <c r="AD425" s="582"/>
      <c r="AE425" s="582"/>
      <c r="AF425" s="586">
        <f t="shared" si="169"/>
        <v>0</v>
      </c>
      <c r="AG425" s="582"/>
      <c r="AH425" s="582"/>
      <c r="AI425" s="582"/>
      <c r="AJ425" s="582"/>
      <c r="AK425" s="586">
        <f t="shared" si="170"/>
        <v>0</v>
      </c>
      <c r="AL425" s="582"/>
      <c r="AM425" s="582"/>
      <c r="AN425" s="586">
        <f t="shared" si="171"/>
        <v>0</v>
      </c>
      <c r="AO425" s="582"/>
      <c r="AP425" s="582"/>
      <c r="AQ425" s="582"/>
      <c r="AR425" s="588">
        <f t="shared" si="172"/>
        <v>0</v>
      </c>
      <c r="AS425" s="590">
        <f t="shared" si="161"/>
        <v>0</v>
      </c>
      <c r="AT425" s="583" t="str">
        <f t="shared" si="173"/>
        <v/>
      </c>
      <c r="AU425" s="583" t="str">
        <f t="shared" si="174"/>
        <v/>
      </c>
      <c r="AV425" s="584" t="str">
        <f>IFERROR(VLOOKUP(G425,'base dados'!$B$2:$C$47,2,FALSE),"")</f>
        <v/>
      </c>
      <c r="AW425" s="589">
        <f t="shared" si="175"/>
        <v>0</v>
      </c>
      <c r="AX425" s="583" t="str">
        <f t="shared" si="176"/>
        <v/>
      </c>
      <c r="AY425" s="583" t="str">
        <f t="shared" si="177"/>
        <v/>
      </c>
      <c r="AZ425" s="585" t="str">
        <f>IFERROR(VLOOKUP(H425,'base dados'!$B$2:$C$47,2,FALSE),"")</f>
        <v/>
      </c>
      <c r="BA425" s="589">
        <f t="shared" si="178"/>
        <v>0</v>
      </c>
      <c r="BB425" s="589">
        <f t="shared" si="179"/>
        <v>0</v>
      </c>
      <c r="BD425" s="494"/>
      <c r="BE425" s="494"/>
      <c r="BF425" s="494"/>
      <c r="BG425" s="494"/>
      <c r="BH425" s="482" t="e">
        <f>VLOOKUP(I425,[27]TABELAS!$E$1:$F$48,2,0)</f>
        <v>#N/A</v>
      </c>
      <c r="BI425" s="491" t="str">
        <f>IF(AV425="","",VLOOKUP(CONCATENATE(I425,K425),[27]atualizada!$A$6:$N$160,12,0))</f>
        <v/>
      </c>
      <c r="BJ425" s="491" t="e">
        <f>IF(#REF!="","",VLOOKUP(CONCATENATE(I425,K425),[27]atualizada!$A$6:$N$160,8,0))</f>
        <v>#REF!</v>
      </c>
      <c r="BK425" s="491" t="e">
        <f>IF(BA425="","",VLOOKUP(CONCATENATE(I425,K425),[27]atualizada!$A$6:$N$160,10,0))</f>
        <v>#N/A</v>
      </c>
      <c r="BL425" s="494"/>
      <c r="BM425" s="494"/>
      <c r="BO425" s="491"/>
      <c r="BP425" s="491"/>
      <c r="BQ425" s="492">
        <f t="shared" si="163"/>
        <v>0</v>
      </c>
      <c r="BR425" s="494"/>
      <c r="BS425" s="494"/>
      <c r="BT425" s="494"/>
      <c r="BX425" s="493">
        <f t="shared" si="180"/>
        <v>0</v>
      </c>
      <c r="BY425" s="493" t="e">
        <f>#REF!*BE425</f>
        <v>#REF!</v>
      </c>
      <c r="BZ425" s="493">
        <f t="shared" si="162"/>
        <v>0</v>
      </c>
    </row>
    <row r="426" spans="1:78" ht="49.9" customHeight="1">
      <c r="A426" s="482">
        <f>IFERROR(VLOOKUP(G426,'base dados'!$K$2:$L$3,2,FALSE),0)</f>
        <v>0</v>
      </c>
      <c r="B426" s="482">
        <f>IFERROR(VLOOKUP(H426,'base dados'!$O$2:$P$5,2,FALSE),0)</f>
        <v>0</v>
      </c>
      <c r="C426" s="578">
        <f t="shared" si="160"/>
        <v>416</v>
      </c>
      <c r="D426" s="578"/>
      <c r="E426" s="578"/>
      <c r="F426" s="581"/>
      <c r="G426" s="579"/>
      <c r="H426" s="579"/>
      <c r="I426" s="578" t="str">
        <f>IFERROR(VLOOKUP(H426,'base dados'!$B$1:$E$47,4,FALSE)," ")</f>
        <v xml:space="preserve"> </v>
      </c>
      <c r="J426" s="582" t="s">
        <v>861</v>
      </c>
      <c r="K426" s="582">
        <v>100</v>
      </c>
      <c r="L426" s="586">
        <f t="shared" si="164"/>
        <v>100</v>
      </c>
      <c r="M426" s="587"/>
      <c r="N426" s="587"/>
      <c r="O426" s="586">
        <f t="shared" si="165"/>
        <v>0</v>
      </c>
      <c r="P426" s="587"/>
      <c r="Q426" s="587"/>
      <c r="R426" s="587"/>
      <c r="S426" s="587"/>
      <c r="T426" s="586">
        <f t="shared" si="166"/>
        <v>0</v>
      </c>
      <c r="U426" s="582"/>
      <c r="V426" s="582"/>
      <c r="W426" s="582"/>
      <c r="X426" s="582"/>
      <c r="Y426" s="586">
        <f t="shared" si="167"/>
        <v>0</v>
      </c>
      <c r="Z426" s="582"/>
      <c r="AA426" s="582"/>
      <c r="AB426" s="586">
        <f t="shared" si="168"/>
        <v>0</v>
      </c>
      <c r="AC426" s="582"/>
      <c r="AD426" s="582"/>
      <c r="AE426" s="582"/>
      <c r="AF426" s="586">
        <f t="shared" si="169"/>
        <v>0</v>
      </c>
      <c r="AG426" s="582"/>
      <c r="AH426" s="582"/>
      <c r="AI426" s="582"/>
      <c r="AJ426" s="582"/>
      <c r="AK426" s="586">
        <f t="shared" si="170"/>
        <v>0</v>
      </c>
      <c r="AL426" s="582"/>
      <c r="AM426" s="582"/>
      <c r="AN426" s="586">
        <f t="shared" si="171"/>
        <v>0</v>
      </c>
      <c r="AO426" s="582"/>
      <c r="AP426" s="582"/>
      <c r="AQ426" s="582"/>
      <c r="AR426" s="588">
        <f t="shared" si="172"/>
        <v>0</v>
      </c>
      <c r="AS426" s="590">
        <f t="shared" si="161"/>
        <v>0</v>
      </c>
      <c r="AT426" s="583" t="str">
        <f t="shared" si="173"/>
        <v/>
      </c>
      <c r="AU426" s="583" t="str">
        <f t="shared" si="174"/>
        <v/>
      </c>
      <c r="AV426" s="584" t="str">
        <f>IFERROR(VLOOKUP(G426,'base dados'!$B$2:$C$47,2,FALSE),"")</f>
        <v/>
      </c>
      <c r="AW426" s="589">
        <f t="shared" si="175"/>
        <v>0</v>
      </c>
      <c r="AX426" s="583" t="str">
        <f t="shared" si="176"/>
        <v/>
      </c>
      <c r="AY426" s="583" t="str">
        <f t="shared" si="177"/>
        <v/>
      </c>
      <c r="AZ426" s="585" t="str">
        <f>IFERROR(VLOOKUP(H426,'base dados'!$B$2:$C$47,2,FALSE),"")</f>
        <v/>
      </c>
      <c r="BA426" s="589">
        <f t="shared" si="178"/>
        <v>0</v>
      </c>
      <c r="BB426" s="589">
        <f t="shared" si="179"/>
        <v>0</v>
      </c>
      <c r="BD426" s="494"/>
      <c r="BE426" s="494"/>
      <c r="BF426" s="494"/>
      <c r="BG426" s="494"/>
      <c r="BH426" s="482" t="e">
        <f>VLOOKUP(I426,[27]TABELAS!$E$1:$F$48,2,0)</f>
        <v>#N/A</v>
      </c>
      <c r="BI426" s="491" t="str">
        <f>IF(AV426="","",VLOOKUP(CONCATENATE(I426,K426),[27]atualizada!$A$6:$N$160,12,0))</f>
        <v/>
      </c>
      <c r="BJ426" s="491" t="e">
        <f>IF(#REF!="","",VLOOKUP(CONCATENATE(I426,K426),[27]atualizada!$A$6:$N$160,8,0))</f>
        <v>#REF!</v>
      </c>
      <c r="BK426" s="491" t="e">
        <f>IF(BA426="","",VLOOKUP(CONCATENATE(I426,K426),[27]atualizada!$A$6:$N$160,10,0))</f>
        <v>#N/A</v>
      </c>
      <c r="BL426" s="494"/>
      <c r="BM426" s="494"/>
      <c r="BO426" s="491"/>
      <c r="BP426" s="491"/>
      <c r="BQ426" s="492">
        <f t="shared" si="163"/>
        <v>0</v>
      </c>
      <c r="BR426" s="494"/>
      <c r="BS426" s="494"/>
      <c r="BT426" s="494"/>
      <c r="BX426" s="493">
        <f t="shared" si="180"/>
        <v>0</v>
      </c>
      <c r="BY426" s="493" t="e">
        <f>#REF!*BE426</f>
        <v>#REF!</v>
      </c>
      <c r="BZ426" s="493">
        <f t="shared" si="162"/>
        <v>0</v>
      </c>
    </row>
    <row r="427" spans="1:78" ht="49.9" customHeight="1">
      <c r="A427" s="482">
        <f>IFERROR(VLOOKUP(G427,'base dados'!$K$2:$L$3,2,FALSE),0)</f>
        <v>0</v>
      </c>
      <c r="B427" s="482">
        <f>IFERROR(VLOOKUP(H427,'base dados'!$O$2:$P$5,2,FALSE),0)</f>
        <v>0</v>
      </c>
      <c r="C427" s="578">
        <f t="shared" si="160"/>
        <v>417</v>
      </c>
      <c r="D427" s="578"/>
      <c r="E427" s="578"/>
      <c r="F427" s="581"/>
      <c r="G427" s="579"/>
      <c r="H427" s="579"/>
      <c r="I427" s="578" t="str">
        <f>IFERROR(VLOOKUP(H427,'base dados'!$B$1:$E$47,4,FALSE)," ")</f>
        <v xml:space="preserve"> </v>
      </c>
      <c r="J427" s="582" t="s">
        <v>861</v>
      </c>
      <c r="K427" s="582">
        <v>100</v>
      </c>
      <c r="L427" s="586">
        <f t="shared" si="164"/>
        <v>100</v>
      </c>
      <c r="M427" s="587"/>
      <c r="N427" s="587"/>
      <c r="O427" s="586">
        <f t="shared" si="165"/>
        <v>0</v>
      </c>
      <c r="P427" s="587"/>
      <c r="Q427" s="587"/>
      <c r="R427" s="587"/>
      <c r="S427" s="587"/>
      <c r="T427" s="586">
        <f t="shared" si="166"/>
        <v>0</v>
      </c>
      <c r="U427" s="582"/>
      <c r="V427" s="582"/>
      <c r="W427" s="582"/>
      <c r="X427" s="582"/>
      <c r="Y427" s="586">
        <f t="shared" si="167"/>
        <v>0</v>
      </c>
      <c r="Z427" s="582"/>
      <c r="AA427" s="582"/>
      <c r="AB427" s="586">
        <f t="shared" si="168"/>
        <v>0</v>
      </c>
      <c r="AC427" s="582"/>
      <c r="AD427" s="582"/>
      <c r="AE427" s="582"/>
      <c r="AF427" s="586">
        <f t="shared" si="169"/>
        <v>0</v>
      </c>
      <c r="AG427" s="582"/>
      <c r="AH427" s="582"/>
      <c r="AI427" s="582"/>
      <c r="AJ427" s="582"/>
      <c r="AK427" s="586">
        <f t="shared" si="170"/>
        <v>0</v>
      </c>
      <c r="AL427" s="582"/>
      <c r="AM427" s="582"/>
      <c r="AN427" s="586">
        <f t="shared" si="171"/>
        <v>0</v>
      </c>
      <c r="AO427" s="582"/>
      <c r="AP427" s="582"/>
      <c r="AQ427" s="582"/>
      <c r="AR427" s="588">
        <f t="shared" si="172"/>
        <v>0</v>
      </c>
      <c r="AS427" s="590">
        <f t="shared" si="161"/>
        <v>0</v>
      </c>
      <c r="AT427" s="583" t="str">
        <f t="shared" si="173"/>
        <v/>
      </c>
      <c r="AU427" s="583" t="str">
        <f t="shared" si="174"/>
        <v/>
      </c>
      <c r="AV427" s="584" t="str">
        <f>IFERROR(VLOOKUP(G427,'base dados'!$B$2:$C$47,2,FALSE),"")</f>
        <v/>
      </c>
      <c r="AW427" s="589">
        <f t="shared" si="175"/>
        <v>0</v>
      </c>
      <c r="AX427" s="583" t="str">
        <f t="shared" si="176"/>
        <v/>
      </c>
      <c r="AY427" s="583" t="str">
        <f t="shared" si="177"/>
        <v/>
      </c>
      <c r="AZ427" s="585" t="str">
        <f>IFERROR(VLOOKUP(H427,'base dados'!$B$2:$C$47,2,FALSE),"")</f>
        <v/>
      </c>
      <c r="BA427" s="589">
        <f t="shared" si="178"/>
        <v>0</v>
      </c>
      <c r="BB427" s="589">
        <f t="shared" si="179"/>
        <v>0</v>
      </c>
      <c r="BD427" s="494"/>
      <c r="BE427" s="494"/>
      <c r="BF427" s="494"/>
      <c r="BG427" s="494"/>
      <c r="BH427" s="482" t="e">
        <f>VLOOKUP(I427,[27]TABELAS!$E$1:$F$48,2,0)</f>
        <v>#N/A</v>
      </c>
      <c r="BI427" s="491" t="str">
        <f>IF(AV427="","",VLOOKUP(CONCATENATE(I427,K427),[27]atualizada!$A$6:$N$160,12,0))</f>
        <v/>
      </c>
      <c r="BJ427" s="491" t="e">
        <f>IF(#REF!="","",VLOOKUP(CONCATENATE(I427,K427),[27]atualizada!$A$6:$N$160,8,0))</f>
        <v>#REF!</v>
      </c>
      <c r="BK427" s="491" t="e">
        <f>IF(BA427="","",VLOOKUP(CONCATENATE(I427,K427),[27]atualizada!$A$6:$N$160,10,0))</f>
        <v>#N/A</v>
      </c>
      <c r="BL427" s="494"/>
      <c r="BM427" s="494"/>
      <c r="BO427" s="491"/>
      <c r="BP427" s="491"/>
      <c r="BQ427" s="492">
        <f t="shared" si="163"/>
        <v>0</v>
      </c>
      <c r="BR427" s="494"/>
      <c r="BS427" s="494"/>
      <c r="BT427" s="494"/>
      <c r="BX427" s="493">
        <f t="shared" si="180"/>
        <v>0</v>
      </c>
      <c r="BY427" s="493" t="e">
        <f>#REF!*BE427</f>
        <v>#REF!</v>
      </c>
      <c r="BZ427" s="493">
        <f t="shared" si="162"/>
        <v>0</v>
      </c>
    </row>
    <row r="428" spans="1:78" ht="49.9" customHeight="1">
      <c r="A428" s="482">
        <f>IFERROR(VLOOKUP(G428,'base dados'!$K$2:$L$3,2,FALSE),0)</f>
        <v>0</v>
      </c>
      <c r="B428" s="482">
        <f>IFERROR(VLOOKUP(H428,'base dados'!$O$2:$P$5,2,FALSE),0)</f>
        <v>0</v>
      </c>
      <c r="C428" s="578">
        <f t="shared" si="160"/>
        <v>418</v>
      </c>
      <c r="D428" s="578"/>
      <c r="E428" s="578"/>
      <c r="F428" s="581"/>
      <c r="G428" s="579"/>
      <c r="H428" s="579"/>
      <c r="I428" s="578" t="str">
        <f>IFERROR(VLOOKUP(H428,'base dados'!$B$1:$E$47,4,FALSE)," ")</f>
        <v xml:space="preserve"> </v>
      </c>
      <c r="J428" s="582" t="s">
        <v>861</v>
      </c>
      <c r="K428" s="582">
        <v>100</v>
      </c>
      <c r="L428" s="586">
        <f t="shared" si="164"/>
        <v>100</v>
      </c>
      <c r="M428" s="587"/>
      <c r="N428" s="587"/>
      <c r="O428" s="586">
        <f t="shared" si="165"/>
        <v>0</v>
      </c>
      <c r="P428" s="587"/>
      <c r="Q428" s="587"/>
      <c r="R428" s="587"/>
      <c r="S428" s="587"/>
      <c r="T428" s="586">
        <f t="shared" si="166"/>
        <v>0</v>
      </c>
      <c r="U428" s="582"/>
      <c r="V428" s="582"/>
      <c r="W428" s="582"/>
      <c r="X428" s="582"/>
      <c r="Y428" s="586">
        <f t="shared" si="167"/>
        <v>0</v>
      </c>
      <c r="Z428" s="582"/>
      <c r="AA428" s="582"/>
      <c r="AB428" s="586">
        <f t="shared" si="168"/>
        <v>0</v>
      </c>
      <c r="AC428" s="582"/>
      <c r="AD428" s="582"/>
      <c r="AE428" s="582"/>
      <c r="AF428" s="586">
        <f t="shared" si="169"/>
        <v>0</v>
      </c>
      <c r="AG428" s="582"/>
      <c r="AH428" s="582"/>
      <c r="AI428" s="582"/>
      <c r="AJ428" s="582"/>
      <c r="AK428" s="586">
        <f t="shared" si="170"/>
        <v>0</v>
      </c>
      <c r="AL428" s="582"/>
      <c r="AM428" s="582"/>
      <c r="AN428" s="586">
        <f t="shared" si="171"/>
        <v>0</v>
      </c>
      <c r="AO428" s="582"/>
      <c r="AP428" s="582"/>
      <c r="AQ428" s="582"/>
      <c r="AR428" s="588">
        <f t="shared" si="172"/>
        <v>0</v>
      </c>
      <c r="AS428" s="590">
        <f t="shared" si="161"/>
        <v>0</v>
      </c>
      <c r="AT428" s="583" t="str">
        <f t="shared" si="173"/>
        <v/>
      </c>
      <c r="AU428" s="583" t="str">
        <f t="shared" si="174"/>
        <v/>
      </c>
      <c r="AV428" s="584" t="str">
        <f>IFERROR(VLOOKUP(G428,'base dados'!$B$2:$C$47,2,FALSE),"")</f>
        <v/>
      </c>
      <c r="AW428" s="589">
        <f t="shared" si="175"/>
        <v>0</v>
      </c>
      <c r="AX428" s="583" t="str">
        <f t="shared" si="176"/>
        <v/>
      </c>
      <c r="AY428" s="583" t="str">
        <f t="shared" si="177"/>
        <v/>
      </c>
      <c r="AZ428" s="585" t="str">
        <f>IFERROR(VLOOKUP(H428,'base dados'!$B$2:$C$47,2,FALSE),"")</f>
        <v/>
      </c>
      <c r="BA428" s="589">
        <f t="shared" si="178"/>
        <v>0</v>
      </c>
      <c r="BB428" s="589">
        <f t="shared" si="179"/>
        <v>0</v>
      </c>
      <c r="BD428" s="494"/>
      <c r="BE428" s="494"/>
      <c r="BF428" s="494"/>
      <c r="BG428" s="494"/>
      <c r="BH428" s="482" t="e">
        <f>VLOOKUP(I428,[27]TABELAS!$E$1:$F$48,2,0)</f>
        <v>#N/A</v>
      </c>
      <c r="BI428" s="491" t="str">
        <f>IF(AV428="","",VLOOKUP(CONCATENATE(I428,K428),[27]atualizada!$A$6:$N$160,12,0))</f>
        <v/>
      </c>
      <c r="BJ428" s="491" t="e">
        <f>IF(#REF!="","",VLOOKUP(CONCATENATE(I428,K428),[27]atualizada!$A$6:$N$160,8,0))</f>
        <v>#REF!</v>
      </c>
      <c r="BK428" s="491" t="e">
        <f>IF(BA428="","",VLOOKUP(CONCATENATE(I428,K428),[27]atualizada!$A$6:$N$160,10,0))</f>
        <v>#N/A</v>
      </c>
      <c r="BL428" s="494"/>
      <c r="BM428" s="494"/>
      <c r="BO428" s="491"/>
      <c r="BP428" s="491"/>
      <c r="BQ428" s="492">
        <f t="shared" si="163"/>
        <v>0</v>
      </c>
      <c r="BR428" s="494"/>
      <c r="BS428" s="494"/>
      <c r="BT428" s="494"/>
      <c r="BX428" s="493">
        <f t="shared" si="180"/>
        <v>0</v>
      </c>
      <c r="BY428" s="493" t="e">
        <f>#REF!*BE428</f>
        <v>#REF!</v>
      </c>
      <c r="BZ428" s="493">
        <f t="shared" si="162"/>
        <v>0</v>
      </c>
    </row>
    <row r="429" spans="1:78" ht="49.9" customHeight="1">
      <c r="A429" s="482">
        <f>IFERROR(VLOOKUP(G429,'base dados'!$K$2:$L$3,2,FALSE),0)</f>
        <v>0</v>
      </c>
      <c r="B429" s="482">
        <f>IFERROR(VLOOKUP(H429,'base dados'!$O$2:$P$5,2,FALSE),0)</f>
        <v>0</v>
      </c>
      <c r="C429" s="578">
        <f t="shared" si="160"/>
        <v>419</v>
      </c>
      <c r="D429" s="578"/>
      <c r="E429" s="578"/>
      <c r="F429" s="581"/>
      <c r="G429" s="579"/>
      <c r="H429" s="579"/>
      <c r="I429" s="578" t="str">
        <f>IFERROR(VLOOKUP(H429,'base dados'!$B$1:$E$47,4,FALSE)," ")</f>
        <v xml:space="preserve"> </v>
      </c>
      <c r="J429" s="582" t="s">
        <v>861</v>
      </c>
      <c r="K429" s="582">
        <v>100</v>
      </c>
      <c r="L429" s="586">
        <f t="shared" si="164"/>
        <v>100</v>
      </c>
      <c r="M429" s="587"/>
      <c r="N429" s="587"/>
      <c r="O429" s="586">
        <f t="shared" si="165"/>
        <v>0</v>
      </c>
      <c r="P429" s="587"/>
      <c r="Q429" s="587"/>
      <c r="R429" s="587"/>
      <c r="S429" s="587"/>
      <c r="T429" s="586">
        <f t="shared" si="166"/>
        <v>0</v>
      </c>
      <c r="U429" s="582"/>
      <c r="V429" s="582"/>
      <c r="W429" s="582"/>
      <c r="X429" s="582"/>
      <c r="Y429" s="586">
        <f t="shared" si="167"/>
        <v>0</v>
      </c>
      <c r="Z429" s="582"/>
      <c r="AA429" s="582"/>
      <c r="AB429" s="586">
        <f t="shared" si="168"/>
        <v>0</v>
      </c>
      <c r="AC429" s="582"/>
      <c r="AD429" s="582"/>
      <c r="AE429" s="582"/>
      <c r="AF429" s="586">
        <f t="shared" si="169"/>
        <v>0</v>
      </c>
      <c r="AG429" s="582"/>
      <c r="AH429" s="582"/>
      <c r="AI429" s="582"/>
      <c r="AJ429" s="582"/>
      <c r="AK429" s="586">
        <f t="shared" si="170"/>
        <v>0</v>
      </c>
      <c r="AL429" s="582"/>
      <c r="AM429" s="582"/>
      <c r="AN429" s="586">
        <f t="shared" si="171"/>
        <v>0</v>
      </c>
      <c r="AO429" s="582"/>
      <c r="AP429" s="582"/>
      <c r="AQ429" s="582"/>
      <c r="AR429" s="588">
        <f t="shared" si="172"/>
        <v>0</v>
      </c>
      <c r="AS429" s="590">
        <f t="shared" si="161"/>
        <v>0</v>
      </c>
      <c r="AT429" s="583" t="str">
        <f t="shared" si="173"/>
        <v/>
      </c>
      <c r="AU429" s="583" t="str">
        <f t="shared" si="174"/>
        <v/>
      </c>
      <c r="AV429" s="584" t="str">
        <f>IFERROR(VLOOKUP(G429,'base dados'!$B$2:$C$47,2,FALSE),"")</f>
        <v/>
      </c>
      <c r="AW429" s="589">
        <f t="shared" si="175"/>
        <v>0</v>
      </c>
      <c r="AX429" s="583" t="str">
        <f t="shared" si="176"/>
        <v/>
      </c>
      <c r="AY429" s="583" t="str">
        <f t="shared" si="177"/>
        <v/>
      </c>
      <c r="AZ429" s="585" t="str">
        <f>IFERROR(VLOOKUP(H429,'base dados'!$B$2:$C$47,2,FALSE),"")</f>
        <v/>
      </c>
      <c r="BA429" s="589">
        <f t="shared" si="178"/>
        <v>0</v>
      </c>
      <c r="BB429" s="589">
        <f t="shared" si="179"/>
        <v>0</v>
      </c>
      <c r="BD429" s="494"/>
      <c r="BE429" s="494"/>
      <c r="BF429" s="494"/>
      <c r="BG429" s="494"/>
      <c r="BH429" s="482" t="e">
        <f>VLOOKUP(I429,[27]TABELAS!$E$1:$F$48,2,0)</f>
        <v>#N/A</v>
      </c>
      <c r="BI429" s="491" t="str">
        <f>IF(AV429="","",VLOOKUP(CONCATENATE(I429,K429),[27]atualizada!$A$6:$N$160,12,0))</f>
        <v/>
      </c>
      <c r="BJ429" s="491" t="e">
        <f>IF(#REF!="","",VLOOKUP(CONCATENATE(I429,K429),[27]atualizada!$A$6:$N$160,8,0))</f>
        <v>#REF!</v>
      </c>
      <c r="BK429" s="491" t="e">
        <f>IF(BA429="","",VLOOKUP(CONCATENATE(I429,K429),[27]atualizada!$A$6:$N$160,10,0))</f>
        <v>#N/A</v>
      </c>
      <c r="BL429" s="494"/>
      <c r="BM429" s="494"/>
      <c r="BO429" s="491"/>
      <c r="BP429" s="491"/>
      <c r="BQ429" s="492">
        <f t="shared" si="163"/>
        <v>0</v>
      </c>
      <c r="BR429" s="494"/>
      <c r="BS429" s="494"/>
      <c r="BT429" s="494"/>
      <c r="BX429" s="493">
        <f t="shared" si="180"/>
        <v>0</v>
      </c>
      <c r="BY429" s="493" t="e">
        <f>#REF!*BE429</f>
        <v>#REF!</v>
      </c>
      <c r="BZ429" s="493">
        <f t="shared" si="162"/>
        <v>0</v>
      </c>
    </row>
    <row r="430" spans="1:78" ht="49.9" customHeight="1">
      <c r="A430" s="482">
        <f>IFERROR(VLOOKUP(G430,'base dados'!$K$2:$L$3,2,FALSE),0)</f>
        <v>0</v>
      </c>
      <c r="B430" s="482">
        <f>IFERROR(VLOOKUP(H430,'base dados'!$O$2:$P$5,2,FALSE),0)</f>
        <v>0</v>
      </c>
      <c r="C430" s="578">
        <f t="shared" si="160"/>
        <v>420</v>
      </c>
      <c r="D430" s="578"/>
      <c r="E430" s="578"/>
      <c r="F430" s="581"/>
      <c r="G430" s="579"/>
      <c r="H430" s="579"/>
      <c r="I430" s="578" t="str">
        <f>IFERROR(VLOOKUP(H430,'base dados'!$B$1:$E$47,4,FALSE)," ")</f>
        <v xml:space="preserve"> </v>
      </c>
      <c r="J430" s="582" t="s">
        <v>861</v>
      </c>
      <c r="K430" s="582">
        <v>100</v>
      </c>
      <c r="L430" s="586">
        <f t="shared" si="164"/>
        <v>100</v>
      </c>
      <c r="M430" s="587"/>
      <c r="N430" s="587"/>
      <c r="O430" s="586">
        <f t="shared" si="165"/>
        <v>0</v>
      </c>
      <c r="P430" s="587"/>
      <c r="Q430" s="587"/>
      <c r="R430" s="587"/>
      <c r="S430" s="587"/>
      <c r="T430" s="586">
        <f t="shared" si="166"/>
        <v>0</v>
      </c>
      <c r="U430" s="582"/>
      <c r="V430" s="582"/>
      <c r="W430" s="582"/>
      <c r="X430" s="582"/>
      <c r="Y430" s="586">
        <f t="shared" si="167"/>
        <v>0</v>
      </c>
      <c r="Z430" s="582"/>
      <c r="AA430" s="582"/>
      <c r="AB430" s="586">
        <f t="shared" si="168"/>
        <v>0</v>
      </c>
      <c r="AC430" s="582"/>
      <c r="AD430" s="582"/>
      <c r="AE430" s="582"/>
      <c r="AF430" s="586">
        <f t="shared" si="169"/>
        <v>0</v>
      </c>
      <c r="AG430" s="582"/>
      <c r="AH430" s="582"/>
      <c r="AI430" s="582"/>
      <c r="AJ430" s="582"/>
      <c r="AK430" s="586">
        <f t="shared" si="170"/>
        <v>0</v>
      </c>
      <c r="AL430" s="582"/>
      <c r="AM430" s="582"/>
      <c r="AN430" s="586">
        <f t="shared" si="171"/>
        <v>0</v>
      </c>
      <c r="AO430" s="582"/>
      <c r="AP430" s="582"/>
      <c r="AQ430" s="582"/>
      <c r="AR430" s="588">
        <f t="shared" si="172"/>
        <v>0</v>
      </c>
      <c r="AS430" s="590">
        <f t="shared" si="161"/>
        <v>0</v>
      </c>
      <c r="AT430" s="583" t="str">
        <f t="shared" si="173"/>
        <v/>
      </c>
      <c r="AU430" s="583" t="str">
        <f t="shared" si="174"/>
        <v/>
      </c>
      <c r="AV430" s="584" t="str">
        <f>IFERROR(VLOOKUP(G430,'base dados'!$B$2:$C$47,2,FALSE),"")</f>
        <v/>
      </c>
      <c r="AW430" s="589">
        <f t="shared" si="175"/>
        <v>0</v>
      </c>
      <c r="AX430" s="583" t="str">
        <f t="shared" si="176"/>
        <v/>
      </c>
      <c r="AY430" s="583" t="str">
        <f t="shared" si="177"/>
        <v/>
      </c>
      <c r="AZ430" s="585" t="str">
        <f>IFERROR(VLOOKUP(H430,'base dados'!$B$2:$C$47,2,FALSE),"")</f>
        <v/>
      </c>
      <c r="BA430" s="589">
        <f t="shared" si="178"/>
        <v>0</v>
      </c>
      <c r="BB430" s="589">
        <f t="shared" si="179"/>
        <v>0</v>
      </c>
      <c r="BD430" s="494"/>
      <c r="BE430" s="494"/>
      <c r="BF430" s="494"/>
      <c r="BG430" s="494"/>
      <c r="BH430" s="482" t="e">
        <f>VLOOKUP(I430,[27]TABELAS!$E$1:$F$48,2,0)</f>
        <v>#N/A</v>
      </c>
      <c r="BI430" s="491" t="str">
        <f>IF(AV430="","",VLOOKUP(CONCATENATE(I430,K430),[27]atualizada!$A$6:$N$160,12,0))</f>
        <v/>
      </c>
      <c r="BJ430" s="491" t="e">
        <f>IF(#REF!="","",VLOOKUP(CONCATENATE(I430,K430),[27]atualizada!$A$6:$N$160,8,0))</f>
        <v>#REF!</v>
      </c>
      <c r="BK430" s="491" t="e">
        <f>IF(BA430="","",VLOOKUP(CONCATENATE(I430,K430),[27]atualizada!$A$6:$N$160,10,0))</f>
        <v>#N/A</v>
      </c>
      <c r="BL430" s="494"/>
      <c r="BM430" s="494"/>
      <c r="BO430" s="491"/>
      <c r="BP430" s="491"/>
      <c r="BQ430" s="492">
        <f t="shared" si="163"/>
        <v>0</v>
      </c>
      <c r="BR430" s="494"/>
      <c r="BS430" s="494"/>
      <c r="BT430" s="494"/>
      <c r="BX430" s="493">
        <f t="shared" si="180"/>
        <v>0</v>
      </c>
      <c r="BY430" s="493" t="e">
        <f>#REF!*BE430</f>
        <v>#REF!</v>
      </c>
      <c r="BZ430" s="493">
        <f t="shared" si="162"/>
        <v>0</v>
      </c>
    </row>
    <row r="431" spans="1:78" ht="49.9" customHeight="1">
      <c r="A431" s="482">
        <f>IFERROR(VLOOKUP(G431,'base dados'!$K$2:$L$3,2,FALSE),0)</f>
        <v>0</v>
      </c>
      <c r="B431" s="482">
        <f>IFERROR(VLOOKUP(H431,'base dados'!$O$2:$P$5,2,FALSE),0)</f>
        <v>0</v>
      </c>
      <c r="C431" s="578">
        <f t="shared" si="160"/>
        <v>421</v>
      </c>
      <c r="D431" s="578"/>
      <c r="E431" s="578"/>
      <c r="F431" s="581"/>
      <c r="G431" s="579"/>
      <c r="H431" s="579"/>
      <c r="I431" s="578" t="str">
        <f>IFERROR(VLOOKUP(H431,'base dados'!$B$1:$E$47,4,FALSE)," ")</f>
        <v xml:space="preserve"> </v>
      </c>
      <c r="J431" s="582" t="s">
        <v>861</v>
      </c>
      <c r="K431" s="582">
        <v>100</v>
      </c>
      <c r="L431" s="586">
        <f t="shared" si="164"/>
        <v>100</v>
      </c>
      <c r="M431" s="587"/>
      <c r="N431" s="587"/>
      <c r="O431" s="586">
        <f t="shared" si="165"/>
        <v>0</v>
      </c>
      <c r="P431" s="587"/>
      <c r="Q431" s="587"/>
      <c r="R431" s="587"/>
      <c r="S431" s="587"/>
      <c r="T431" s="586">
        <f t="shared" si="166"/>
        <v>0</v>
      </c>
      <c r="U431" s="582"/>
      <c r="V431" s="582"/>
      <c r="W431" s="582"/>
      <c r="X431" s="582"/>
      <c r="Y431" s="586">
        <f t="shared" si="167"/>
        <v>0</v>
      </c>
      <c r="Z431" s="582"/>
      <c r="AA431" s="582"/>
      <c r="AB431" s="586">
        <f t="shared" si="168"/>
        <v>0</v>
      </c>
      <c r="AC431" s="582"/>
      <c r="AD431" s="582"/>
      <c r="AE431" s="582"/>
      <c r="AF431" s="586">
        <f t="shared" si="169"/>
        <v>0</v>
      </c>
      <c r="AG431" s="582"/>
      <c r="AH431" s="582"/>
      <c r="AI431" s="582"/>
      <c r="AJ431" s="582"/>
      <c r="AK431" s="586">
        <f t="shared" si="170"/>
        <v>0</v>
      </c>
      <c r="AL431" s="582"/>
      <c r="AM431" s="582"/>
      <c r="AN431" s="586">
        <f t="shared" si="171"/>
        <v>0</v>
      </c>
      <c r="AO431" s="582"/>
      <c r="AP431" s="582"/>
      <c r="AQ431" s="582"/>
      <c r="AR431" s="588">
        <f t="shared" si="172"/>
        <v>0</v>
      </c>
      <c r="AS431" s="590">
        <f t="shared" si="161"/>
        <v>0</v>
      </c>
      <c r="AT431" s="583" t="str">
        <f t="shared" si="173"/>
        <v/>
      </c>
      <c r="AU431" s="583" t="str">
        <f t="shared" si="174"/>
        <v/>
      </c>
      <c r="AV431" s="584" t="str">
        <f>IFERROR(VLOOKUP(G431,'base dados'!$B$2:$C$47,2,FALSE),"")</f>
        <v/>
      </c>
      <c r="AW431" s="589">
        <f t="shared" si="175"/>
        <v>0</v>
      </c>
      <c r="AX431" s="583" t="str">
        <f t="shared" si="176"/>
        <v/>
      </c>
      <c r="AY431" s="583" t="str">
        <f t="shared" si="177"/>
        <v/>
      </c>
      <c r="AZ431" s="585" t="str">
        <f>IFERROR(VLOOKUP(H431,'base dados'!$B$2:$C$47,2,FALSE),"")</f>
        <v/>
      </c>
      <c r="BA431" s="589">
        <f t="shared" si="178"/>
        <v>0</v>
      </c>
      <c r="BB431" s="589">
        <f t="shared" si="179"/>
        <v>0</v>
      </c>
      <c r="BD431" s="494"/>
      <c r="BE431" s="494"/>
      <c r="BF431" s="494"/>
      <c r="BG431" s="494"/>
      <c r="BH431" s="482" t="e">
        <f>VLOOKUP(I431,[27]TABELAS!$E$1:$F$48,2,0)</f>
        <v>#N/A</v>
      </c>
      <c r="BI431" s="491" t="str">
        <f>IF(AV431="","",VLOOKUP(CONCATENATE(I431,K431),[27]atualizada!$A$6:$N$160,12,0))</f>
        <v/>
      </c>
      <c r="BJ431" s="491" t="e">
        <f>IF(#REF!="","",VLOOKUP(CONCATENATE(I431,K431),[27]atualizada!$A$6:$N$160,8,0))</f>
        <v>#REF!</v>
      </c>
      <c r="BK431" s="491" t="e">
        <f>IF(BA431="","",VLOOKUP(CONCATENATE(I431,K431),[27]atualizada!$A$6:$N$160,10,0))</f>
        <v>#N/A</v>
      </c>
      <c r="BL431" s="494"/>
      <c r="BM431" s="494"/>
      <c r="BO431" s="491"/>
      <c r="BP431" s="491"/>
      <c r="BQ431" s="492">
        <f t="shared" si="163"/>
        <v>0</v>
      </c>
      <c r="BR431" s="494"/>
      <c r="BS431" s="494"/>
      <c r="BT431" s="494"/>
      <c r="BX431" s="493">
        <f t="shared" si="180"/>
        <v>0</v>
      </c>
      <c r="BY431" s="493" t="e">
        <f>#REF!*BE431</f>
        <v>#REF!</v>
      </c>
      <c r="BZ431" s="493">
        <f t="shared" si="162"/>
        <v>0</v>
      </c>
    </row>
    <row r="432" spans="1:78" ht="49.9" customHeight="1">
      <c r="A432" s="482">
        <f>IFERROR(VLOOKUP(G432,'base dados'!$K$2:$L$3,2,FALSE),0)</f>
        <v>0</v>
      </c>
      <c r="B432" s="482">
        <f>IFERROR(VLOOKUP(H432,'base dados'!$O$2:$P$5,2,FALSE),0)</f>
        <v>0</v>
      </c>
      <c r="C432" s="578">
        <f t="shared" si="160"/>
        <v>422</v>
      </c>
      <c r="D432" s="578"/>
      <c r="E432" s="578"/>
      <c r="F432" s="581"/>
      <c r="G432" s="579"/>
      <c r="H432" s="579"/>
      <c r="I432" s="578" t="str">
        <f>IFERROR(VLOOKUP(H432,'base dados'!$B$1:$E$47,4,FALSE)," ")</f>
        <v xml:space="preserve"> </v>
      </c>
      <c r="J432" s="582" t="s">
        <v>861</v>
      </c>
      <c r="K432" s="582">
        <v>100</v>
      </c>
      <c r="L432" s="586">
        <f t="shared" si="164"/>
        <v>100</v>
      </c>
      <c r="M432" s="587"/>
      <c r="N432" s="587"/>
      <c r="O432" s="586">
        <f t="shared" si="165"/>
        <v>0</v>
      </c>
      <c r="P432" s="587"/>
      <c r="Q432" s="587"/>
      <c r="R432" s="587"/>
      <c r="S432" s="587"/>
      <c r="T432" s="586">
        <f t="shared" si="166"/>
        <v>0</v>
      </c>
      <c r="U432" s="582"/>
      <c r="V432" s="582"/>
      <c r="W432" s="582"/>
      <c r="X432" s="582"/>
      <c r="Y432" s="586">
        <f t="shared" si="167"/>
        <v>0</v>
      </c>
      <c r="Z432" s="582"/>
      <c r="AA432" s="582"/>
      <c r="AB432" s="586">
        <f t="shared" si="168"/>
        <v>0</v>
      </c>
      <c r="AC432" s="582"/>
      <c r="AD432" s="582"/>
      <c r="AE432" s="582"/>
      <c r="AF432" s="586">
        <f t="shared" si="169"/>
        <v>0</v>
      </c>
      <c r="AG432" s="582"/>
      <c r="AH432" s="582"/>
      <c r="AI432" s="582"/>
      <c r="AJ432" s="582"/>
      <c r="AK432" s="586">
        <f t="shared" si="170"/>
        <v>0</v>
      </c>
      <c r="AL432" s="582"/>
      <c r="AM432" s="582"/>
      <c r="AN432" s="586">
        <f t="shared" si="171"/>
        <v>0</v>
      </c>
      <c r="AO432" s="582"/>
      <c r="AP432" s="582"/>
      <c r="AQ432" s="582"/>
      <c r="AR432" s="588">
        <f t="shared" si="172"/>
        <v>0</v>
      </c>
      <c r="AS432" s="590">
        <f t="shared" si="161"/>
        <v>0</v>
      </c>
      <c r="AT432" s="583" t="str">
        <f t="shared" si="173"/>
        <v/>
      </c>
      <c r="AU432" s="583" t="str">
        <f t="shared" si="174"/>
        <v/>
      </c>
      <c r="AV432" s="584" t="str">
        <f>IFERROR(VLOOKUP(G432,'base dados'!$B$2:$C$47,2,FALSE),"")</f>
        <v/>
      </c>
      <c r="AW432" s="589">
        <f t="shared" si="175"/>
        <v>0</v>
      </c>
      <c r="AX432" s="583" t="str">
        <f t="shared" si="176"/>
        <v/>
      </c>
      <c r="AY432" s="583" t="str">
        <f t="shared" si="177"/>
        <v/>
      </c>
      <c r="AZ432" s="585" t="str">
        <f>IFERROR(VLOOKUP(H432,'base dados'!$B$2:$C$47,2,FALSE),"")</f>
        <v/>
      </c>
      <c r="BA432" s="589">
        <f t="shared" si="178"/>
        <v>0</v>
      </c>
      <c r="BB432" s="589">
        <f t="shared" si="179"/>
        <v>0</v>
      </c>
      <c r="BD432" s="494"/>
      <c r="BE432" s="494"/>
      <c r="BF432" s="494"/>
      <c r="BG432" s="494"/>
      <c r="BH432" s="482" t="e">
        <f>VLOOKUP(I432,[27]TABELAS!$E$1:$F$48,2,0)</f>
        <v>#N/A</v>
      </c>
      <c r="BI432" s="491" t="str">
        <f>IF(AV432="","",VLOOKUP(CONCATENATE(I432,K432),[27]atualizada!$A$6:$N$160,12,0))</f>
        <v/>
      </c>
      <c r="BJ432" s="491" t="e">
        <f>IF(#REF!="","",VLOOKUP(CONCATENATE(I432,K432),[27]atualizada!$A$6:$N$160,8,0))</f>
        <v>#REF!</v>
      </c>
      <c r="BK432" s="491" t="e">
        <f>IF(BA432="","",VLOOKUP(CONCATENATE(I432,K432),[27]atualizada!$A$6:$N$160,10,0))</f>
        <v>#N/A</v>
      </c>
      <c r="BL432" s="494"/>
      <c r="BM432" s="494"/>
      <c r="BO432" s="491"/>
      <c r="BP432" s="491"/>
      <c r="BQ432" s="492">
        <f t="shared" si="163"/>
        <v>0</v>
      </c>
      <c r="BR432" s="494"/>
      <c r="BS432" s="494"/>
      <c r="BT432" s="494"/>
      <c r="BX432" s="493">
        <f t="shared" si="180"/>
        <v>0</v>
      </c>
      <c r="BY432" s="493" t="e">
        <f>#REF!*BE432</f>
        <v>#REF!</v>
      </c>
      <c r="BZ432" s="493">
        <f t="shared" si="162"/>
        <v>0</v>
      </c>
    </row>
    <row r="433" spans="1:78" ht="49.9" customHeight="1">
      <c r="A433" s="482">
        <f>IFERROR(VLOOKUP(G433,'base dados'!$K$2:$L$3,2,FALSE),0)</f>
        <v>0</v>
      </c>
      <c r="B433" s="482">
        <f>IFERROR(VLOOKUP(H433,'base dados'!$O$2:$P$5,2,FALSE),0)</f>
        <v>0</v>
      </c>
      <c r="C433" s="578">
        <f t="shared" si="160"/>
        <v>423</v>
      </c>
      <c r="D433" s="578"/>
      <c r="E433" s="578"/>
      <c r="F433" s="581"/>
      <c r="G433" s="579"/>
      <c r="H433" s="579"/>
      <c r="I433" s="578" t="str">
        <f>IFERROR(VLOOKUP(H433,'base dados'!$B$1:$E$47,4,FALSE)," ")</f>
        <v xml:space="preserve"> </v>
      </c>
      <c r="J433" s="582" t="s">
        <v>861</v>
      </c>
      <c r="K433" s="582">
        <v>100</v>
      </c>
      <c r="L433" s="586">
        <f t="shared" si="164"/>
        <v>100</v>
      </c>
      <c r="M433" s="587"/>
      <c r="N433" s="587"/>
      <c r="O433" s="586">
        <f t="shared" si="165"/>
        <v>0</v>
      </c>
      <c r="P433" s="587"/>
      <c r="Q433" s="587"/>
      <c r="R433" s="587"/>
      <c r="S433" s="587"/>
      <c r="T433" s="586">
        <f t="shared" si="166"/>
        <v>0</v>
      </c>
      <c r="U433" s="582"/>
      <c r="V433" s="582"/>
      <c r="W433" s="582"/>
      <c r="X433" s="582"/>
      <c r="Y433" s="586">
        <f t="shared" si="167"/>
        <v>0</v>
      </c>
      <c r="Z433" s="582"/>
      <c r="AA433" s="582"/>
      <c r="AB433" s="586">
        <f t="shared" si="168"/>
        <v>0</v>
      </c>
      <c r="AC433" s="582"/>
      <c r="AD433" s="582"/>
      <c r="AE433" s="582"/>
      <c r="AF433" s="586">
        <f t="shared" si="169"/>
        <v>0</v>
      </c>
      <c r="AG433" s="582"/>
      <c r="AH433" s="582"/>
      <c r="AI433" s="582"/>
      <c r="AJ433" s="582"/>
      <c r="AK433" s="586">
        <f t="shared" si="170"/>
        <v>0</v>
      </c>
      <c r="AL433" s="582"/>
      <c r="AM433" s="582"/>
      <c r="AN433" s="586">
        <f t="shared" si="171"/>
        <v>0</v>
      </c>
      <c r="AO433" s="582"/>
      <c r="AP433" s="582"/>
      <c r="AQ433" s="582"/>
      <c r="AR433" s="588">
        <f t="shared" si="172"/>
        <v>0</v>
      </c>
      <c r="AS433" s="590">
        <f t="shared" si="161"/>
        <v>0</v>
      </c>
      <c r="AT433" s="583" t="str">
        <f t="shared" si="173"/>
        <v/>
      </c>
      <c r="AU433" s="583" t="str">
        <f t="shared" si="174"/>
        <v/>
      </c>
      <c r="AV433" s="584" t="str">
        <f>IFERROR(VLOOKUP(G433,'base dados'!$B$2:$C$47,2,FALSE),"")</f>
        <v/>
      </c>
      <c r="AW433" s="589">
        <f t="shared" si="175"/>
        <v>0</v>
      </c>
      <c r="AX433" s="583" t="str">
        <f t="shared" si="176"/>
        <v/>
      </c>
      <c r="AY433" s="583" t="str">
        <f t="shared" si="177"/>
        <v/>
      </c>
      <c r="AZ433" s="585" t="str">
        <f>IFERROR(VLOOKUP(H433,'base dados'!$B$2:$C$47,2,FALSE),"")</f>
        <v/>
      </c>
      <c r="BA433" s="589">
        <f t="shared" si="178"/>
        <v>0</v>
      </c>
      <c r="BB433" s="589">
        <f t="shared" si="179"/>
        <v>0</v>
      </c>
      <c r="BD433" s="494"/>
      <c r="BE433" s="494"/>
      <c r="BF433" s="494"/>
      <c r="BG433" s="494"/>
      <c r="BH433" s="482" t="e">
        <f>VLOOKUP(I433,[27]TABELAS!$E$1:$F$48,2,0)</f>
        <v>#N/A</v>
      </c>
      <c r="BI433" s="491" t="str">
        <f>IF(AV433="","",VLOOKUP(CONCATENATE(I433,K433),[27]atualizada!$A$6:$N$160,12,0))</f>
        <v/>
      </c>
      <c r="BJ433" s="491" t="e">
        <f>IF(#REF!="","",VLOOKUP(CONCATENATE(I433,K433),[27]atualizada!$A$6:$N$160,8,0))</f>
        <v>#REF!</v>
      </c>
      <c r="BK433" s="491" t="e">
        <f>IF(BA433="","",VLOOKUP(CONCATENATE(I433,K433),[27]atualizada!$A$6:$N$160,10,0))</f>
        <v>#N/A</v>
      </c>
      <c r="BL433" s="494"/>
      <c r="BM433" s="494"/>
      <c r="BO433" s="491"/>
      <c r="BP433" s="491"/>
      <c r="BQ433" s="492">
        <f t="shared" si="163"/>
        <v>0</v>
      </c>
      <c r="BR433" s="494"/>
      <c r="BS433" s="494"/>
      <c r="BT433" s="494"/>
      <c r="BX433" s="493">
        <f t="shared" si="180"/>
        <v>0</v>
      </c>
      <c r="BY433" s="493" t="e">
        <f>#REF!*BE433</f>
        <v>#REF!</v>
      </c>
      <c r="BZ433" s="493">
        <f t="shared" si="162"/>
        <v>0</v>
      </c>
    </row>
    <row r="434" spans="1:78" ht="49.9" customHeight="1">
      <c r="A434" s="482">
        <f>IFERROR(VLOOKUP(G434,'base dados'!$K$2:$L$3,2,FALSE),0)</f>
        <v>0</v>
      </c>
      <c r="B434" s="482">
        <f>IFERROR(VLOOKUP(H434,'base dados'!$O$2:$P$5,2,FALSE),0)</f>
        <v>0</v>
      </c>
      <c r="C434" s="578">
        <f t="shared" si="160"/>
        <v>424</v>
      </c>
      <c r="D434" s="578"/>
      <c r="E434" s="578"/>
      <c r="F434" s="581"/>
      <c r="G434" s="579"/>
      <c r="H434" s="579"/>
      <c r="I434" s="578" t="str">
        <f>IFERROR(VLOOKUP(H434,'base dados'!$B$1:$E$47,4,FALSE)," ")</f>
        <v xml:space="preserve"> </v>
      </c>
      <c r="J434" s="582" t="s">
        <v>861</v>
      </c>
      <c r="K434" s="582">
        <v>100</v>
      </c>
      <c r="L434" s="586">
        <f t="shared" si="164"/>
        <v>100</v>
      </c>
      <c r="M434" s="587"/>
      <c r="N434" s="587"/>
      <c r="O434" s="586">
        <f t="shared" si="165"/>
        <v>0</v>
      </c>
      <c r="P434" s="587"/>
      <c r="Q434" s="587"/>
      <c r="R434" s="587"/>
      <c r="S434" s="587"/>
      <c r="T434" s="586">
        <f t="shared" si="166"/>
        <v>0</v>
      </c>
      <c r="U434" s="582"/>
      <c r="V434" s="582"/>
      <c r="W434" s="582"/>
      <c r="X434" s="582"/>
      <c r="Y434" s="586">
        <f t="shared" si="167"/>
        <v>0</v>
      </c>
      <c r="Z434" s="582"/>
      <c r="AA434" s="582"/>
      <c r="AB434" s="586">
        <f t="shared" si="168"/>
        <v>0</v>
      </c>
      <c r="AC434" s="582"/>
      <c r="AD434" s="582"/>
      <c r="AE434" s="582"/>
      <c r="AF434" s="586">
        <f t="shared" si="169"/>
        <v>0</v>
      </c>
      <c r="AG434" s="582"/>
      <c r="AH434" s="582"/>
      <c r="AI434" s="582"/>
      <c r="AJ434" s="582"/>
      <c r="AK434" s="586">
        <f t="shared" si="170"/>
        <v>0</v>
      </c>
      <c r="AL434" s="582"/>
      <c r="AM434" s="582"/>
      <c r="AN434" s="586">
        <f t="shared" si="171"/>
        <v>0</v>
      </c>
      <c r="AO434" s="582"/>
      <c r="AP434" s="582"/>
      <c r="AQ434" s="582"/>
      <c r="AR434" s="588">
        <f t="shared" si="172"/>
        <v>0</v>
      </c>
      <c r="AS434" s="590">
        <f t="shared" si="161"/>
        <v>0</v>
      </c>
      <c r="AT434" s="583" t="str">
        <f t="shared" si="173"/>
        <v/>
      </c>
      <c r="AU434" s="583" t="str">
        <f t="shared" si="174"/>
        <v/>
      </c>
      <c r="AV434" s="584" t="str">
        <f>IFERROR(VLOOKUP(G434,'base dados'!$B$2:$C$47,2,FALSE),"")</f>
        <v/>
      </c>
      <c r="AW434" s="589">
        <f t="shared" si="175"/>
        <v>0</v>
      </c>
      <c r="AX434" s="583" t="str">
        <f t="shared" si="176"/>
        <v/>
      </c>
      <c r="AY434" s="583" t="str">
        <f t="shared" si="177"/>
        <v/>
      </c>
      <c r="AZ434" s="585" t="str">
        <f>IFERROR(VLOOKUP(H434,'base dados'!$B$2:$C$47,2,FALSE),"")</f>
        <v/>
      </c>
      <c r="BA434" s="589">
        <f t="shared" si="178"/>
        <v>0</v>
      </c>
      <c r="BB434" s="589">
        <f t="shared" si="179"/>
        <v>0</v>
      </c>
      <c r="BD434" s="494"/>
      <c r="BE434" s="494"/>
      <c r="BF434" s="494"/>
      <c r="BG434" s="494"/>
      <c r="BH434" s="482" t="e">
        <f>VLOOKUP(I434,[27]TABELAS!$E$1:$F$48,2,0)</f>
        <v>#N/A</v>
      </c>
      <c r="BI434" s="491" t="str">
        <f>IF(AV434="","",VLOOKUP(CONCATENATE(I434,K434),[27]atualizada!$A$6:$N$160,12,0))</f>
        <v/>
      </c>
      <c r="BJ434" s="491" t="e">
        <f>IF(#REF!="","",VLOOKUP(CONCATENATE(I434,K434),[27]atualizada!$A$6:$N$160,8,0))</f>
        <v>#REF!</v>
      </c>
      <c r="BK434" s="491" t="e">
        <f>IF(BA434="","",VLOOKUP(CONCATENATE(I434,K434),[27]atualizada!$A$6:$N$160,10,0))</f>
        <v>#N/A</v>
      </c>
      <c r="BL434" s="494"/>
      <c r="BM434" s="494"/>
      <c r="BO434" s="491"/>
      <c r="BP434" s="491"/>
      <c r="BQ434" s="492">
        <f t="shared" si="163"/>
        <v>0</v>
      </c>
      <c r="BR434" s="494"/>
      <c r="BS434" s="494"/>
      <c r="BT434" s="494"/>
      <c r="BX434" s="493">
        <f t="shared" si="180"/>
        <v>0</v>
      </c>
      <c r="BY434" s="493" t="e">
        <f>#REF!*BE434</f>
        <v>#REF!</v>
      </c>
      <c r="BZ434" s="493">
        <f t="shared" si="162"/>
        <v>0</v>
      </c>
    </row>
    <row r="435" spans="1:78" ht="49.9" customHeight="1">
      <c r="A435" s="482">
        <f>IFERROR(VLOOKUP(G435,'base dados'!$K$2:$L$3,2,FALSE),0)</f>
        <v>0</v>
      </c>
      <c r="B435" s="482">
        <f>IFERROR(VLOOKUP(H435,'base dados'!$O$2:$P$5,2,FALSE),0)</f>
        <v>0</v>
      </c>
      <c r="C435" s="578">
        <f t="shared" si="160"/>
        <v>425</v>
      </c>
      <c r="D435" s="578"/>
      <c r="E435" s="578"/>
      <c r="F435" s="581"/>
      <c r="G435" s="579"/>
      <c r="H435" s="579"/>
      <c r="I435" s="578" t="str">
        <f>IFERROR(VLOOKUP(H435,'base dados'!$B$1:$E$47,4,FALSE)," ")</f>
        <v xml:space="preserve"> </v>
      </c>
      <c r="J435" s="582" t="s">
        <v>861</v>
      </c>
      <c r="K435" s="582">
        <v>100</v>
      </c>
      <c r="L435" s="586">
        <f t="shared" si="164"/>
        <v>100</v>
      </c>
      <c r="M435" s="587"/>
      <c r="N435" s="587"/>
      <c r="O435" s="586">
        <f t="shared" si="165"/>
        <v>0</v>
      </c>
      <c r="P435" s="587"/>
      <c r="Q435" s="587"/>
      <c r="R435" s="587"/>
      <c r="S435" s="587"/>
      <c r="T435" s="586">
        <f t="shared" si="166"/>
        <v>0</v>
      </c>
      <c r="U435" s="582"/>
      <c r="V435" s="582"/>
      <c r="W435" s="582"/>
      <c r="X435" s="582"/>
      <c r="Y435" s="586">
        <f t="shared" si="167"/>
        <v>0</v>
      </c>
      <c r="Z435" s="582"/>
      <c r="AA435" s="582"/>
      <c r="AB435" s="586">
        <f t="shared" si="168"/>
        <v>0</v>
      </c>
      <c r="AC435" s="582"/>
      <c r="AD435" s="582"/>
      <c r="AE435" s="582"/>
      <c r="AF435" s="586">
        <f t="shared" si="169"/>
        <v>0</v>
      </c>
      <c r="AG435" s="582"/>
      <c r="AH435" s="582"/>
      <c r="AI435" s="582"/>
      <c r="AJ435" s="582"/>
      <c r="AK435" s="586">
        <f t="shared" si="170"/>
        <v>0</v>
      </c>
      <c r="AL435" s="582"/>
      <c r="AM435" s="582"/>
      <c r="AN435" s="586">
        <f t="shared" si="171"/>
        <v>0</v>
      </c>
      <c r="AO435" s="582"/>
      <c r="AP435" s="582"/>
      <c r="AQ435" s="582"/>
      <c r="AR435" s="588">
        <f t="shared" si="172"/>
        <v>0</v>
      </c>
      <c r="AS435" s="590">
        <f t="shared" si="161"/>
        <v>0</v>
      </c>
      <c r="AT435" s="583" t="str">
        <f t="shared" si="173"/>
        <v/>
      </c>
      <c r="AU435" s="583" t="str">
        <f t="shared" si="174"/>
        <v/>
      </c>
      <c r="AV435" s="584" t="str">
        <f>IFERROR(VLOOKUP(G435,'base dados'!$B$2:$C$47,2,FALSE),"")</f>
        <v/>
      </c>
      <c r="AW435" s="589">
        <f t="shared" si="175"/>
        <v>0</v>
      </c>
      <c r="AX435" s="583" t="str">
        <f t="shared" si="176"/>
        <v/>
      </c>
      <c r="AY435" s="583" t="str">
        <f t="shared" si="177"/>
        <v/>
      </c>
      <c r="AZ435" s="585" t="str">
        <f>IFERROR(VLOOKUP(H435,'base dados'!$B$2:$C$47,2,FALSE),"")</f>
        <v/>
      </c>
      <c r="BA435" s="589">
        <f t="shared" si="178"/>
        <v>0</v>
      </c>
      <c r="BB435" s="589">
        <f t="shared" si="179"/>
        <v>0</v>
      </c>
      <c r="BD435" s="494"/>
      <c r="BE435" s="494"/>
      <c r="BF435" s="494"/>
      <c r="BG435" s="494"/>
      <c r="BH435" s="482" t="e">
        <f>VLOOKUP(I435,[27]TABELAS!$E$1:$F$48,2,0)</f>
        <v>#N/A</v>
      </c>
      <c r="BI435" s="491" t="str">
        <f>IF(AV435="","",VLOOKUP(CONCATENATE(I435,K435),[27]atualizada!$A$6:$N$160,12,0))</f>
        <v/>
      </c>
      <c r="BJ435" s="491" t="e">
        <f>IF(#REF!="","",VLOOKUP(CONCATENATE(I435,K435),[27]atualizada!$A$6:$N$160,8,0))</f>
        <v>#REF!</v>
      </c>
      <c r="BK435" s="491" t="e">
        <f>IF(BA435="","",VLOOKUP(CONCATENATE(I435,K435),[27]atualizada!$A$6:$N$160,10,0))</f>
        <v>#N/A</v>
      </c>
      <c r="BL435" s="494"/>
      <c r="BM435" s="494"/>
      <c r="BO435" s="491"/>
      <c r="BP435" s="491"/>
      <c r="BQ435" s="492">
        <f t="shared" si="163"/>
        <v>0</v>
      </c>
      <c r="BR435" s="494"/>
      <c r="BS435" s="494"/>
      <c r="BT435" s="494"/>
      <c r="BX435" s="493">
        <f t="shared" si="180"/>
        <v>0</v>
      </c>
      <c r="BY435" s="493" t="e">
        <f>#REF!*BE435</f>
        <v>#REF!</v>
      </c>
      <c r="BZ435" s="493">
        <f t="shared" si="162"/>
        <v>0</v>
      </c>
    </row>
    <row r="436" spans="1:78" ht="49.9" customHeight="1">
      <c r="A436" s="482">
        <f>IFERROR(VLOOKUP(G436,'base dados'!$K$2:$L$3,2,FALSE),0)</f>
        <v>0</v>
      </c>
      <c r="B436" s="482">
        <f>IFERROR(VLOOKUP(H436,'base dados'!$O$2:$P$5,2,FALSE),0)</f>
        <v>0</v>
      </c>
      <c r="C436" s="578">
        <f t="shared" si="160"/>
        <v>426</v>
      </c>
      <c r="D436" s="578"/>
      <c r="E436" s="578"/>
      <c r="F436" s="581"/>
      <c r="G436" s="579"/>
      <c r="H436" s="579"/>
      <c r="I436" s="578" t="str">
        <f>IFERROR(VLOOKUP(H436,'base dados'!$B$1:$E$47,4,FALSE)," ")</f>
        <v xml:space="preserve"> </v>
      </c>
      <c r="J436" s="582" t="s">
        <v>861</v>
      </c>
      <c r="K436" s="582">
        <v>100</v>
      </c>
      <c r="L436" s="586">
        <f t="shared" si="164"/>
        <v>100</v>
      </c>
      <c r="M436" s="587"/>
      <c r="N436" s="587"/>
      <c r="O436" s="586">
        <f t="shared" si="165"/>
        <v>0</v>
      </c>
      <c r="P436" s="587"/>
      <c r="Q436" s="587"/>
      <c r="R436" s="587"/>
      <c r="S436" s="587"/>
      <c r="T436" s="586">
        <f t="shared" si="166"/>
        <v>0</v>
      </c>
      <c r="U436" s="582"/>
      <c r="V436" s="582"/>
      <c r="W436" s="582"/>
      <c r="X436" s="582"/>
      <c r="Y436" s="586">
        <f t="shared" si="167"/>
        <v>0</v>
      </c>
      <c r="Z436" s="582"/>
      <c r="AA436" s="582"/>
      <c r="AB436" s="586">
        <f t="shared" si="168"/>
        <v>0</v>
      </c>
      <c r="AC436" s="582"/>
      <c r="AD436" s="582"/>
      <c r="AE436" s="582"/>
      <c r="AF436" s="586">
        <f t="shared" si="169"/>
        <v>0</v>
      </c>
      <c r="AG436" s="582"/>
      <c r="AH436" s="582"/>
      <c r="AI436" s="582"/>
      <c r="AJ436" s="582"/>
      <c r="AK436" s="586">
        <f t="shared" si="170"/>
        <v>0</v>
      </c>
      <c r="AL436" s="582"/>
      <c r="AM436" s="582"/>
      <c r="AN436" s="586">
        <f t="shared" si="171"/>
        <v>0</v>
      </c>
      <c r="AO436" s="582"/>
      <c r="AP436" s="582"/>
      <c r="AQ436" s="582"/>
      <c r="AR436" s="588">
        <f t="shared" si="172"/>
        <v>0</v>
      </c>
      <c r="AS436" s="590">
        <f t="shared" si="161"/>
        <v>0</v>
      </c>
      <c r="AT436" s="583" t="str">
        <f t="shared" si="173"/>
        <v/>
      </c>
      <c r="AU436" s="583" t="str">
        <f t="shared" si="174"/>
        <v/>
      </c>
      <c r="AV436" s="584" t="str">
        <f>IFERROR(VLOOKUP(G436,'base dados'!$B$2:$C$47,2,FALSE),"")</f>
        <v/>
      </c>
      <c r="AW436" s="589">
        <f t="shared" si="175"/>
        <v>0</v>
      </c>
      <c r="AX436" s="583" t="str">
        <f t="shared" si="176"/>
        <v/>
      </c>
      <c r="AY436" s="583" t="str">
        <f t="shared" si="177"/>
        <v/>
      </c>
      <c r="AZ436" s="585" t="str">
        <f>IFERROR(VLOOKUP(H436,'base dados'!$B$2:$C$47,2,FALSE),"")</f>
        <v/>
      </c>
      <c r="BA436" s="589">
        <f t="shared" si="178"/>
        <v>0</v>
      </c>
      <c r="BB436" s="589">
        <f t="shared" si="179"/>
        <v>0</v>
      </c>
      <c r="BD436" s="494"/>
      <c r="BE436" s="494"/>
      <c r="BF436" s="494"/>
      <c r="BG436" s="494"/>
      <c r="BH436" s="482" t="e">
        <f>VLOOKUP(I436,[27]TABELAS!$E$1:$F$48,2,0)</f>
        <v>#N/A</v>
      </c>
      <c r="BI436" s="491" t="str">
        <f>IF(AV436="","",VLOOKUP(CONCATENATE(I436,K436),[27]atualizada!$A$6:$N$160,12,0))</f>
        <v/>
      </c>
      <c r="BJ436" s="491" t="e">
        <f>IF(#REF!="","",VLOOKUP(CONCATENATE(I436,K436),[27]atualizada!$A$6:$N$160,8,0))</f>
        <v>#REF!</v>
      </c>
      <c r="BK436" s="491" t="e">
        <f>IF(BA436="","",VLOOKUP(CONCATENATE(I436,K436),[27]atualizada!$A$6:$N$160,10,0))</f>
        <v>#N/A</v>
      </c>
      <c r="BL436" s="494"/>
      <c r="BM436" s="494"/>
      <c r="BO436" s="491"/>
      <c r="BP436" s="491"/>
      <c r="BQ436" s="492">
        <f t="shared" si="163"/>
        <v>0</v>
      </c>
      <c r="BR436" s="494"/>
      <c r="BS436" s="494"/>
      <c r="BT436" s="494"/>
      <c r="BX436" s="493">
        <f t="shared" si="180"/>
        <v>0</v>
      </c>
      <c r="BY436" s="493" t="e">
        <f>#REF!*BE436</f>
        <v>#REF!</v>
      </c>
      <c r="BZ436" s="493">
        <f t="shared" si="162"/>
        <v>0</v>
      </c>
    </row>
    <row r="437" spans="1:78" ht="49.9" customHeight="1">
      <c r="A437" s="482">
        <f>IFERROR(VLOOKUP(G437,'base dados'!$K$2:$L$3,2,FALSE),0)</f>
        <v>0</v>
      </c>
      <c r="B437" s="482">
        <f>IFERROR(VLOOKUP(H437,'base dados'!$O$2:$P$5,2,FALSE),0)</f>
        <v>0</v>
      </c>
      <c r="C437" s="578">
        <f t="shared" si="160"/>
        <v>427</v>
      </c>
      <c r="D437" s="578"/>
      <c r="E437" s="578"/>
      <c r="F437" s="581"/>
      <c r="G437" s="579"/>
      <c r="H437" s="579"/>
      <c r="I437" s="578" t="str">
        <f>IFERROR(VLOOKUP(H437,'base dados'!$B$1:$E$47,4,FALSE)," ")</f>
        <v xml:space="preserve"> </v>
      </c>
      <c r="J437" s="582" t="s">
        <v>861</v>
      </c>
      <c r="K437" s="582">
        <v>100</v>
      </c>
      <c r="L437" s="586">
        <f t="shared" si="164"/>
        <v>100</v>
      </c>
      <c r="M437" s="587"/>
      <c r="N437" s="587"/>
      <c r="O437" s="586">
        <f t="shared" si="165"/>
        <v>0</v>
      </c>
      <c r="P437" s="587"/>
      <c r="Q437" s="587"/>
      <c r="R437" s="587"/>
      <c r="S437" s="587"/>
      <c r="T437" s="586">
        <f t="shared" si="166"/>
        <v>0</v>
      </c>
      <c r="U437" s="582"/>
      <c r="V437" s="582"/>
      <c r="W437" s="582"/>
      <c r="X437" s="582"/>
      <c r="Y437" s="586">
        <f t="shared" si="167"/>
        <v>0</v>
      </c>
      <c r="Z437" s="582"/>
      <c r="AA437" s="582"/>
      <c r="AB437" s="586">
        <f t="shared" si="168"/>
        <v>0</v>
      </c>
      <c r="AC437" s="582"/>
      <c r="AD437" s="582"/>
      <c r="AE437" s="582"/>
      <c r="AF437" s="586">
        <f t="shared" si="169"/>
        <v>0</v>
      </c>
      <c r="AG437" s="582"/>
      <c r="AH437" s="582"/>
      <c r="AI437" s="582"/>
      <c r="AJ437" s="582"/>
      <c r="AK437" s="586">
        <f t="shared" si="170"/>
        <v>0</v>
      </c>
      <c r="AL437" s="582"/>
      <c r="AM437" s="582"/>
      <c r="AN437" s="586">
        <f t="shared" si="171"/>
        <v>0</v>
      </c>
      <c r="AO437" s="582"/>
      <c r="AP437" s="582"/>
      <c r="AQ437" s="582"/>
      <c r="AR437" s="588">
        <f t="shared" si="172"/>
        <v>0</v>
      </c>
      <c r="AS437" s="590">
        <f t="shared" si="161"/>
        <v>0</v>
      </c>
      <c r="AT437" s="583" t="str">
        <f t="shared" si="173"/>
        <v/>
      </c>
      <c r="AU437" s="583" t="str">
        <f t="shared" si="174"/>
        <v/>
      </c>
      <c r="AV437" s="584" t="str">
        <f>IFERROR(VLOOKUP(G437,'base dados'!$B$2:$C$47,2,FALSE),"")</f>
        <v/>
      </c>
      <c r="AW437" s="589">
        <f t="shared" si="175"/>
        <v>0</v>
      </c>
      <c r="AX437" s="583" t="str">
        <f t="shared" si="176"/>
        <v/>
      </c>
      <c r="AY437" s="583" t="str">
        <f t="shared" si="177"/>
        <v/>
      </c>
      <c r="AZ437" s="585" t="str">
        <f>IFERROR(VLOOKUP(H437,'base dados'!$B$2:$C$47,2,FALSE),"")</f>
        <v/>
      </c>
      <c r="BA437" s="589">
        <f t="shared" si="178"/>
        <v>0</v>
      </c>
      <c r="BB437" s="589">
        <f t="shared" si="179"/>
        <v>0</v>
      </c>
      <c r="BD437" s="494"/>
      <c r="BE437" s="494"/>
      <c r="BF437" s="494"/>
      <c r="BG437" s="494"/>
      <c r="BH437" s="482" t="e">
        <f>VLOOKUP(I437,[27]TABELAS!$E$1:$F$48,2,0)</f>
        <v>#N/A</v>
      </c>
      <c r="BI437" s="491" t="str">
        <f>IF(AV437="","",VLOOKUP(CONCATENATE(I437,K437),[27]atualizada!$A$6:$N$160,12,0))</f>
        <v/>
      </c>
      <c r="BJ437" s="491" t="e">
        <f>IF(#REF!="","",VLOOKUP(CONCATENATE(I437,K437),[27]atualizada!$A$6:$N$160,8,0))</f>
        <v>#REF!</v>
      </c>
      <c r="BK437" s="491" t="e">
        <f>IF(BA437="","",VLOOKUP(CONCATENATE(I437,K437),[27]atualizada!$A$6:$N$160,10,0))</f>
        <v>#N/A</v>
      </c>
      <c r="BL437" s="494"/>
      <c r="BM437" s="494"/>
      <c r="BO437" s="491"/>
      <c r="BP437" s="491"/>
      <c r="BQ437" s="492">
        <f t="shared" si="163"/>
        <v>0</v>
      </c>
      <c r="BR437" s="494"/>
      <c r="BS437" s="494"/>
      <c r="BT437" s="494"/>
      <c r="BX437" s="493">
        <f t="shared" si="180"/>
        <v>0</v>
      </c>
      <c r="BY437" s="493" t="e">
        <f>#REF!*BE437</f>
        <v>#REF!</v>
      </c>
      <c r="BZ437" s="493">
        <f t="shared" si="162"/>
        <v>0</v>
      </c>
    </row>
    <row r="438" spans="1:78" ht="49.9" customHeight="1">
      <c r="A438" s="482">
        <f>IFERROR(VLOOKUP(G438,'base dados'!$K$2:$L$3,2,FALSE),0)</f>
        <v>0</v>
      </c>
      <c r="B438" s="482">
        <f>IFERROR(VLOOKUP(H438,'base dados'!$O$2:$P$5,2,FALSE),0)</f>
        <v>0</v>
      </c>
      <c r="C438" s="578">
        <f t="shared" si="160"/>
        <v>428</v>
      </c>
      <c r="D438" s="578"/>
      <c r="E438" s="578"/>
      <c r="F438" s="581"/>
      <c r="G438" s="579"/>
      <c r="H438" s="579"/>
      <c r="I438" s="578" t="str">
        <f>IFERROR(VLOOKUP(H438,'base dados'!$B$1:$E$47,4,FALSE)," ")</f>
        <v xml:space="preserve"> </v>
      </c>
      <c r="J438" s="582" t="s">
        <v>861</v>
      </c>
      <c r="K438" s="582">
        <v>100</v>
      </c>
      <c r="L438" s="586">
        <f t="shared" si="164"/>
        <v>100</v>
      </c>
      <c r="M438" s="587"/>
      <c r="N438" s="587"/>
      <c r="O438" s="586">
        <f t="shared" si="165"/>
        <v>0</v>
      </c>
      <c r="P438" s="587"/>
      <c r="Q438" s="587"/>
      <c r="R438" s="587"/>
      <c r="S438" s="587"/>
      <c r="T438" s="586">
        <f t="shared" si="166"/>
        <v>0</v>
      </c>
      <c r="U438" s="582"/>
      <c r="V438" s="582"/>
      <c r="W438" s="582"/>
      <c r="X438" s="582"/>
      <c r="Y438" s="586">
        <f t="shared" si="167"/>
        <v>0</v>
      </c>
      <c r="Z438" s="582"/>
      <c r="AA438" s="582"/>
      <c r="AB438" s="586">
        <f t="shared" si="168"/>
        <v>0</v>
      </c>
      <c r="AC438" s="582"/>
      <c r="AD438" s="582"/>
      <c r="AE438" s="582"/>
      <c r="AF438" s="586">
        <f t="shared" si="169"/>
        <v>0</v>
      </c>
      <c r="AG438" s="582"/>
      <c r="AH438" s="582"/>
      <c r="AI438" s="582"/>
      <c r="AJ438" s="582"/>
      <c r="AK438" s="586">
        <f t="shared" si="170"/>
        <v>0</v>
      </c>
      <c r="AL438" s="582"/>
      <c r="AM438" s="582"/>
      <c r="AN438" s="586">
        <f t="shared" si="171"/>
        <v>0</v>
      </c>
      <c r="AO438" s="582"/>
      <c r="AP438" s="582"/>
      <c r="AQ438" s="582"/>
      <c r="AR438" s="588">
        <f t="shared" si="172"/>
        <v>0</v>
      </c>
      <c r="AS438" s="590">
        <f t="shared" si="161"/>
        <v>0</v>
      </c>
      <c r="AT438" s="583" t="str">
        <f t="shared" si="173"/>
        <v/>
      </c>
      <c r="AU438" s="583" t="str">
        <f t="shared" si="174"/>
        <v/>
      </c>
      <c r="AV438" s="584" t="str">
        <f>IFERROR(VLOOKUP(G438,'base dados'!$B$2:$C$47,2,FALSE),"")</f>
        <v/>
      </c>
      <c r="AW438" s="589">
        <f t="shared" si="175"/>
        <v>0</v>
      </c>
      <c r="AX438" s="583" t="str">
        <f t="shared" si="176"/>
        <v/>
      </c>
      <c r="AY438" s="583" t="str">
        <f t="shared" si="177"/>
        <v/>
      </c>
      <c r="AZ438" s="585" t="str">
        <f>IFERROR(VLOOKUP(H438,'base dados'!$B$2:$C$47,2,FALSE),"")</f>
        <v/>
      </c>
      <c r="BA438" s="589">
        <f t="shared" si="178"/>
        <v>0</v>
      </c>
      <c r="BB438" s="589">
        <f t="shared" si="179"/>
        <v>0</v>
      </c>
      <c r="BD438" s="494"/>
      <c r="BE438" s="494"/>
      <c r="BF438" s="494"/>
      <c r="BG438" s="494"/>
      <c r="BH438" s="482" t="e">
        <f>VLOOKUP(I438,[27]TABELAS!$E$1:$F$48,2,0)</f>
        <v>#N/A</v>
      </c>
      <c r="BI438" s="491" t="str">
        <f>IF(AV438="","",VLOOKUP(CONCATENATE(I438,K438),[27]atualizada!$A$6:$N$160,12,0))</f>
        <v/>
      </c>
      <c r="BJ438" s="491" t="e">
        <f>IF(#REF!="","",VLOOKUP(CONCATENATE(I438,K438),[27]atualizada!$A$6:$N$160,8,0))</f>
        <v>#REF!</v>
      </c>
      <c r="BK438" s="491" t="e">
        <f>IF(BA438="","",VLOOKUP(CONCATENATE(I438,K438),[27]atualizada!$A$6:$N$160,10,0))</f>
        <v>#N/A</v>
      </c>
      <c r="BL438" s="494"/>
      <c r="BM438" s="494"/>
      <c r="BO438" s="491"/>
      <c r="BP438" s="491"/>
      <c r="BQ438" s="492">
        <f t="shared" si="163"/>
        <v>0</v>
      </c>
      <c r="BR438" s="494"/>
      <c r="BS438" s="494"/>
      <c r="BT438" s="494"/>
      <c r="BX438" s="493">
        <f t="shared" si="180"/>
        <v>0</v>
      </c>
      <c r="BY438" s="493" t="e">
        <f>#REF!*BE438</f>
        <v>#REF!</v>
      </c>
      <c r="BZ438" s="493">
        <f t="shared" si="162"/>
        <v>0</v>
      </c>
    </row>
    <row r="439" spans="1:78" ht="49.9" customHeight="1">
      <c r="A439" s="482">
        <f>IFERROR(VLOOKUP(G439,'base dados'!$K$2:$L$3,2,FALSE),0)</f>
        <v>0</v>
      </c>
      <c r="B439" s="482">
        <f>IFERROR(VLOOKUP(H439,'base dados'!$O$2:$P$5,2,FALSE),0)</f>
        <v>0</v>
      </c>
      <c r="C439" s="578">
        <f t="shared" si="160"/>
        <v>429</v>
      </c>
      <c r="D439" s="578"/>
      <c r="E439" s="578"/>
      <c r="F439" s="581"/>
      <c r="G439" s="579"/>
      <c r="H439" s="579"/>
      <c r="I439" s="578" t="str">
        <f>IFERROR(VLOOKUP(H439,'base dados'!$B$1:$E$47,4,FALSE)," ")</f>
        <v xml:space="preserve"> </v>
      </c>
      <c r="J439" s="582" t="s">
        <v>861</v>
      </c>
      <c r="K439" s="582">
        <v>100</v>
      </c>
      <c r="L439" s="586">
        <f t="shared" si="164"/>
        <v>100</v>
      </c>
      <c r="M439" s="587"/>
      <c r="N439" s="587"/>
      <c r="O439" s="586">
        <f t="shared" si="165"/>
        <v>0</v>
      </c>
      <c r="P439" s="587"/>
      <c r="Q439" s="587"/>
      <c r="R439" s="587"/>
      <c r="S439" s="587"/>
      <c r="T439" s="586">
        <f t="shared" si="166"/>
        <v>0</v>
      </c>
      <c r="U439" s="582"/>
      <c r="V439" s="582"/>
      <c r="W439" s="582"/>
      <c r="X439" s="582"/>
      <c r="Y439" s="586">
        <f t="shared" si="167"/>
        <v>0</v>
      </c>
      <c r="Z439" s="582"/>
      <c r="AA439" s="582"/>
      <c r="AB439" s="586">
        <f t="shared" si="168"/>
        <v>0</v>
      </c>
      <c r="AC439" s="582"/>
      <c r="AD439" s="582"/>
      <c r="AE439" s="582"/>
      <c r="AF439" s="586">
        <f t="shared" si="169"/>
        <v>0</v>
      </c>
      <c r="AG439" s="582"/>
      <c r="AH439" s="582"/>
      <c r="AI439" s="582"/>
      <c r="AJ439" s="582"/>
      <c r="AK439" s="586">
        <f t="shared" si="170"/>
        <v>0</v>
      </c>
      <c r="AL439" s="582"/>
      <c r="AM439" s="582"/>
      <c r="AN439" s="586">
        <f t="shared" si="171"/>
        <v>0</v>
      </c>
      <c r="AO439" s="582"/>
      <c r="AP439" s="582"/>
      <c r="AQ439" s="582"/>
      <c r="AR439" s="588">
        <f t="shared" si="172"/>
        <v>0</v>
      </c>
      <c r="AS439" s="590">
        <f t="shared" si="161"/>
        <v>0</v>
      </c>
      <c r="AT439" s="583" t="str">
        <f t="shared" si="173"/>
        <v/>
      </c>
      <c r="AU439" s="583" t="str">
        <f t="shared" si="174"/>
        <v/>
      </c>
      <c r="AV439" s="584" t="str">
        <f>IFERROR(VLOOKUP(G439,'base dados'!$B$2:$C$47,2,FALSE),"")</f>
        <v/>
      </c>
      <c r="AW439" s="589">
        <f t="shared" si="175"/>
        <v>0</v>
      </c>
      <c r="AX439" s="583" t="str">
        <f t="shared" si="176"/>
        <v/>
      </c>
      <c r="AY439" s="583" t="str">
        <f t="shared" si="177"/>
        <v/>
      </c>
      <c r="AZ439" s="585" t="str">
        <f>IFERROR(VLOOKUP(H439,'base dados'!$B$2:$C$47,2,FALSE),"")</f>
        <v/>
      </c>
      <c r="BA439" s="589">
        <f t="shared" si="178"/>
        <v>0</v>
      </c>
      <c r="BB439" s="589">
        <f t="shared" si="179"/>
        <v>0</v>
      </c>
      <c r="BD439" s="494"/>
      <c r="BE439" s="494"/>
      <c r="BF439" s="494"/>
      <c r="BG439" s="494"/>
      <c r="BH439" s="482" t="e">
        <f>VLOOKUP(I439,[27]TABELAS!$E$1:$F$48,2,0)</f>
        <v>#N/A</v>
      </c>
      <c r="BI439" s="491" t="str">
        <f>IF(AV439="","",VLOOKUP(CONCATENATE(I439,K439),[27]atualizada!$A$6:$N$160,12,0))</f>
        <v/>
      </c>
      <c r="BJ439" s="491" t="e">
        <f>IF(#REF!="","",VLOOKUP(CONCATENATE(I439,K439),[27]atualizada!$A$6:$N$160,8,0))</f>
        <v>#REF!</v>
      </c>
      <c r="BK439" s="491" t="e">
        <f>IF(BA439="","",VLOOKUP(CONCATENATE(I439,K439),[27]atualizada!$A$6:$N$160,10,0))</f>
        <v>#N/A</v>
      </c>
      <c r="BL439" s="494"/>
      <c r="BM439" s="494"/>
      <c r="BO439" s="491"/>
      <c r="BP439" s="491"/>
      <c r="BQ439" s="492">
        <f t="shared" si="163"/>
        <v>0</v>
      </c>
      <c r="BR439" s="494"/>
      <c r="BS439" s="494"/>
      <c r="BT439" s="494"/>
      <c r="BX439" s="493">
        <f t="shared" si="180"/>
        <v>0</v>
      </c>
      <c r="BY439" s="493" t="e">
        <f>#REF!*BE439</f>
        <v>#REF!</v>
      </c>
      <c r="BZ439" s="493">
        <f t="shared" si="162"/>
        <v>0</v>
      </c>
    </row>
    <row r="440" spans="1:78" ht="49.9" customHeight="1">
      <c r="A440" s="482">
        <f>IFERROR(VLOOKUP(G440,'base dados'!$K$2:$L$3,2,FALSE),0)</f>
        <v>0</v>
      </c>
      <c r="B440" s="482">
        <f>IFERROR(VLOOKUP(H440,'base dados'!$O$2:$P$5,2,FALSE),0)</f>
        <v>0</v>
      </c>
      <c r="C440" s="578">
        <f t="shared" si="160"/>
        <v>430</v>
      </c>
      <c r="D440" s="578"/>
      <c r="E440" s="578"/>
      <c r="F440" s="581"/>
      <c r="G440" s="579"/>
      <c r="H440" s="579"/>
      <c r="I440" s="578" t="str">
        <f>IFERROR(VLOOKUP(H440,'base dados'!$B$1:$E$47,4,FALSE)," ")</f>
        <v xml:space="preserve"> </v>
      </c>
      <c r="J440" s="582" t="s">
        <v>861</v>
      </c>
      <c r="K440" s="582">
        <v>100</v>
      </c>
      <c r="L440" s="586">
        <f t="shared" si="164"/>
        <v>100</v>
      </c>
      <c r="M440" s="587"/>
      <c r="N440" s="587"/>
      <c r="O440" s="586">
        <f t="shared" si="165"/>
        <v>0</v>
      </c>
      <c r="P440" s="587"/>
      <c r="Q440" s="587"/>
      <c r="R440" s="587"/>
      <c r="S440" s="587"/>
      <c r="T440" s="586">
        <f t="shared" si="166"/>
        <v>0</v>
      </c>
      <c r="U440" s="582"/>
      <c r="V440" s="582"/>
      <c r="W440" s="582"/>
      <c r="X440" s="582"/>
      <c r="Y440" s="586">
        <f t="shared" si="167"/>
        <v>0</v>
      </c>
      <c r="Z440" s="582"/>
      <c r="AA440" s="582"/>
      <c r="AB440" s="586">
        <f t="shared" si="168"/>
        <v>0</v>
      </c>
      <c r="AC440" s="582"/>
      <c r="AD440" s="582"/>
      <c r="AE440" s="582"/>
      <c r="AF440" s="586">
        <f t="shared" si="169"/>
        <v>0</v>
      </c>
      <c r="AG440" s="582"/>
      <c r="AH440" s="582"/>
      <c r="AI440" s="582"/>
      <c r="AJ440" s="582"/>
      <c r="AK440" s="586">
        <f t="shared" si="170"/>
        <v>0</v>
      </c>
      <c r="AL440" s="582"/>
      <c r="AM440" s="582"/>
      <c r="AN440" s="586">
        <f t="shared" si="171"/>
        <v>0</v>
      </c>
      <c r="AO440" s="582"/>
      <c r="AP440" s="582"/>
      <c r="AQ440" s="582"/>
      <c r="AR440" s="588">
        <f t="shared" si="172"/>
        <v>0</v>
      </c>
      <c r="AS440" s="590">
        <f t="shared" si="161"/>
        <v>0</v>
      </c>
      <c r="AT440" s="583" t="str">
        <f t="shared" si="173"/>
        <v/>
      </c>
      <c r="AU440" s="583" t="str">
        <f t="shared" si="174"/>
        <v/>
      </c>
      <c r="AV440" s="584" t="str">
        <f>IFERROR(VLOOKUP(G440,'base dados'!$B$2:$C$47,2,FALSE),"")</f>
        <v/>
      </c>
      <c r="AW440" s="589">
        <f t="shared" si="175"/>
        <v>0</v>
      </c>
      <c r="AX440" s="583" t="str">
        <f t="shared" si="176"/>
        <v/>
      </c>
      <c r="AY440" s="583" t="str">
        <f t="shared" si="177"/>
        <v/>
      </c>
      <c r="AZ440" s="585" t="str">
        <f>IFERROR(VLOOKUP(H440,'base dados'!$B$2:$C$47,2,FALSE),"")</f>
        <v/>
      </c>
      <c r="BA440" s="589">
        <f t="shared" si="178"/>
        <v>0</v>
      </c>
      <c r="BB440" s="589">
        <f t="shared" si="179"/>
        <v>0</v>
      </c>
      <c r="BD440" s="494"/>
      <c r="BE440" s="494"/>
      <c r="BF440" s="494"/>
      <c r="BG440" s="494"/>
      <c r="BH440" s="482" t="e">
        <f>VLOOKUP(I440,[27]TABELAS!$E$1:$F$48,2,0)</f>
        <v>#N/A</v>
      </c>
      <c r="BI440" s="491" t="str">
        <f>IF(AV440="","",VLOOKUP(CONCATENATE(I440,K440),[27]atualizada!$A$6:$N$160,12,0))</f>
        <v/>
      </c>
      <c r="BJ440" s="491" t="e">
        <f>IF(#REF!="","",VLOOKUP(CONCATENATE(I440,K440),[27]atualizada!$A$6:$N$160,8,0))</f>
        <v>#REF!</v>
      </c>
      <c r="BK440" s="491" t="e">
        <f>IF(BA440="","",VLOOKUP(CONCATENATE(I440,K440),[27]atualizada!$A$6:$N$160,10,0))</f>
        <v>#N/A</v>
      </c>
      <c r="BL440" s="494"/>
      <c r="BM440" s="494"/>
      <c r="BO440" s="491"/>
      <c r="BP440" s="491"/>
      <c r="BQ440" s="492">
        <f t="shared" si="163"/>
        <v>0</v>
      </c>
      <c r="BR440" s="494"/>
      <c r="BS440" s="494"/>
      <c r="BT440" s="494"/>
      <c r="BX440" s="493">
        <f t="shared" si="180"/>
        <v>0</v>
      </c>
      <c r="BY440" s="493" t="e">
        <f>#REF!*BE440</f>
        <v>#REF!</v>
      </c>
      <c r="BZ440" s="493">
        <f t="shared" si="162"/>
        <v>0</v>
      </c>
    </row>
    <row r="441" spans="1:78" ht="49.9" customHeight="1">
      <c r="A441" s="482">
        <f>IFERROR(VLOOKUP(G441,'base dados'!$K$2:$L$3,2,FALSE),0)</f>
        <v>0</v>
      </c>
      <c r="B441" s="482">
        <f>IFERROR(VLOOKUP(H441,'base dados'!$O$2:$P$5,2,FALSE),0)</f>
        <v>0</v>
      </c>
      <c r="C441" s="578">
        <f t="shared" si="160"/>
        <v>431</v>
      </c>
      <c r="D441" s="578"/>
      <c r="E441" s="578"/>
      <c r="F441" s="581"/>
      <c r="G441" s="579"/>
      <c r="H441" s="579"/>
      <c r="I441" s="578" t="str">
        <f>IFERROR(VLOOKUP(H441,'base dados'!$B$1:$E$47,4,FALSE)," ")</f>
        <v xml:space="preserve"> </v>
      </c>
      <c r="J441" s="582" t="s">
        <v>861</v>
      </c>
      <c r="K441" s="582">
        <v>100</v>
      </c>
      <c r="L441" s="586">
        <f t="shared" si="164"/>
        <v>100</v>
      </c>
      <c r="M441" s="587"/>
      <c r="N441" s="587"/>
      <c r="O441" s="586">
        <f t="shared" si="165"/>
        <v>0</v>
      </c>
      <c r="P441" s="587"/>
      <c r="Q441" s="587"/>
      <c r="R441" s="587"/>
      <c r="S441" s="587"/>
      <c r="T441" s="586">
        <f t="shared" si="166"/>
        <v>0</v>
      </c>
      <c r="U441" s="582"/>
      <c r="V441" s="582"/>
      <c r="W441" s="582"/>
      <c r="X441" s="582"/>
      <c r="Y441" s="586">
        <f t="shared" si="167"/>
        <v>0</v>
      </c>
      <c r="Z441" s="582"/>
      <c r="AA441" s="582"/>
      <c r="AB441" s="586">
        <f t="shared" si="168"/>
        <v>0</v>
      </c>
      <c r="AC441" s="582"/>
      <c r="AD441" s="582"/>
      <c r="AE441" s="582"/>
      <c r="AF441" s="586">
        <f t="shared" si="169"/>
        <v>0</v>
      </c>
      <c r="AG441" s="582"/>
      <c r="AH441" s="582"/>
      <c r="AI441" s="582"/>
      <c r="AJ441" s="582"/>
      <c r="AK441" s="586">
        <f t="shared" si="170"/>
        <v>0</v>
      </c>
      <c r="AL441" s="582"/>
      <c r="AM441" s="582"/>
      <c r="AN441" s="586">
        <f t="shared" si="171"/>
        <v>0</v>
      </c>
      <c r="AO441" s="582"/>
      <c r="AP441" s="582"/>
      <c r="AQ441" s="582"/>
      <c r="AR441" s="588">
        <f t="shared" si="172"/>
        <v>0</v>
      </c>
      <c r="AS441" s="590">
        <f t="shared" si="161"/>
        <v>0</v>
      </c>
      <c r="AT441" s="583" t="str">
        <f t="shared" si="173"/>
        <v/>
      </c>
      <c r="AU441" s="583" t="str">
        <f t="shared" si="174"/>
        <v/>
      </c>
      <c r="AV441" s="584" t="str">
        <f>IFERROR(VLOOKUP(G441,'base dados'!$B$2:$C$47,2,FALSE),"")</f>
        <v/>
      </c>
      <c r="AW441" s="589">
        <f t="shared" si="175"/>
        <v>0</v>
      </c>
      <c r="AX441" s="583" t="str">
        <f t="shared" si="176"/>
        <v/>
      </c>
      <c r="AY441" s="583" t="str">
        <f t="shared" si="177"/>
        <v/>
      </c>
      <c r="AZ441" s="585" t="str">
        <f>IFERROR(VLOOKUP(H441,'base dados'!$B$2:$C$47,2,FALSE),"")</f>
        <v/>
      </c>
      <c r="BA441" s="589">
        <f t="shared" si="178"/>
        <v>0</v>
      </c>
      <c r="BB441" s="589">
        <f t="shared" si="179"/>
        <v>0</v>
      </c>
      <c r="BD441" s="494"/>
      <c r="BE441" s="494"/>
      <c r="BF441" s="494"/>
      <c r="BG441" s="494"/>
      <c r="BH441" s="482" t="e">
        <f>VLOOKUP(I441,[27]TABELAS!$E$1:$F$48,2,0)</f>
        <v>#N/A</v>
      </c>
      <c r="BI441" s="491" t="str">
        <f>IF(AV441="","",VLOOKUP(CONCATENATE(I441,K441),[27]atualizada!$A$6:$N$160,12,0))</f>
        <v/>
      </c>
      <c r="BJ441" s="491" t="e">
        <f>IF(#REF!="","",VLOOKUP(CONCATENATE(I441,K441),[27]atualizada!$A$6:$N$160,8,0))</f>
        <v>#REF!</v>
      </c>
      <c r="BK441" s="491" t="e">
        <f>IF(BA441="","",VLOOKUP(CONCATENATE(I441,K441),[27]atualizada!$A$6:$N$160,10,0))</f>
        <v>#N/A</v>
      </c>
      <c r="BL441" s="494"/>
      <c r="BM441" s="494"/>
      <c r="BO441" s="491"/>
      <c r="BP441" s="491"/>
      <c r="BQ441" s="492">
        <f t="shared" si="163"/>
        <v>0</v>
      </c>
      <c r="BR441" s="494"/>
      <c r="BS441" s="494"/>
      <c r="BT441" s="494"/>
      <c r="BX441" s="493">
        <f t="shared" si="180"/>
        <v>0</v>
      </c>
      <c r="BY441" s="493" t="e">
        <f>#REF!*BE441</f>
        <v>#REF!</v>
      </c>
      <c r="BZ441" s="493">
        <f t="shared" si="162"/>
        <v>0</v>
      </c>
    </row>
    <row r="442" spans="1:78" ht="49.9" customHeight="1">
      <c r="A442" s="482">
        <f>IFERROR(VLOOKUP(G442,'base dados'!$K$2:$L$3,2,FALSE),0)</f>
        <v>0</v>
      </c>
      <c r="B442" s="482">
        <f>IFERROR(VLOOKUP(H442,'base dados'!$O$2:$P$5,2,FALSE),0)</f>
        <v>0</v>
      </c>
      <c r="C442" s="578">
        <f t="shared" si="160"/>
        <v>432</v>
      </c>
      <c r="D442" s="578"/>
      <c r="E442" s="578"/>
      <c r="F442" s="581"/>
      <c r="G442" s="579"/>
      <c r="H442" s="579"/>
      <c r="I442" s="578" t="str">
        <f>IFERROR(VLOOKUP(H442,'base dados'!$B$1:$E$47,4,FALSE)," ")</f>
        <v xml:space="preserve"> </v>
      </c>
      <c r="J442" s="582" t="s">
        <v>861</v>
      </c>
      <c r="K442" s="582">
        <v>100</v>
      </c>
      <c r="L442" s="586">
        <f t="shared" si="164"/>
        <v>100</v>
      </c>
      <c r="M442" s="587"/>
      <c r="N442" s="587"/>
      <c r="O442" s="586">
        <f t="shared" si="165"/>
        <v>0</v>
      </c>
      <c r="P442" s="587"/>
      <c r="Q442" s="587"/>
      <c r="R442" s="587"/>
      <c r="S442" s="587"/>
      <c r="T442" s="586">
        <f t="shared" si="166"/>
        <v>0</v>
      </c>
      <c r="U442" s="582"/>
      <c r="V442" s="582"/>
      <c r="W442" s="582"/>
      <c r="X442" s="582"/>
      <c r="Y442" s="586">
        <f t="shared" si="167"/>
        <v>0</v>
      </c>
      <c r="Z442" s="582"/>
      <c r="AA442" s="582"/>
      <c r="AB442" s="586">
        <f t="shared" si="168"/>
        <v>0</v>
      </c>
      <c r="AC442" s="582"/>
      <c r="AD442" s="582"/>
      <c r="AE442" s="582"/>
      <c r="AF442" s="586">
        <f t="shared" si="169"/>
        <v>0</v>
      </c>
      <c r="AG442" s="582"/>
      <c r="AH442" s="582"/>
      <c r="AI442" s="582"/>
      <c r="AJ442" s="582"/>
      <c r="AK442" s="586">
        <f t="shared" si="170"/>
        <v>0</v>
      </c>
      <c r="AL442" s="582"/>
      <c r="AM442" s="582"/>
      <c r="AN442" s="586">
        <f t="shared" si="171"/>
        <v>0</v>
      </c>
      <c r="AO442" s="582"/>
      <c r="AP442" s="582"/>
      <c r="AQ442" s="582"/>
      <c r="AR442" s="588">
        <f t="shared" si="172"/>
        <v>0</v>
      </c>
      <c r="AS442" s="590">
        <f t="shared" si="161"/>
        <v>0</v>
      </c>
      <c r="AT442" s="583" t="str">
        <f t="shared" si="173"/>
        <v/>
      </c>
      <c r="AU442" s="583" t="str">
        <f t="shared" si="174"/>
        <v/>
      </c>
      <c r="AV442" s="584" t="str">
        <f>IFERROR(VLOOKUP(G442,'base dados'!$B$2:$C$47,2,FALSE),"")</f>
        <v/>
      </c>
      <c r="AW442" s="589">
        <f t="shared" si="175"/>
        <v>0</v>
      </c>
      <c r="AX442" s="583" t="str">
        <f t="shared" si="176"/>
        <v/>
      </c>
      <c r="AY442" s="583" t="str">
        <f t="shared" si="177"/>
        <v/>
      </c>
      <c r="AZ442" s="585" t="str">
        <f>IFERROR(VLOOKUP(H442,'base dados'!$B$2:$C$47,2,FALSE),"")</f>
        <v/>
      </c>
      <c r="BA442" s="589">
        <f t="shared" si="178"/>
        <v>0</v>
      </c>
      <c r="BB442" s="589">
        <f t="shared" si="179"/>
        <v>0</v>
      </c>
      <c r="BD442" s="494"/>
      <c r="BE442" s="494"/>
      <c r="BF442" s="494"/>
      <c r="BG442" s="494"/>
      <c r="BH442" s="482" t="e">
        <f>VLOOKUP(I442,[27]TABELAS!$E$1:$F$48,2,0)</f>
        <v>#N/A</v>
      </c>
      <c r="BI442" s="491" t="str">
        <f>IF(AV442="","",VLOOKUP(CONCATENATE(I442,K442),[27]atualizada!$A$6:$N$160,12,0))</f>
        <v/>
      </c>
      <c r="BJ442" s="491" t="e">
        <f>IF(#REF!="","",VLOOKUP(CONCATENATE(I442,K442),[27]atualizada!$A$6:$N$160,8,0))</f>
        <v>#REF!</v>
      </c>
      <c r="BK442" s="491" t="e">
        <f>IF(BA442="","",VLOOKUP(CONCATENATE(I442,K442),[27]atualizada!$A$6:$N$160,10,0))</f>
        <v>#N/A</v>
      </c>
      <c r="BL442" s="494"/>
      <c r="BM442" s="494"/>
      <c r="BO442" s="491"/>
      <c r="BP442" s="491"/>
      <c r="BQ442" s="492">
        <f t="shared" si="163"/>
        <v>0</v>
      </c>
      <c r="BR442" s="494"/>
      <c r="BS442" s="494"/>
      <c r="BT442" s="494"/>
      <c r="BX442" s="493">
        <f t="shared" si="180"/>
        <v>0</v>
      </c>
      <c r="BY442" s="493" t="e">
        <f>#REF!*BE442</f>
        <v>#REF!</v>
      </c>
      <c r="BZ442" s="493">
        <f t="shared" si="162"/>
        <v>0</v>
      </c>
    </row>
    <row r="443" spans="1:78" ht="49.9" customHeight="1">
      <c r="A443" s="482">
        <f>IFERROR(VLOOKUP(G443,'base dados'!$K$2:$L$3,2,FALSE),0)</f>
        <v>0</v>
      </c>
      <c r="B443" s="482">
        <f>IFERROR(VLOOKUP(H443,'base dados'!$O$2:$P$5,2,FALSE),0)</f>
        <v>0</v>
      </c>
      <c r="C443" s="578">
        <f t="shared" si="160"/>
        <v>433</v>
      </c>
      <c r="D443" s="578"/>
      <c r="E443" s="578"/>
      <c r="F443" s="581"/>
      <c r="G443" s="579"/>
      <c r="H443" s="579"/>
      <c r="I443" s="578" t="str">
        <f>IFERROR(VLOOKUP(H443,'base dados'!$B$1:$E$47,4,FALSE)," ")</f>
        <v xml:space="preserve"> </v>
      </c>
      <c r="J443" s="582" t="s">
        <v>861</v>
      </c>
      <c r="K443" s="582">
        <v>100</v>
      </c>
      <c r="L443" s="586">
        <f t="shared" si="164"/>
        <v>100</v>
      </c>
      <c r="M443" s="587"/>
      <c r="N443" s="587"/>
      <c r="O443" s="586">
        <f t="shared" si="165"/>
        <v>0</v>
      </c>
      <c r="P443" s="587"/>
      <c r="Q443" s="587"/>
      <c r="R443" s="587"/>
      <c r="S443" s="587"/>
      <c r="T443" s="586">
        <f t="shared" si="166"/>
        <v>0</v>
      </c>
      <c r="U443" s="582"/>
      <c r="V443" s="582"/>
      <c r="W443" s="582"/>
      <c r="X443" s="582"/>
      <c r="Y443" s="586">
        <f t="shared" si="167"/>
        <v>0</v>
      </c>
      <c r="Z443" s="582"/>
      <c r="AA443" s="582"/>
      <c r="AB443" s="586">
        <f t="shared" si="168"/>
        <v>0</v>
      </c>
      <c r="AC443" s="582"/>
      <c r="AD443" s="582"/>
      <c r="AE443" s="582"/>
      <c r="AF443" s="586">
        <f t="shared" si="169"/>
        <v>0</v>
      </c>
      <c r="AG443" s="582"/>
      <c r="AH443" s="582"/>
      <c r="AI443" s="582"/>
      <c r="AJ443" s="582"/>
      <c r="AK443" s="586">
        <f t="shared" si="170"/>
        <v>0</v>
      </c>
      <c r="AL443" s="582"/>
      <c r="AM443" s="582"/>
      <c r="AN443" s="586">
        <f t="shared" si="171"/>
        <v>0</v>
      </c>
      <c r="AO443" s="582"/>
      <c r="AP443" s="582"/>
      <c r="AQ443" s="582"/>
      <c r="AR443" s="588">
        <f t="shared" si="172"/>
        <v>0</v>
      </c>
      <c r="AS443" s="590">
        <f t="shared" si="161"/>
        <v>0</v>
      </c>
      <c r="AT443" s="583" t="str">
        <f t="shared" si="173"/>
        <v/>
      </c>
      <c r="AU443" s="583" t="str">
        <f t="shared" si="174"/>
        <v/>
      </c>
      <c r="AV443" s="584" t="str">
        <f>IFERROR(VLOOKUP(G443,'base dados'!$B$2:$C$47,2,FALSE),"")</f>
        <v/>
      </c>
      <c r="AW443" s="589">
        <f t="shared" si="175"/>
        <v>0</v>
      </c>
      <c r="AX443" s="583" t="str">
        <f t="shared" si="176"/>
        <v/>
      </c>
      <c r="AY443" s="583" t="str">
        <f t="shared" si="177"/>
        <v/>
      </c>
      <c r="AZ443" s="585" t="str">
        <f>IFERROR(VLOOKUP(H443,'base dados'!$B$2:$C$47,2,FALSE),"")</f>
        <v/>
      </c>
      <c r="BA443" s="589">
        <f t="shared" si="178"/>
        <v>0</v>
      </c>
      <c r="BB443" s="589">
        <f t="shared" si="179"/>
        <v>0</v>
      </c>
      <c r="BD443" s="494"/>
      <c r="BE443" s="494"/>
      <c r="BF443" s="494"/>
      <c r="BG443" s="494"/>
      <c r="BH443" s="482" t="e">
        <f>VLOOKUP(I443,[27]TABELAS!$E$1:$F$48,2,0)</f>
        <v>#N/A</v>
      </c>
      <c r="BI443" s="491" t="str">
        <f>IF(AV443="","",VLOOKUP(CONCATENATE(I443,K443),[27]atualizada!$A$6:$N$160,12,0))</f>
        <v/>
      </c>
      <c r="BJ443" s="491" t="e">
        <f>IF(#REF!="","",VLOOKUP(CONCATENATE(I443,K443),[27]atualizada!$A$6:$N$160,8,0))</f>
        <v>#REF!</v>
      </c>
      <c r="BK443" s="491" t="e">
        <f>IF(BA443="","",VLOOKUP(CONCATENATE(I443,K443),[27]atualizada!$A$6:$N$160,10,0))</f>
        <v>#N/A</v>
      </c>
      <c r="BL443" s="494"/>
      <c r="BM443" s="494"/>
      <c r="BO443" s="491"/>
      <c r="BP443" s="491"/>
      <c r="BQ443" s="492">
        <f t="shared" si="163"/>
        <v>0</v>
      </c>
      <c r="BR443" s="494"/>
      <c r="BS443" s="494"/>
      <c r="BT443" s="494"/>
      <c r="BX443" s="493">
        <f t="shared" si="180"/>
        <v>0</v>
      </c>
      <c r="BY443" s="493" t="e">
        <f>#REF!*BE443</f>
        <v>#REF!</v>
      </c>
      <c r="BZ443" s="493">
        <f t="shared" si="162"/>
        <v>0</v>
      </c>
    </row>
    <row r="444" spans="1:78" ht="49.9" customHeight="1">
      <c r="A444" s="482">
        <f>IFERROR(VLOOKUP(G444,'base dados'!$K$2:$L$3,2,FALSE),0)</f>
        <v>0</v>
      </c>
      <c r="B444" s="482">
        <f>IFERROR(VLOOKUP(H444,'base dados'!$O$2:$P$5,2,FALSE),0)</f>
        <v>0</v>
      </c>
      <c r="C444" s="578">
        <f t="shared" si="160"/>
        <v>434</v>
      </c>
      <c r="D444" s="578"/>
      <c r="E444" s="578"/>
      <c r="F444" s="581"/>
      <c r="G444" s="579"/>
      <c r="H444" s="579"/>
      <c r="I444" s="578" t="str">
        <f>IFERROR(VLOOKUP(H444,'base dados'!$B$1:$E$47,4,FALSE)," ")</f>
        <v xml:space="preserve"> </v>
      </c>
      <c r="J444" s="582" t="s">
        <v>861</v>
      </c>
      <c r="K444" s="582">
        <v>100</v>
      </c>
      <c r="L444" s="586">
        <f t="shared" si="164"/>
        <v>100</v>
      </c>
      <c r="M444" s="587"/>
      <c r="N444" s="587"/>
      <c r="O444" s="586">
        <f t="shared" si="165"/>
        <v>0</v>
      </c>
      <c r="P444" s="587"/>
      <c r="Q444" s="587"/>
      <c r="R444" s="587"/>
      <c r="S444" s="587"/>
      <c r="T444" s="586">
        <f t="shared" si="166"/>
        <v>0</v>
      </c>
      <c r="U444" s="582"/>
      <c r="V444" s="582"/>
      <c r="W444" s="582"/>
      <c r="X444" s="582"/>
      <c r="Y444" s="586">
        <f t="shared" si="167"/>
        <v>0</v>
      </c>
      <c r="Z444" s="582"/>
      <c r="AA444" s="582"/>
      <c r="AB444" s="586">
        <f t="shared" si="168"/>
        <v>0</v>
      </c>
      <c r="AC444" s="582"/>
      <c r="AD444" s="582"/>
      <c r="AE444" s="582"/>
      <c r="AF444" s="586">
        <f t="shared" si="169"/>
        <v>0</v>
      </c>
      <c r="AG444" s="582"/>
      <c r="AH444" s="582"/>
      <c r="AI444" s="582"/>
      <c r="AJ444" s="582"/>
      <c r="AK444" s="586">
        <f t="shared" si="170"/>
        <v>0</v>
      </c>
      <c r="AL444" s="582"/>
      <c r="AM444" s="582"/>
      <c r="AN444" s="586">
        <f t="shared" si="171"/>
        <v>0</v>
      </c>
      <c r="AO444" s="582"/>
      <c r="AP444" s="582"/>
      <c r="AQ444" s="582"/>
      <c r="AR444" s="588">
        <f t="shared" si="172"/>
        <v>0</v>
      </c>
      <c r="AS444" s="590">
        <f t="shared" si="161"/>
        <v>0</v>
      </c>
      <c r="AT444" s="583" t="str">
        <f t="shared" si="173"/>
        <v/>
      </c>
      <c r="AU444" s="583" t="str">
        <f t="shared" si="174"/>
        <v/>
      </c>
      <c r="AV444" s="584" t="str">
        <f>IFERROR(VLOOKUP(G444,'base dados'!$B$2:$C$47,2,FALSE),"")</f>
        <v/>
      </c>
      <c r="AW444" s="589">
        <f t="shared" si="175"/>
        <v>0</v>
      </c>
      <c r="AX444" s="583" t="str">
        <f t="shared" si="176"/>
        <v/>
      </c>
      <c r="AY444" s="583" t="str">
        <f t="shared" si="177"/>
        <v/>
      </c>
      <c r="AZ444" s="585" t="str">
        <f>IFERROR(VLOOKUP(H444,'base dados'!$B$2:$C$47,2,FALSE),"")</f>
        <v/>
      </c>
      <c r="BA444" s="589">
        <f t="shared" si="178"/>
        <v>0</v>
      </c>
      <c r="BB444" s="589">
        <f t="shared" si="179"/>
        <v>0</v>
      </c>
      <c r="BD444" s="494"/>
      <c r="BE444" s="494"/>
      <c r="BF444" s="494"/>
      <c r="BG444" s="494"/>
      <c r="BH444" s="482" t="e">
        <f>VLOOKUP(I444,[27]TABELAS!$E$1:$F$48,2,0)</f>
        <v>#N/A</v>
      </c>
      <c r="BI444" s="491" t="str">
        <f>IF(AV444="","",VLOOKUP(CONCATENATE(I444,K444),[27]atualizada!$A$6:$N$160,12,0))</f>
        <v/>
      </c>
      <c r="BJ444" s="491" t="e">
        <f>IF(#REF!="","",VLOOKUP(CONCATENATE(I444,K444),[27]atualizada!$A$6:$N$160,8,0))</f>
        <v>#REF!</v>
      </c>
      <c r="BK444" s="491" t="e">
        <f>IF(BA444="","",VLOOKUP(CONCATENATE(I444,K444),[27]atualizada!$A$6:$N$160,10,0))</f>
        <v>#N/A</v>
      </c>
      <c r="BL444" s="494"/>
      <c r="BM444" s="494"/>
      <c r="BO444" s="491"/>
      <c r="BP444" s="491"/>
      <c r="BQ444" s="492">
        <f t="shared" si="163"/>
        <v>0</v>
      </c>
      <c r="BR444" s="494"/>
      <c r="BS444" s="494"/>
      <c r="BT444" s="494"/>
      <c r="BX444" s="493">
        <f t="shared" si="180"/>
        <v>0</v>
      </c>
      <c r="BY444" s="493" t="e">
        <f>#REF!*BE444</f>
        <v>#REF!</v>
      </c>
      <c r="BZ444" s="493">
        <f t="shared" si="162"/>
        <v>0</v>
      </c>
    </row>
    <row r="445" spans="1:78" ht="49.9" customHeight="1">
      <c r="A445" s="482">
        <f>IFERROR(VLOOKUP(G445,'base dados'!$K$2:$L$3,2,FALSE),0)</f>
        <v>0</v>
      </c>
      <c r="B445" s="482">
        <f>IFERROR(VLOOKUP(H445,'base dados'!$O$2:$P$5,2,FALSE),0)</f>
        <v>0</v>
      </c>
      <c r="C445" s="578">
        <f t="shared" si="160"/>
        <v>435</v>
      </c>
      <c r="D445" s="578"/>
      <c r="E445" s="578"/>
      <c r="F445" s="581"/>
      <c r="G445" s="579"/>
      <c r="H445" s="579"/>
      <c r="I445" s="578" t="str">
        <f>IFERROR(VLOOKUP(H445,'base dados'!$B$1:$E$47,4,FALSE)," ")</f>
        <v xml:space="preserve"> </v>
      </c>
      <c r="J445" s="582" t="s">
        <v>861</v>
      </c>
      <c r="K445" s="582">
        <v>100</v>
      </c>
      <c r="L445" s="586">
        <f t="shared" si="164"/>
        <v>100</v>
      </c>
      <c r="M445" s="587"/>
      <c r="N445" s="587"/>
      <c r="O445" s="586">
        <f t="shared" si="165"/>
        <v>0</v>
      </c>
      <c r="P445" s="587"/>
      <c r="Q445" s="587"/>
      <c r="R445" s="587"/>
      <c r="S445" s="587"/>
      <c r="T445" s="586">
        <f t="shared" si="166"/>
        <v>0</v>
      </c>
      <c r="U445" s="582"/>
      <c r="V445" s="582"/>
      <c r="W445" s="582"/>
      <c r="X445" s="582"/>
      <c r="Y445" s="586">
        <f t="shared" si="167"/>
        <v>0</v>
      </c>
      <c r="Z445" s="582"/>
      <c r="AA445" s="582"/>
      <c r="AB445" s="586">
        <f t="shared" si="168"/>
        <v>0</v>
      </c>
      <c r="AC445" s="582"/>
      <c r="AD445" s="582"/>
      <c r="AE445" s="582"/>
      <c r="AF445" s="586">
        <f t="shared" si="169"/>
        <v>0</v>
      </c>
      <c r="AG445" s="582"/>
      <c r="AH445" s="582"/>
      <c r="AI445" s="582"/>
      <c r="AJ445" s="582"/>
      <c r="AK445" s="586">
        <f t="shared" si="170"/>
        <v>0</v>
      </c>
      <c r="AL445" s="582"/>
      <c r="AM445" s="582"/>
      <c r="AN445" s="586">
        <f t="shared" si="171"/>
        <v>0</v>
      </c>
      <c r="AO445" s="582"/>
      <c r="AP445" s="582"/>
      <c r="AQ445" s="582"/>
      <c r="AR445" s="588">
        <f t="shared" si="172"/>
        <v>0</v>
      </c>
      <c r="AS445" s="590">
        <f t="shared" si="161"/>
        <v>0</v>
      </c>
      <c r="AT445" s="583" t="str">
        <f t="shared" si="173"/>
        <v/>
      </c>
      <c r="AU445" s="583" t="str">
        <f t="shared" si="174"/>
        <v/>
      </c>
      <c r="AV445" s="584" t="str">
        <f>IFERROR(VLOOKUP(G445,'base dados'!$B$2:$C$47,2,FALSE),"")</f>
        <v/>
      </c>
      <c r="AW445" s="589">
        <f t="shared" si="175"/>
        <v>0</v>
      </c>
      <c r="AX445" s="583" t="str">
        <f t="shared" si="176"/>
        <v/>
      </c>
      <c r="AY445" s="583" t="str">
        <f t="shared" si="177"/>
        <v/>
      </c>
      <c r="AZ445" s="585" t="str">
        <f>IFERROR(VLOOKUP(H445,'base dados'!$B$2:$C$47,2,FALSE),"")</f>
        <v/>
      </c>
      <c r="BA445" s="589">
        <f t="shared" si="178"/>
        <v>0</v>
      </c>
      <c r="BB445" s="589">
        <f t="shared" si="179"/>
        <v>0</v>
      </c>
      <c r="BD445" s="494"/>
      <c r="BE445" s="494"/>
      <c r="BF445" s="494"/>
      <c r="BG445" s="494"/>
      <c r="BH445" s="482" t="e">
        <f>VLOOKUP(I445,[27]TABELAS!$E$1:$F$48,2,0)</f>
        <v>#N/A</v>
      </c>
      <c r="BI445" s="491" t="str">
        <f>IF(AV445="","",VLOOKUP(CONCATENATE(I445,K445),[27]atualizada!$A$6:$N$160,12,0))</f>
        <v/>
      </c>
      <c r="BJ445" s="491" t="e">
        <f>IF(#REF!="","",VLOOKUP(CONCATENATE(I445,K445),[27]atualizada!$A$6:$N$160,8,0))</f>
        <v>#REF!</v>
      </c>
      <c r="BK445" s="491" t="e">
        <f>IF(BA445="","",VLOOKUP(CONCATENATE(I445,K445),[27]atualizada!$A$6:$N$160,10,0))</f>
        <v>#N/A</v>
      </c>
      <c r="BL445" s="494"/>
      <c r="BM445" s="494"/>
      <c r="BO445" s="491"/>
      <c r="BP445" s="491"/>
      <c r="BQ445" s="492">
        <f t="shared" si="163"/>
        <v>0</v>
      </c>
      <c r="BR445" s="494"/>
      <c r="BS445" s="494"/>
      <c r="BT445" s="494"/>
      <c r="BX445" s="493">
        <f t="shared" si="180"/>
        <v>0</v>
      </c>
      <c r="BY445" s="493" t="e">
        <f>#REF!*BE445</f>
        <v>#REF!</v>
      </c>
      <c r="BZ445" s="493">
        <f t="shared" si="162"/>
        <v>0</v>
      </c>
    </row>
    <row r="446" spans="1:78" ht="49.9" customHeight="1">
      <c r="A446" s="482">
        <f>IFERROR(VLOOKUP(G446,'base dados'!$K$2:$L$3,2,FALSE),0)</f>
        <v>0</v>
      </c>
      <c r="B446" s="482">
        <f>IFERROR(VLOOKUP(H446,'base dados'!$O$2:$P$5,2,FALSE),0)</f>
        <v>0</v>
      </c>
      <c r="C446" s="578">
        <f t="shared" si="160"/>
        <v>436</v>
      </c>
      <c r="D446" s="578"/>
      <c r="E446" s="578"/>
      <c r="F446" s="581"/>
      <c r="G446" s="579"/>
      <c r="H446" s="579"/>
      <c r="I446" s="578" t="str">
        <f>IFERROR(VLOOKUP(H446,'base dados'!$B$1:$E$47,4,FALSE)," ")</f>
        <v xml:space="preserve"> </v>
      </c>
      <c r="J446" s="582" t="s">
        <v>861</v>
      </c>
      <c r="K446" s="582">
        <v>100</v>
      </c>
      <c r="L446" s="586">
        <f t="shared" si="164"/>
        <v>100</v>
      </c>
      <c r="M446" s="587"/>
      <c r="N446" s="587"/>
      <c r="O446" s="586">
        <f t="shared" si="165"/>
        <v>0</v>
      </c>
      <c r="P446" s="587"/>
      <c r="Q446" s="587"/>
      <c r="R446" s="587"/>
      <c r="S446" s="587"/>
      <c r="T446" s="586">
        <f t="shared" si="166"/>
        <v>0</v>
      </c>
      <c r="U446" s="582"/>
      <c r="V446" s="582"/>
      <c r="W446" s="582"/>
      <c r="X446" s="582"/>
      <c r="Y446" s="586">
        <f t="shared" si="167"/>
        <v>0</v>
      </c>
      <c r="Z446" s="582"/>
      <c r="AA446" s="582"/>
      <c r="AB446" s="586">
        <f t="shared" si="168"/>
        <v>0</v>
      </c>
      <c r="AC446" s="582"/>
      <c r="AD446" s="582"/>
      <c r="AE446" s="582"/>
      <c r="AF446" s="586">
        <f t="shared" si="169"/>
        <v>0</v>
      </c>
      <c r="AG446" s="582"/>
      <c r="AH446" s="582"/>
      <c r="AI446" s="582"/>
      <c r="AJ446" s="582"/>
      <c r="AK446" s="586">
        <f t="shared" si="170"/>
        <v>0</v>
      </c>
      <c r="AL446" s="582"/>
      <c r="AM446" s="582"/>
      <c r="AN446" s="586">
        <f t="shared" si="171"/>
        <v>0</v>
      </c>
      <c r="AO446" s="582"/>
      <c r="AP446" s="582"/>
      <c r="AQ446" s="582"/>
      <c r="AR446" s="588">
        <f t="shared" si="172"/>
        <v>0</v>
      </c>
      <c r="AS446" s="590">
        <f t="shared" si="161"/>
        <v>0</v>
      </c>
      <c r="AT446" s="583" t="str">
        <f t="shared" si="173"/>
        <v/>
      </c>
      <c r="AU446" s="583" t="str">
        <f t="shared" si="174"/>
        <v/>
      </c>
      <c r="AV446" s="584" t="str">
        <f>IFERROR(VLOOKUP(G446,'base dados'!$B$2:$C$47,2,FALSE),"")</f>
        <v/>
      </c>
      <c r="AW446" s="589">
        <f t="shared" si="175"/>
        <v>0</v>
      </c>
      <c r="AX446" s="583" t="str">
        <f t="shared" si="176"/>
        <v/>
      </c>
      <c r="AY446" s="583" t="str">
        <f t="shared" si="177"/>
        <v/>
      </c>
      <c r="AZ446" s="585" t="str">
        <f>IFERROR(VLOOKUP(H446,'base dados'!$B$2:$C$47,2,FALSE),"")</f>
        <v/>
      </c>
      <c r="BA446" s="589">
        <f t="shared" si="178"/>
        <v>0</v>
      </c>
      <c r="BB446" s="589">
        <f t="shared" si="179"/>
        <v>0</v>
      </c>
      <c r="BD446" s="494"/>
      <c r="BE446" s="494"/>
      <c r="BF446" s="494"/>
      <c r="BG446" s="494"/>
      <c r="BH446" s="482" t="e">
        <f>VLOOKUP(I446,[27]TABELAS!$E$1:$F$48,2,0)</f>
        <v>#N/A</v>
      </c>
      <c r="BI446" s="491" t="str">
        <f>IF(AV446="","",VLOOKUP(CONCATENATE(I446,K446),[27]atualizada!$A$6:$N$160,12,0))</f>
        <v/>
      </c>
      <c r="BJ446" s="491" t="e">
        <f>IF(#REF!="","",VLOOKUP(CONCATENATE(I446,K446),[27]atualizada!$A$6:$N$160,8,0))</f>
        <v>#REF!</v>
      </c>
      <c r="BK446" s="491" t="e">
        <f>IF(BA446="","",VLOOKUP(CONCATENATE(I446,K446),[27]atualizada!$A$6:$N$160,10,0))</f>
        <v>#N/A</v>
      </c>
      <c r="BL446" s="494"/>
      <c r="BM446" s="494"/>
      <c r="BO446" s="491"/>
      <c r="BP446" s="491"/>
      <c r="BQ446" s="492">
        <f t="shared" si="163"/>
        <v>0</v>
      </c>
      <c r="BR446" s="494"/>
      <c r="BS446" s="494"/>
      <c r="BT446" s="494"/>
      <c r="BX446" s="493">
        <f t="shared" si="180"/>
        <v>0</v>
      </c>
      <c r="BY446" s="493" t="e">
        <f>#REF!*BE446</f>
        <v>#REF!</v>
      </c>
      <c r="BZ446" s="493">
        <f t="shared" si="162"/>
        <v>0</v>
      </c>
    </row>
    <row r="447" spans="1:78" ht="49.9" customHeight="1">
      <c r="A447" s="482">
        <f>IFERROR(VLOOKUP(G447,'base dados'!$K$2:$L$3,2,FALSE),0)</f>
        <v>0</v>
      </c>
      <c r="B447" s="482">
        <f>IFERROR(VLOOKUP(H447,'base dados'!$O$2:$P$5,2,FALSE),0)</f>
        <v>0</v>
      </c>
      <c r="C447" s="578">
        <f t="shared" si="160"/>
        <v>437</v>
      </c>
      <c r="D447" s="578"/>
      <c r="E447" s="578"/>
      <c r="F447" s="581"/>
      <c r="G447" s="579"/>
      <c r="H447" s="579"/>
      <c r="I447" s="578" t="str">
        <f>IFERROR(VLOOKUP(H447,'base dados'!$B$1:$E$47,4,FALSE)," ")</f>
        <v xml:space="preserve"> </v>
      </c>
      <c r="J447" s="582" t="s">
        <v>861</v>
      </c>
      <c r="K447" s="582">
        <v>100</v>
      </c>
      <c r="L447" s="586">
        <f t="shared" si="164"/>
        <v>100</v>
      </c>
      <c r="M447" s="587"/>
      <c r="N447" s="587"/>
      <c r="O447" s="586">
        <f t="shared" si="165"/>
        <v>0</v>
      </c>
      <c r="P447" s="587"/>
      <c r="Q447" s="587"/>
      <c r="R447" s="587"/>
      <c r="S447" s="587"/>
      <c r="T447" s="586">
        <f t="shared" si="166"/>
        <v>0</v>
      </c>
      <c r="U447" s="582"/>
      <c r="V447" s="582"/>
      <c r="W447" s="582"/>
      <c r="X447" s="582"/>
      <c r="Y447" s="586">
        <f t="shared" si="167"/>
        <v>0</v>
      </c>
      <c r="Z447" s="582"/>
      <c r="AA447" s="582"/>
      <c r="AB447" s="586">
        <f t="shared" si="168"/>
        <v>0</v>
      </c>
      <c r="AC447" s="582"/>
      <c r="AD447" s="582"/>
      <c r="AE447" s="582"/>
      <c r="AF447" s="586">
        <f t="shared" si="169"/>
        <v>0</v>
      </c>
      <c r="AG447" s="582"/>
      <c r="AH447" s="582"/>
      <c r="AI447" s="582"/>
      <c r="AJ447" s="582"/>
      <c r="AK447" s="586">
        <f t="shared" si="170"/>
        <v>0</v>
      </c>
      <c r="AL447" s="582"/>
      <c r="AM447" s="582"/>
      <c r="AN447" s="586">
        <f t="shared" si="171"/>
        <v>0</v>
      </c>
      <c r="AO447" s="582"/>
      <c r="AP447" s="582"/>
      <c r="AQ447" s="582"/>
      <c r="AR447" s="588">
        <f t="shared" si="172"/>
        <v>0</v>
      </c>
      <c r="AS447" s="590">
        <f t="shared" si="161"/>
        <v>0</v>
      </c>
      <c r="AT447" s="583" t="str">
        <f t="shared" si="173"/>
        <v/>
      </c>
      <c r="AU447" s="583" t="str">
        <f t="shared" si="174"/>
        <v/>
      </c>
      <c r="AV447" s="584" t="str">
        <f>IFERROR(VLOOKUP(G447,'base dados'!$B$2:$C$47,2,FALSE),"")</f>
        <v/>
      </c>
      <c r="AW447" s="589">
        <f t="shared" si="175"/>
        <v>0</v>
      </c>
      <c r="AX447" s="583" t="str">
        <f t="shared" si="176"/>
        <v/>
      </c>
      <c r="AY447" s="583" t="str">
        <f t="shared" si="177"/>
        <v/>
      </c>
      <c r="AZ447" s="585" t="str">
        <f>IFERROR(VLOOKUP(H447,'base dados'!$B$2:$C$47,2,FALSE),"")</f>
        <v/>
      </c>
      <c r="BA447" s="589">
        <f t="shared" si="178"/>
        <v>0</v>
      </c>
      <c r="BB447" s="589">
        <f t="shared" si="179"/>
        <v>0</v>
      </c>
      <c r="BD447" s="494"/>
      <c r="BE447" s="494"/>
      <c r="BF447" s="494"/>
      <c r="BG447" s="494"/>
      <c r="BH447" s="482" t="e">
        <f>VLOOKUP(I447,[27]TABELAS!$E$1:$F$48,2,0)</f>
        <v>#N/A</v>
      </c>
      <c r="BI447" s="491" t="str">
        <f>IF(AV447="","",VLOOKUP(CONCATENATE(I447,K447),[27]atualizada!$A$6:$N$160,12,0))</f>
        <v/>
      </c>
      <c r="BJ447" s="491" t="e">
        <f>IF(#REF!="","",VLOOKUP(CONCATENATE(I447,K447),[27]atualizada!$A$6:$N$160,8,0))</f>
        <v>#REF!</v>
      </c>
      <c r="BK447" s="491" t="e">
        <f>IF(BA447="","",VLOOKUP(CONCATENATE(I447,K447),[27]atualizada!$A$6:$N$160,10,0))</f>
        <v>#N/A</v>
      </c>
      <c r="BL447" s="494"/>
      <c r="BM447" s="494"/>
      <c r="BO447" s="491"/>
      <c r="BP447" s="491"/>
      <c r="BQ447" s="492">
        <f t="shared" si="163"/>
        <v>0</v>
      </c>
      <c r="BR447" s="494"/>
      <c r="BS447" s="494"/>
      <c r="BT447" s="494"/>
      <c r="BX447" s="493">
        <f t="shared" si="180"/>
        <v>0</v>
      </c>
      <c r="BY447" s="493" t="e">
        <f>#REF!*BE447</f>
        <v>#REF!</v>
      </c>
      <c r="BZ447" s="493">
        <f t="shared" si="162"/>
        <v>0</v>
      </c>
    </row>
    <row r="448" spans="1:78" ht="49.9" customHeight="1">
      <c r="A448" s="482">
        <f>IFERROR(VLOOKUP(G448,'base dados'!$K$2:$L$3,2,FALSE),0)</f>
        <v>0</v>
      </c>
      <c r="B448" s="482">
        <f>IFERROR(VLOOKUP(H448,'base dados'!$O$2:$P$5,2,FALSE),0)</f>
        <v>0</v>
      </c>
      <c r="C448" s="578">
        <f t="shared" si="160"/>
        <v>438</v>
      </c>
      <c r="D448" s="578"/>
      <c r="E448" s="578"/>
      <c r="F448" s="581"/>
      <c r="G448" s="579"/>
      <c r="H448" s="579"/>
      <c r="I448" s="578" t="str">
        <f>IFERROR(VLOOKUP(H448,'base dados'!$B$1:$E$47,4,FALSE)," ")</f>
        <v xml:space="preserve"> </v>
      </c>
      <c r="J448" s="582" t="s">
        <v>861</v>
      </c>
      <c r="K448" s="582">
        <v>100</v>
      </c>
      <c r="L448" s="586">
        <f t="shared" si="164"/>
        <v>100</v>
      </c>
      <c r="M448" s="587"/>
      <c r="N448" s="587"/>
      <c r="O448" s="586">
        <f t="shared" si="165"/>
        <v>0</v>
      </c>
      <c r="P448" s="587"/>
      <c r="Q448" s="587"/>
      <c r="R448" s="587"/>
      <c r="S448" s="587"/>
      <c r="T448" s="586">
        <f t="shared" si="166"/>
        <v>0</v>
      </c>
      <c r="U448" s="582"/>
      <c r="V448" s="582"/>
      <c r="W448" s="582"/>
      <c r="X448" s="582"/>
      <c r="Y448" s="586">
        <f t="shared" si="167"/>
        <v>0</v>
      </c>
      <c r="Z448" s="582"/>
      <c r="AA448" s="582"/>
      <c r="AB448" s="586">
        <f t="shared" si="168"/>
        <v>0</v>
      </c>
      <c r="AC448" s="582"/>
      <c r="AD448" s="582"/>
      <c r="AE448" s="582"/>
      <c r="AF448" s="586">
        <f t="shared" si="169"/>
        <v>0</v>
      </c>
      <c r="AG448" s="582"/>
      <c r="AH448" s="582"/>
      <c r="AI448" s="582"/>
      <c r="AJ448" s="582"/>
      <c r="AK448" s="586">
        <f t="shared" si="170"/>
        <v>0</v>
      </c>
      <c r="AL448" s="582"/>
      <c r="AM448" s="582"/>
      <c r="AN448" s="586">
        <f t="shared" si="171"/>
        <v>0</v>
      </c>
      <c r="AO448" s="582"/>
      <c r="AP448" s="582"/>
      <c r="AQ448" s="582"/>
      <c r="AR448" s="588">
        <f t="shared" si="172"/>
        <v>0</v>
      </c>
      <c r="AS448" s="590">
        <f t="shared" si="161"/>
        <v>0</v>
      </c>
      <c r="AT448" s="583" t="str">
        <f t="shared" si="173"/>
        <v/>
      </c>
      <c r="AU448" s="583" t="str">
        <f t="shared" si="174"/>
        <v/>
      </c>
      <c r="AV448" s="584" t="str">
        <f>IFERROR(VLOOKUP(G448,'base dados'!$B$2:$C$47,2,FALSE),"")</f>
        <v/>
      </c>
      <c r="AW448" s="589">
        <f t="shared" si="175"/>
        <v>0</v>
      </c>
      <c r="AX448" s="583" t="str">
        <f t="shared" si="176"/>
        <v/>
      </c>
      <c r="AY448" s="583" t="str">
        <f t="shared" si="177"/>
        <v/>
      </c>
      <c r="AZ448" s="585" t="str">
        <f>IFERROR(VLOOKUP(H448,'base dados'!$B$2:$C$47,2,FALSE),"")</f>
        <v/>
      </c>
      <c r="BA448" s="589">
        <f t="shared" si="178"/>
        <v>0</v>
      </c>
      <c r="BB448" s="589">
        <f t="shared" si="179"/>
        <v>0</v>
      </c>
      <c r="BD448" s="494"/>
      <c r="BE448" s="494"/>
      <c r="BF448" s="494"/>
      <c r="BG448" s="494"/>
      <c r="BH448" s="482" t="e">
        <f>VLOOKUP(I448,[27]TABELAS!$E$1:$F$48,2,0)</f>
        <v>#N/A</v>
      </c>
      <c r="BI448" s="491" t="str">
        <f>IF(AV448="","",VLOOKUP(CONCATENATE(I448,K448),[27]atualizada!$A$6:$N$160,12,0))</f>
        <v/>
      </c>
      <c r="BJ448" s="491" t="e">
        <f>IF(#REF!="","",VLOOKUP(CONCATENATE(I448,K448),[27]atualizada!$A$6:$N$160,8,0))</f>
        <v>#REF!</v>
      </c>
      <c r="BK448" s="491" t="e">
        <f>IF(BA448="","",VLOOKUP(CONCATENATE(I448,K448),[27]atualizada!$A$6:$N$160,10,0))</f>
        <v>#N/A</v>
      </c>
      <c r="BL448" s="494"/>
      <c r="BM448" s="494"/>
      <c r="BO448" s="491"/>
      <c r="BP448" s="491"/>
      <c r="BQ448" s="492">
        <f t="shared" si="163"/>
        <v>0</v>
      </c>
      <c r="BR448" s="494"/>
      <c r="BS448" s="494"/>
      <c r="BT448" s="494"/>
      <c r="BX448" s="493">
        <f t="shared" si="180"/>
        <v>0</v>
      </c>
      <c r="BY448" s="493" t="e">
        <f>#REF!*BE448</f>
        <v>#REF!</v>
      </c>
      <c r="BZ448" s="493">
        <f t="shared" si="162"/>
        <v>0</v>
      </c>
    </row>
    <row r="449" spans="1:78" ht="49.9" customHeight="1">
      <c r="A449" s="482">
        <f>IFERROR(VLOOKUP(G449,'base dados'!$K$2:$L$3,2,FALSE),0)</f>
        <v>0</v>
      </c>
      <c r="B449" s="482">
        <f>IFERROR(VLOOKUP(H449,'base dados'!$O$2:$P$5,2,FALSE),0)</f>
        <v>0</v>
      </c>
      <c r="C449" s="578">
        <f t="shared" si="160"/>
        <v>439</v>
      </c>
      <c r="D449" s="578"/>
      <c r="E449" s="578"/>
      <c r="F449" s="581"/>
      <c r="G449" s="579"/>
      <c r="H449" s="579"/>
      <c r="I449" s="578" t="str">
        <f>IFERROR(VLOOKUP(H449,'base dados'!$B$1:$E$47,4,FALSE)," ")</f>
        <v xml:space="preserve"> </v>
      </c>
      <c r="J449" s="582" t="s">
        <v>861</v>
      </c>
      <c r="K449" s="582">
        <v>100</v>
      </c>
      <c r="L449" s="586">
        <f t="shared" si="164"/>
        <v>100</v>
      </c>
      <c r="M449" s="587"/>
      <c r="N449" s="587"/>
      <c r="O449" s="586">
        <f t="shared" si="165"/>
        <v>0</v>
      </c>
      <c r="P449" s="587"/>
      <c r="Q449" s="587"/>
      <c r="R449" s="587"/>
      <c r="S449" s="587"/>
      <c r="T449" s="586">
        <f t="shared" si="166"/>
        <v>0</v>
      </c>
      <c r="U449" s="582"/>
      <c r="V449" s="582"/>
      <c r="W449" s="582"/>
      <c r="X449" s="582"/>
      <c r="Y449" s="586">
        <f t="shared" si="167"/>
        <v>0</v>
      </c>
      <c r="Z449" s="582"/>
      <c r="AA449" s="582"/>
      <c r="AB449" s="586">
        <f t="shared" si="168"/>
        <v>0</v>
      </c>
      <c r="AC449" s="582"/>
      <c r="AD449" s="582"/>
      <c r="AE449" s="582"/>
      <c r="AF449" s="586">
        <f t="shared" si="169"/>
        <v>0</v>
      </c>
      <c r="AG449" s="582"/>
      <c r="AH449" s="582"/>
      <c r="AI449" s="582"/>
      <c r="AJ449" s="582"/>
      <c r="AK449" s="586">
        <f t="shared" si="170"/>
        <v>0</v>
      </c>
      <c r="AL449" s="582"/>
      <c r="AM449" s="582"/>
      <c r="AN449" s="586">
        <f t="shared" si="171"/>
        <v>0</v>
      </c>
      <c r="AO449" s="582"/>
      <c r="AP449" s="582"/>
      <c r="AQ449" s="582"/>
      <c r="AR449" s="588">
        <f t="shared" si="172"/>
        <v>0</v>
      </c>
      <c r="AS449" s="590">
        <f t="shared" si="161"/>
        <v>0</v>
      </c>
      <c r="AT449" s="583" t="str">
        <f t="shared" si="173"/>
        <v/>
      </c>
      <c r="AU449" s="583" t="str">
        <f t="shared" si="174"/>
        <v/>
      </c>
      <c r="AV449" s="584" t="str">
        <f>IFERROR(VLOOKUP(G449,'base dados'!$B$2:$C$47,2,FALSE),"")</f>
        <v/>
      </c>
      <c r="AW449" s="589">
        <f t="shared" si="175"/>
        <v>0</v>
      </c>
      <c r="AX449" s="583" t="str">
        <f t="shared" si="176"/>
        <v/>
      </c>
      <c r="AY449" s="583" t="str">
        <f t="shared" si="177"/>
        <v/>
      </c>
      <c r="AZ449" s="585" t="str">
        <f>IFERROR(VLOOKUP(H449,'base dados'!$B$2:$C$47,2,FALSE),"")</f>
        <v/>
      </c>
      <c r="BA449" s="589">
        <f t="shared" si="178"/>
        <v>0</v>
      </c>
      <c r="BB449" s="589">
        <f t="shared" si="179"/>
        <v>0</v>
      </c>
      <c r="BD449" s="494"/>
      <c r="BE449" s="494"/>
      <c r="BF449" s="494"/>
      <c r="BG449" s="494"/>
      <c r="BH449" s="482" t="e">
        <f>VLOOKUP(I449,[27]TABELAS!$E$1:$F$48,2,0)</f>
        <v>#N/A</v>
      </c>
      <c r="BI449" s="491" t="str">
        <f>IF(AV449="","",VLOOKUP(CONCATENATE(I449,K449),[27]atualizada!$A$6:$N$160,12,0))</f>
        <v/>
      </c>
      <c r="BJ449" s="491" t="e">
        <f>IF(#REF!="","",VLOOKUP(CONCATENATE(I449,K449),[27]atualizada!$A$6:$N$160,8,0))</f>
        <v>#REF!</v>
      </c>
      <c r="BK449" s="491" t="e">
        <f>IF(BA449="","",VLOOKUP(CONCATENATE(I449,K449),[27]atualizada!$A$6:$N$160,10,0))</f>
        <v>#N/A</v>
      </c>
      <c r="BL449" s="494"/>
      <c r="BM449" s="494"/>
      <c r="BO449" s="491"/>
      <c r="BP449" s="491"/>
      <c r="BQ449" s="492">
        <f t="shared" si="163"/>
        <v>0</v>
      </c>
      <c r="BR449" s="494"/>
      <c r="BS449" s="494"/>
      <c r="BT449" s="494"/>
      <c r="BX449" s="493">
        <f t="shared" si="180"/>
        <v>0</v>
      </c>
      <c r="BY449" s="493" t="e">
        <f>#REF!*BE449</f>
        <v>#REF!</v>
      </c>
      <c r="BZ449" s="493">
        <f t="shared" si="162"/>
        <v>0</v>
      </c>
    </row>
    <row r="450" spans="1:78" ht="49.9" customHeight="1">
      <c r="A450" s="482">
        <f>IFERROR(VLOOKUP(G450,'base dados'!$K$2:$L$3,2,FALSE),0)</f>
        <v>0</v>
      </c>
      <c r="B450" s="482">
        <f>IFERROR(VLOOKUP(H450,'base dados'!$O$2:$P$5,2,FALSE),0)</f>
        <v>0</v>
      </c>
      <c r="C450" s="578">
        <f t="shared" si="160"/>
        <v>440</v>
      </c>
      <c r="D450" s="578"/>
      <c r="E450" s="578"/>
      <c r="F450" s="581"/>
      <c r="G450" s="579"/>
      <c r="H450" s="579"/>
      <c r="I450" s="578" t="str">
        <f>IFERROR(VLOOKUP(H450,'base dados'!$B$1:$E$47,4,FALSE)," ")</f>
        <v xml:space="preserve"> </v>
      </c>
      <c r="J450" s="582" t="s">
        <v>861</v>
      </c>
      <c r="K450" s="582">
        <v>100</v>
      </c>
      <c r="L450" s="586">
        <f t="shared" si="164"/>
        <v>100</v>
      </c>
      <c r="M450" s="587"/>
      <c r="N450" s="587"/>
      <c r="O450" s="586">
        <f t="shared" si="165"/>
        <v>0</v>
      </c>
      <c r="P450" s="587"/>
      <c r="Q450" s="587"/>
      <c r="R450" s="587"/>
      <c r="S450" s="587"/>
      <c r="T450" s="586">
        <f t="shared" si="166"/>
        <v>0</v>
      </c>
      <c r="U450" s="582"/>
      <c r="V450" s="582"/>
      <c r="W450" s="582"/>
      <c r="X450" s="582"/>
      <c r="Y450" s="586">
        <f t="shared" si="167"/>
        <v>0</v>
      </c>
      <c r="Z450" s="582"/>
      <c r="AA450" s="582"/>
      <c r="AB450" s="586">
        <f t="shared" si="168"/>
        <v>0</v>
      </c>
      <c r="AC450" s="582"/>
      <c r="AD450" s="582"/>
      <c r="AE450" s="582"/>
      <c r="AF450" s="586">
        <f t="shared" si="169"/>
        <v>0</v>
      </c>
      <c r="AG450" s="582"/>
      <c r="AH450" s="582"/>
      <c r="AI450" s="582"/>
      <c r="AJ450" s="582"/>
      <c r="AK450" s="586">
        <f t="shared" si="170"/>
        <v>0</v>
      </c>
      <c r="AL450" s="582"/>
      <c r="AM450" s="582"/>
      <c r="AN450" s="586">
        <f t="shared" si="171"/>
        <v>0</v>
      </c>
      <c r="AO450" s="582"/>
      <c r="AP450" s="582"/>
      <c r="AQ450" s="582"/>
      <c r="AR450" s="588">
        <f t="shared" si="172"/>
        <v>0</v>
      </c>
      <c r="AS450" s="590">
        <f t="shared" si="161"/>
        <v>0</v>
      </c>
      <c r="AT450" s="583" t="str">
        <f t="shared" si="173"/>
        <v/>
      </c>
      <c r="AU450" s="583" t="str">
        <f t="shared" si="174"/>
        <v/>
      </c>
      <c r="AV450" s="584" t="str">
        <f>IFERROR(VLOOKUP(G450,'base dados'!$B$2:$C$47,2,FALSE),"")</f>
        <v/>
      </c>
      <c r="AW450" s="589">
        <f t="shared" si="175"/>
        <v>0</v>
      </c>
      <c r="AX450" s="583" t="str">
        <f t="shared" si="176"/>
        <v/>
      </c>
      <c r="AY450" s="583" t="str">
        <f t="shared" si="177"/>
        <v/>
      </c>
      <c r="AZ450" s="585" t="str">
        <f>IFERROR(VLOOKUP(H450,'base dados'!$B$2:$C$47,2,FALSE),"")</f>
        <v/>
      </c>
      <c r="BA450" s="589">
        <f t="shared" si="178"/>
        <v>0</v>
      </c>
      <c r="BB450" s="589">
        <f t="shared" si="179"/>
        <v>0</v>
      </c>
      <c r="BD450" s="494"/>
      <c r="BE450" s="494"/>
      <c r="BF450" s="494"/>
      <c r="BG450" s="494"/>
      <c r="BH450" s="482" t="e">
        <f>VLOOKUP(I450,[27]TABELAS!$E$1:$F$48,2,0)</f>
        <v>#N/A</v>
      </c>
      <c r="BI450" s="491" t="str">
        <f>IF(AV450="","",VLOOKUP(CONCATENATE(I450,K450),[27]atualizada!$A$6:$N$160,12,0))</f>
        <v/>
      </c>
      <c r="BJ450" s="491" t="e">
        <f>IF(#REF!="","",VLOOKUP(CONCATENATE(I450,K450),[27]atualizada!$A$6:$N$160,8,0))</f>
        <v>#REF!</v>
      </c>
      <c r="BK450" s="491" t="e">
        <f>IF(BA450="","",VLOOKUP(CONCATENATE(I450,K450),[27]atualizada!$A$6:$N$160,10,0))</f>
        <v>#N/A</v>
      </c>
      <c r="BL450" s="494"/>
      <c r="BM450" s="494"/>
      <c r="BO450" s="491"/>
      <c r="BP450" s="491"/>
      <c r="BQ450" s="492">
        <f t="shared" si="163"/>
        <v>0</v>
      </c>
      <c r="BR450" s="494"/>
      <c r="BS450" s="494"/>
      <c r="BT450" s="494"/>
      <c r="BX450" s="493">
        <f t="shared" si="180"/>
        <v>0</v>
      </c>
      <c r="BY450" s="493" t="e">
        <f>#REF!*BE450</f>
        <v>#REF!</v>
      </c>
      <c r="BZ450" s="493">
        <f t="shared" si="162"/>
        <v>0</v>
      </c>
    </row>
    <row r="451" spans="1:78" ht="49.9" customHeight="1">
      <c r="A451" s="482">
        <f>IFERROR(VLOOKUP(G451,'base dados'!$K$2:$L$3,2,FALSE),0)</f>
        <v>0</v>
      </c>
      <c r="B451" s="482">
        <f>IFERROR(VLOOKUP(H451,'base dados'!$O$2:$P$5,2,FALSE),0)</f>
        <v>0</v>
      </c>
      <c r="C451" s="578">
        <f t="shared" si="160"/>
        <v>441</v>
      </c>
      <c r="D451" s="578"/>
      <c r="E451" s="578"/>
      <c r="F451" s="581"/>
      <c r="G451" s="579"/>
      <c r="H451" s="579"/>
      <c r="I451" s="578" t="str">
        <f>IFERROR(VLOOKUP(H451,'base dados'!$B$1:$E$47,4,FALSE)," ")</f>
        <v xml:space="preserve"> </v>
      </c>
      <c r="J451" s="582" t="s">
        <v>861</v>
      </c>
      <c r="K451" s="582">
        <v>100</v>
      </c>
      <c r="L451" s="586">
        <f t="shared" si="164"/>
        <v>100</v>
      </c>
      <c r="M451" s="587"/>
      <c r="N451" s="587"/>
      <c r="O451" s="586">
        <f t="shared" si="165"/>
        <v>0</v>
      </c>
      <c r="P451" s="587"/>
      <c r="Q451" s="587"/>
      <c r="R451" s="587"/>
      <c r="S451" s="587"/>
      <c r="T451" s="586">
        <f t="shared" si="166"/>
        <v>0</v>
      </c>
      <c r="U451" s="582"/>
      <c r="V451" s="582"/>
      <c r="W451" s="582"/>
      <c r="X451" s="582"/>
      <c r="Y451" s="586">
        <f t="shared" si="167"/>
        <v>0</v>
      </c>
      <c r="Z451" s="582"/>
      <c r="AA451" s="582"/>
      <c r="AB451" s="586">
        <f t="shared" si="168"/>
        <v>0</v>
      </c>
      <c r="AC451" s="582"/>
      <c r="AD451" s="582"/>
      <c r="AE451" s="582"/>
      <c r="AF451" s="586">
        <f t="shared" si="169"/>
        <v>0</v>
      </c>
      <c r="AG451" s="582"/>
      <c r="AH451" s="582"/>
      <c r="AI451" s="582"/>
      <c r="AJ451" s="582"/>
      <c r="AK451" s="586">
        <f t="shared" si="170"/>
        <v>0</v>
      </c>
      <c r="AL451" s="582"/>
      <c r="AM451" s="582"/>
      <c r="AN451" s="586">
        <f t="shared" si="171"/>
        <v>0</v>
      </c>
      <c r="AO451" s="582"/>
      <c r="AP451" s="582"/>
      <c r="AQ451" s="582"/>
      <c r="AR451" s="588">
        <f t="shared" si="172"/>
        <v>0</v>
      </c>
      <c r="AS451" s="590">
        <f t="shared" si="161"/>
        <v>0</v>
      </c>
      <c r="AT451" s="583" t="str">
        <f t="shared" si="173"/>
        <v/>
      </c>
      <c r="AU451" s="583" t="str">
        <f t="shared" si="174"/>
        <v/>
      </c>
      <c r="AV451" s="584" t="str">
        <f>IFERROR(VLOOKUP(G451,'base dados'!$B$2:$C$47,2,FALSE),"")</f>
        <v/>
      </c>
      <c r="AW451" s="589">
        <f t="shared" si="175"/>
        <v>0</v>
      </c>
      <c r="AX451" s="583" t="str">
        <f t="shared" si="176"/>
        <v/>
      </c>
      <c r="AY451" s="583" t="str">
        <f t="shared" si="177"/>
        <v/>
      </c>
      <c r="AZ451" s="585" t="str">
        <f>IFERROR(VLOOKUP(H451,'base dados'!$B$2:$C$47,2,FALSE),"")</f>
        <v/>
      </c>
      <c r="BA451" s="589">
        <f t="shared" si="178"/>
        <v>0</v>
      </c>
      <c r="BB451" s="589">
        <f t="shared" si="179"/>
        <v>0</v>
      </c>
      <c r="BD451" s="494"/>
      <c r="BE451" s="494"/>
      <c r="BF451" s="494"/>
      <c r="BG451" s="494"/>
      <c r="BH451" s="482" t="e">
        <f>VLOOKUP(I451,[27]TABELAS!$E$1:$F$48,2,0)</f>
        <v>#N/A</v>
      </c>
      <c r="BI451" s="491" t="str">
        <f>IF(AV451="","",VLOOKUP(CONCATENATE(I451,K451),[27]atualizada!$A$6:$N$160,12,0))</f>
        <v/>
      </c>
      <c r="BJ451" s="491" t="e">
        <f>IF(#REF!="","",VLOOKUP(CONCATENATE(I451,K451),[27]atualizada!$A$6:$N$160,8,0))</f>
        <v>#REF!</v>
      </c>
      <c r="BK451" s="491" t="e">
        <f>IF(BA451="","",VLOOKUP(CONCATENATE(I451,K451),[27]atualizada!$A$6:$N$160,10,0))</f>
        <v>#N/A</v>
      </c>
      <c r="BL451" s="494"/>
      <c r="BM451" s="494"/>
      <c r="BO451" s="491"/>
      <c r="BP451" s="491"/>
      <c r="BQ451" s="492">
        <f t="shared" si="163"/>
        <v>0</v>
      </c>
      <c r="BR451" s="494"/>
      <c r="BS451" s="494"/>
      <c r="BT451" s="494"/>
      <c r="BX451" s="493">
        <f t="shared" si="180"/>
        <v>0</v>
      </c>
      <c r="BY451" s="493" t="e">
        <f>#REF!*BE451</f>
        <v>#REF!</v>
      </c>
      <c r="BZ451" s="493">
        <f t="shared" si="162"/>
        <v>0</v>
      </c>
    </row>
    <row r="452" spans="1:78" ht="49.9" customHeight="1">
      <c r="A452" s="482">
        <f>IFERROR(VLOOKUP(G452,'base dados'!$K$2:$L$3,2,FALSE),0)</f>
        <v>0</v>
      </c>
      <c r="B452" s="482">
        <f>IFERROR(VLOOKUP(H452,'base dados'!$O$2:$P$5,2,FALSE),0)</f>
        <v>0</v>
      </c>
      <c r="C452" s="578">
        <f t="shared" si="160"/>
        <v>442</v>
      </c>
      <c r="D452" s="578"/>
      <c r="E452" s="578"/>
      <c r="F452" s="581"/>
      <c r="G452" s="579"/>
      <c r="H452" s="579"/>
      <c r="I452" s="578" t="str">
        <f>IFERROR(VLOOKUP(H452,'base dados'!$B$1:$E$47,4,FALSE)," ")</f>
        <v xml:space="preserve"> </v>
      </c>
      <c r="J452" s="582" t="s">
        <v>861</v>
      </c>
      <c r="K452" s="582">
        <v>100</v>
      </c>
      <c r="L452" s="586">
        <f t="shared" si="164"/>
        <v>100</v>
      </c>
      <c r="M452" s="587"/>
      <c r="N452" s="587"/>
      <c r="O452" s="586">
        <f t="shared" si="165"/>
        <v>0</v>
      </c>
      <c r="P452" s="587"/>
      <c r="Q452" s="587"/>
      <c r="R452" s="587"/>
      <c r="S452" s="587"/>
      <c r="T452" s="586">
        <f t="shared" si="166"/>
        <v>0</v>
      </c>
      <c r="U452" s="582"/>
      <c r="V452" s="582"/>
      <c r="W452" s="582"/>
      <c r="X452" s="582"/>
      <c r="Y452" s="586">
        <f t="shared" si="167"/>
        <v>0</v>
      </c>
      <c r="Z452" s="582"/>
      <c r="AA452" s="582"/>
      <c r="AB452" s="586">
        <f t="shared" si="168"/>
        <v>0</v>
      </c>
      <c r="AC452" s="582"/>
      <c r="AD452" s="582"/>
      <c r="AE452" s="582"/>
      <c r="AF452" s="586">
        <f t="shared" si="169"/>
        <v>0</v>
      </c>
      <c r="AG452" s="582"/>
      <c r="AH452" s="582"/>
      <c r="AI452" s="582"/>
      <c r="AJ452" s="582"/>
      <c r="AK452" s="586">
        <f t="shared" si="170"/>
        <v>0</v>
      </c>
      <c r="AL452" s="582"/>
      <c r="AM452" s="582"/>
      <c r="AN452" s="586">
        <f t="shared" si="171"/>
        <v>0</v>
      </c>
      <c r="AO452" s="582"/>
      <c r="AP452" s="582"/>
      <c r="AQ452" s="582"/>
      <c r="AR452" s="588">
        <f t="shared" si="172"/>
        <v>0</v>
      </c>
      <c r="AS452" s="590">
        <f t="shared" si="161"/>
        <v>0</v>
      </c>
      <c r="AT452" s="583" t="str">
        <f t="shared" si="173"/>
        <v/>
      </c>
      <c r="AU452" s="583" t="str">
        <f t="shared" si="174"/>
        <v/>
      </c>
      <c r="AV452" s="584" t="str">
        <f>IFERROR(VLOOKUP(G452,'base dados'!$B$2:$C$47,2,FALSE),"")</f>
        <v/>
      </c>
      <c r="AW452" s="589">
        <f t="shared" si="175"/>
        <v>0</v>
      </c>
      <c r="AX452" s="583" t="str">
        <f t="shared" si="176"/>
        <v/>
      </c>
      <c r="AY452" s="583" t="str">
        <f t="shared" si="177"/>
        <v/>
      </c>
      <c r="AZ452" s="585" t="str">
        <f>IFERROR(VLOOKUP(H452,'base dados'!$B$2:$C$47,2,FALSE),"")</f>
        <v/>
      </c>
      <c r="BA452" s="589">
        <f t="shared" si="178"/>
        <v>0</v>
      </c>
      <c r="BB452" s="589">
        <f t="shared" si="179"/>
        <v>0</v>
      </c>
      <c r="BD452" s="494"/>
      <c r="BE452" s="494"/>
      <c r="BF452" s="494"/>
      <c r="BG452" s="494"/>
      <c r="BH452" s="482" t="e">
        <f>VLOOKUP(I452,[27]TABELAS!$E$1:$F$48,2,0)</f>
        <v>#N/A</v>
      </c>
      <c r="BI452" s="491" t="str">
        <f>IF(AV452="","",VLOOKUP(CONCATENATE(I452,K452),[27]atualizada!$A$6:$N$160,12,0))</f>
        <v/>
      </c>
      <c r="BJ452" s="491" t="e">
        <f>IF(#REF!="","",VLOOKUP(CONCATENATE(I452,K452),[27]atualizada!$A$6:$N$160,8,0))</f>
        <v>#REF!</v>
      </c>
      <c r="BK452" s="491" t="e">
        <f>IF(BA452="","",VLOOKUP(CONCATENATE(I452,K452),[27]atualizada!$A$6:$N$160,10,0))</f>
        <v>#N/A</v>
      </c>
      <c r="BL452" s="494"/>
      <c r="BM452" s="494"/>
      <c r="BO452" s="491"/>
      <c r="BP452" s="491"/>
      <c r="BQ452" s="492">
        <f t="shared" si="163"/>
        <v>0</v>
      </c>
      <c r="BR452" s="494"/>
      <c r="BS452" s="494"/>
      <c r="BT452" s="494"/>
      <c r="BX452" s="493">
        <f t="shared" si="180"/>
        <v>0</v>
      </c>
      <c r="BY452" s="493" t="e">
        <f>#REF!*BE452</f>
        <v>#REF!</v>
      </c>
      <c r="BZ452" s="493">
        <f t="shared" si="162"/>
        <v>0</v>
      </c>
    </row>
    <row r="453" spans="1:78" ht="49.9" customHeight="1">
      <c r="A453" s="482">
        <f>IFERROR(VLOOKUP(G453,'base dados'!$K$2:$L$3,2,FALSE),0)</f>
        <v>0</v>
      </c>
      <c r="B453" s="482">
        <f>IFERROR(VLOOKUP(H453,'base dados'!$O$2:$P$5,2,FALSE),0)</f>
        <v>0</v>
      </c>
      <c r="C453" s="578">
        <f t="shared" si="160"/>
        <v>443</v>
      </c>
      <c r="D453" s="578"/>
      <c r="E453" s="578"/>
      <c r="F453" s="581"/>
      <c r="G453" s="579"/>
      <c r="H453" s="579"/>
      <c r="I453" s="578" t="str">
        <f>IFERROR(VLOOKUP(H453,'base dados'!$B$1:$E$47,4,FALSE)," ")</f>
        <v xml:space="preserve"> </v>
      </c>
      <c r="J453" s="582" t="s">
        <v>861</v>
      </c>
      <c r="K453" s="582">
        <v>100</v>
      </c>
      <c r="L453" s="586">
        <f t="shared" si="164"/>
        <v>100</v>
      </c>
      <c r="M453" s="587"/>
      <c r="N453" s="587"/>
      <c r="O453" s="586">
        <f t="shared" si="165"/>
        <v>0</v>
      </c>
      <c r="P453" s="587"/>
      <c r="Q453" s="587"/>
      <c r="R453" s="587"/>
      <c r="S453" s="587"/>
      <c r="T453" s="586">
        <f t="shared" si="166"/>
        <v>0</v>
      </c>
      <c r="U453" s="582"/>
      <c r="V453" s="582"/>
      <c r="W453" s="582"/>
      <c r="X453" s="582"/>
      <c r="Y453" s="586">
        <f t="shared" si="167"/>
        <v>0</v>
      </c>
      <c r="Z453" s="582"/>
      <c r="AA453" s="582"/>
      <c r="AB453" s="586">
        <f t="shared" si="168"/>
        <v>0</v>
      </c>
      <c r="AC453" s="582"/>
      <c r="AD453" s="582"/>
      <c r="AE453" s="582"/>
      <c r="AF453" s="586">
        <f t="shared" si="169"/>
        <v>0</v>
      </c>
      <c r="AG453" s="582"/>
      <c r="AH453" s="582"/>
      <c r="AI453" s="582"/>
      <c r="AJ453" s="582"/>
      <c r="AK453" s="586">
        <f t="shared" si="170"/>
        <v>0</v>
      </c>
      <c r="AL453" s="582"/>
      <c r="AM453" s="582"/>
      <c r="AN453" s="586">
        <f t="shared" si="171"/>
        <v>0</v>
      </c>
      <c r="AO453" s="582"/>
      <c r="AP453" s="582"/>
      <c r="AQ453" s="582"/>
      <c r="AR453" s="588">
        <f t="shared" si="172"/>
        <v>0</v>
      </c>
      <c r="AS453" s="590">
        <f t="shared" si="161"/>
        <v>0</v>
      </c>
      <c r="AT453" s="583" t="str">
        <f t="shared" si="173"/>
        <v/>
      </c>
      <c r="AU453" s="583" t="str">
        <f t="shared" si="174"/>
        <v/>
      </c>
      <c r="AV453" s="584" t="str">
        <f>IFERROR(VLOOKUP(G453,'base dados'!$B$2:$C$47,2,FALSE),"")</f>
        <v/>
      </c>
      <c r="AW453" s="589">
        <f t="shared" si="175"/>
        <v>0</v>
      </c>
      <c r="AX453" s="583" t="str">
        <f t="shared" si="176"/>
        <v/>
      </c>
      <c r="AY453" s="583" t="str">
        <f t="shared" si="177"/>
        <v/>
      </c>
      <c r="AZ453" s="585" t="str">
        <f>IFERROR(VLOOKUP(H453,'base dados'!$B$2:$C$47,2,FALSE),"")</f>
        <v/>
      </c>
      <c r="BA453" s="589">
        <f t="shared" si="178"/>
        <v>0</v>
      </c>
      <c r="BB453" s="589">
        <f t="shared" si="179"/>
        <v>0</v>
      </c>
      <c r="BD453" s="494"/>
      <c r="BE453" s="494"/>
      <c r="BF453" s="494"/>
      <c r="BG453" s="494"/>
      <c r="BH453" s="482" t="e">
        <f>VLOOKUP(I453,[27]TABELAS!$E$1:$F$48,2,0)</f>
        <v>#N/A</v>
      </c>
      <c r="BI453" s="491" t="str">
        <f>IF(AV453="","",VLOOKUP(CONCATENATE(I453,K453),[27]atualizada!$A$6:$N$160,12,0))</f>
        <v/>
      </c>
      <c r="BJ453" s="491" t="e">
        <f>IF(#REF!="","",VLOOKUP(CONCATENATE(I453,K453),[27]atualizada!$A$6:$N$160,8,0))</f>
        <v>#REF!</v>
      </c>
      <c r="BK453" s="491" t="e">
        <f>IF(BA453="","",VLOOKUP(CONCATENATE(I453,K453),[27]atualizada!$A$6:$N$160,10,0))</f>
        <v>#N/A</v>
      </c>
      <c r="BL453" s="494"/>
      <c r="BM453" s="494"/>
      <c r="BO453" s="491"/>
      <c r="BP453" s="491"/>
      <c r="BQ453" s="492">
        <f t="shared" si="163"/>
        <v>0</v>
      </c>
      <c r="BR453" s="494"/>
      <c r="BS453" s="494"/>
      <c r="BT453" s="494"/>
      <c r="BX453" s="493">
        <f t="shared" si="180"/>
        <v>0</v>
      </c>
      <c r="BY453" s="493" t="e">
        <f>#REF!*BE453</f>
        <v>#REF!</v>
      </c>
      <c r="BZ453" s="493">
        <f t="shared" si="162"/>
        <v>0</v>
      </c>
    </row>
    <row r="454" spans="1:78" ht="49.9" customHeight="1">
      <c r="A454" s="482">
        <f>IFERROR(VLOOKUP(G454,'base dados'!$K$2:$L$3,2,FALSE),0)</f>
        <v>0</v>
      </c>
      <c r="B454" s="482">
        <f>IFERROR(VLOOKUP(H454,'base dados'!$O$2:$P$5,2,FALSE),0)</f>
        <v>0</v>
      </c>
      <c r="C454" s="578">
        <f t="shared" si="160"/>
        <v>444</v>
      </c>
      <c r="D454" s="578"/>
      <c r="E454" s="578"/>
      <c r="F454" s="581"/>
      <c r="G454" s="579"/>
      <c r="H454" s="579"/>
      <c r="I454" s="578" t="str">
        <f>IFERROR(VLOOKUP(H454,'base dados'!$B$1:$E$47,4,FALSE)," ")</f>
        <v xml:space="preserve"> </v>
      </c>
      <c r="J454" s="582" t="s">
        <v>861</v>
      </c>
      <c r="K454" s="582">
        <v>100</v>
      </c>
      <c r="L454" s="586">
        <f t="shared" si="164"/>
        <v>100</v>
      </c>
      <c r="M454" s="587"/>
      <c r="N454" s="587"/>
      <c r="O454" s="586">
        <f t="shared" si="165"/>
        <v>0</v>
      </c>
      <c r="P454" s="587"/>
      <c r="Q454" s="587"/>
      <c r="R454" s="587"/>
      <c r="S454" s="587"/>
      <c r="T454" s="586">
        <f t="shared" si="166"/>
        <v>0</v>
      </c>
      <c r="U454" s="582"/>
      <c r="V454" s="582"/>
      <c r="W454" s="582"/>
      <c r="X454" s="582"/>
      <c r="Y454" s="586">
        <f t="shared" si="167"/>
        <v>0</v>
      </c>
      <c r="Z454" s="582"/>
      <c r="AA454" s="582"/>
      <c r="AB454" s="586">
        <f t="shared" si="168"/>
        <v>0</v>
      </c>
      <c r="AC454" s="582"/>
      <c r="AD454" s="582"/>
      <c r="AE454" s="582"/>
      <c r="AF454" s="586">
        <f t="shared" si="169"/>
        <v>0</v>
      </c>
      <c r="AG454" s="582"/>
      <c r="AH454" s="582"/>
      <c r="AI454" s="582"/>
      <c r="AJ454" s="582"/>
      <c r="AK454" s="586">
        <f t="shared" si="170"/>
        <v>0</v>
      </c>
      <c r="AL454" s="582"/>
      <c r="AM454" s="582"/>
      <c r="AN454" s="586">
        <f t="shared" si="171"/>
        <v>0</v>
      </c>
      <c r="AO454" s="582"/>
      <c r="AP454" s="582"/>
      <c r="AQ454" s="582"/>
      <c r="AR454" s="588">
        <f t="shared" si="172"/>
        <v>0</v>
      </c>
      <c r="AS454" s="590">
        <f t="shared" si="161"/>
        <v>0</v>
      </c>
      <c r="AT454" s="583" t="str">
        <f t="shared" si="173"/>
        <v/>
      </c>
      <c r="AU454" s="583" t="str">
        <f t="shared" si="174"/>
        <v/>
      </c>
      <c r="AV454" s="584" t="str">
        <f>IFERROR(VLOOKUP(G454,'base dados'!$B$2:$C$47,2,FALSE),"")</f>
        <v/>
      </c>
      <c r="AW454" s="589">
        <f t="shared" si="175"/>
        <v>0</v>
      </c>
      <c r="AX454" s="583" t="str">
        <f t="shared" si="176"/>
        <v/>
      </c>
      <c r="AY454" s="583" t="str">
        <f t="shared" si="177"/>
        <v/>
      </c>
      <c r="AZ454" s="585" t="str">
        <f>IFERROR(VLOOKUP(H454,'base dados'!$B$2:$C$47,2,FALSE),"")</f>
        <v/>
      </c>
      <c r="BA454" s="589">
        <f t="shared" si="178"/>
        <v>0</v>
      </c>
      <c r="BB454" s="589">
        <f t="shared" si="179"/>
        <v>0</v>
      </c>
      <c r="BD454" s="494"/>
      <c r="BE454" s="494"/>
      <c r="BF454" s="494"/>
      <c r="BG454" s="494"/>
      <c r="BH454" s="482" t="e">
        <f>VLOOKUP(I454,[27]TABELAS!$E$1:$F$48,2,0)</f>
        <v>#N/A</v>
      </c>
      <c r="BI454" s="491" t="str">
        <f>IF(AV454="","",VLOOKUP(CONCATENATE(I454,K454),[27]atualizada!$A$6:$N$160,12,0))</f>
        <v/>
      </c>
      <c r="BJ454" s="491" t="e">
        <f>IF(#REF!="","",VLOOKUP(CONCATENATE(I454,K454),[27]atualizada!$A$6:$N$160,8,0))</f>
        <v>#REF!</v>
      </c>
      <c r="BK454" s="491" t="e">
        <f>IF(BA454="","",VLOOKUP(CONCATENATE(I454,K454),[27]atualizada!$A$6:$N$160,10,0))</f>
        <v>#N/A</v>
      </c>
      <c r="BL454" s="494"/>
      <c r="BM454" s="494"/>
      <c r="BO454" s="491"/>
      <c r="BP454" s="491"/>
      <c r="BQ454" s="492">
        <f t="shared" si="163"/>
        <v>0</v>
      </c>
      <c r="BR454" s="494"/>
      <c r="BS454" s="494"/>
      <c r="BT454" s="494"/>
      <c r="BX454" s="493">
        <f t="shared" si="180"/>
        <v>0</v>
      </c>
      <c r="BY454" s="493" t="e">
        <f>#REF!*BE454</f>
        <v>#REF!</v>
      </c>
      <c r="BZ454" s="493">
        <f t="shared" si="162"/>
        <v>0</v>
      </c>
    </row>
    <row r="455" spans="1:78" ht="49.9" customHeight="1">
      <c r="A455" s="482">
        <f>IFERROR(VLOOKUP(G455,'base dados'!$K$2:$L$3,2,FALSE),0)</f>
        <v>0</v>
      </c>
      <c r="B455" s="482">
        <f>IFERROR(VLOOKUP(H455,'base dados'!$O$2:$P$5,2,FALSE),0)</f>
        <v>0</v>
      </c>
      <c r="C455" s="578">
        <f t="shared" si="160"/>
        <v>445</v>
      </c>
      <c r="D455" s="578"/>
      <c r="E455" s="578"/>
      <c r="F455" s="581"/>
      <c r="G455" s="579"/>
      <c r="H455" s="579"/>
      <c r="I455" s="578" t="str">
        <f>IFERROR(VLOOKUP(H455,'base dados'!$B$1:$E$47,4,FALSE)," ")</f>
        <v xml:space="preserve"> </v>
      </c>
      <c r="J455" s="582" t="s">
        <v>861</v>
      </c>
      <c r="K455" s="582">
        <v>100</v>
      </c>
      <c r="L455" s="586">
        <f t="shared" si="164"/>
        <v>100</v>
      </c>
      <c r="M455" s="587"/>
      <c r="N455" s="587"/>
      <c r="O455" s="586">
        <f t="shared" si="165"/>
        <v>0</v>
      </c>
      <c r="P455" s="587"/>
      <c r="Q455" s="587"/>
      <c r="R455" s="587"/>
      <c r="S455" s="587"/>
      <c r="T455" s="586">
        <f t="shared" si="166"/>
        <v>0</v>
      </c>
      <c r="U455" s="582"/>
      <c r="V455" s="582"/>
      <c r="W455" s="582"/>
      <c r="X455" s="582"/>
      <c r="Y455" s="586">
        <f t="shared" si="167"/>
        <v>0</v>
      </c>
      <c r="Z455" s="582"/>
      <c r="AA455" s="582"/>
      <c r="AB455" s="586">
        <f t="shared" si="168"/>
        <v>0</v>
      </c>
      <c r="AC455" s="582"/>
      <c r="AD455" s="582"/>
      <c r="AE455" s="582"/>
      <c r="AF455" s="586">
        <f t="shared" si="169"/>
        <v>0</v>
      </c>
      <c r="AG455" s="582"/>
      <c r="AH455" s="582"/>
      <c r="AI455" s="582"/>
      <c r="AJ455" s="582"/>
      <c r="AK455" s="586">
        <f t="shared" si="170"/>
        <v>0</v>
      </c>
      <c r="AL455" s="582"/>
      <c r="AM455" s="582"/>
      <c r="AN455" s="586">
        <f t="shared" si="171"/>
        <v>0</v>
      </c>
      <c r="AO455" s="582"/>
      <c r="AP455" s="582"/>
      <c r="AQ455" s="582"/>
      <c r="AR455" s="588">
        <f t="shared" si="172"/>
        <v>0</v>
      </c>
      <c r="AS455" s="590">
        <f t="shared" si="161"/>
        <v>0</v>
      </c>
      <c r="AT455" s="583" t="str">
        <f t="shared" si="173"/>
        <v/>
      </c>
      <c r="AU455" s="583" t="str">
        <f t="shared" si="174"/>
        <v/>
      </c>
      <c r="AV455" s="584" t="str">
        <f>IFERROR(VLOOKUP(G455,'base dados'!$B$2:$C$47,2,FALSE),"")</f>
        <v/>
      </c>
      <c r="AW455" s="589">
        <f t="shared" si="175"/>
        <v>0</v>
      </c>
      <c r="AX455" s="583" t="str">
        <f t="shared" si="176"/>
        <v/>
      </c>
      <c r="AY455" s="583" t="str">
        <f t="shared" si="177"/>
        <v/>
      </c>
      <c r="AZ455" s="585" t="str">
        <f>IFERROR(VLOOKUP(H455,'base dados'!$B$2:$C$47,2,FALSE),"")</f>
        <v/>
      </c>
      <c r="BA455" s="589">
        <f t="shared" si="178"/>
        <v>0</v>
      </c>
      <c r="BB455" s="589">
        <f t="shared" si="179"/>
        <v>0</v>
      </c>
      <c r="BD455" s="494"/>
      <c r="BE455" s="494"/>
      <c r="BF455" s="494"/>
      <c r="BG455" s="494"/>
      <c r="BH455" s="482" t="e">
        <f>VLOOKUP(I455,[27]TABELAS!$E$1:$F$48,2,0)</f>
        <v>#N/A</v>
      </c>
      <c r="BI455" s="491" t="str">
        <f>IF(AV455="","",VLOOKUP(CONCATENATE(I455,K455),[27]atualizada!$A$6:$N$160,12,0))</f>
        <v/>
      </c>
      <c r="BJ455" s="491" t="e">
        <f>IF(#REF!="","",VLOOKUP(CONCATENATE(I455,K455),[27]atualizada!$A$6:$N$160,8,0))</f>
        <v>#REF!</v>
      </c>
      <c r="BK455" s="491" t="e">
        <f>IF(BA455="","",VLOOKUP(CONCATENATE(I455,K455),[27]atualizada!$A$6:$N$160,10,0))</f>
        <v>#N/A</v>
      </c>
      <c r="BL455" s="494"/>
      <c r="BM455" s="494"/>
      <c r="BO455" s="491"/>
      <c r="BP455" s="491"/>
      <c r="BQ455" s="492">
        <f t="shared" si="163"/>
        <v>0</v>
      </c>
      <c r="BR455" s="494"/>
      <c r="BS455" s="494"/>
      <c r="BT455" s="494"/>
      <c r="BX455" s="493">
        <f t="shared" si="180"/>
        <v>0</v>
      </c>
      <c r="BY455" s="493" t="e">
        <f>#REF!*BE455</f>
        <v>#REF!</v>
      </c>
      <c r="BZ455" s="493">
        <f t="shared" si="162"/>
        <v>0</v>
      </c>
    </row>
    <row r="456" spans="1:78" ht="49.9" customHeight="1">
      <c r="A456" s="482">
        <f>IFERROR(VLOOKUP(G456,'base dados'!$K$2:$L$3,2,FALSE),0)</f>
        <v>0</v>
      </c>
      <c r="B456" s="482">
        <f>IFERROR(VLOOKUP(H456,'base dados'!$O$2:$P$5,2,FALSE),0)</f>
        <v>0</v>
      </c>
      <c r="C456" s="578">
        <f t="shared" si="160"/>
        <v>446</v>
      </c>
      <c r="D456" s="578"/>
      <c r="E456" s="578"/>
      <c r="F456" s="581"/>
      <c r="G456" s="579"/>
      <c r="H456" s="579"/>
      <c r="I456" s="578" t="str">
        <f>IFERROR(VLOOKUP(H456,'base dados'!$B$1:$E$47,4,FALSE)," ")</f>
        <v xml:space="preserve"> </v>
      </c>
      <c r="J456" s="582" t="s">
        <v>861</v>
      </c>
      <c r="K456" s="582">
        <v>100</v>
      </c>
      <c r="L456" s="586">
        <f t="shared" si="164"/>
        <v>100</v>
      </c>
      <c r="M456" s="587"/>
      <c r="N456" s="587"/>
      <c r="O456" s="586">
        <f t="shared" si="165"/>
        <v>0</v>
      </c>
      <c r="P456" s="587"/>
      <c r="Q456" s="587"/>
      <c r="R456" s="587"/>
      <c r="S456" s="587"/>
      <c r="T456" s="586">
        <f t="shared" si="166"/>
        <v>0</v>
      </c>
      <c r="U456" s="582"/>
      <c r="V456" s="582"/>
      <c r="W456" s="582"/>
      <c r="X456" s="582"/>
      <c r="Y456" s="586">
        <f t="shared" si="167"/>
        <v>0</v>
      </c>
      <c r="Z456" s="582"/>
      <c r="AA456" s="582"/>
      <c r="AB456" s="586">
        <f t="shared" si="168"/>
        <v>0</v>
      </c>
      <c r="AC456" s="582"/>
      <c r="AD456" s="582"/>
      <c r="AE456" s="582"/>
      <c r="AF456" s="586">
        <f t="shared" si="169"/>
        <v>0</v>
      </c>
      <c r="AG456" s="582"/>
      <c r="AH456" s="582"/>
      <c r="AI456" s="582"/>
      <c r="AJ456" s="582"/>
      <c r="AK456" s="586">
        <f t="shared" si="170"/>
        <v>0</v>
      </c>
      <c r="AL456" s="582"/>
      <c r="AM456" s="582"/>
      <c r="AN456" s="586">
        <f t="shared" si="171"/>
        <v>0</v>
      </c>
      <c r="AO456" s="582"/>
      <c r="AP456" s="582"/>
      <c r="AQ456" s="582"/>
      <c r="AR456" s="588">
        <f t="shared" si="172"/>
        <v>0</v>
      </c>
      <c r="AS456" s="590">
        <f t="shared" si="161"/>
        <v>0</v>
      </c>
      <c r="AT456" s="583" t="str">
        <f t="shared" si="173"/>
        <v/>
      </c>
      <c r="AU456" s="583" t="str">
        <f t="shared" si="174"/>
        <v/>
      </c>
      <c r="AV456" s="584" t="str">
        <f>IFERROR(VLOOKUP(G456,'base dados'!$B$2:$C$47,2,FALSE),"")</f>
        <v/>
      </c>
      <c r="AW456" s="589">
        <f t="shared" si="175"/>
        <v>0</v>
      </c>
      <c r="AX456" s="583" t="str">
        <f t="shared" si="176"/>
        <v/>
      </c>
      <c r="AY456" s="583" t="str">
        <f t="shared" si="177"/>
        <v/>
      </c>
      <c r="AZ456" s="585" t="str">
        <f>IFERROR(VLOOKUP(H456,'base dados'!$B$2:$C$47,2,FALSE),"")</f>
        <v/>
      </c>
      <c r="BA456" s="589">
        <f t="shared" si="178"/>
        <v>0</v>
      </c>
      <c r="BB456" s="589">
        <f t="shared" si="179"/>
        <v>0</v>
      </c>
      <c r="BD456" s="494"/>
      <c r="BE456" s="494"/>
      <c r="BF456" s="494"/>
      <c r="BG456" s="494"/>
      <c r="BH456" s="482" t="e">
        <f>VLOOKUP(I456,[27]TABELAS!$E$1:$F$48,2,0)</f>
        <v>#N/A</v>
      </c>
      <c r="BI456" s="491" t="str">
        <f>IF(AV456="","",VLOOKUP(CONCATENATE(I456,K456),[27]atualizada!$A$6:$N$160,12,0))</f>
        <v/>
      </c>
      <c r="BJ456" s="491" t="e">
        <f>IF(#REF!="","",VLOOKUP(CONCATENATE(I456,K456),[27]atualizada!$A$6:$N$160,8,0))</f>
        <v>#REF!</v>
      </c>
      <c r="BK456" s="491" t="e">
        <f>IF(BA456="","",VLOOKUP(CONCATENATE(I456,K456),[27]atualizada!$A$6:$N$160,10,0))</f>
        <v>#N/A</v>
      </c>
      <c r="BL456" s="494"/>
      <c r="BM456" s="494"/>
      <c r="BO456" s="491"/>
      <c r="BP456" s="491"/>
      <c r="BQ456" s="492">
        <f t="shared" si="163"/>
        <v>0</v>
      </c>
      <c r="BR456" s="494"/>
      <c r="BS456" s="494"/>
      <c r="BT456" s="494"/>
      <c r="BX456" s="493">
        <f t="shared" si="180"/>
        <v>0</v>
      </c>
      <c r="BY456" s="493" t="e">
        <f>#REF!*BE456</f>
        <v>#REF!</v>
      </c>
      <c r="BZ456" s="493">
        <f t="shared" si="162"/>
        <v>0</v>
      </c>
    </row>
    <row r="457" spans="1:78" ht="49.9" customHeight="1">
      <c r="A457" s="482">
        <f>IFERROR(VLOOKUP(G457,'base dados'!$K$2:$L$3,2,FALSE),0)</f>
        <v>0</v>
      </c>
      <c r="B457" s="482">
        <f>IFERROR(VLOOKUP(H457,'base dados'!$O$2:$P$5,2,FALSE),0)</f>
        <v>0</v>
      </c>
      <c r="C457" s="578">
        <f t="shared" si="160"/>
        <v>447</v>
      </c>
      <c r="D457" s="578"/>
      <c r="E457" s="578"/>
      <c r="F457" s="581"/>
      <c r="G457" s="579"/>
      <c r="H457" s="579"/>
      <c r="I457" s="578" t="str">
        <f>IFERROR(VLOOKUP(H457,'base dados'!$B$1:$E$47,4,FALSE)," ")</f>
        <v xml:space="preserve"> </v>
      </c>
      <c r="J457" s="582" t="s">
        <v>861</v>
      </c>
      <c r="K457" s="582">
        <v>100</v>
      </c>
      <c r="L457" s="586">
        <f t="shared" si="164"/>
        <v>100</v>
      </c>
      <c r="M457" s="587"/>
      <c r="N457" s="587"/>
      <c r="O457" s="586">
        <f t="shared" si="165"/>
        <v>0</v>
      </c>
      <c r="P457" s="587"/>
      <c r="Q457" s="587"/>
      <c r="R457" s="587"/>
      <c r="S457" s="587"/>
      <c r="T457" s="586">
        <f t="shared" si="166"/>
        <v>0</v>
      </c>
      <c r="U457" s="582"/>
      <c r="V457" s="582"/>
      <c r="W457" s="582"/>
      <c r="X457" s="582"/>
      <c r="Y457" s="586">
        <f t="shared" si="167"/>
        <v>0</v>
      </c>
      <c r="Z457" s="582"/>
      <c r="AA457" s="582"/>
      <c r="AB457" s="586">
        <f t="shared" si="168"/>
        <v>0</v>
      </c>
      <c r="AC457" s="582"/>
      <c r="AD457" s="582"/>
      <c r="AE457" s="582"/>
      <c r="AF457" s="586">
        <f t="shared" si="169"/>
        <v>0</v>
      </c>
      <c r="AG457" s="582"/>
      <c r="AH457" s="582"/>
      <c r="AI457" s="582"/>
      <c r="AJ457" s="582"/>
      <c r="AK457" s="586">
        <f t="shared" si="170"/>
        <v>0</v>
      </c>
      <c r="AL457" s="582"/>
      <c r="AM457" s="582"/>
      <c r="AN457" s="586">
        <f t="shared" si="171"/>
        <v>0</v>
      </c>
      <c r="AO457" s="582"/>
      <c r="AP457" s="582"/>
      <c r="AQ457" s="582"/>
      <c r="AR457" s="588">
        <f t="shared" si="172"/>
        <v>0</v>
      </c>
      <c r="AS457" s="590">
        <f t="shared" si="161"/>
        <v>0</v>
      </c>
      <c r="AT457" s="583" t="str">
        <f t="shared" si="173"/>
        <v/>
      </c>
      <c r="AU457" s="583" t="str">
        <f t="shared" si="174"/>
        <v/>
      </c>
      <c r="AV457" s="584" t="str">
        <f>IFERROR(VLOOKUP(G457,'base dados'!$B$2:$C$47,2,FALSE),"")</f>
        <v/>
      </c>
      <c r="AW457" s="589">
        <f t="shared" si="175"/>
        <v>0</v>
      </c>
      <c r="AX457" s="583" t="str">
        <f t="shared" si="176"/>
        <v/>
      </c>
      <c r="AY457" s="583" t="str">
        <f t="shared" si="177"/>
        <v/>
      </c>
      <c r="AZ457" s="585" t="str">
        <f>IFERROR(VLOOKUP(H457,'base dados'!$B$2:$C$47,2,FALSE),"")</f>
        <v/>
      </c>
      <c r="BA457" s="589">
        <f t="shared" si="178"/>
        <v>0</v>
      </c>
      <c r="BB457" s="589">
        <f t="shared" si="179"/>
        <v>0</v>
      </c>
      <c r="BD457" s="494"/>
      <c r="BE457" s="494"/>
      <c r="BF457" s="494"/>
      <c r="BG457" s="494"/>
      <c r="BH457" s="482" t="e">
        <f>VLOOKUP(I457,[27]TABELAS!$E$1:$F$48,2,0)</f>
        <v>#N/A</v>
      </c>
      <c r="BI457" s="491" t="str">
        <f>IF(AV457="","",VLOOKUP(CONCATENATE(I457,K457),[27]atualizada!$A$6:$N$160,12,0))</f>
        <v/>
      </c>
      <c r="BJ457" s="491" t="e">
        <f>IF(#REF!="","",VLOOKUP(CONCATENATE(I457,K457),[27]atualizada!$A$6:$N$160,8,0))</f>
        <v>#REF!</v>
      </c>
      <c r="BK457" s="491" t="e">
        <f>IF(BA457="","",VLOOKUP(CONCATENATE(I457,K457),[27]atualizada!$A$6:$N$160,10,0))</f>
        <v>#N/A</v>
      </c>
      <c r="BL457" s="494"/>
      <c r="BM457" s="494"/>
      <c r="BO457" s="491"/>
      <c r="BP457" s="491"/>
      <c r="BQ457" s="492">
        <f t="shared" si="163"/>
        <v>0</v>
      </c>
      <c r="BR457" s="494"/>
      <c r="BS457" s="494"/>
      <c r="BT457" s="494"/>
      <c r="BX457" s="493">
        <f t="shared" si="180"/>
        <v>0</v>
      </c>
      <c r="BY457" s="493" t="e">
        <f>#REF!*BE457</f>
        <v>#REF!</v>
      </c>
      <c r="BZ457" s="493">
        <f t="shared" si="162"/>
        <v>0</v>
      </c>
    </row>
    <row r="458" spans="1:78" ht="49.9" customHeight="1">
      <c r="A458" s="482">
        <f>IFERROR(VLOOKUP(G458,'base dados'!$K$2:$L$3,2,FALSE),0)</f>
        <v>0</v>
      </c>
      <c r="B458" s="482">
        <f>IFERROR(VLOOKUP(H458,'base dados'!$O$2:$P$5,2,FALSE),0)</f>
        <v>0</v>
      </c>
      <c r="C458" s="578">
        <f t="shared" si="160"/>
        <v>448</v>
      </c>
      <c r="D458" s="578"/>
      <c r="E458" s="578"/>
      <c r="F458" s="581"/>
      <c r="G458" s="579"/>
      <c r="H458" s="579"/>
      <c r="I458" s="578" t="str">
        <f>IFERROR(VLOOKUP(H458,'base dados'!$B$1:$E$47,4,FALSE)," ")</f>
        <v xml:space="preserve"> </v>
      </c>
      <c r="J458" s="582" t="s">
        <v>861</v>
      </c>
      <c r="K458" s="582">
        <v>100</v>
      </c>
      <c r="L458" s="586">
        <f t="shared" si="164"/>
        <v>100</v>
      </c>
      <c r="M458" s="587"/>
      <c r="N458" s="587"/>
      <c r="O458" s="586">
        <f t="shared" si="165"/>
        <v>0</v>
      </c>
      <c r="P458" s="587"/>
      <c r="Q458" s="587"/>
      <c r="R458" s="587"/>
      <c r="S458" s="587"/>
      <c r="T458" s="586">
        <f t="shared" si="166"/>
        <v>0</v>
      </c>
      <c r="U458" s="582"/>
      <c r="V458" s="582"/>
      <c r="W458" s="582"/>
      <c r="X458" s="582"/>
      <c r="Y458" s="586">
        <f t="shared" si="167"/>
        <v>0</v>
      </c>
      <c r="Z458" s="582"/>
      <c r="AA458" s="582"/>
      <c r="AB458" s="586">
        <f t="shared" si="168"/>
        <v>0</v>
      </c>
      <c r="AC458" s="582"/>
      <c r="AD458" s="582"/>
      <c r="AE458" s="582"/>
      <c r="AF458" s="586">
        <f t="shared" si="169"/>
        <v>0</v>
      </c>
      <c r="AG458" s="582"/>
      <c r="AH458" s="582"/>
      <c r="AI458" s="582"/>
      <c r="AJ458" s="582"/>
      <c r="AK458" s="586">
        <f t="shared" si="170"/>
        <v>0</v>
      </c>
      <c r="AL458" s="582"/>
      <c r="AM458" s="582"/>
      <c r="AN458" s="586">
        <f t="shared" si="171"/>
        <v>0</v>
      </c>
      <c r="AO458" s="582"/>
      <c r="AP458" s="582"/>
      <c r="AQ458" s="582"/>
      <c r="AR458" s="588">
        <f t="shared" si="172"/>
        <v>0</v>
      </c>
      <c r="AS458" s="590">
        <f t="shared" si="161"/>
        <v>0</v>
      </c>
      <c r="AT458" s="583" t="str">
        <f t="shared" si="173"/>
        <v/>
      </c>
      <c r="AU458" s="583" t="str">
        <f t="shared" si="174"/>
        <v/>
      </c>
      <c r="AV458" s="584" t="str">
        <f>IFERROR(VLOOKUP(G458,'base dados'!$B$2:$C$47,2,FALSE),"")</f>
        <v/>
      </c>
      <c r="AW458" s="589">
        <f t="shared" si="175"/>
        <v>0</v>
      </c>
      <c r="AX458" s="583" t="str">
        <f t="shared" si="176"/>
        <v/>
      </c>
      <c r="AY458" s="583" t="str">
        <f t="shared" si="177"/>
        <v/>
      </c>
      <c r="AZ458" s="585" t="str">
        <f>IFERROR(VLOOKUP(H458,'base dados'!$B$2:$C$47,2,FALSE),"")</f>
        <v/>
      </c>
      <c r="BA458" s="589">
        <f t="shared" si="178"/>
        <v>0</v>
      </c>
      <c r="BB458" s="589">
        <f t="shared" si="179"/>
        <v>0</v>
      </c>
      <c r="BD458" s="494"/>
      <c r="BE458" s="494"/>
      <c r="BF458" s="494"/>
      <c r="BG458" s="494"/>
      <c r="BH458" s="482" t="e">
        <f>VLOOKUP(I458,[27]TABELAS!$E$1:$F$48,2,0)</f>
        <v>#N/A</v>
      </c>
      <c r="BI458" s="491" t="str">
        <f>IF(AV458="","",VLOOKUP(CONCATENATE(I458,K458),[27]atualizada!$A$6:$N$160,12,0))</f>
        <v/>
      </c>
      <c r="BJ458" s="491" t="e">
        <f>IF(#REF!="","",VLOOKUP(CONCATENATE(I458,K458),[27]atualizada!$A$6:$N$160,8,0))</f>
        <v>#REF!</v>
      </c>
      <c r="BK458" s="491" t="e">
        <f>IF(BA458="","",VLOOKUP(CONCATENATE(I458,K458),[27]atualizada!$A$6:$N$160,10,0))</f>
        <v>#N/A</v>
      </c>
      <c r="BL458" s="494"/>
      <c r="BM458" s="494"/>
      <c r="BO458" s="491"/>
      <c r="BP458" s="491"/>
      <c r="BQ458" s="492">
        <f t="shared" si="163"/>
        <v>0</v>
      </c>
      <c r="BR458" s="494"/>
      <c r="BS458" s="494"/>
      <c r="BT458" s="494"/>
      <c r="BX458" s="493">
        <f t="shared" si="180"/>
        <v>0</v>
      </c>
      <c r="BY458" s="493" t="e">
        <f>#REF!*BE458</f>
        <v>#REF!</v>
      </c>
      <c r="BZ458" s="493">
        <f t="shared" si="162"/>
        <v>0</v>
      </c>
    </row>
    <row r="459" spans="1:78" ht="49.9" customHeight="1">
      <c r="A459" s="482">
        <f>IFERROR(VLOOKUP(G459,'base dados'!$K$2:$L$3,2,FALSE),0)</f>
        <v>0</v>
      </c>
      <c r="B459" s="482">
        <f>IFERROR(VLOOKUP(H459,'base dados'!$O$2:$P$5,2,FALSE),0)</f>
        <v>0</v>
      </c>
      <c r="C459" s="578">
        <f t="shared" si="160"/>
        <v>449</v>
      </c>
      <c r="D459" s="578"/>
      <c r="E459" s="578"/>
      <c r="F459" s="581"/>
      <c r="G459" s="579"/>
      <c r="H459" s="579"/>
      <c r="I459" s="578" t="str">
        <f>IFERROR(VLOOKUP(H459,'base dados'!$B$1:$E$47,4,FALSE)," ")</f>
        <v xml:space="preserve"> </v>
      </c>
      <c r="J459" s="582" t="s">
        <v>861</v>
      </c>
      <c r="K459" s="582">
        <v>100</v>
      </c>
      <c r="L459" s="586">
        <f t="shared" si="164"/>
        <v>100</v>
      </c>
      <c r="M459" s="587"/>
      <c r="N459" s="587"/>
      <c r="O459" s="586">
        <f t="shared" si="165"/>
        <v>0</v>
      </c>
      <c r="P459" s="587"/>
      <c r="Q459" s="587"/>
      <c r="R459" s="587"/>
      <c r="S459" s="587"/>
      <c r="T459" s="586">
        <f t="shared" si="166"/>
        <v>0</v>
      </c>
      <c r="U459" s="582"/>
      <c r="V459" s="582"/>
      <c r="W459" s="582"/>
      <c r="X459" s="582"/>
      <c r="Y459" s="586">
        <f t="shared" si="167"/>
        <v>0</v>
      </c>
      <c r="Z459" s="582"/>
      <c r="AA459" s="582"/>
      <c r="AB459" s="586">
        <f t="shared" si="168"/>
        <v>0</v>
      </c>
      <c r="AC459" s="582"/>
      <c r="AD459" s="582"/>
      <c r="AE459" s="582"/>
      <c r="AF459" s="586">
        <f t="shared" si="169"/>
        <v>0</v>
      </c>
      <c r="AG459" s="582"/>
      <c r="AH459" s="582"/>
      <c r="AI459" s="582"/>
      <c r="AJ459" s="582"/>
      <c r="AK459" s="586">
        <f t="shared" si="170"/>
        <v>0</v>
      </c>
      <c r="AL459" s="582"/>
      <c r="AM459" s="582"/>
      <c r="AN459" s="586">
        <f t="shared" si="171"/>
        <v>0</v>
      </c>
      <c r="AO459" s="582"/>
      <c r="AP459" s="582"/>
      <c r="AQ459" s="582"/>
      <c r="AR459" s="588">
        <f t="shared" si="172"/>
        <v>0</v>
      </c>
      <c r="AS459" s="590">
        <f t="shared" si="161"/>
        <v>0</v>
      </c>
      <c r="AT459" s="583" t="str">
        <f t="shared" si="173"/>
        <v/>
      </c>
      <c r="AU459" s="583" t="str">
        <f t="shared" si="174"/>
        <v/>
      </c>
      <c r="AV459" s="584" t="str">
        <f>IFERROR(VLOOKUP(G459,'base dados'!$B$2:$C$47,2,FALSE),"")</f>
        <v/>
      </c>
      <c r="AW459" s="589">
        <f t="shared" si="175"/>
        <v>0</v>
      </c>
      <c r="AX459" s="583" t="str">
        <f t="shared" si="176"/>
        <v/>
      </c>
      <c r="AY459" s="583" t="str">
        <f t="shared" si="177"/>
        <v/>
      </c>
      <c r="AZ459" s="585" t="str">
        <f>IFERROR(VLOOKUP(H459,'base dados'!$B$2:$C$47,2,FALSE),"")</f>
        <v/>
      </c>
      <c r="BA459" s="589">
        <f t="shared" si="178"/>
        <v>0</v>
      </c>
      <c r="BB459" s="589">
        <f t="shared" si="179"/>
        <v>0</v>
      </c>
      <c r="BD459" s="494"/>
      <c r="BE459" s="494"/>
      <c r="BF459" s="494"/>
      <c r="BG459" s="494"/>
      <c r="BH459" s="482" t="e">
        <f>VLOOKUP(I459,[27]TABELAS!$E$1:$F$48,2,0)</f>
        <v>#N/A</v>
      </c>
      <c r="BI459" s="491" t="str">
        <f>IF(AV459="","",VLOOKUP(CONCATENATE(I459,K459),[27]atualizada!$A$6:$N$160,12,0))</f>
        <v/>
      </c>
      <c r="BJ459" s="491" t="e">
        <f>IF(#REF!="","",VLOOKUP(CONCATENATE(I459,K459),[27]atualizada!$A$6:$N$160,8,0))</f>
        <v>#REF!</v>
      </c>
      <c r="BK459" s="491" t="e">
        <f>IF(BA459="","",VLOOKUP(CONCATENATE(I459,K459),[27]atualizada!$A$6:$N$160,10,0))</f>
        <v>#N/A</v>
      </c>
      <c r="BL459" s="494"/>
      <c r="BM459" s="494"/>
      <c r="BO459" s="491"/>
      <c r="BP459" s="491"/>
      <c r="BQ459" s="492">
        <f t="shared" si="163"/>
        <v>0</v>
      </c>
      <c r="BR459" s="494"/>
      <c r="BS459" s="494"/>
      <c r="BT459" s="494"/>
      <c r="BX459" s="493">
        <f t="shared" si="180"/>
        <v>0</v>
      </c>
      <c r="BY459" s="493" t="e">
        <f>#REF!*BE459</f>
        <v>#REF!</v>
      </c>
      <c r="BZ459" s="493">
        <f t="shared" si="162"/>
        <v>0</v>
      </c>
    </row>
    <row r="460" spans="1:78" ht="49.9" customHeight="1">
      <c r="A460" s="482">
        <f>IFERROR(VLOOKUP(G460,'base dados'!$K$2:$L$3,2,FALSE),0)</f>
        <v>0</v>
      </c>
      <c r="B460" s="482">
        <f>IFERROR(VLOOKUP(H460,'base dados'!$O$2:$P$5,2,FALSE),0)</f>
        <v>0</v>
      </c>
      <c r="C460" s="578">
        <f t="shared" ref="C460:C502" si="181">ROW()-10</f>
        <v>450</v>
      </c>
      <c r="D460" s="578"/>
      <c r="E460" s="578"/>
      <c r="F460" s="581"/>
      <c r="G460" s="579"/>
      <c r="H460" s="579"/>
      <c r="I460" s="578" t="str">
        <f>IFERROR(VLOOKUP(H460,'base dados'!$B$1:$E$47,4,FALSE)," ")</f>
        <v xml:space="preserve"> </v>
      </c>
      <c r="J460" s="582" t="s">
        <v>861</v>
      </c>
      <c r="K460" s="582">
        <v>100</v>
      </c>
      <c r="L460" s="586">
        <f t="shared" si="164"/>
        <v>100</v>
      </c>
      <c r="M460" s="587"/>
      <c r="N460" s="587"/>
      <c r="O460" s="586">
        <f t="shared" si="165"/>
        <v>0</v>
      </c>
      <c r="P460" s="587"/>
      <c r="Q460" s="587"/>
      <c r="R460" s="587"/>
      <c r="S460" s="587"/>
      <c r="T460" s="586">
        <f t="shared" si="166"/>
        <v>0</v>
      </c>
      <c r="U460" s="582"/>
      <c r="V460" s="582"/>
      <c r="W460" s="582"/>
      <c r="X460" s="582"/>
      <c r="Y460" s="586">
        <f t="shared" si="167"/>
        <v>0</v>
      </c>
      <c r="Z460" s="582"/>
      <c r="AA460" s="582"/>
      <c r="AB460" s="586">
        <f t="shared" si="168"/>
        <v>0</v>
      </c>
      <c r="AC460" s="582"/>
      <c r="AD460" s="582"/>
      <c r="AE460" s="582"/>
      <c r="AF460" s="586">
        <f t="shared" si="169"/>
        <v>0</v>
      </c>
      <c r="AG460" s="582"/>
      <c r="AH460" s="582"/>
      <c r="AI460" s="582"/>
      <c r="AJ460" s="582"/>
      <c r="AK460" s="586">
        <f t="shared" si="170"/>
        <v>0</v>
      </c>
      <c r="AL460" s="582"/>
      <c r="AM460" s="582"/>
      <c r="AN460" s="586">
        <f t="shared" si="171"/>
        <v>0</v>
      </c>
      <c r="AO460" s="582"/>
      <c r="AP460" s="582"/>
      <c r="AQ460" s="582"/>
      <c r="AR460" s="588">
        <f t="shared" si="172"/>
        <v>0</v>
      </c>
      <c r="AS460" s="590">
        <f t="shared" ref="AS460:AS502" si="182">ROUNDUP(AB460+AF460+AK460+AN460+AR460+T460+O460+Y460,3)</f>
        <v>0</v>
      </c>
      <c r="AT460" s="583" t="str">
        <f t="shared" si="173"/>
        <v/>
      </c>
      <c r="AU460" s="583" t="str">
        <f t="shared" si="174"/>
        <v/>
      </c>
      <c r="AV460" s="584" t="str">
        <f>IFERROR(VLOOKUP(G460,'base dados'!$B$2:$C$47,2,FALSE),"")</f>
        <v/>
      </c>
      <c r="AW460" s="589">
        <f t="shared" si="175"/>
        <v>0</v>
      </c>
      <c r="AX460" s="583" t="str">
        <f t="shared" si="176"/>
        <v/>
      </c>
      <c r="AY460" s="583" t="str">
        <f t="shared" si="177"/>
        <v/>
      </c>
      <c r="AZ460" s="585" t="str">
        <f>IFERROR(VLOOKUP(H460,'base dados'!$B$2:$C$47,2,FALSE),"")</f>
        <v/>
      </c>
      <c r="BA460" s="589">
        <f t="shared" si="178"/>
        <v>0</v>
      </c>
      <c r="BB460" s="589">
        <f t="shared" si="179"/>
        <v>0</v>
      </c>
      <c r="BD460" s="494"/>
      <c r="BE460" s="494"/>
      <c r="BF460" s="494"/>
      <c r="BG460" s="494"/>
      <c r="BH460" s="482" t="e">
        <f>VLOOKUP(I460,[27]TABELAS!$E$1:$F$48,2,0)</f>
        <v>#N/A</v>
      </c>
      <c r="BI460" s="491" t="str">
        <f>IF(AV460="","",VLOOKUP(CONCATENATE(I460,K460),[27]atualizada!$A$6:$N$160,12,0))</f>
        <v/>
      </c>
      <c r="BJ460" s="491" t="e">
        <f>IF(#REF!="","",VLOOKUP(CONCATENATE(I460,K460),[27]atualizada!$A$6:$N$160,8,0))</f>
        <v>#REF!</v>
      </c>
      <c r="BK460" s="491" t="e">
        <f>IF(BA460="","",VLOOKUP(CONCATENATE(I460,K460),[27]atualizada!$A$6:$N$160,10,0))</f>
        <v>#N/A</v>
      </c>
      <c r="BL460" s="494"/>
      <c r="BM460" s="494"/>
      <c r="BO460" s="491"/>
      <c r="BP460" s="491"/>
      <c r="BQ460" s="492">
        <f t="shared" si="163"/>
        <v>0</v>
      </c>
      <c r="BR460" s="494"/>
      <c r="BS460" s="494"/>
      <c r="BT460" s="494"/>
      <c r="BX460" s="493">
        <f t="shared" si="180"/>
        <v>0</v>
      </c>
      <c r="BY460" s="493" t="e">
        <f>#REF!*BE460</f>
        <v>#REF!</v>
      </c>
      <c r="BZ460" s="493">
        <f t="shared" si="162"/>
        <v>0</v>
      </c>
    </row>
    <row r="461" spans="1:78" ht="49.9" customHeight="1">
      <c r="A461" s="482">
        <f>IFERROR(VLOOKUP(G461,'base dados'!$K$2:$L$3,2,FALSE),0)</f>
        <v>0</v>
      </c>
      <c r="B461" s="482">
        <f>IFERROR(VLOOKUP(H461,'base dados'!$O$2:$P$5,2,FALSE),0)</f>
        <v>0</v>
      </c>
      <c r="C461" s="578">
        <f t="shared" si="181"/>
        <v>451</v>
      </c>
      <c r="D461" s="578"/>
      <c r="E461" s="578"/>
      <c r="F461" s="581"/>
      <c r="G461" s="579"/>
      <c r="H461" s="579"/>
      <c r="I461" s="578" t="str">
        <f>IFERROR(VLOOKUP(H461,'base dados'!$B$1:$E$47,4,FALSE)," ")</f>
        <v xml:space="preserve"> </v>
      </c>
      <c r="J461" s="582" t="s">
        <v>861</v>
      </c>
      <c r="K461" s="582">
        <v>100</v>
      </c>
      <c r="L461" s="586">
        <f t="shared" si="164"/>
        <v>100</v>
      </c>
      <c r="M461" s="587"/>
      <c r="N461" s="587"/>
      <c r="O461" s="586">
        <f t="shared" si="165"/>
        <v>0</v>
      </c>
      <c r="P461" s="587"/>
      <c r="Q461" s="587"/>
      <c r="R461" s="587"/>
      <c r="S461" s="587"/>
      <c r="T461" s="586">
        <f t="shared" si="166"/>
        <v>0</v>
      </c>
      <c r="U461" s="582"/>
      <c r="V461" s="582"/>
      <c r="W461" s="582"/>
      <c r="X461" s="582"/>
      <c r="Y461" s="586">
        <f t="shared" si="167"/>
        <v>0</v>
      </c>
      <c r="Z461" s="582"/>
      <c r="AA461" s="582"/>
      <c r="AB461" s="586">
        <f t="shared" si="168"/>
        <v>0</v>
      </c>
      <c r="AC461" s="582"/>
      <c r="AD461" s="582"/>
      <c r="AE461" s="582"/>
      <c r="AF461" s="586">
        <f t="shared" si="169"/>
        <v>0</v>
      </c>
      <c r="AG461" s="582"/>
      <c r="AH461" s="582"/>
      <c r="AI461" s="582"/>
      <c r="AJ461" s="582"/>
      <c r="AK461" s="586">
        <f t="shared" si="170"/>
        <v>0</v>
      </c>
      <c r="AL461" s="582"/>
      <c r="AM461" s="582"/>
      <c r="AN461" s="586">
        <f t="shared" si="171"/>
        <v>0</v>
      </c>
      <c r="AO461" s="582"/>
      <c r="AP461" s="582"/>
      <c r="AQ461" s="582"/>
      <c r="AR461" s="588">
        <f t="shared" si="172"/>
        <v>0</v>
      </c>
      <c r="AS461" s="590">
        <f t="shared" si="182"/>
        <v>0</v>
      </c>
      <c r="AT461" s="583" t="str">
        <f t="shared" si="173"/>
        <v/>
      </c>
      <c r="AU461" s="583" t="str">
        <f t="shared" si="174"/>
        <v/>
      </c>
      <c r="AV461" s="584" t="str">
        <f>IFERROR(VLOOKUP(G461,'base dados'!$B$2:$C$47,2,FALSE),"")</f>
        <v/>
      </c>
      <c r="AW461" s="589">
        <f t="shared" si="175"/>
        <v>0</v>
      </c>
      <c r="AX461" s="583" t="str">
        <f t="shared" si="176"/>
        <v/>
      </c>
      <c r="AY461" s="583" t="str">
        <f t="shared" si="177"/>
        <v/>
      </c>
      <c r="AZ461" s="585" t="str">
        <f>IFERROR(VLOOKUP(H461,'base dados'!$B$2:$C$47,2,FALSE),"")</f>
        <v/>
      </c>
      <c r="BA461" s="589">
        <f t="shared" si="178"/>
        <v>0</v>
      </c>
      <c r="BB461" s="589">
        <f t="shared" si="179"/>
        <v>0</v>
      </c>
      <c r="BD461" s="494"/>
      <c r="BE461" s="494"/>
      <c r="BF461" s="494"/>
      <c r="BG461" s="494"/>
      <c r="BH461" s="482" t="e">
        <f>VLOOKUP(I461,[27]TABELAS!$E$1:$F$48,2,0)</f>
        <v>#N/A</v>
      </c>
      <c r="BI461" s="491" t="str">
        <f>IF(AV461="","",VLOOKUP(CONCATENATE(I461,K461),[27]atualizada!$A$6:$N$160,12,0))</f>
        <v/>
      </c>
      <c r="BJ461" s="491" t="e">
        <f>IF(#REF!="","",VLOOKUP(CONCATENATE(I461,K461),[27]atualizada!$A$6:$N$160,8,0))</f>
        <v>#REF!</v>
      </c>
      <c r="BK461" s="491" t="e">
        <f>IF(BA461="","",VLOOKUP(CONCATENATE(I461,K461),[27]atualizada!$A$6:$N$160,10,0))</f>
        <v>#N/A</v>
      </c>
      <c r="BL461" s="494"/>
      <c r="BM461" s="494"/>
      <c r="BO461" s="491"/>
      <c r="BP461" s="491"/>
      <c r="BQ461" s="492">
        <f t="shared" si="163"/>
        <v>0</v>
      </c>
      <c r="BR461" s="494"/>
      <c r="BS461" s="494"/>
      <c r="BT461" s="494"/>
      <c r="BX461" s="493">
        <f t="shared" si="180"/>
        <v>0</v>
      </c>
      <c r="BY461" s="493" t="e">
        <f>#REF!*BE461</f>
        <v>#REF!</v>
      </c>
      <c r="BZ461" s="493">
        <f t="shared" ref="BZ461:BZ502" si="183">BA461*BF461</f>
        <v>0</v>
      </c>
    </row>
    <row r="462" spans="1:78" ht="49.9" customHeight="1">
      <c r="A462" s="482">
        <f>IFERROR(VLOOKUP(G462,'base dados'!$K$2:$L$3,2,FALSE),0)</f>
        <v>0</v>
      </c>
      <c r="B462" s="482">
        <f>IFERROR(VLOOKUP(H462,'base dados'!$O$2:$P$5,2,FALSE),0)</f>
        <v>0</v>
      </c>
      <c r="C462" s="578">
        <f t="shared" si="181"/>
        <v>452</v>
      </c>
      <c r="D462" s="578"/>
      <c r="E462" s="578"/>
      <c r="F462" s="581"/>
      <c r="G462" s="579"/>
      <c r="H462" s="579"/>
      <c r="I462" s="578" t="str">
        <f>IFERROR(VLOOKUP(H462,'base dados'!$B$1:$E$47,4,FALSE)," ")</f>
        <v xml:space="preserve"> </v>
      </c>
      <c r="J462" s="582" t="s">
        <v>861</v>
      </c>
      <c r="K462" s="582">
        <v>100</v>
      </c>
      <c r="L462" s="586">
        <f t="shared" si="164"/>
        <v>100</v>
      </c>
      <c r="M462" s="587"/>
      <c r="N462" s="587"/>
      <c r="O462" s="586">
        <f t="shared" si="165"/>
        <v>0</v>
      </c>
      <c r="P462" s="587"/>
      <c r="Q462" s="587"/>
      <c r="R462" s="587"/>
      <c r="S462" s="587"/>
      <c r="T462" s="586">
        <f t="shared" si="166"/>
        <v>0</v>
      </c>
      <c r="U462" s="582"/>
      <c r="V462" s="582"/>
      <c r="W462" s="582"/>
      <c r="X462" s="582"/>
      <c r="Y462" s="586">
        <f t="shared" si="167"/>
        <v>0</v>
      </c>
      <c r="Z462" s="582"/>
      <c r="AA462" s="582"/>
      <c r="AB462" s="586">
        <f t="shared" si="168"/>
        <v>0</v>
      </c>
      <c r="AC462" s="582"/>
      <c r="AD462" s="582"/>
      <c r="AE462" s="582"/>
      <c r="AF462" s="586">
        <f t="shared" si="169"/>
        <v>0</v>
      </c>
      <c r="AG462" s="582"/>
      <c r="AH462" s="582"/>
      <c r="AI462" s="582"/>
      <c r="AJ462" s="582"/>
      <c r="AK462" s="586">
        <f t="shared" si="170"/>
        <v>0</v>
      </c>
      <c r="AL462" s="582"/>
      <c r="AM462" s="582"/>
      <c r="AN462" s="586">
        <f t="shared" si="171"/>
        <v>0</v>
      </c>
      <c r="AO462" s="582"/>
      <c r="AP462" s="582"/>
      <c r="AQ462" s="582"/>
      <c r="AR462" s="588">
        <f t="shared" si="172"/>
        <v>0</v>
      </c>
      <c r="AS462" s="590">
        <f t="shared" si="182"/>
        <v>0</v>
      </c>
      <c r="AT462" s="583" t="str">
        <f t="shared" si="173"/>
        <v/>
      </c>
      <c r="AU462" s="583" t="str">
        <f t="shared" si="174"/>
        <v/>
      </c>
      <c r="AV462" s="584" t="str">
        <f>IFERROR(VLOOKUP(G462,'base dados'!$B$2:$C$47,2,FALSE),"")</f>
        <v/>
      </c>
      <c r="AW462" s="589">
        <f t="shared" si="175"/>
        <v>0</v>
      </c>
      <c r="AX462" s="583" t="str">
        <f t="shared" si="176"/>
        <v/>
      </c>
      <c r="AY462" s="583" t="str">
        <f t="shared" si="177"/>
        <v/>
      </c>
      <c r="AZ462" s="585" t="str">
        <f>IFERROR(VLOOKUP(H462,'base dados'!$B$2:$C$47,2,FALSE),"")</f>
        <v/>
      </c>
      <c r="BA462" s="589">
        <f t="shared" si="178"/>
        <v>0</v>
      </c>
      <c r="BB462" s="589">
        <f t="shared" si="179"/>
        <v>0</v>
      </c>
      <c r="BD462" s="494"/>
      <c r="BE462" s="494"/>
      <c r="BF462" s="494"/>
      <c r="BG462" s="494"/>
      <c r="BH462" s="482" t="e">
        <f>VLOOKUP(I462,[27]TABELAS!$E$1:$F$48,2,0)</f>
        <v>#N/A</v>
      </c>
      <c r="BI462" s="491" t="str">
        <f>IF(AV462="","",VLOOKUP(CONCATENATE(I462,K462),[27]atualizada!$A$6:$N$160,12,0))</f>
        <v/>
      </c>
      <c r="BJ462" s="491" t="e">
        <f>IF(#REF!="","",VLOOKUP(CONCATENATE(I462,K462),[27]atualizada!$A$6:$N$160,8,0))</f>
        <v>#REF!</v>
      </c>
      <c r="BK462" s="491" t="e">
        <f>IF(BA462="","",VLOOKUP(CONCATENATE(I462,K462),[27]atualizada!$A$6:$N$160,10,0))</f>
        <v>#N/A</v>
      </c>
      <c r="BL462" s="494"/>
      <c r="BM462" s="494"/>
      <c r="BO462" s="491"/>
      <c r="BP462" s="491"/>
      <c r="BQ462" s="492">
        <f t="shared" si="163"/>
        <v>0</v>
      </c>
      <c r="BR462" s="494"/>
      <c r="BS462" s="494"/>
      <c r="BT462" s="494"/>
      <c r="BX462" s="493">
        <f t="shared" si="180"/>
        <v>0</v>
      </c>
      <c r="BY462" s="493" t="e">
        <f>#REF!*BE462</f>
        <v>#REF!</v>
      </c>
      <c r="BZ462" s="493">
        <f t="shared" si="183"/>
        <v>0</v>
      </c>
    </row>
    <row r="463" spans="1:78" ht="49.9" customHeight="1">
      <c r="A463" s="482">
        <f>IFERROR(VLOOKUP(G463,'base dados'!$K$2:$L$3,2,FALSE),0)</f>
        <v>0</v>
      </c>
      <c r="B463" s="482">
        <f>IFERROR(VLOOKUP(H463,'base dados'!$O$2:$P$5,2,FALSE),0)</f>
        <v>0</v>
      </c>
      <c r="C463" s="578">
        <f t="shared" si="181"/>
        <v>453</v>
      </c>
      <c r="D463" s="578"/>
      <c r="E463" s="578"/>
      <c r="F463" s="581"/>
      <c r="G463" s="579"/>
      <c r="H463" s="579"/>
      <c r="I463" s="578" t="str">
        <f>IFERROR(VLOOKUP(H463,'base dados'!$B$1:$E$47,4,FALSE)," ")</f>
        <v xml:space="preserve"> </v>
      </c>
      <c r="J463" s="582" t="s">
        <v>861</v>
      </c>
      <c r="K463" s="582">
        <v>100</v>
      </c>
      <c r="L463" s="586">
        <f t="shared" si="164"/>
        <v>100</v>
      </c>
      <c r="M463" s="587"/>
      <c r="N463" s="587"/>
      <c r="O463" s="586">
        <f t="shared" si="165"/>
        <v>0</v>
      </c>
      <c r="P463" s="587"/>
      <c r="Q463" s="587"/>
      <c r="R463" s="587"/>
      <c r="S463" s="587"/>
      <c r="T463" s="586">
        <f t="shared" si="166"/>
        <v>0</v>
      </c>
      <c r="U463" s="582"/>
      <c r="V463" s="582"/>
      <c r="W463" s="582"/>
      <c r="X463" s="582"/>
      <c r="Y463" s="586">
        <f t="shared" si="167"/>
        <v>0</v>
      </c>
      <c r="Z463" s="582"/>
      <c r="AA463" s="582"/>
      <c r="AB463" s="586">
        <f t="shared" si="168"/>
        <v>0</v>
      </c>
      <c r="AC463" s="582"/>
      <c r="AD463" s="582"/>
      <c r="AE463" s="582"/>
      <c r="AF463" s="586">
        <f t="shared" si="169"/>
        <v>0</v>
      </c>
      <c r="AG463" s="582"/>
      <c r="AH463" s="582"/>
      <c r="AI463" s="582"/>
      <c r="AJ463" s="582"/>
      <c r="AK463" s="586">
        <f t="shared" si="170"/>
        <v>0</v>
      </c>
      <c r="AL463" s="582"/>
      <c r="AM463" s="582"/>
      <c r="AN463" s="586">
        <f t="shared" si="171"/>
        <v>0</v>
      </c>
      <c r="AO463" s="582"/>
      <c r="AP463" s="582"/>
      <c r="AQ463" s="582"/>
      <c r="AR463" s="588">
        <f t="shared" si="172"/>
        <v>0</v>
      </c>
      <c r="AS463" s="590">
        <f t="shared" si="182"/>
        <v>0</v>
      </c>
      <c r="AT463" s="583" t="str">
        <f t="shared" si="173"/>
        <v/>
      </c>
      <c r="AU463" s="583" t="str">
        <f t="shared" si="174"/>
        <v/>
      </c>
      <c r="AV463" s="584" t="str">
        <f>IFERROR(VLOOKUP(G463,'base dados'!$B$2:$C$47,2,FALSE),"")</f>
        <v/>
      </c>
      <c r="AW463" s="589">
        <f t="shared" si="175"/>
        <v>0</v>
      </c>
      <c r="AX463" s="583" t="str">
        <f t="shared" si="176"/>
        <v/>
      </c>
      <c r="AY463" s="583" t="str">
        <f t="shared" si="177"/>
        <v/>
      </c>
      <c r="AZ463" s="585" t="str">
        <f>IFERROR(VLOOKUP(H463,'base dados'!$B$2:$C$47,2,FALSE),"")</f>
        <v/>
      </c>
      <c r="BA463" s="589">
        <f t="shared" si="178"/>
        <v>0</v>
      </c>
      <c r="BB463" s="589">
        <f t="shared" si="179"/>
        <v>0</v>
      </c>
      <c r="BD463" s="494"/>
      <c r="BE463" s="494"/>
      <c r="BF463" s="494"/>
      <c r="BG463" s="494"/>
      <c r="BH463" s="482" t="e">
        <f>VLOOKUP(I463,[27]TABELAS!$E$1:$F$48,2,0)</f>
        <v>#N/A</v>
      </c>
      <c r="BI463" s="491" t="str">
        <f>IF(AV463="","",VLOOKUP(CONCATENATE(I463,K463),[27]atualizada!$A$6:$N$160,12,0))</f>
        <v/>
      </c>
      <c r="BJ463" s="491" t="e">
        <f>IF(#REF!="","",VLOOKUP(CONCATENATE(I463,K463),[27]atualizada!$A$6:$N$160,8,0))</f>
        <v>#REF!</v>
      </c>
      <c r="BK463" s="491" t="e">
        <f>IF(BA463="","",VLOOKUP(CONCATENATE(I463,K463),[27]atualizada!$A$6:$N$160,10,0))</f>
        <v>#N/A</v>
      </c>
      <c r="BL463" s="494"/>
      <c r="BM463" s="494"/>
      <c r="BO463" s="491"/>
      <c r="BP463" s="491"/>
      <c r="BQ463" s="492">
        <f t="shared" ref="BQ463:BQ502" si="184">BN463-BT463</f>
        <v>0</v>
      </c>
      <c r="BR463" s="494"/>
      <c r="BS463" s="494"/>
      <c r="BT463" s="494"/>
      <c r="BX463" s="493">
        <f t="shared" si="180"/>
        <v>0</v>
      </c>
      <c r="BY463" s="493" t="e">
        <f>#REF!*BE463</f>
        <v>#REF!</v>
      </c>
      <c r="BZ463" s="493">
        <f t="shared" si="183"/>
        <v>0</v>
      </c>
    </row>
    <row r="464" spans="1:78" ht="49.9" customHeight="1">
      <c r="A464" s="482">
        <f>IFERROR(VLOOKUP(G464,'base dados'!$K$2:$L$3,2,FALSE),0)</f>
        <v>0</v>
      </c>
      <c r="B464" s="482">
        <f>IFERROR(VLOOKUP(H464,'base dados'!$O$2:$P$5,2,FALSE),0)</f>
        <v>0</v>
      </c>
      <c r="C464" s="578">
        <f t="shared" si="181"/>
        <v>454</v>
      </c>
      <c r="D464" s="578"/>
      <c r="E464" s="578"/>
      <c r="F464" s="581"/>
      <c r="G464" s="579"/>
      <c r="H464" s="579"/>
      <c r="I464" s="578" t="str">
        <f>IFERROR(VLOOKUP(H464,'base dados'!$B$1:$E$47,4,FALSE)," ")</f>
        <v xml:space="preserve"> </v>
      </c>
      <c r="J464" s="582" t="s">
        <v>861</v>
      </c>
      <c r="K464" s="582">
        <v>100</v>
      </c>
      <c r="L464" s="586">
        <f t="shared" si="164"/>
        <v>100</v>
      </c>
      <c r="M464" s="587"/>
      <c r="N464" s="587"/>
      <c r="O464" s="586">
        <f t="shared" si="165"/>
        <v>0</v>
      </c>
      <c r="P464" s="587"/>
      <c r="Q464" s="587"/>
      <c r="R464" s="587"/>
      <c r="S464" s="587"/>
      <c r="T464" s="586">
        <f t="shared" si="166"/>
        <v>0</v>
      </c>
      <c r="U464" s="582"/>
      <c r="V464" s="582"/>
      <c r="W464" s="582"/>
      <c r="X464" s="582"/>
      <c r="Y464" s="586">
        <f t="shared" si="167"/>
        <v>0</v>
      </c>
      <c r="Z464" s="582"/>
      <c r="AA464" s="582"/>
      <c r="AB464" s="586">
        <f t="shared" si="168"/>
        <v>0</v>
      </c>
      <c r="AC464" s="582"/>
      <c r="AD464" s="582"/>
      <c r="AE464" s="582"/>
      <c r="AF464" s="586">
        <f t="shared" si="169"/>
        <v>0</v>
      </c>
      <c r="AG464" s="582"/>
      <c r="AH464" s="582"/>
      <c r="AI464" s="582"/>
      <c r="AJ464" s="582"/>
      <c r="AK464" s="586">
        <f t="shared" si="170"/>
        <v>0</v>
      </c>
      <c r="AL464" s="582"/>
      <c r="AM464" s="582"/>
      <c r="AN464" s="586">
        <f t="shared" si="171"/>
        <v>0</v>
      </c>
      <c r="AO464" s="582"/>
      <c r="AP464" s="582"/>
      <c r="AQ464" s="582"/>
      <c r="AR464" s="588">
        <f t="shared" si="172"/>
        <v>0</v>
      </c>
      <c r="AS464" s="590">
        <f t="shared" si="182"/>
        <v>0</v>
      </c>
      <c r="AT464" s="583" t="str">
        <f t="shared" si="173"/>
        <v/>
      </c>
      <c r="AU464" s="583" t="str">
        <f t="shared" si="174"/>
        <v/>
      </c>
      <c r="AV464" s="584" t="str">
        <f>IFERROR(VLOOKUP(G464,'base dados'!$B$2:$C$47,2,FALSE),"")</f>
        <v/>
      </c>
      <c r="AW464" s="589">
        <f t="shared" si="175"/>
        <v>0</v>
      </c>
      <c r="AX464" s="583" t="str">
        <f t="shared" si="176"/>
        <v/>
      </c>
      <c r="AY464" s="583" t="str">
        <f t="shared" si="177"/>
        <v/>
      </c>
      <c r="AZ464" s="585" t="str">
        <f>IFERROR(VLOOKUP(H464,'base dados'!$B$2:$C$47,2,FALSE),"")</f>
        <v/>
      </c>
      <c r="BA464" s="589">
        <f t="shared" si="178"/>
        <v>0</v>
      </c>
      <c r="BB464" s="589">
        <f t="shared" si="179"/>
        <v>0</v>
      </c>
      <c r="BD464" s="494"/>
      <c r="BE464" s="494"/>
      <c r="BF464" s="494"/>
      <c r="BG464" s="494"/>
      <c r="BH464" s="482" t="e">
        <f>VLOOKUP(I464,[27]TABELAS!$E$1:$F$48,2,0)</f>
        <v>#N/A</v>
      </c>
      <c r="BI464" s="491" t="str">
        <f>IF(AV464="","",VLOOKUP(CONCATENATE(I464,K464),[27]atualizada!$A$6:$N$160,12,0))</f>
        <v/>
      </c>
      <c r="BJ464" s="491" t="e">
        <f>IF(#REF!="","",VLOOKUP(CONCATENATE(I464,K464),[27]atualizada!$A$6:$N$160,8,0))</f>
        <v>#REF!</v>
      </c>
      <c r="BK464" s="491" t="e">
        <f>IF(BA464="","",VLOOKUP(CONCATENATE(I464,K464),[27]atualizada!$A$6:$N$160,10,0))</f>
        <v>#N/A</v>
      </c>
      <c r="BL464" s="494"/>
      <c r="BM464" s="494"/>
      <c r="BO464" s="491"/>
      <c r="BP464" s="491"/>
      <c r="BQ464" s="492">
        <f t="shared" si="184"/>
        <v>0</v>
      </c>
      <c r="BR464" s="494"/>
      <c r="BS464" s="494"/>
      <c r="BT464" s="494"/>
      <c r="BX464" s="493">
        <f t="shared" si="180"/>
        <v>0</v>
      </c>
      <c r="BY464" s="493" t="e">
        <f>#REF!*BE464</f>
        <v>#REF!</v>
      </c>
      <c r="BZ464" s="493">
        <f t="shared" si="183"/>
        <v>0</v>
      </c>
    </row>
    <row r="465" spans="1:78" ht="49.9" customHeight="1">
      <c r="A465" s="482">
        <f>IFERROR(VLOOKUP(G465,'base dados'!$K$2:$L$3,2,FALSE),0)</f>
        <v>0</v>
      </c>
      <c r="B465" s="482">
        <f>IFERROR(VLOOKUP(H465,'base dados'!$O$2:$P$5,2,FALSE),0)</f>
        <v>0</v>
      </c>
      <c r="C465" s="578">
        <f t="shared" si="181"/>
        <v>455</v>
      </c>
      <c r="D465" s="578"/>
      <c r="E465" s="578"/>
      <c r="F465" s="581"/>
      <c r="G465" s="579"/>
      <c r="H465" s="579"/>
      <c r="I465" s="578" t="str">
        <f>IFERROR(VLOOKUP(H465,'base dados'!$B$1:$E$47,4,FALSE)," ")</f>
        <v xml:space="preserve"> </v>
      </c>
      <c r="J465" s="582" t="s">
        <v>861</v>
      </c>
      <c r="K465" s="582">
        <v>100</v>
      </c>
      <c r="L465" s="586">
        <f t="shared" si="164"/>
        <v>100</v>
      </c>
      <c r="M465" s="587"/>
      <c r="N465" s="587"/>
      <c r="O465" s="586">
        <f t="shared" si="165"/>
        <v>0</v>
      </c>
      <c r="P465" s="587"/>
      <c r="Q465" s="587"/>
      <c r="R465" s="587"/>
      <c r="S465" s="587"/>
      <c r="T465" s="586">
        <f t="shared" si="166"/>
        <v>0</v>
      </c>
      <c r="U465" s="582"/>
      <c r="V465" s="582"/>
      <c r="W465" s="582"/>
      <c r="X465" s="582"/>
      <c r="Y465" s="586">
        <f t="shared" si="167"/>
        <v>0</v>
      </c>
      <c r="Z465" s="582"/>
      <c r="AA465" s="582"/>
      <c r="AB465" s="586">
        <f t="shared" si="168"/>
        <v>0</v>
      </c>
      <c r="AC465" s="582"/>
      <c r="AD465" s="582"/>
      <c r="AE465" s="582"/>
      <c r="AF465" s="586">
        <f t="shared" si="169"/>
        <v>0</v>
      </c>
      <c r="AG465" s="582"/>
      <c r="AH465" s="582"/>
      <c r="AI465" s="582"/>
      <c r="AJ465" s="582"/>
      <c r="AK465" s="586">
        <f t="shared" si="170"/>
        <v>0</v>
      </c>
      <c r="AL465" s="582"/>
      <c r="AM465" s="582"/>
      <c r="AN465" s="586">
        <f t="shared" si="171"/>
        <v>0</v>
      </c>
      <c r="AO465" s="582"/>
      <c r="AP465" s="582"/>
      <c r="AQ465" s="582"/>
      <c r="AR465" s="588">
        <f t="shared" si="172"/>
        <v>0</v>
      </c>
      <c r="AS465" s="590">
        <f t="shared" si="182"/>
        <v>0</v>
      </c>
      <c r="AT465" s="583" t="str">
        <f t="shared" si="173"/>
        <v/>
      </c>
      <c r="AU465" s="583" t="str">
        <f t="shared" si="174"/>
        <v/>
      </c>
      <c r="AV465" s="584" t="str">
        <f>IFERROR(VLOOKUP(G465,'base dados'!$B$2:$C$47,2,FALSE),"")</f>
        <v/>
      </c>
      <c r="AW465" s="589">
        <f t="shared" si="175"/>
        <v>0</v>
      </c>
      <c r="AX465" s="583" t="str">
        <f t="shared" si="176"/>
        <v/>
      </c>
      <c r="AY465" s="583" t="str">
        <f t="shared" si="177"/>
        <v/>
      </c>
      <c r="AZ465" s="585" t="str">
        <f>IFERROR(VLOOKUP(H465,'base dados'!$B$2:$C$47,2,FALSE),"")</f>
        <v/>
      </c>
      <c r="BA465" s="589">
        <f t="shared" si="178"/>
        <v>0</v>
      </c>
      <c r="BB465" s="589">
        <f t="shared" si="179"/>
        <v>0</v>
      </c>
      <c r="BD465" s="494"/>
      <c r="BE465" s="494"/>
      <c r="BF465" s="494"/>
      <c r="BG465" s="494"/>
      <c r="BH465" s="482" t="e">
        <f>VLOOKUP(I465,[27]TABELAS!$E$1:$F$48,2,0)</f>
        <v>#N/A</v>
      </c>
      <c r="BI465" s="491" t="str">
        <f>IF(AV465="","",VLOOKUP(CONCATENATE(I465,K465),[27]atualizada!$A$6:$N$160,12,0))</f>
        <v/>
      </c>
      <c r="BJ465" s="491" t="e">
        <f>IF(#REF!="","",VLOOKUP(CONCATENATE(I465,K465),[27]atualizada!$A$6:$N$160,8,0))</f>
        <v>#REF!</v>
      </c>
      <c r="BK465" s="491" t="e">
        <f>IF(BA465="","",VLOOKUP(CONCATENATE(I465,K465),[27]atualizada!$A$6:$N$160,10,0))</f>
        <v>#N/A</v>
      </c>
      <c r="BL465" s="494"/>
      <c r="BM465" s="494"/>
      <c r="BO465" s="491"/>
      <c r="BP465" s="491"/>
      <c r="BQ465" s="492">
        <f t="shared" si="184"/>
        <v>0</v>
      </c>
      <c r="BR465" s="494"/>
      <c r="BS465" s="494"/>
      <c r="BT465" s="494"/>
      <c r="BX465" s="493">
        <f t="shared" si="180"/>
        <v>0</v>
      </c>
      <c r="BY465" s="493" t="e">
        <f>#REF!*BE465</f>
        <v>#REF!</v>
      </c>
      <c r="BZ465" s="493">
        <f t="shared" si="183"/>
        <v>0</v>
      </c>
    </row>
    <row r="466" spans="1:78" ht="49.9" customHeight="1">
      <c r="A466" s="482">
        <f>IFERROR(VLOOKUP(G466,'base dados'!$K$2:$L$3,2,FALSE),0)</f>
        <v>0</v>
      </c>
      <c r="B466" s="482">
        <f>IFERROR(VLOOKUP(H466,'base dados'!$O$2:$P$5,2,FALSE),0)</f>
        <v>0</v>
      </c>
      <c r="C466" s="578">
        <f t="shared" si="181"/>
        <v>456</v>
      </c>
      <c r="D466" s="578"/>
      <c r="E466" s="578"/>
      <c r="F466" s="581"/>
      <c r="G466" s="579"/>
      <c r="H466" s="579"/>
      <c r="I466" s="578" t="str">
        <f>IFERROR(VLOOKUP(H466,'base dados'!$B$1:$E$47,4,FALSE)," ")</f>
        <v xml:space="preserve"> </v>
      </c>
      <c r="J466" s="582" t="s">
        <v>861</v>
      </c>
      <c r="K466" s="582">
        <v>100</v>
      </c>
      <c r="L466" s="586">
        <f t="shared" si="164"/>
        <v>100</v>
      </c>
      <c r="M466" s="587"/>
      <c r="N466" s="587"/>
      <c r="O466" s="586">
        <f t="shared" si="165"/>
        <v>0</v>
      </c>
      <c r="P466" s="587"/>
      <c r="Q466" s="587"/>
      <c r="R466" s="587"/>
      <c r="S466" s="587"/>
      <c r="T466" s="586">
        <f t="shared" si="166"/>
        <v>0</v>
      </c>
      <c r="U466" s="582"/>
      <c r="V466" s="582"/>
      <c r="W466" s="582"/>
      <c r="X466" s="582"/>
      <c r="Y466" s="586">
        <f t="shared" si="167"/>
        <v>0</v>
      </c>
      <c r="Z466" s="582"/>
      <c r="AA466" s="582"/>
      <c r="AB466" s="586">
        <f t="shared" si="168"/>
        <v>0</v>
      </c>
      <c r="AC466" s="582"/>
      <c r="AD466" s="582"/>
      <c r="AE466" s="582"/>
      <c r="AF466" s="586">
        <f t="shared" si="169"/>
        <v>0</v>
      </c>
      <c r="AG466" s="582"/>
      <c r="AH466" s="582"/>
      <c r="AI466" s="582"/>
      <c r="AJ466" s="582"/>
      <c r="AK466" s="586">
        <f t="shared" si="170"/>
        <v>0</v>
      </c>
      <c r="AL466" s="582"/>
      <c r="AM466" s="582"/>
      <c r="AN466" s="586">
        <f t="shared" si="171"/>
        <v>0</v>
      </c>
      <c r="AO466" s="582"/>
      <c r="AP466" s="582"/>
      <c r="AQ466" s="582"/>
      <c r="AR466" s="588">
        <f t="shared" si="172"/>
        <v>0</v>
      </c>
      <c r="AS466" s="590">
        <f t="shared" si="182"/>
        <v>0</v>
      </c>
      <c r="AT466" s="583" t="str">
        <f t="shared" si="173"/>
        <v/>
      </c>
      <c r="AU466" s="583" t="str">
        <f t="shared" si="174"/>
        <v/>
      </c>
      <c r="AV466" s="584" t="str">
        <f>IFERROR(VLOOKUP(G466,'base dados'!$B$2:$C$47,2,FALSE),"")</f>
        <v/>
      </c>
      <c r="AW466" s="589">
        <f t="shared" si="175"/>
        <v>0</v>
      </c>
      <c r="AX466" s="583" t="str">
        <f t="shared" si="176"/>
        <v/>
      </c>
      <c r="AY466" s="583" t="str">
        <f t="shared" si="177"/>
        <v/>
      </c>
      <c r="AZ466" s="585" t="str">
        <f>IFERROR(VLOOKUP(H466,'base dados'!$B$2:$C$47,2,FALSE),"")</f>
        <v/>
      </c>
      <c r="BA466" s="589">
        <f t="shared" si="178"/>
        <v>0</v>
      </c>
      <c r="BB466" s="589">
        <f t="shared" si="179"/>
        <v>0</v>
      </c>
      <c r="BD466" s="494"/>
      <c r="BE466" s="494"/>
      <c r="BF466" s="494"/>
      <c r="BG466" s="494"/>
      <c r="BH466" s="482" t="e">
        <f>VLOOKUP(I466,[27]TABELAS!$E$1:$F$48,2,0)</f>
        <v>#N/A</v>
      </c>
      <c r="BI466" s="491" t="str">
        <f>IF(AV466="","",VLOOKUP(CONCATENATE(I466,K466),[27]atualizada!$A$6:$N$160,12,0))</f>
        <v/>
      </c>
      <c r="BJ466" s="491" t="e">
        <f>IF(#REF!="","",VLOOKUP(CONCATENATE(I466,K466),[27]atualizada!$A$6:$N$160,8,0))</f>
        <v>#REF!</v>
      </c>
      <c r="BK466" s="491" t="e">
        <f>IF(BA466="","",VLOOKUP(CONCATENATE(I466,K466),[27]atualizada!$A$6:$N$160,10,0))</f>
        <v>#N/A</v>
      </c>
      <c r="BL466" s="494"/>
      <c r="BM466" s="494"/>
      <c r="BO466" s="491"/>
      <c r="BP466" s="491"/>
      <c r="BQ466" s="492">
        <f t="shared" si="184"/>
        <v>0</v>
      </c>
      <c r="BR466" s="494"/>
      <c r="BS466" s="494"/>
      <c r="BT466" s="494"/>
      <c r="BX466" s="493">
        <f t="shared" si="180"/>
        <v>0</v>
      </c>
      <c r="BY466" s="493" t="e">
        <f>#REF!*BE466</f>
        <v>#REF!</v>
      </c>
      <c r="BZ466" s="493">
        <f t="shared" si="183"/>
        <v>0</v>
      </c>
    </row>
    <row r="467" spans="1:78" ht="49.9" customHeight="1">
      <c r="A467" s="482">
        <f>IFERROR(VLOOKUP(G467,'base dados'!$K$2:$L$3,2,FALSE),0)</f>
        <v>0</v>
      </c>
      <c r="B467" s="482">
        <f>IFERROR(VLOOKUP(H467,'base dados'!$O$2:$P$5,2,FALSE),0)</f>
        <v>0</v>
      </c>
      <c r="C467" s="578">
        <f t="shared" si="181"/>
        <v>457</v>
      </c>
      <c r="D467" s="578"/>
      <c r="E467" s="578"/>
      <c r="F467" s="581"/>
      <c r="G467" s="579"/>
      <c r="H467" s="579"/>
      <c r="I467" s="578" t="str">
        <f>IFERROR(VLOOKUP(H467,'base dados'!$B$1:$E$47,4,FALSE)," ")</f>
        <v xml:space="preserve"> </v>
      </c>
      <c r="J467" s="582" t="s">
        <v>861</v>
      </c>
      <c r="K467" s="582">
        <v>100</v>
      </c>
      <c r="L467" s="586">
        <f t="shared" si="164"/>
        <v>100</v>
      </c>
      <c r="M467" s="587"/>
      <c r="N467" s="587"/>
      <c r="O467" s="586">
        <f t="shared" si="165"/>
        <v>0</v>
      </c>
      <c r="P467" s="587"/>
      <c r="Q467" s="587"/>
      <c r="R467" s="587"/>
      <c r="S467" s="587"/>
      <c r="T467" s="586">
        <f t="shared" si="166"/>
        <v>0</v>
      </c>
      <c r="U467" s="582"/>
      <c r="V467" s="582"/>
      <c r="W467" s="582"/>
      <c r="X467" s="582"/>
      <c r="Y467" s="586">
        <f t="shared" si="167"/>
        <v>0</v>
      </c>
      <c r="Z467" s="582"/>
      <c r="AA467" s="582"/>
      <c r="AB467" s="586">
        <f t="shared" si="168"/>
        <v>0</v>
      </c>
      <c r="AC467" s="582"/>
      <c r="AD467" s="582"/>
      <c r="AE467" s="582"/>
      <c r="AF467" s="586">
        <f t="shared" si="169"/>
        <v>0</v>
      </c>
      <c r="AG467" s="582"/>
      <c r="AH467" s="582"/>
      <c r="AI467" s="582"/>
      <c r="AJ467" s="582"/>
      <c r="AK467" s="586">
        <f t="shared" si="170"/>
        <v>0</v>
      </c>
      <c r="AL467" s="582"/>
      <c r="AM467" s="582"/>
      <c r="AN467" s="586">
        <f t="shared" si="171"/>
        <v>0</v>
      </c>
      <c r="AO467" s="582"/>
      <c r="AP467" s="582"/>
      <c r="AQ467" s="582"/>
      <c r="AR467" s="588">
        <f t="shared" si="172"/>
        <v>0</v>
      </c>
      <c r="AS467" s="590">
        <f t="shared" si="182"/>
        <v>0</v>
      </c>
      <c r="AT467" s="583" t="str">
        <f t="shared" si="173"/>
        <v/>
      </c>
      <c r="AU467" s="583" t="str">
        <f t="shared" si="174"/>
        <v/>
      </c>
      <c r="AV467" s="584" t="str">
        <f>IFERROR(VLOOKUP(G467,'base dados'!$B$2:$C$47,2,FALSE),"")</f>
        <v/>
      </c>
      <c r="AW467" s="589">
        <f t="shared" si="175"/>
        <v>0</v>
      </c>
      <c r="AX467" s="583" t="str">
        <f t="shared" si="176"/>
        <v/>
      </c>
      <c r="AY467" s="583" t="str">
        <f t="shared" si="177"/>
        <v/>
      </c>
      <c r="AZ467" s="585" t="str">
        <f>IFERROR(VLOOKUP(H467,'base dados'!$B$2:$C$47,2,FALSE),"")</f>
        <v/>
      </c>
      <c r="BA467" s="589">
        <f t="shared" si="178"/>
        <v>0</v>
      </c>
      <c r="BB467" s="589">
        <f t="shared" si="179"/>
        <v>0</v>
      </c>
      <c r="BD467" s="494"/>
      <c r="BE467" s="494"/>
      <c r="BF467" s="494"/>
      <c r="BG467" s="494"/>
      <c r="BH467" s="482" t="e">
        <f>VLOOKUP(I467,[27]TABELAS!$E$1:$F$48,2,0)</f>
        <v>#N/A</v>
      </c>
      <c r="BI467" s="491" t="str">
        <f>IF(AV467="","",VLOOKUP(CONCATENATE(I467,K467),[27]atualizada!$A$6:$N$160,12,0))</f>
        <v/>
      </c>
      <c r="BJ467" s="491" t="e">
        <f>IF(#REF!="","",VLOOKUP(CONCATENATE(I467,K467),[27]atualizada!$A$6:$N$160,8,0))</f>
        <v>#REF!</v>
      </c>
      <c r="BK467" s="491" t="e">
        <f>IF(BA467="","",VLOOKUP(CONCATENATE(I467,K467),[27]atualizada!$A$6:$N$160,10,0))</f>
        <v>#N/A</v>
      </c>
      <c r="BL467" s="494"/>
      <c r="BM467" s="494"/>
      <c r="BO467" s="491"/>
      <c r="BP467" s="491"/>
      <c r="BQ467" s="492">
        <f t="shared" si="184"/>
        <v>0</v>
      </c>
      <c r="BR467" s="494"/>
      <c r="BS467" s="494"/>
      <c r="BT467" s="494"/>
      <c r="BX467" s="493">
        <f t="shared" si="180"/>
        <v>0</v>
      </c>
      <c r="BY467" s="493" t="e">
        <f>#REF!*BE467</f>
        <v>#REF!</v>
      </c>
      <c r="BZ467" s="493">
        <f t="shared" si="183"/>
        <v>0</v>
      </c>
    </row>
    <row r="468" spans="1:78" ht="49.9" customHeight="1">
      <c r="A468" s="482">
        <f>IFERROR(VLOOKUP(G468,'base dados'!$K$2:$L$3,2,FALSE),0)</f>
        <v>0</v>
      </c>
      <c r="B468" s="482">
        <f>IFERROR(VLOOKUP(H468,'base dados'!$O$2:$P$5,2,FALSE),0)</f>
        <v>0</v>
      </c>
      <c r="C468" s="578">
        <f t="shared" si="181"/>
        <v>458</v>
      </c>
      <c r="D468" s="578"/>
      <c r="E468" s="578"/>
      <c r="F468" s="581"/>
      <c r="G468" s="579"/>
      <c r="H468" s="579"/>
      <c r="I468" s="578" t="str">
        <f>IFERROR(VLOOKUP(H468,'base dados'!$B$1:$E$47,4,FALSE)," ")</f>
        <v xml:space="preserve"> </v>
      </c>
      <c r="J468" s="582" t="s">
        <v>861</v>
      </c>
      <c r="K468" s="582">
        <v>100</v>
      </c>
      <c r="L468" s="586">
        <f t="shared" ref="L468:L502" si="185">IFERROR(IF(J468="1ª",K468,IF(J468="ÚNICA",K468,K468+L467)),0)</f>
        <v>100</v>
      </c>
      <c r="M468" s="587"/>
      <c r="N468" s="587"/>
      <c r="O468" s="586">
        <f t="shared" ref="O468:O502" si="186">IF(M468="",0,((M468/1000*2)+(L468/1000*2))*3.1416*N468)</f>
        <v>0</v>
      </c>
      <c r="P468" s="587"/>
      <c r="Q468" s="587"/>
      <c r="R468" s="587"/>
      <c r="S468" s="587"/>
      <c r="T468" s="586">
        <f t="shared" ref="T468:T502" si="187">IF(P468="",0,(((Q468+R468/1000*2)+(L468/1000*2))*4*S468*P468)+((Q468+R468/1000)+(L468/1000*2))*((Q468+R468/1000)+(L468/1000*2))*3.1416/4*P468)</f>
        <v>0</v>
      </c>
      <c r="U468" s="582"/>
      <c r="V468" s="582"/>
      <c r="W468" s="582"/>
      <c r="X468" s="582"/>
      <c r="Y468" s="586">
        <f t="shared" ref="Y468:Y502" si="188">(((U468+V468+L468*0.001)/2)*PI())*W468*X468</f>
        <v>0</v>
      </c>
      <c r="Z468" s="582"/>
      <c r="AA468" s="582"/>
      <c r="AB468" s="586">
        <f t="shared" ref="AB468:AB502" si="189">4*PI()*(((Z468+L468*0.001)/2)^2)*AA468</f>
        <v>0</v>
      </c>
      <c r="AC468" s="582"/>
      <c r="AD468" s="582"/>
      <c r="AE468" s="582"/>
      <c r="AF468" s="586">
        <f t="shared" ref="AF468:AF502" si="190">IF(AE468&gt;0,((AC468+L468*0.001)*PI()*AD468*AE468)+(((AC468+L468*0.001)/2)^2*PI())*2,0)</f>
        <v>0</v>
      </c>
      <c r="AG468" s="582"/>
      <c r="AH468" s="582"/>
      <c r="AI468" s="582"/>
      <c r="AJ468" s="582"/>
      <c r="AK468" s="586">
        <f t="shared" ref="AK468:AK502" si="191">(((AG468+L468*0.002)*(AH468+L468*0.002))*2+((AG468+L468*0.002)*(AI468+L468*0.002))*2+((AH468+L468*0.002)*(AI468+L468*0.002))*2)*AJ468</f>
        <v>0</v>
      </c>
      <c r="AL468" s="582"/>
      <c r="AM468" s="582"/>
      <c r="AN468" s="586">
        <f t="shared" ref="AN468:AN502" si="192">PI()*(AL468/2)^2*AM468</f>
        <v>0</v>
      </c>
      <c r="AO468" s="582"/>
      <c r="AP468" s="582"/>
      <c r="AQ468" s="582"/>
      <c r="AR468" s="588">
        <f t="shared" ref="AR468:AR502" si="193">IF(AO468="",0,(AQ468*AP468*AO468))</f>
        <v>0</v>
      </c>
      <c r="AS468" s="590">
        <f t="shared" si="182"/>
        <v>0</v>
      </c>
      <c r="AT468" s="583" t="str">
        <f t="shared" ref="AT468:AT502" si="194">IF(G468="REM. ISOLANTE TÉRM. FLEX. TUBOS/EQP.",AS468,IF(G468="REM.ISOLANTE TÉRMICO RÍGIDO EM TUBO/EQTO",AS468,""))</f>
        <v/>
      </c>
      <c r="AU468" s="583" t="str">
        <f t="shared" ref="AU468:AU502" si="195">IF(G468="REM. ISOLANTE TÉRM. FLEX. TUBOS/EQP.",AS468*(K468/1000),IF(G468="REM.ISOLANTE TÉRMICO RÍGIDO EM TUBO/EQTO",AS468*(K468/1000),""))</f>
        <v/>
      </c>
      <c r="AV468" s="584" t="str">
        <f>IFERROR(VLOOKUP(G468,'base dados'!$B$2:$C$47,2,FALSE),"")</f>
        <v/>
      </c>
      <c r="AW468" s="589">
        <f t="shared" ref="AW468:AW502" si="196">IF(AV468="",0,AU468*AV468)</f>
        <v>0</v>
      </c>
      <c r="AX468" s="583" t="str">
        <f t="shared" ref="AX468:AX502" si="197">IF(H468="INST. ISOL TÉRM. FLEX. EQTO (DENS 64-96)",AS468,IF(H468="INST. ISOLANTE TÉRM. RÍGIDO EM EQUIPAM.",AS468,IF(H468="INST. ISOLANTE TÉRM. À FRIO PRÉ-MOL EQTO",AS468,IF(H468="INST. ISOL. TÉRM. À FRIO INJETADO-EQTO",AS468,""))))</f>
        <v/>
      </c>
      <c r="AY468" s="583" t="str">
        <f t="shared" ref="AY468:AY502" si="198">IF(H468="INST. ISOL TÉRM. FLEX. EQTO (DENS 64-96)",AS468*(L468/1000),IF(H468="INST. ISOLANTE TÉRM. RÍGIDO EM EQUIPAM.",AS468*(L468/1000),IF(H468="INST. ISOLANTE TÉRM. À FRIO PRÉ-MOL EQTO",AS468*(L468/1000),IF(H468="INST. ISOL. TÉRM. À FRIO INJETADO-EQTO",AS468*(L468/1000),""))))</f>
        <v/>
      </c>
      <c r="AZ468" s="585" t="str">
        <f>IFERROR(VLOOKUP(H468,'base dados'!$B$2:$C$47,2,FALSE),"")</f>
        <v/>
      </c>
      <c r="BA468" s="589">
        <f t="shared" ref="BA468:BA502" si="199">IFERROR(IF(AZ468="",0,AY468*AZ468),0)</f>
        <v>0</v>
      </c>
      <c r="BB468" s="589">
        <f t="shared" ref="BB468:BB502" si="200">BA468+AW468</f>
        <v>0</v>
      </c>
      <c r="BD468" s="494"/>
      <c r="BE468" s="494"/>
      <c r="BF468" s="494"/>
      <c r="BG468" s="494"/>
      <c r="BH468" s="482" t="e">
        <f>VLOOKUP(I468,[27]TABELAS!$E$1:$F$48,2,0)</f>
        <v>#N/A</v>
      </c>
      <c r="BI468" s="491" t="str">
        <f>IF(AV468="","",VLOOKUP(CONCATENATE(I468,K468),[27]atualizada!$A$6:$N$160,12,0))</f>
        <v/>
      </c>
      <c r="BJ468" s="491" t="e">
        <f>IF(#REF!="","",VLOOKUP(CONCATENATE(I468,K468),[27]atualizada!$A$6:$N$160,8,0))</f>
        <v>#REF!</v>
      </c>
      <c r="BK468" s="491" t="e">
        <f>IF(BA468="","",VLOOKUP(CONCATENATE(I468,K468),[27]atualizada!$A$6:$N$160,10,0))</f>
        <v>#N/A</v>
      </c>
      <c r="BL468" s="494"/>
      <c r="BM468" s="494"/>
      <c r="BO468" s="491"/>
      <c r="BP468" s="491"/>
      <c r="BQ468" s="492">
        <f t="shared" si="184"/>
        <v>0</v>
      </c>
      <c r="BR468" s="494"/>
      <c r="BS468" s="494"/>
      <c r="BT468" s="494"/>
      <c r="BX468" s="493">
        <f t="shared" ref="BX468:BX502" si="201">AW468*BD468</f>
        <v>0</v>
      </c>
      <c r="BY468" s="493" t="e">
        <f>#REF!*BE468</f>
        <v>#REF!</v>
      </c>
      <c r="BZ468" s="493">
        <f t="shared" si="183"/>
        <v>0</v>
      </c>
    </row>
    <row r="469" spans="1:78" ht="49.9" customHeight="1">
      <c r="A469" s="482">
        <f>IFERROR(VLOOKUP(G469,'base dados'!$K$2:$L$3,2,FALSE),0)</f>
        <v>0</v>
      </c>
      <c r="B469" s="482">
        <f>IFERROR(VLOOKUP(H469,'base dados'!$O$2:$P$5,2,FALSE),0)</f>
        <v>0</v>
      </c>
      <c r="C469" s="578">
        <f t="shared" si="181"/>
        <v>459</v>
      </c>
      <c r="D469" s="578"/>
      <c r="E469" s="578"/>
      <c r="F469" s="581"/>
      <c r="G469" s="579"/>
      <c r="H469" s="579"/>
      <c r="I469" s="578" t="str">
        <f>IFERROR(VLOOKUP(H469,'base dados'!$B$1:$E$47,4,FALSE)," ")</f>
        <v xml:space="preserve"> </v>
      </c>
      <c r="J469" s="582" t="s">
        <v>861</v>
      </c>
      <c r="K469" s="582">
        <v>100</v>
      </c>
      <c r="L469" s="586">
        <f t="shared" si="185"/>
        <v>100</v>
      </c>
      <c r="M469" s="587"/>
      <c r="N469" s="587"/>
      <c r="O469" s="586">
        <f t="shared" si="186"/>
        <v>0</v>
      </c>
      <c r="P469" s="587"/>
      <c r="Q469" s="587"/>
      <c r="R469" s="587"/>
      <c r="S469" s="587"/>
      <c r="T469" s="586">
        <f t="shared" si="187"/>
        <v>0</v>
      </c>
      <c r="U469" s="582"/>
      <c r="V469" s="582"/>
      <c r="W469" s="582"/>
      <c r="X469" s="582"/>
      <c r="Y469" s="586">
        <f t="shared" si="188"/>
        <v>0</v>
      </c>
      <c r="Z469" s="582"/>
      <c r="AA469" s="582"/>
      <c r="AB469" s="586">
        <f t="shared" si="189"/>
        <v>0</v>
      </c>
      <c r="AC469" s="582"/>
      <c r="AD469" s="582"/>
      <c r="AE469" s="582"/>
      <c r="AF469" s="586">
        <f t="shared" si="190"/>
        <v>0</v>
      </c>
      <c r="AG469" s="582"/>
      <c r="AH469" s="582"/>
      <c r="AI469" s="582"/>
      <c r="AJ469" s="582"/>
      <c r="AK469" s="586">
        <f t="shared" si="191"/>
        <v>0</v>
      </c>
      <c r="AL469" s="582"/>
      <c r="AM469" s="582"/>
      <c r="AN469" s="586">
        <f t="shared" si="192"/>
        <v>0</v>
      </c>
      <c r="AO469" s="582"/>
      <c r="AP469" s="582"/>
      <c r="AQ469" s="582"/>
      <c r="AR469" s="588">
        <f t="shared" si="193"/>
        <v>0</v>
      </c>
      <c r="AS469" s="590">
        <f t="shared" si="182"/>
        <v>0</v>
      </c>
      <c r="AT469" s="583" t="str">
        <f t="shared" si="194"/>
        <v/>
      </c>
      <c r="AU469" s="583" t="str">
        <f t="shared" si="195"/>
        <v/>
      </c>
      <c r="AV469" s="584" t="str">
        <f>IFERROR(VLOOKUP(G469,'base dados'!$B$2:$C$47,2,FALSE),"")</f>
        <v/>
      </c>
      <c r="AW469" s="589">
        <f t="shared" si="196"/>
        <v>0</v>
      </c>
      <c r="AX469" s="583" t="str">
        <f t="shared" si="197"/>
        <v/>
      </c>
      <c r="AY469" s="583" t="str">
        <f t="shared" si="198"/>
        <v/>
      </c>
      <c r="AZ469" s="585" t="str">
        <f>IFERROR(VLOOKUP(H469,'base dados'!$B$2:$C$47,2,FALSE),"")</f>
        <v/>
      </c>
      <c r="BA469" s="589">
        <f t="shared" si="199"/>
        <v>0</v>
      </c>
      <c r="BB469" s="589">
        <f t="shared" si="200"/>
        <v>0</v>
      </c>
      <c r="BD469" s="494"/>
      <c r="BE469" s="494"/>
      <c r="BF469" s="494"/>
      <c r="BG469" s="494"/>
      <c r="BH469" s="482" t="e">
        <f>VLOOKUP(I469,[27]TABELAS!$E$1:$F$48,2,0)</f>
        <v>#N/A</v>
      </c>
      <c r="BI469" s="491" t="str">
        <f>IF(AV469="","",VLOOKUP(CONCATENATE(I469,K469),[27]atualizada!$A$6:$N$160,12,0))</f>
        <v/>
      </c>
      <c r="BJ469" s="491" t="e">
        <f>IF(#REF!="","",VLOOKUP(CONCATENATE(I469,K469),[27]atualizada!$A$6:$N$160,8,0))</f>
        <v>#REF!</v>
      </c>
      <c r="BK469" s="491" t="e">
        <f>IF(BA469="","",VLOOKUP(CONCATENATE(I469,K469),[27]atualizada!$A$6:$N$160,10,0))</f>
        <v>#N/A</v>
      </c>
      <c r="BL469" s="494"/>
      <c r="BM469" s="494"/>
      <c r="BO469" s="491"/>
      <c r="BP469" s="491"/>
      <c r="BQ469" s="492">
        <f t="shared" si="184"/>
        <v>0</v>
      </c>
      <c r="BR469" s="494"/>
      <c r="BS469" s="494"/>
      <c r="BT469" s="494"/>
      <c r="BX469" s="493">
        <f t="shared" si="201"/>
        <v>0</v>
      </c>
      <c r="BY469" s="493" t="e">
        <f>#REF!*BE469</f>
        <v>#REF!</v>
      </c>
      <c r="BZ469" s="493">
        <f t="shared" si="183"/>
        <v>0</v>
      </c>
    </row>
    <row r="470" spans="1:78" ht="49.9" customHeight="1">
      <c r="A470" s="482">
        <f>IFERROR(VLOOKUP(G470,'base dados'!$K$2:$L$3,2,FALSE),0)</f>
        <v>0</v>
      </c>
      <c r="B470" s="482">
        <f>IFERROR(VLOOKUP(H470,'base dados'!$O$2:$P$5,2,FALSE),0)</f>
        <v>0</v>
      </c>
      <c r="C470" s="578">
        <f t="shared" si="181"/>
        <v>460</v>
      </c>
      <c r="D470" s="578"/>
      <c r="E470" s="578"/>
      <c r="F470" s="581"/>
      <c r="G470" s="579"/>
      <c r="H470" s="579"/>
      <c r="I470" s="578" t="str">
        <f>IFERROR(VLOOKUP(H470,'base dados'!$B$1:$E$47,4,FALSE)," ")</f>
        <v xml:space="preserve"> </v>
      </c>
      <c r="J470" s="582" t="s">
        <v>861</v>
      </c>
      <c r="K470" s="582">
        <v>100</v>
      </c>
      <c r="L470" s="586">
        <f t="shared" si="185"/>
        <v>100</v>
      </c>
      <c r="M470" s="587"/>
      <c r="N470" s="587"/>
      <c r="O470" s="586">
        <f t="shared" si="186"/>
        <v>0</v>
      </c>
      <c r="P470" s="587"/>
      <c r="Q470" s="587"/>
      <c r="R470" s="587"/>
      <c r="S470" s="587"/>
      <c r="T470" s="586">
        <f t="shared" si="187"/>
        <v>0</v>
      </c>
      <c r="U470" s="582"/>
      <c r="V470" s="582"/>
      <c r="W470" s="582"/>
      <c r="X470" s="582"/>
      <c r="Y470" s="586">
        <f t="shared" si="188"/>
        <v>0</v>
      </c>
      <c r="Z470" s="582"/>
      <c r="AA470" s="582"/>
      <c r="AB470" s="586">
        <f t="shared" si="189"/>
        <v>0</v>
      </c>
      <c r="AC470" s="582"/>
      <c r="AD470" s="582"/>
      <c r="AE470" s="582"/>
      <c r="AF470" s="586">
        <f t="shared" si="190"/>
        <v>0</v>
      </c>
      <c r="AG470" s="582"/>
      <c r="AH470" s="582"/>
      <c r="AI470" s="582"/>
      <c r="AJ470" s="582"/>
      <c r="AK470" s="586">
        <f t="shared" si="191"/>
        <v>0</v>
      </c>
      <c r="AL470" s="582"/>
      <c r="AM470" s="582"/>
      <c r="AN470" s="586">
        <f t="shared" si="192"/>
        <v>0</v>
      </c>
      <c r="AO470" s="582"/>
      <c r="AP470" s="582"/>
      <c r="AQ470" s="582"/>
      <c r="AR470" s="588">
        <f t="shared" si="193"/>
        <v>0</v>
      </c>
      <c r="AS470" s="590">
        <f t="shared" si="182"/>
        <v>0</v>
      </c>
      <c r="AT470" s="583" t="str">
        <f t="shared" si="194"/>
        <v/>
      </c>
      <c r="AU470" s="583" t="str">
        <f t="shared" si="195"/>
        <v/>
      </c>
      <c r="AV470" s="584" t="str">
        <f>IFERROR(VLOOKUP(G470,'base dados'!$B$2:$C$47,2,FALSE),"")</f>
        <v/>
      </c>
      <c r="AW470" s="589">
        <f t="shared" si="196"/>
        <v>0</v>
      </c>
      <c r="AX470" s="583" t="str">
        <f t="shared" si="197"/>
        <v/>
      </c>
      <c r="AY470" s="583" t="str">
        <f t="shared" si="198"/>
        <v/>
      </c>
      <c r="AZ470" s="585" t="str">
        <f>IFERROR(VLOOKUP(H470,'base dados'!$B$2:$C$47,2,FALSE),"")</f>
        <v/>
      </c>
      <c r="BA470" s="589">
        <f t="shared" si="199"/>
        <v>0</v>
      </c>
      <c r="BB470" s="589">
        <f t="shared" si="200"/>
        <v>0</v>
      </c>
      <c r="BD470" s="494"/>
      <c r="BE470" s="494"/>
      <c r="BF470" s="494"/>
      <c r="BG470" s="494"/>
      <c r="BH470" s="482" t="e">
        <f>VLOOKUP(I470,[27]TABELAS!$E$1:$F$48,2,0)</f>
        <v>#N/A</v>
      </c>
      <c r="BI470" s="491" t="str">
        <f>IF(AV470="","",VLOOKUP(CONCATENATE(I470,K470),[27]atualizada!$A$6:$N$160,12,0))</f>
        <v/>
      </c>
      <c r="BJ470" s="491" t="e">
        <f>IF(#REF!="","",VLOOKUP(CONCATENATE(I470,K470),[27]atualizada!$A$6:$N$160,8,0))</f>
        <v>#REF!</v>
      </c>
      <c r="BK470" s="491" t="e">
        <f>IF(BA470="","",VLOOKUP(CONCATENATE(I470,K470),[27]atualizada!$A$6:$N$160,10,0))</f>
        <v>#N/A</v>
      </c>
      <c r="BL470" s="494"/>
      <c r="BM470" s="494"/>
      <c r="BO470" s="491"/>
      <c r="BP470" s="491"/>
      <c r="BQ470" s="492">
        <f t="shared" si="184"/>
        <v>0</v>
      </c>
      <c r="BR470" s="494"/>
      <c r="BS470" s="494"/>
      <c r="BT470" s="494"/>
      <c r="BX470" s="493">
        <f t="shared" si="201"/>
        <v>0</v>
      </c>
      <c r="BY470" s="493" t="e">
        <f>#REF!*BE470</f>
        <v>#REF!</v>
      </c>
      <c r="BZ470" s="493">
        <f t="shared" si="183"/>
        <v>0</v>
      </c>
    </row>
    <row r="471" spans="1:78" ht="49.9" customHeight="1">
      <c r="A471" s="482">
        <f>IFERROR(VLOOKUP(G471,'base dados'!$K$2:$L$3,2,FALSE),0)</f>
        <v>0</v>
      </c>
      <c r="B471" s="482">
        <f>IFERROR(VLOOKUP(H471,'base dados'!$O$2:$P$5,2,FALSE),0)</f>
        <v>0</v>
      </c>
      <c r="C471" s="578">
        <f t="shared" si="181"/>
        <v>461</v>
      </c>
      <c r="D471" s="578"/>
      <c r="E471" s="578"/>
      <c r="F471" s="581"/>
      <c r="G471" s="579"/>
      <c r="H471" s="579"/>
      <c r="I471" s="578" t="str">
        <f>IFERROR(VLOOKUP(H471,'base dados'!$B$1:$E$47,4,FALSE)," ")</f>
        <v xml:space="preserve"> </v>
      </c>
      <c r="J471" s="582" t="s">
        <v>861</v>
      </c>
      <c r="K471" s="582">
        <v>100</v>
      </c>
      <c r="L471" s="586">
        <f t="shared" si="185"/>
        <v>100</v>
      </c>
      <c r="M471" s="587"/>
      <c r="N471" s="587"/>
      <c r="O471" s="586">
        <f t="shared" si="186"/>
        <v>0</v>
      </c>
      <c r="P471" s="587"/>
      <c r="Q471" s="587"/>
      <c r="R471" s="587"/>
      <c r="S471" s="587"/>
      <c r="T471" s="586">
        <f t="shared" si="187"/>
        <v>0</v>
      </c>
      <c r="U471" s="582"/>
      <c r="V471" s="582"/>
      <c r="W471" s="582"/>
      <c r="X471" s="582"/>
      <c r="Y471" s="586">
        <f t="shared" si="188"/>
        <v>0</v>
      </c>
      <c r="Z471" s="582"/>
      <c r="AA471" s="582"/>
      <c r="AB471" s="586">
        <f t="shared" si="189"/>
        <v>0</v>
      </c>
      <c r="AC471" s="582"/>
      <c r="AD471" s="582"/>
      <c r="AE471" s="582"/>
      <c r="AF471" s="586">
        <f t="shared" si="190"/>
        <v>0</v>
      </c>
      <c r="AG471" s="582"/>
      <c r="AH471" s="582"/>
      <c r="AI471" s="582"/>
      <c r="AJ471" s="582"/>
      <c r="AK471" s="586">
        <f t="shared" si="191"/>
        <v>0</v>
      </c>
      <c r="AL471" s="582"/>
      <c r="AM471" s="582"/>
      <c r="AN471" s="586">
        <f t="shared" si="192"/>
        <v>0</v>
      </c>
      <c r="AO471" s="582"/>
      <c r="AP471" s="582"/>
      <c r="AQ471" s="582"/>
      <c r="AR471" s="588">
        <f t="shared" si="193"/>
        <v>0</v>
      </c>
      <c r="AS471" s="590">
        <f t="shared" si="182"/>
        <v>0</v>
      </c>
      <c r="AT471" s="583" t="str">
        <f t="shared" si="194"/>
        <v/>
      </c>
      <c r="AU471" s="583" t="str">
        <f t="shared" si="195"/>
        <v/>
      </c>
      <c r="AV471" s="584" t="str">
        <f>IFERROR(VLOOKUP(G471,'base dados'!$B$2:$C$47,2,FALSE),"")</f>
        <v/>
      </c>
      <c r="AW471" s="589">
        <f t="shared" si="196"/>
        <v>0</v>
      </c>
      <c r="AX471" s="583" t="str">
        <f t="shared" si="197"/>
        <v/>
      </c>
      <c r="AY471" s="583" t="str">
        <f t="shared" si="198"/>
        <v/>
      </c>
      <c r="AZ471" s="585" t="str">
        <f>IFERROR(VLOOKUP(H471,'base dados'!$B$2:$C$47,2,FALSE),"")</f>
        <v/>
      </c>
      <c r="BA471" s="589">
        <f t="shared" si="199"/>
        <v>0</v>
      </c>
      <c r="BB471" s="589">
        <f t="shared" si="200"/>
        <v>0</v>
      </c>
      <c r="BD471" s="494"/>
      <c r="BE471" s="494"/>
      <c r="BF471" s="494"/>
      <c r="BG471" s="494"/>
      <c r="BH471" s="482" t="e">
        <f>VLOOKUP(I471,[27]TABELAS!$E$1:$F$48,2,0)</f>
        <v>#N/A</v>
      </c>
      <c r="BI471" s="491" t="str">
        <f>IF(AV471="","",VLOOKUP(CONCATENATE(I471,K471),[27]atualizada!$A$6:$N$160,12,0))</f>
        <v/>
      </c>
      <c r="BJ471" s="491" t="e">
        <f>IF(#REF!="","",VLOOKUP(CONCATENATE(I471,K471),[27]atualizada!$A$6:$N$160,8,0))</f>
        <v>#REF!</v>
      </c>
      <c r="BK471" s="491" t="e">
        <f>IF(BA471="","",VLOOKUP(CONCATENATE(I471,K471),[27]atualizada!$A$6:$N$160,10,0))</f>
        <v>#N/A</v>
      </c>
      <c r="BL471" s="494"/>
      <c r="BM471" s="494"/>
      <c r="BO471" s="491"/>
      <c r="BP471" s="491"/>
      <c r="BQ471" s="492">
        <f t="shared" si="184"/>
        <v>0</v>
      </c>
      <c r="BR471" s="494"/>
      <c r="BS471" s="494"/>
      <c r="BT471" s="494"/>
      <c r="BX471" s="493">
        <f t="shared" si="201"/>
        <v>0</v>
      </c>
      <c r="BY471" s="493" t="e">
        <f>#REF!*BE471</f>
        <v>#REF!</v>
      </c>
      <c r="BZ471" s="493">
        <f t="shared" si="183"/>
        <v>0</v>
      </c>
    </row>
    <row r="472" spans="1:78" ht="49.9" customHeight="1">
      <c r="A472" s="482">
        <f>IFERROR(VLOOKUP(G472,'base dados'!$K$2:$L$3,2,FALSE),0)</f>
        <v>0</v>
      </c>
      <c r="B472" s="482">
        <f>IFERROR(VLOOKUP(H472,'base dados'!$O$2:$P$5,2,FALSE),0)</f>
        <v>0</v>
      </c>
      <c r="C472" s="578">
        <f t="shared" si="181"/>
        <v>462</v>
      </c>
      <c r="D472" s="578"/>
      <c r="E472" s="578"/>
      <c r="F472" s="581"/>
      <c r="G472" s="579"/>
      <c r="H472" s="579"/>
      <c r="I472" s="578" t="str">
        <f>IFERROR(VLOOKUP(H472,'base dados'!$B$1:$E$47,4,FALSE)," ")</f>
        <v xml:space="preserve"> </v>
      </c>
      <c r="J472" s="582" t="s">
        <v>861</v>
      </c>
      <c r="K472" s="582">
        <v>100</v>
      </c>
      <c r="L472" s="586">
        <f t="shared" si="185"/>
        <v>100</v>
      </c>
      <c r="M472" s="587"/>
      <c r="N472" s="587"/>
      <c r="O472" s="586">
        <f t="shared" si="186"/>
        <v>0</v>
      </c>
      <c r="P472" s="587"/>
      <c r="Q472" s="587"/>
      <c r="R472" s="587"/>
      <c r="S472" s="587"/>
      <c r="T472" s="586">
        <f t="shared" si="187"/>
        <v>0</v>
      </c>
      <c r="U472" s="582"/>
      <c r="V472" s="582"/>
      <c r="W472" s="582"/>
      <c r="X472" s="582"/>
      <c r="Y472" s="586">
        <f t="shared" si="188"/>
        <v>0</v>
      </c>
      <c r="Z472" s="582"/>
      <c r="AA472" s="582"/>
      <c r="AB472" s="586">
        <f t="shared" si="189"/>
        <v>0</v>
      </c>
      <c r="AC472" s="582"/>
      <c r="AD472" s="582"/>
      <c r="AE472" s="582"/>
      <c r="AF472" s="586">
        <f t="shared" si="190"/>
        <v>0</v>
      </c>
      <c r="AG472" s="582"/>
      <c r="AH472" s="582"/>
      <c r="AI472" s="582"/>
      <c r="AJ472" s="582"/>
      <c r="AK472" s="586">
        <f t="shared" si="191"/>
        <v>0</v>
      </c>
      <c r="AL472" s="582"/>
      <c r="AM472" s="582"/>
      <c r="AN472" s="586">
        <f t="shared" si="192"/>
        <v>0</v>
      </c>
      <c r="AO472" s="582"/>
      <c r="AP472" s="582"/>
      <c r="AQ472" s="582"/>
      <c r="AR472" s="588">
        <f t="shared" si="193"/>
        <v>0</v>
      </c>
      <c r="AS472" s="590">
        <f t="shared" si="182"/>
        <v>0</v>
      </c>
      <c r="AT472" s="583" t="str">
        <f t="shared" si="194"/>
        <v/>
      </c>
      <c r="AU472" s="583" t="str">
        <f t="shared" si="195"/>
        <v/>
      </c>
      <c r="AV472" s="584" t="str">
        <f>IFERROR(VLOOKUP(G472,'base dados'!$B$2:$C$47,2,FALSE),"")</f>
        <v/>
      </c>
      <c r="AW472" s="589">
        <f t="shared" si="196"/>
        <v>0</v>
      </c>
      <c r="AX472" s="583" t="str">
        <f t="shared" si="197"/>
        <v/>
      </c>
      <c r="AY472" s="583" t="str">
        <f t="shared" si="198"/>
        <v/>
      </c>
      <c r="AZ472" s="585" t="str">
        <f>IFERROR(VLOOKUP(H472,'base dados'!$B$2:$C$47,2,FALSE),"")</f>
        <v/>
      </c>
      <c r="BA472" s="589">
        <f t="shared" si="199"/>
        <v>0</v>
      </c>
      <c r="BB472" s="589">
        <f t="shared" si="200"/>
        <v>0</v>
      </c>
      <c r="BD472" s="494"/>
      <c r="BE472" s="494"/>
      <c r="BF472" s="494"/>
      <c r="BG472" s="494"/>
      <c r="BH472" s="482" t="e">
        <f>VLOOKUP(I472,[27]TABELAS!$E$1:$F$48,2,0)</f>
        <v>#N/A</v>
      </c>
      <c r="BI472" s="491" t="str">
        <f>IF(AV472="","",VLOOKUP(CONCATENATE(I472,K472),[27]atualizada!$A$6:$N$160,12,0))</f>
        <v/>
      </c>
      <c r="BJ472" s="491" t="e">
        <f>IF(#REF!="","",VLOOKUP(CONCATENATE(I472,K472),[27]atualizada!$A$6:$N$160,8,0))</f>
        <v>#REF!</v>
      </c>
      <c r="BK472" s="491" t="e">
        <f>IF(BA472="","",VLOOKUP(CONCATENATE(I472,K472),[27]atualizada!$A$6:$N$160,10,0))</f>
        <v>#N/A</v>
      </c>
      <c r="BL472" s="494"/>
      <c r="BM472" s="494"/>
      <c r="BO472" s="491"/>
      <c r="BP472" s="491"/>
      <c r="BQ472" s="492">
        <f t="shared" si="184"/>
        <v>0</v>
      </c>
      <c r="BR472" s="494"/>
      <c r="BS472" s="494"/>
      <c r="BT472" s="494"/>
      <c r="BX472" s="493">
        <f t="shared" si="201"/>
        <v>0</v>
      </c>
      <c r="BY472" s="493" t="e">
        <f>#REF!*BE472</f>
        <v>#REF!</v>
      </c>
      <c r="BZ472" s="493">
        <f t="shared" si="183"/>
        <v>0</v>
      </c>
    </row>
    <row r="473" spans="1:78" ht="49.9" customHeight="1">
      <c r="A473" s="482">
        <f>IFERROR(VLOOKUP(G473,'base dados'!$K$2:$L$3,2,FALSE),0)</f>
        <v>0</v>
      </c>
      <c r="B473" s="482">
        <f>IFERROR(VLOOKUP(H473,'base dados'!$O$2:$P$5,2,FALSE),0)</f>
        <v>0</v>
      </c>
      <c r="C473" s="578">
        <f t="shared" si="181"/>
        <v>463</v>
      </c>
      <c r="D473" s="578"/>
      <c r="E473" s="578"/>
      <c r="F473" s="581"/>
      <c r="G473" s="579"/>
      <c r="H473" s="579"/>
      <c r="I473" s="578" t="str">
        <f>IFERROR(VLOOKUP(H473,'base dados'!$B$1:$E$47,4,FALSE)," ")</f>
        <v xml:space="preserve"> </v>
      </c>
      <c r="J473" s="582" t="s">
        <v>861</v>
      </c>
      <c r="K473" s="582">
        <v>100</v>
      </c>
      <c r="L473" s="586">
        <f t="shared" si="185"/>
        <v>100</v>
      </c>
      <c r="M473" s="587"/>
      <c r="N473" s="587"/>
      <c r="O473" s="586">
        <f t="shared" si="186"/>
        <v>0</v>
      </c>
      <c r="P473" s="587"/>
      <c r="Q473" s="587"/>
      <c r="R473" s="587"/>
      <c r="S473" s="587"/>
      <c r="T473" s="586">
        <f t="shared" si="187"/>
        <v>0</v>
      </c>
      <c r="U473" s="582"/>
      <c r="V473" s="582"/>
      <c r="W473" s="582"/>
      <c r="X473" s="582"/>
      <c r="Y473" s="586">
        <f t="shared" si="188"/>
        <v>0</v>
      </c>
      <c r="Z473" s="582"/>
      <c r="AA473" s="582"/>
      <c r="AB473" s="586">
        <f t="shared" si="189"/>
        <v>0</v>
      </c>
      <c r="AC473" s="582"/>
      <c r="AD473" s="582"/>
      <c r="AE473" s="582"/>
      <c r="AF473" s="586">
        <f t="shared" si="190"/>
        <v>0</v>
      </c>
      <c r="AG473" s="582"/>
      <c r="AH473" s="582"/>
      <c r="AI473" s="582"/>
      <c r="AJ473" s="582"/>
      <c r="AK473" s="586">
        <f t="shared" si="191"/>
        <v>0</v>
      </c>
      <c r="AL473" s="582"/>
      <c r="AM473" s="582"/>
      <c r="AN473" s="586">
        <f t="shared" si="192"/>
        <v>0</v>
      </c>
      <c r="AO473" s="582"/>
      <c r="AP473" s="582"/>
      <c r="AQ473" s="582"/>
      <c r="AR473" s="588">
        <f t="shared" si="193"/>
        <v>0</v>
      </c>
      <c r="AS473" s="590">
        <f t="shared" si="182"/>
        <v>0</v>
      </c>
      <c r="AT473" s="583" t="str">
        <f t="shared" si="194"/>
        <v/>
      </c>
      <c r="AU473" s="583" t="str">
        <f t="shared" si="195"/>
        <v/>
      </c>
      <c r="AV473" s="584" t="str">
        <f>IFERROR(VLOOKUP(G473,'base dados'!$B$2:$C$47,2,FALSE),"")</f>
        <v/>
      </c>
      <c r="AW473" s="589">
        <f t="shared" si="196"/>
        <v>0</v>
      </c>
      <c r="AX473" s="583" t="str">
        <f t="shared" si="197"/>
        <v/>
      </c>
      <c r="AY473" s="583" t="str">
        <f t="shared" si="198"/>
        <v/>
      </c>
      <c r="AZ473" s="585" t="str">
        <f>IFERROR(VLOOKUP(H473,'base dados'!$B$2:$C$47,2,FALSE),"")</f>
        <v/>
      </c>
      <c r="BA473" s="589">
        <f t="shared" si="199"/>
        <v>0</v>
      </c>
      <c r="BB473" s="589">
        <f t="shared" si="200"/>
        <v>0</v>
      </c>
      <c r="BD473" s="494"/>
      <c r="BE473" s="494"/>
      <c r="BF473" s="494"/>
      <c r="BG473" s="494"/>
      <c r="BH473" s="482" t="e">
        <f>VLOOKUP(I473,[27]TABELAS!$E$1:$F$48,2,0)</f>
        <v>#N/A</v>
      </c>
      <c r="BI473" s="491" t="str">
        <f>IF(AV473="","",VLOOKUP(CONCATENATE(I473,K473),[27]atualizada!$A$6:$N$160,12,0))</f>
        <v/>
      </c>
      <c r="BJ473" s="491" t="e">
        <f>IF(#REF!="","",VLOOKUP(CONCATENATE(I473,K473),[27]atualizada!$A$6:$N$160,8,0))</f>
        <v>#REF!</v>
      </c>
      <c r="BK473" s="491" t="e">
        <f>IF(BA473="","",VLOOKUP(CONCATENATE(I473,K473),[27]atualizada!$A$6:$N$160,10,0))</f>
        <v>#N/A</v>
      </c>
      <c r="BL473" s="494"/>
      <c r="BM473" s="494"/>
      <c r="BO473" s="491"/>
      <c r="BP473" s="491"/>
      <c r="BQ473" s="492">
        <f t="shared" si="184"/>
        <v>0</v>
      </c>
      <c r="BR473" s="494"/>
      <c r="BS473" s="494"/>
      <c r="BT473" s="494"/>
      <c r="BX473" s="493">
        <f t="shared" si="201"/>
        <v>0</v>
      </c>
      <c r="BY473" s="493" t="e">
        <f>#REF!*BE473</f>
        <v>#REF!</v>
      </c>
      <c r="BZ473" s="493">
        <f t="shared" si="183"/>
        <v>0</v>
      </c>
    </row>
    <row r="474" spans="1:78" ht="49.9" customHeight="1">
      <c r="A474" s="482">
        <f>IFERROR(VLOOKUP(G474,'base dados'!$K$2:$L$3,2,FALSE),0)</f>
        <v>0</v>
      </c>
      <c r="B474" s="482">
        <f>IFERROR(VLOOKUP(H474,'base dados'!$O$2:$P$5,2,FALSE),0)</f>
        <v>0</v>
      </c>
      <c r="C474" s="578">
        <f t="shared" si="181"/>
        <v>464</v>
      </c>
      <c r="D474" s="578"/>
      <c r="E474" s="578"/>
      <c r="F474" s="581"/>
      <c r="G474" s="579"/>
      <c r="H474" s="579"/>
      <c r="I474" s="578" t="str">
        <f>IFERROR(VLOOKUP(H474,'base dados'!$B$1:$E$47,4,FALSE)," ")</f>
        <v xml:space="preserve"> </v>
      </c>
      <c r="J474" s="582" t="s">
        <v>861</v>
      </c>
      <c r="K474" s="582">
        <v>100</v>
      </c>
      <c r="L474" s="586">
        <f t="shared" si="185"/>
        <v>100</v>
      </c>
      <c r="M474" s="587"/>
      <c r="N474" s="587"/>
      <c r="O474" s="586">
        <f t="shared" si="186"/>
        <v>0</v>
      </c>
      <c r="P474" s="587"/>
      <c r="Q474" s="587"/>
      <c r="R474" s="587"/>
      <c r="S474" s="587"/>
      <c r="T474" s="586">
        <f t="shared" si="187"/>
        <v>0</v>
      </c>
      <c r="U474" s="582"/>
      <c r="V474" s="582"/>
      <c r="W474" s="582"/>
      <c r="X474" s="582"/>
      <c r="Y474" s="586">
        <f t="shared" si="188"/>
        <v>0</v>
      </c>
      <c r="Z474" s="582"/>
      <c r="AA474" s="582"/>
      <c r="AB474" s="586">
        <f t="shared" si="189"/>
        <v>0</v>
      </c>
      <c r="AC474" s="582"/>
      <c r="AD474" s="582"/>
      <c r="AE474" s="582"/>
      <c r="AF474" s="586">
        <f t="shared" si="190"/>
        <v>0</v>
      </c>
      <c r="AG474" s="582"/>
      <c r="AH474" s="582"/>
      <c r="AI474" s="582"/>
      <c r="AJ474" s="582"/>
      <c r="AK474" s="586">
        <f t="shared" si="191"/>
        <v>0</v>
      </c>
      <c r="AL474" s="582"/>
      <c r="AM474" s="582"/>
      <c r="AN474" s="586">
        <f t="shared" si="192"/>
        <v>0</v>
      </c>
      <c r="AO474" s="582"/>
      <c r="AP474" s="582"/>
      <c r="AQ474" s="582"/>
      <c r="AR474" s="588">
        <f t="shared" si="193"/>
        <v>0</v>
      </c>
      <c r="AS474" s="590">
        <f t="shared" si="182"/>
        <v>0</v>
      </c>
      <c r="AT474" s="583" t="str">
        <f t="shared" si="194"/>
        <v/>
      </c>
      <c r="AU474" s="583" t="str">
        <f t="shared" si="195"/>
        <v/>
      </c>
      <c r="AV474" s="584" t="str">
        <f>IFERROR(VLOOKUP(G474,'base dados'!$B$2:$C$47,2,FALSE),"")</f>
        <v/>
      </c>
      <c r="AW474" s="589">
        <f t="shared" si="196"/>
        <v>0</v>
      </c>
      <c r="AX474" s="583" t="str">
        <f t="shared" si="197"/>
        <v/>
      </c>
      <c r="AY474" s="583" t="str">
        <f t="shared" si="198"/>
        <v/>
      </c>
      <c r="AZ474" s="585" t="str">
        <f>IFERROR(VLOOKUP(H474,'base dados'!$B$2:$C$47,2,FALSE),"")</f>
        <v/>
      </c>
      <c r="BA474" s="589">
        <f t="shared" si="199"/>
        <v>0</v>
      </c>
      <c r="BB474" s="589">
        <f t="shared" si="200"/>
        <v>0</v>
      </c>
      <c r="BD474" s="494"/>
      <c r="BE474" s="494"/>
      <c r="BF474" s="494"/>
      <c r="BG474" s="494"/>
      <c r="BH474" s="482" t="e">
        <f>VLOOKUP(I474,[27]TABELAS!$E$1:$F$48,2,0)</f>
        <v>#N/A</v>
      </c>
      <c r="BI474" s="491" t="str">
        <f>IF(AV474="","",VLOOKUP(CONCATENATE(I474,K474),[27]atualizada!$A$6:$N$160,12,0))</f>
        <v/>
      </c>
      <c r="BJ474" s="491" t="e">
        <f>IF(#REF!="","",VLOOKUP(CONCATENATE(I474,K474),[27]atualizada!$A$6:$N$160,8,0))</f>
        <v>#REF!</v>
      </c>
      <c r="BK474" s="491" t="e">
        <f>IF(BA474="","",VLOOKUP(CONCATENATE(I474,K474),[27]atualizada!$A$6:$N$160,10,0))</f>
        <v>#N/A</v>
      </c>
      <c r="BL474" s="494"/>
      <c r="BM474" s="494"/>
      <c r="BO474" s="491"/>
      <c r="BP474" s="491"/>
      <c r="BQ474" s="492">
        <f t="shared" si="184"/>
        <v>0</v>
      </c>
      <c r="BR474" s="494"/>
      <c r="BS474" s="494"/>
      <c r="BT474" s="494"/>
      <c r="BX474" s="493">
        <f t="shared" si="201"/>
        <v>0</v>
      </c>
      <c r="BY474" s="493" t="e">
        <f>#REF!*BE474</f>
        <v>#REF!</v>
      </c>
      <c r="BZ474" s="493">
        <f t="shared" si="183"/>
        <v>0</v>
      </c>
    </row>
    <row r="475" spans="1:78" ht="49.9" customHeight="1">
      <c r="A475" s="482">
        <f>IFERROR(VLOOKUP(G475,'base dados'!$K$2:$L$3,2,FALSE),0)</f>
        <v>0</v>
      </c>
      <c r="B475" s="482">
        <f>IFERROR(VLOOKUP(H475,'base dados'!$O$2:$P$5,2,FALSE),0)</f>
        <v>0</v>
      </c>
      <c r="C475" s="578">
        <f t="shared" si="181"/>
        <v>465</v>
      </c>
      <c r="D475" s="578"/>
      <c r="E475" s="578"/>
      <c r="F475" s="581"/>
      <c r="G475" s="579"/>
      <c r="H475" s="579"/>
      <c r="I475" s="578" t="str">
        <f>IFERROR(VLOOKUP(H475,'base dados'!$B$1:$E$47,4,FALSE)," ")</f>
        <v xml:space="preserve"> </v>
      </c>
      <c r="J475" s="582" t="s">
        <v>861</v>
      </c>
      <c r="K475" s="582">
        <v>100</v>
      </c>
      <c r="L475" s="586">
        <f t="shared" si="185"/>
        <v>100</v>
      </c>
      <c r="M475" s="587"/>
      <c r="N475" s="587"/>
      <c r="O475" s="586">
        <f t="shared" si="186"/>
        <v>0</v>
      </c>
      <c r="P475" s="587"/>
      <c r="Q475" s="587"/>
      <c r="R475" s="587"/>
      <c r="S475" s="587"/>
      <c r="T475" s="586">
        <f t="shared" si="187"/>
        <v>0</v>
      </c>
      <c r="U475" s="582"/>
      <c r="V475" s="582"/>
      <c r="W475" s="582"/>
      <c r="X475" s="582"/>
      <c r="Y475" s="586">
        <f t="shared" si="188"/>
        <v>0</v>
      </c>
      <c r="Z475" s="582"/>
      <c r="AA475" s="582"/>
      <c r="AB475" s="586">
        <f t="shared" si="189"/>
        <v>0</v>
      </c>
      <c r="AC475" s="582"/>
      <c r="AD475" s="582"/>
      <c r="AE475" s="582"/>
      <c r="AF475" s="586">
        <f t="shared" si="190"/>
        <v>0</v>
      </c>
      <c r="AG475" s="582"/>
      <c r="AH475" s="582"/>
      <c r="AI475" s="582"/>
      <c r="AJ475" s="582"/>
      <c r="AK475" s="586">
        <f t="shared" si="191"/>
        <v>0</v>
      </c>
      <c r="AL475" s="582"/>
      <c r="AM475" s="582"/>
      <c r="AN475" s="586">
        <f t="shared" si="192"/>
        <v>0</v>
      </c>
      <c r="AO475" s="582"/>
      <c r="AP475" s="582"/>
      <c r="AQ475" s="582"/>
      <c r="AR475" s="588">
        <f t="shared" si="193"/>
        <v>0</v>
      </c>
      <c r="AS475" s="590">
        <f t="shared" si="182"/>
        <v>0</v>
      </c>
      <c r="AT475" s="583" t="str">
        <f t="shared" si="194"/>
        <v/>
      </c>
      <c r="AU475" s="583" t="str">
        <f t="shared" si="195"/>
        <v/>
      </c>
      <c r="AV475" s="584" t="str">
        <f>IFERROR(VLOOKUP(G475,'base dados'!$B$2:$C$47,2,FALSE),"")</f>
        <v/>
      </c>
      <c r="AW475" s="589">
        <f t="shared" si="196"/>
        <v>0</v>
      </c>
      <c r="AX475" s="583" t="str">
        <f t="shared" si="197"/>
        <v/>
      </c>
      <c r="AY475" s="583" t="str">
        <f t="shared" si="198"/>
        <v/>
      </c>
      <c r="AZ475" s="585" t="str">
        <f>IFERROR(VLOOKUP(H475,'base dados'!$B$2:$C$47,2,FALSE),"")</f>
        <v/>
      </c>
      <c r="BA475" s="589">
        <f t="shared" si="199"/>
        <v>0</v>
      </c>
      <c r="BB475" s="589">
        <f t="shared" si="200"/>
        <v>0</v>
      </c>
      <c r="BD475" s="494"/>
      <c r="BE475" s="494"/>
      <c r="BF475" s="494"/>
      <c r="BG475" s="494"/>
      <c r="BH475" s="482" t="e">
        <f>VLOOKUP(I475,[27]TABELAS!$E$1:$F$48,2,0)</f>
        <v>#N/A</v>
      </c>
      <c r="BI475" s="491" t="str">
        <f>IF(AV475="","",VLOOKUP(CONCATENATE(I475,K475),[27]atualizada!$A$6:$N$160,12,0))</f>
        <v/>
      </c>
      <c r="BJ475" s="491" t="e">
        <f>IF(#REF!="","",VLOOKUP(CONCATENATE(I475,K475),[27]atualizada!$A$6:$N$160,8,0))</f>
        <v>#REF!</v>
      </c>
      <c r="BK475" s="491" t="e">
        <f>IF(BA475="","",VLOOKUP(CONCATENATE(I475,K475),[27]atualizada!$A$6:$N$160,10,0))</f>
        <v>#N/A</v>
      </c>
      <c r="BL475" s="494"/>
      <c r="BM475" s="494"/>
      <c r="BO475" s="491"/>
      <c r="BP475" s="491"/>
      <c r="BQ475" s="492">
        <f t="shared" si="184"/>
        <v>0</v>
      </c>
      <c r="BR475" s="494"/>
      <c r="BS475" s="494"/>
      <c r="BT475" s="494"/>
      <c r="BX475" s="493">
        <f t="shared" si="201"/>
        <v>0</v>
      </c>
      <c r="BY475" s="493" t="e">
        <f>#REF!*BE475</f>
        <v>#REF!</v>
      </c>
      <c r="BZ475" s="493">
        <f t="shared" si="183"/>
        <v>0</v>
      </c>
    </row>
    <row r="476" spans="1:78" ht="49.9" customHeight="1">
      <c r="A476" s="482">
        <f>IFERROR(VLOOKUP(G476,'base dados'!$K$2:$L$3,2,FALSE),0)</f>
        <v>0</v>
      </c>
      <c r="B476" s="482">
        <f>IFERROR(VLOOKUP(H476,'base dados'!$O$2:$P$5,2,FALSE),0)</f>
        <v>0</v>
      </c>
      <c r="C476" s="578">
        <f t="shared" si="181"/>
        <v>466</v>
      </c>
      <c r="D476" s="578"/>
      <c r="E476" s="578"/>
      <c r="F476" s="581"/>
      <c r="G476" s="579"/>
      <c r="H476" s="579"/>
      <c r="I476" s="578" t="str">
        <f>IFERROR(VLOOKUP(H476,'base dados'!$B$1:$E$47,4,FALSE)," ")</f>
        <v xml:space="preserve"> </v>
      </c>
      <c r="J476" s="582" t="s">
        <v>861</v>
      </c>
      <c r="K476" s="582">
        <v>100</v>
      </c>
      <c r="L476" s="586">
        <f t="shared" si="185"/>
        <v>100</v>
      </c>
      <c r="M476" s="587"/>
      <c r="N476" s="587"/>
      <c r="O476" s="586">
        <f t="shared" si="186"/>
        <v>0</v>
      </c>
      <c r="P476" s="587"/>
      <c r="Q476" s="587"/>
      <c r="R476" s="587"/>
      <c r="S476" s="587"/>
      <c r="T476" s="586">
        <f t="shared" si="187"/>
        <v>0</v>
      </c>
      <c r="U476" s="582"/>
      <c r="V476" s="582"/>
      <c r="W476" s="582"/>
      <c r="X476" s="582"/>
      <c r="Y476" s="586">
        <f t="shared" si="188"/>
        <v>0</v>
      </c>
      <c r="Z476" s="582"/>
      <c r="AA476" s="582"/>
      <c r="AB476" s="586">
        <f t="shared" si="189"/>
        <v>0</v>
      </c>
      <c r="AC476" s="582"/>
      <c r="AD476" s="582"/>
      <c r="AE476" s="582"/>
      <c r="AF476" s="586">
        <f t="shared" si="190"/>
        <v>0</v>
      </c>
      <c r="AG476" s="582"/>
      <c r="AH476" s="582"/>
      <c r="AI476" s="582"/>
      <c r="AJ476" s="582"/>
      <c r="AK476" s="586">
        <f t="shared" si="191"/>
        <v>0</v>
      </c>
      <c r="AL476" s="582"/>
      <c r="AM476" s="582"/>
      <c r="AN476" s="586">
        <f t="shared" si="192"/>
        <v>0</v>
      </c>
      <c r="AO476" s="582"/>
      <c r="AP476" s="582"/>
      <c r="AQ476" s="582"/>
      <c r="AR476" s="588">
        <f t="shared" si="193"/>
        <v>0</v>
      </c>
      <c r="AS476" s="590">
        <f t="shared" si="182"/>
        <v>0</v>
      </c>
      <c r="AT476" s="583" t="str">
        <f t="shared" si="194"/>
        <v/>
      </c>
      <c r="AU476" s="583" t="str">
        <f t="shared" si="195"/>
        <v/>
      </c>
      <c r="AV476" s="584" t="str">
        <f>IFERROR(VLOOKUP(G476,'base dados'!$B$2:$C$47,2,FALSE),"")</f>
        <v/>
      </c>
      <c r="AW476" s="589">
        <f t="shared" si="196"/>
        <v>0</v>
      </c>
      <c r="AX476" s="583" t="str">
        <f t="shared" si="197"/>
        <v/>
      </c>
      <c r="AY476" s="583" t="str">
        <f t="shared" si="198"/>
        <v/>
      </c>
      <c r="AZ476" s="585" t="str">
        <f>IFERROR(VLOOKUP(H476,'base dados'!$B$2:$C$47,2,FALSE),"")</f>
        <v/>
      </c>
      <c r="BA476" s="589">
        <f t="shared" si="199"/>
        <v>0</v>
      </c>
      <c r="BB476" s="589">
        <f t="shared" si="200"/>
        <v>0</v>
      </c>
      <c r="BD476" s="494"/>
      <c r="BE476" s="494"/>
      <c r="BF476" s="494"/>
      <c r="BG476" s="494"/>
      <c r="BH476" s="482" t="e">
        <f>VLOOKUP(I476,[27]TABELAS!$E$1:$F$48,2,0)</f>
        <v>#N/A</v>
      </c>
      <c r="BI476" s="491" t="str">
        <f>IF(AV476="","",VLOOKUP(CONCATENATE(I476,K476),[27]atualizada!$A$6:$N$160,12,0))</f>
        <v/>
      </c>
      <c r="BJ476" s="491" t="e">
        <f>IF(#REF!="","",VLOOKUP(CONCATENATE(I476,K476),[27]atualizada!$A$6:$N$160,8,0))</f>
        <v>#REF!</v>
      </c>
      <c r="BK476" s="491" t="e">
        <f>IF(BA476="","",VLOOKUP(CONCATENATE(I476,K476),[27]atualizada!$A$6:$N$160,10,0))</f>
        <v>#N/A</v>
      </c>
      <c r="BL476" s="494"/>
      <c r="BM476" s="494"/>
      <c r="BO476" s="491"/>
      <c r="BP476" s="491"/>
      <c r="BQ476" s="492">
        <f t="shared" si="184"/>
        <v>0</v>
      </c>
      <c r="BR476" s="494"/>
      <c r="BS476" s="494"/>
      <c r="BT476" s="494"/>
      <c r="BX476" s="493">
        <f t="shared" si="201"/>
        <v>0</v>
      </c>
      <c r="BY476" s="493" t="e">
        <f>#REF!*BE476</f>
        <v>#REF!</v>
      </c>
      <c r="BZ476" s="493">
        <f t="shared" si="183"/>
        <v>0</v>
      </c>
    </row>
    <row r="477" spans="1:78" ht="49.9" customHeight="1">
      <c r="A477" s="482">
        <f>IFERROR(VLOOKUP(G477,'base dados'!$K$2:$L$3,2,FALSE),0)</f>
        <v>0</v>
      </c>
      <c r="B477" s="482">
        <f>IFERROR(VLOOKUP(H477,'base dados'!$O$2:$P$5,2,FALSE),0)</f>
        <v>0</v>
      </c>
      <c r="C477" s="578">
        <f t="shared" si="181"/>
        <v>467</v>
      </c>
      <c r="D477" s="578"/>
      <c r="E477" s="578"/>
      <c r="F477" s="581"/>
      <c r="G477" s="579"/>
      <c r="H477" s="579"/>
      <c r="I477" s="578" t="str">
        <f>IFERROR(VLOOKUP(H477,'base dados'!$B$1:$E$47,4,FALSE)," ")</f>
        <v xml:space="preserve"> </v>
      </c>
      <c r="J477" s="582" t="s">
        <v>861</v>
      </c>
      <c r="K477" s="582">
        <v>100</v>
      </c>
      <c r="L477" s="586">
        <f t="shared" si="185"/>
        <v>100</v>
      </c>
      <c r="M477" s="587"/>
      <c r="N477" s="587"/>
      <c r="O477" s="586">
        <f t="shared" si="186"/>
        <v>0</v>
      </c>
      <c r="P477" s="587"/>
      <c r="Q477" s="587"/>
      <c r="R477" s="587"/>
      <c r="S477" s="587"/>
      <c r="T477" s="586">
        <f t="shared" si="187"/>
        <v>0</v>
      </c>
      <c r="U477" s="582"/>
      <c r="V477" s="582"/>
      <c r="W477" s="582"/>
      <c r="X477" s="582"/>
      <c r="Y477" s="586">
        <f t="shared" si="188"/>
        <v>0</v>
      </c>
      <c r="Z477" s="582"/>
      <c r="AA477" s="582"/>
      <c r="AB477" s="586">
        <f t="shared" si="189"/>
        <v>0</v>
      </c>
      <c r="AC477" s="582"/>
      <c r="AD477" s="582"/>
      <c r="AE477" s="582"/>
      <c r="AF477" s="586">
        <f t="shared" si="190"/>
        <v>0</v>
      </c>
      <c r="AG477" s="582"/>
      <c r="AH477" s="582"/>
      <c r="AI477" s="582"/>
      <c r="AJ477" s="582"/>
      <c r="AK477" s="586">
        <f t="shared" si="191"/>
        <v>0</v>
      </c>
      <c r="AL477" s="582"/>
      <c r="AM477" s="582"/>
      <c r="AN477" s="586">
        <f t="shared" si="192"/>
        <v>0</v>
      </c>
      <c r="AO477" s="582"/>
      <c r="AP477" s="582"/>
      <c r="AQ477" s="582"/>
      <c r="AR477" s="588">
        <f t="shared" si="193"/>
        <v>0</v>
      </c>
      <c r="AS477" s="590">
        <f t="shared" si="182"/>
        <v>0</v>
      </c>
      <c r="AT477" s="583" t="str">
        <f t="shared" si="194"/>
        <v/>
      </c>
      <c r="AU477" s="583" t="str">
        <f t="shared" si="195"/>
        <v/>
      </c>
      <c r="AV477" s="584" t="str">
        <f>IFERROR(VLOOKUP(G477,'base dados'!$B$2:$C$47,2,FALSE),"")</f>
        <v/>
      </c>
      <c r="AW477" s="589">
        <f t="shared" si="196"/>
        <v>0</v>
      </c>
      <c r="AX477" s="583" t="str">
        <f t="shared" si="197"/>
        <v/>
      </c>
      <c r="AY477" s="583" t="str">
        <f t="shared" si="198"/>
        <v/>
      </c>
      <c r="AZ477" s="585" t="str">
        <f>IFERROR(VLOOKUP(H477,'base dados'!$B$2:$C$47,2,FALSE),"")</f>
        <v/>
      </c>
      <c r="BA477" s="589">
        <f t="shared" si="199"/>
        <v>0</v>
      </c>
      <c r="BB477" s="589">
        <f t="shared" si="200"/>
        <v>0</v>
      </c>
      <c r="BD477" s="494"/>
      <c r="BE477" s="494"/>
      <c r="BF477" s="494"/>
      <c r="BG477" s="494"/>
      <c r="BH477" s="482" t="e">
        <f>VLOOKUP(I477,[27]TABELAS!$E$1:$F$48,2,0)</f>
        <v>#N/A</v>
      </c>
      <c r="BI477" s="491" t="str">
        <f>IF(AV477="","",VLOOKUP(CONCATENATE(I477,K477),[27]atualizada!$A$6:$N$160,12,0))</f>
        <v/>
      </c>
      <c r="BJ477" s="491" t="e">
        <f>IF(#REF!="","",VLOOKUP(CONCATENATE(I477,K477),[27]atualizada!$A$6:$N$160,8,0))</f>
        <v>#REF!</v>
      </c>
      <c r="BK477" s="491" t="e">
        <f>IF(BA477="","",VLOOKUP(CONCATENATE(I477,K477),[27]atualizada!$A$6:$N$160,10,0))</f>
        <v>#N/A</v>
      </c>
      <c r="BL477" s="494"/>
      <c r="BM477" s="494"/>
      <c r="BO477" s="491"/>
      <c r="BP477" s="491"/>
      <c r="BQ477" s="492">
        <f t="shared" si="184"/>
        <v>0</v>
      </c>
      <c r="BR477" s="494"/>
      <c r="BS477" s="494"/>
      <c r="BT477" s="494"/>
      <c r="BX477" s="493">
        <f t="shared" si="201"/>
        <v>0</v>
      </c>
      <c r="BY477" s="493" t="e">
        <f>#REF!*BE477</f>
        <v>#REF!</v>
      </c>
      <c r="BZ477" s="493">
        <f t="shared" si="183"/>
        <v>0</v>
      </c>
    </row>
    <row r="478" spans="1:78" ht="49.9" customHeight="1">
      <c r="A478" s="482">
        <f>IFERROR(VLOOKUP(G478,'base dados'!$K$2:$L$3,2,FALSE),0)</f>
        <v>0</v>
      </c>
      <c r="B478" s="482">
        <f>IFERROR(VLOOKUP(H478,'base dados'!$O$2:$P$5,2,FALSE),0)</f>
        <v>0</v>
      </c>
      <c r="C478" s="578">
        <f t="shared" si="181"/>
        <v>468</v>
      </c>
      <c r="D478" s="578"/>
      <c r="E478" s="578"/>
      <c r="F478" s="581"/>
      <c r="G478" s="579"/>
      <c r="H478" s="579"/>
      <c r="I478" s="578" t="str">
        <f>IFERROR(VLOOKUP(H478,'base dados'!$B$1:$E$47,4,FALSE)," ")</f>
        <v xml:space="preserve"> </v>
      </c>
      <c r="J478" s="582" t="s">
        <v>861</v>
      </c>
      <c r="K478" s="582">
        <v>100</v>
      </c>
      <c r="L478" s="586">
        <f t="shared" si="185"/>
        <v>100</v>
      </c>
      <c r="M478" s="587"/>
      <c r="N478" s="587"/>
      <c r="O478" s="586">
        <f t="shared" si="186"/>
        <v>0</v>
      </c>
      <c r="P478" s="587"/>
      <c r="Q478" s="587"/>
      <c r="R478" s="587"/>
      <c r="S478" s="587"/>
      <c r="T478" s="586">
        <f t="shared" si="187"/>
        <v>0</v>
      </c>
      <c r="U478" s="582"/>
      <c r="V478" s="582"/>
      <c r="W478" s="582"/>
      <c r="X478" s="582"/>
      <c r="Y478" s="586">
        <f t="shared" si="188"/>
        <v>0</v>
      </c>
      <c r="Z478" s="582"/>
      <c r="AA478" s="582"/>
      <c r="AB478" s="586">
        <f t="shared" si="189"/>
        <v>0</v>
      </c>
      <c r="AC478" s="582"/>
      <c r="AD478" s="582"/>
      <c r="AE478" s="582"/>
      <c r="AF478" s="586">
        <f t="shared" si="190"/>
        <v>0</v>
      </c>
      <c r="AG478" s="582"/>
      <c r="AH478" s="582"/>
      <c r="AI478" s="582"/>
      <c r="AJ478" s="582"/>
      <c r="AK478" s="586">
        <f t="shared" si="191"/>
        <v>0</v>
      </c>
      <c r="AL478" s="582"/>
      <c r="AM478" s="582"/>
      <c r="AN478" s="586">
        <f t="shared" si="192"/>
        <v>0</v>
      </c>
      <c r="AO478" s="582"/>
      <c r="AP478" s="582"/>
      <c r="AQ478" s="582"/>
      <c r="AR478" s="588">
        <f t="shared" si="193"/>
        <v>0</v>
      </c>
      <c r="AS478" s="590">
        <f t="shared" si="182"/>
        <v>0</v>
      </c>
      <c r="AT478" s="583" t="str">
        <f t="shared" si="194"/>
        <v/>
      </c>
      <c r="AU478" s="583" t="str">
        <f t="shared" si="195"/>
        <v/>
      </c>
      <c r="AV478" s="584" t="str">
        <f>IFERROR(VLOOKUP(G478,'base dados'!$B$2:$C$47,2,FALSE),"")</f>
        <v/>
      </c>
      <c r="AW478" s="589">
        <f t="shared" si="196"/>
        <v>0</v>
      </c>
      <c r="AX478" s="583" t="str">
        <f t="shared" si="197"/>
        <v/>
      </c>
      <c r="AY478" s="583" t="str">
        <f t="shared" si="198"/>
        <v/>
      </c>
      <c r="AZ478" s="585" t="str">
        <f>IFERROR(VLOOKUP(H478,'base dados'!$B$2:$C$47,2,FALSE),"")</f>
        <v/>
      </c>
      <c r="BA478" s="589">
        <f t="shared" si="199"/>
        <v>0</v>
      </c>
      <c r="BB478" s="589">
        <f t="shared" si="200"/>
        <v>0</v>
      </c>
      <c r="BD478" s="494"/>
      <c r="BE478" s="494"/>
      <c r="BF478" s="494"/>
      <c r="BG478" s="494"/>
      <c r="BH478" s="482" t="e">
        <f>VLOOKUP(I478,[27]TABELAS!$E$1:$F$48,2,0)</f>
        <v>#N/A</v>
      </c>
      <c r="BI478" s="491" t="str">
        <f>IF(AV478="","",VLOOKUP(CONCATENATE(I478,K478),[27]atualizada!$A$6:$N$160,12,0))</f>
        <v/>
      </c>
      <c r="BJ478" s="491" t="e">
        <f>IF(#REF!="","",VLOOKUP(CONCATENATE(I478,K478),[27]atualizada!$A$6:$N$160,8,0))</f>
        <v>#REF!</v>
      </c>
      <c r="BK478" s="491" t="e">
        <f>IF(BA478="","",VLOOKUP(CONCATENATE(I478,K478),[27]atualizada!$A$6:$N$160,10,0))</f>
        <v>#N/A</v>
      </c>
      <c r="BL478" s="494"/>
      <c r="BM478" s="494"/>
      <c r="BO478" s="491"/>
      <c r="BP478" s="491"/>
      <c r="BQ478" s="492">
        <f t="shared" si="184"/>
        <v>0</v>
      </c>
      <c r="BR478" s="494"/>
      <c r="BS478" s="494"/>
      <c r="BT478" s="494"/>
      <c r="BX478" s="493">
        <f t="shared" si="201"/>
        <v>0</v>
      </c>
      <c r="BY478" s="493" t="e">
        <f>#REF!*BE478</f>
        <v>#REF!</v>
      </c>
      <c r="BZ478" s="493">
        <f t="shared" si="183"/>
        <v>0</v>
      </c>
    </row>
    <row r="479" spans="1:78" ht="49.9" customHeight="1">
      <c r="A479" s="482">
        <f>IFERROR(VLOOKUP(G479,'base dados'!$K$2:$L$3,2,FALSE),0)</f>
        <v>0</v>
      </c>
      <c r="B479" s="482">
        <f>IFERROR(VLOOKUP(H479,'base dados'!$O$2:$P$5,2,FALSE),0)</f>
        <v>0</v>
      </c>
      <c r="C479" s="578">
        <f t="shared" si="181"/>
        <v>469</v>
      </c>
      <c r="D479" s="578"/>
      <c r="E479" s="578"/>
      <c r="F479" s="581"/>
      <c r="G479" s="579"/>
      <c r="H479" s="579"/>
      <c r="I479" s="578" t="str">
        <f>IFERROR(VLOOKUP(H479,'base dados'!$B$1:$E$47,4,FALSE)," ")</f>
        <v xml:space="preserve"> </v>
      </c>
      <c r="J479" s="582" t="s">
        <v>861</v>
      </c>
      <c r="K479" s="582">
        <v>100</v>
      </c>
      <c r="L479" s="586">
        <f t="shared" si="185"/>
        <v>100</v>
      </c>
      <c r="M479" s="587"/>
      <c r="N479" s="587"/>
      <c r="O479" s="586">
        <f t="shared" si="186"/>
        <v>0</v>
      </c>
      <c r="P479" s="587"/>
      <c r="Q479" s="587"/>
      <c r="R479" s="587"/>
      <c r="S479" s="587"/>
      <c r="T479" s="586">
        <f t="shared" si="187"/>
        <v>0</v>
      </c>
      <c r="U479" s="582"/>
      <c r="V479" s="582"/>
      <c r="W479" s="582"/>
      <c r="X479" s="582"/>
      <c r="Y479" s="586">
        <f t="shared" si="188"/>
        <v>0</v>
      </c>
      <c r="Z479" s="582"/>
      <c r="AA479" s="582"/>
      <c r="AB479" s="586">
        <f t="shared" si="189"/>
        <v>0</v>
      </c>
      <c r="AC479" s="582"/>
      <c r="AD479" s="582"/>
      <c r="AE479" s="582"/>
      <c r="AF479" s="586">
        <f t="shared" si="190"/>
        <v>0</v>
      </c>
      <c r="AG479" s="582"/>
      <c r="AH479" s="582"/>
      <c r="AI479" s="582"/>
      <c r="AJ479" s="582"/>
      <c r="AK479" s="586">
        <f t="shared" si="191"/>
        <v>0</v>
      </c>
      <c r="AL479" s="582"/>
      <c r="AM479" s="582"/>
      <c r="AN479" s="586">
        <f t="shared" si="192"/>
        <v>0</v>
      </c>
      <c r="AO479" s="582"/>
      <c r="AP479" s="582"/>
      <c r="AQ479" s="582"/>
      <c r="AR479" s="588">
        <f t="shared" si="193"/>
        <v>0</v>
      </c>
      <c r="AS479" s="590">
        <f t="shared" si="182"/>
        <v>0</v>
      </c>
      <c r="AT479" s="583" t="str">
        <f t="shared" si="194"/>
        <v/>
      </c>
      <c r="AU479" s="583" t="str">
        <f t="shared" si="195"/>
        <v/>
      </c>
      <c r="AV479" s="584" t="str">
        <f>IFERROR(VLOOKUP(G479,'base dados'!$B$2:$C$47,2,FALSE),"")</f>
        <v/>
      </c>
      <c r="AW479" s="589">
        <f t="shared" si="196"/>
        <v>0</v>
      </c>
      <c r="AX479" s="583" t="str">
        <f t="shared" si="197"/>
        <v/>
      </c>
      <c r="AY479" s="583" t="str">
        <f t="shared" si="198"/>
        <v/>
      </c>
      <c r="AZ479" s="585" t="str">
        <f>IFERROR(VLOOKUP(H479,'base dados'!$B$2:$C$47,2,FALSE),"")</f>
        <v/>
      </c>
      <c r="BA479" s="589">
        <f t="shared" si="199"/>
        <v>0</v>
      </c>
      <c r="BB479" s="589">
        <f t="shared" si="200"/>
        <v>0</v>
      </c>
      <c r="BD479" s="494"/>
      <c r="BE479" s="494"/>
      <c r="BF479" s="494"/>
      <c r="BG479" s="494"/>
      <c r="BH479" s="482" t="e">
        <f>VLOOKUP(I479,[27]TABELAS!$E$1:$F$48,2,0)</f>
        <v>#N/A</v>
      </c>
      <c r="BI479" s="491" t="str">
        <f>IF(AV479="","",VLOOKUP(CONCATENATE(I479,K479),[27]atualizada!$A$6:$N$160,12,0))</f>
        <v/>
      </c>
      <c r="BJ479" s="491" t="e">
        <f>IF(#REF!="","",VLOOKUP(CONCATENATE(I479,K479),[27]atualizada!$A$6:$N$160,8,0))</f>
        <v>#REF!</v>
      </c>
      <c r="BK479" s="491" t="e">
        <f>IF(BA479="","",VLOOKUP(CONCATENATE(I479,K479),[27]atualizada!$A$6:$N$160,10,0))</f>
        <v>#N/A</v>
      </c>
      <c r="BL479" s="494"/>
      <c r="BM479" s="494"/>
      <c r="BO479" s="491"/>
      <c r="BP479" s="491"/>
      <c r="BQ479" s="492">
        <f t="shared" si="184"/>
        <v>0</v>
      </c>
      <c r="BR479" s="494"/>
      <c r="BS479" s="494"/>
      <c r="BT479" s="494"/>
      <c r="BX479" s="493">
        <f t="shared" si="201"/>
        <v>0</v>
      </c>
      <c r="BY479" s="493" t="e">
        <f>#REF!*BE479</f>
        <v>#REF!</v>
      </c>
      <c r="BZ479" s="493">
        <f t="shared" si="183"/>
        <v>0</v>
      </c>
    </row>
    <row r="480" spans="1:78" ht="49.9" customHeight="1">
      <c r="A480" s="482">
        <f>IFERROR(VLOOKUP(G480,'base dados'!$K$2:$L$3,2,FALSE),0)</f>
        <v>0</v>
      </c>
      <c r="B480" s="482">
        <f>IFERROR(VLOOKUP(H480,'base dados'!$O$2:$P$5,2,FALSE),0)</f>
        <v>0</v>
      </c>
      <c r="C480" s="578">
        <f t="shared" si="181"/>
        <v>470</v>
      </c>
      <c r="D480" s="578"/>
      <c r="E480" s="578"/>
      <c r="F480" s="581"/>
      <c r="G480" s="579"/>
      <c r="H480" s="579"/>
      <c r="I480" s="578" t="str">
        <f>IFERROR(VLOOKUP(H480,'base dados'!$B$1:$E$47,4,FALSE)," ")</f>
        <v xml:space="preserve"> </v>
      </c>
      <c r="J480" s="582" t="s">
        <v>861</v>
      </c>
      <c r="K480" s="582">
        <v>100</v>
      </c>
      <c r="L480" s="586">
        <f t="shared" si="185"/>
        <v>100</v>
      </c>
      <c r="M480" s="587"/>
      <c r="N480" s="587"/>
      <c r="O480" s="586">
        <f t="shared" si="186"/>
        <v>0</v>
      </c>
      <c r="P480" s="587"/>
      <c r="Q480" s="587"/>
      <c r="R480" s="587"/>
      <c r="S480" s="587"/>
      <c r="T480" s="586">
        <f t="shared" si="187"/>
        <v>0</v>
      </c>
      <c r="U480" s="582"/>
      <c r="V480" s="582"/>
      <c r="W480" s="582"/>
      <c r="X480" s="582"/>
      <c r="Y480" s="586">
        <f t="shared" si="188"/>
        <v>0</v>
      </c>
      <c r="Z480" s="582"/>
      <c r="AA480" s="582"/>
      <c r="AB480" s="586">
        <f t="shared" si="189"/>
        <v>0</v>
      </c>
      <c r="AC480" s="582"/>
      <c r="AD480" s="582"/>
      <c r="AE480" s="582"/>
      <c r="AF480" s="586">
        <f t="shared" si="190"/>
        <v>0</v>
      </c>
      <c r="AG480" s="582"/>
      <c r="AH480" s="582"/>
      <c r="AI480" s="582"/>
      <c r="AJ480" s="582"/>
      <c r="AK480" s="586">
        <f t="shared" si="191"/>
        <v>0</v>
      </c>
      <c r="AL480" s="582"/>
      <c r="AM480" s="582"/>
      <c r="AN480" s="586">
        <f t="shared" si="192"/>
        <v>0</v>
      </c>
      <c r="AO480" s="582"/>
      <c r="AP480" s="582"/>
      <c r="AQ480" s="582"/>
      <c r="AR480" s="588">
        <f t="shared" si="193"/>
        <v>0</v>
      </c>
      <c r="AS480" s="590">
        <f t="shared" si="182"/>
        <v>0</v>
      </c>
      <c r="AT480" s="583" t="str">
        <f t="shared" si="194"/>
        <v/>
      </c>
      <c r="AU480" s="583" t="str">
        <f t="shared" si="195"/>
        <v/>
      </c>
      <c r="AV480" s="584" t="str">
        <f>IFERROR(VLOOKUP(G480,'base dados'!$B$2:$C$47,2,FALSE),"")</f>
        <v/>
      </c>
      <c r="AW480" s="589">
        <f t="shared" si="196"/>
        <v>0</v>
      </c>
      <c r="AX480" s="583" t="str">
        <f t="shared" si="197"/>
        <v/>
      </c>
      <c r="AY480" s="583" t="str">
        <f t="shared" si="198"/>
        <v/>
      </c>
      <c r="AZ480" s="585" t="str">
        <f>IFERROR(VLOOKUP(H480,'base dados'!$B$2:$C$47,2,FALSE),"")</f>
        <v/>
      </c>
      <c r="BA480" s="589">
        <f t="shared" si="199"/>
        <v>0</v>
      </c>
      <c r="BB480" s="589">
        <f t="shared" si="200"/>
        <v>0</v>
      </c>
      <c r="BD480" s="494"/>
      <c r="BE480" s="494"/>
      <c r="BF480" s="494"/>
      <c r="BG480" s="494"/>
      <c r="BH480" s="482" t="e">
        <f>VLOOKUP(I480,[27]TABELAS!$E$1:$F$48,2,0)</f>
        <v>#N/A</v>
      </c>
      <c r="BI480" s="491" t="str">
        <f>IF(AV480="","",VLOOKUP(CONCATENATE(I480,K480),[27]atualizada!$A$6:$N$160,12,0))</f>
        <v/>
      </c>
      <c r="BJ480" s="491" t="e">
        <f>IF(#REF!="","",VLOOKUP(CONCATENATE(I480,K480),[27]atualizada!$A$6:$N$160,8,0))</f>
        <v>#REF!</v>
      </c>
      <c r="BK480" s="491" t="e">
        <f>IF(BA480="","",VLOOKUP(CONCATENATE(I480,K480),[27]atualizada!$A$6:$N$160,10,0))</f>
        <v>#N/A</v>
      </c>
      <c r="BL480" s="494"/>
      <c r="BM480" s="494"/>
      <c r="BO480" s="491"/>
      <c r="BP480" s="491"/>
      <c r="BQ480" s="492">
        <f t="shared" si="184"/>
        <v>0</v>
      </c>
      <c r="BR480" s="494"/>
      <c r="BS480" s="494"/>
      <c r="BT480" s="494"/>
      <c r="BX480" s="493">
        <f t="shared" si="201"/>
        <v>0</v>
      </c>
      <c r="BY480" s="493" t="e">
        <f>#REF!*BE480</f>
        <v>#REF!</v>
      </c>
      <c r="BZ480" s="493">
        <f t="shared" si="183"/>
        <v>0</v>
      </c>
    </row>
    <row r="481" spans="1:78" ht="49.9" customHeight="1">
      <c r="A481" s="482">
        <f>IFERROR(VLOOKUP(G481,'base dados'!$K$2:$L$3,2,FALSE),0)</f>
        <v>0</v>
      </c>
      <c r="B481" s="482">
        <f>IFERROR(VLOOKUP(H481,'base dados'!$O$2:$P$5,2,FALSE),0)</f>
        <v>0</v>
      </c>
      <c r="C481" s="578">
        <f t="shared" si="181"/>
        <v>471</v>
      </c>
      <c r="D481" s="578"/>
      <c r="E481" s="578"/>
      <c r="F481" s="581"/>
      <c r="G481" s="579"/>
      <c r="H481" s="579"/>
      <c r="I481" s="578" t="str">
        <f>IFERROR(VLOOKUP(H481,'base dados'!$B$1:$E$47,4,FALSE)," ")</f>
        <v xml:space="preserve"> </v>
      </c>
      <c r="J481" s="582" t="s">
        <v>861</v>
      </c>
      <c r="K481" s="582">
        <v>100</v>
      </c>
      <c r="L481" s="586">
        <f t="shared" si="185"/>
        <v>100</v>
      </c>
      <c r="M481" s="587"/>
      <c r="N481" s="587"/>
      <c r="O481" s="586">
        <f t="shared" si="186"/>
        <v>0</v>
      </c>
      <c r="P481" s="587"/>
      <c r="Q481" s="587"/>
      <c r="R481" s="587"/>
      <c r="S481" s="587"/>
      <c r="T481" s="586">
        <f t="shared" si="187"/>
        <v>0</v>
      </c>
      <c r="U481" s="582"/>
      <c r="V481" s="582"/>
      <c r="W481" s="582"/>
      <c r="X481" s="582"/>
      <c r="Y481" s="586">
        <f t="shared" si="188"/>
        <v>0</v>
      </c>
      <c r="Z481" s="582"/>
      <c r="AA481" s="582"/>
      <c r="AB481" s="586">
        <f t="shared" si="189"/>
        <v>0</v>
      </c>
      <c r="AC481" s="582"/>
      <c r="AD481" s="582"/>
      <c r="AE481" s="582"/>
      <c r="AF481" s="586">
        <f t="shared" si="190"/>
        <v>0</v>
      </c>
      <c r="AG481" s="582"/>
      <c r="AH481" s="582"/>
      <c r="AI481" s="582"/>
      <c r="AJ481" s="582"/>
      <c r="AK481" s="586">
        <f t="shared" si="191"/>
        <v>0</v>
      </c>
      <c r="AL481" s="582"/>
      <c r="AM481" s="582"/>
      <c r="AN481" s="586">
        <f t="shared" si="192"/>
        <v>0</v>
      </c>
      <c r="AO481" s="582"/>
      <c r="AP481" s="582"/>
      <c r="AQ481" s="582"/>
      <c r="AR481" s="588">
        <f t="shared" si="193"/>
        <v>0</v>
      </c>
      <c r="AS481" s="590">
        <f t="shared" si="182"/>
        <v>0</v>
      </c>
      <c r="AT481" s="583" t="str">
        <f t="shared" si="194"/>
        <v/>
      </c>
      <c r="AU481" s="583" t="str">
        <f t="shared" si="195"/>
        <v/>
      </c>
      <c r="AV481" s="584" t="str">
        <f>IFERROR(VLOOKUP(G481,'base dados'!$B$2:$C$47,2,FALSE),"")</f>
        <v/>
      </c>
      <c r="AW481" s="589">
        <f t="shared" si="196"/>
        <v>0</v>
      </c>
      <c r="AX481" s="583" t="str">
        <f t="shared" si="197"/>
        <v/>
      </c>
      <c r="AY481" s="583" t="str">
        <f t="shared" si="198"/>
        <v/>
      </c>
      <c r="AZ481" s="585" t="str">
        <f>IFERROR(VLOOKUP(H481,'base dados'!$B$2:$C$47,2,FALSE),"")</f>
        <v/>
      </c>
      <c r="BA481" s="589">
        <f t="shared" si="199"/>
        <v>0</v>
      </c>
      <c r="BB481" s="589">
        <f t="shared" si="200"/>
        <v>0</v>
      </c>
      <c r="BD481" s="494"/>
      <c r="BE481" s="494"/>
      <c r="BF481" s="494"/>
      <c r="BG481" s="494"/>
      <c r="BH481" s="482" t="e">
        <f>VLOOKUP(I481,[27]TABELAS!$E$1:$F$48,2,0)</f>
        <v>#N/A</v>
      </c>
      <c r="BI481" s="491" t="str">
        <f>IF(AV481="","",VLOOKUP(CONCATENATE(I481,K481),[27]atualizada!$A$6:$N$160,12,0))</f>
        <v/>
      </c>
      <c r="BJ481" s="491" t="e">
        <f>IF(#REF!="","",VLOOKUP(CONCATENATE(I481,K481),[27]atualizada!$A$6:$N$160,8,0))</f>
        <v>#REF!</v>
      </c>
      <c r="BK481" s="491" t="e">
        <f>IF(BA481="","",VLOOKUP(CONCATENATE(I481,K481),[27]atualizada!$A$6:$N$160,10,0))</f>
        <v>#N/A</v>
      </c>
      <c r="BL481" s="494"/>
      <c r="BM481" s="494"/>
      <c r="BO481" s="491"/>
      <c r="BP481" s="491"/>
      <c r="BQ481" s="492">
        <f t="shared" si="184"/>
        <v>0</v>
      </c>
      <c r="BR481" s="494"/>
      <c r="BS481" s="494"/>
      <c r="BT481" s="494"/>
      <c r="BX481" s="493">
        <f t="shared" si="201"/>
        <v>0</v>
      </c>
      <c r="BY481" s="493" t="e">
        <f>#REF!*BE481</f>
        <v>#REF!</v>
      </c>
      <c r="BZ481" s="493">
        <f t="shared" si="183"/>
        <v>0</v>
      </c>
    </row>
    <row r="482" spans="1:78" ht="49.9" customHeight="1">
      <c r="A482" s="482">
        <f>IFERROR(VLOOKUP(G482,'base dados'!$K$2:$L$3,2,FALSE),0)</f>
        <v>0</v>
      </c>
      <c r="B482" s="482">
        <f>IFERROR(VLOOKUP(H482,'base dados'!$O$2:$P$5,2,FALSE),0)</f>
        <v>0</v>
      </c>
      <c r="C482" s="578">
        <f t="shared" si="181"/>
        <v>472</v>
      </c>
      <c r="D482" s="578"/>
      <c r="E482" s="578"/>
      <c r="F482" s="581"/>
      <c r="G482" s="579"/>
      <c r="H482" s="579"/>
      <c r="I482" s="578" t="str">
        <f>IFERROR(VLOOKUP(H482,'base dados'!$B$1:$E$47,4,FALSE)," ")</f>
        <v xml:space="preserve"> </v>
      </c>
      <c r="J482" s="582" t="s">
        <v>861</v>
      </c>
      <c r="K482" s="582">
        <v>100</v>
      </c>
      <c r="L482" s="586">
        <f t="shared" si="185"/>
        <v>100</v>
      </c>
      <c r="M482" s="587"/>
      <c r="N482" s="587"/>
      <c r="O482" s="586">
        <f t="shared" si="186"/>
        <v>0</v>
      </c>
      <c r="P482" s="587"/>
      <c r="Q482" s="587"/>
      <c r="R482" s="587"/>
      <c r="S482" s="587"/>
      <c r="T482" s="586">
        <f t="shared" si="187"/>
        <v>0</v>
      </c>
      <c r="U482" s="582"/>
      <c r="V482" s="582"/>
      <c r="W482" s="582"/>
      <c r="X482" s="582"/>
      <c r="Y482" s="586">
        <f t="shared" si="188"/>
        <v>0</v>
      </c>
      <c r="Z482" s="582"/>
      <c r="AA482" s="582"/>
      <c r="AB482" s="586">
        <f t="shared" si="189"/>
        <v>0</v>
      </c>
      <c r="AC482" s="582"/>
      <c r="AD482" s="582"/>
      <c r="AE482" s="582"/>
      <c r="AF482" s="586">
        <f t="shared" si="190"/>
        <v>0</v>
      </c>
      <c r="AG482" s="582"/>
      <c r="AH482" s="582"/>
      <c r="AI482" s="582"/>
      <c r="AJ482" s="582"/>
      <c r="AK482" s="586">
        <f t="shared" si="191"/>
        <v>0</v>
      </c>
      <c r="AL482" s="582"/>
      <c r="AM482" s="582"/>
      <c r="AN482" s="586">
        <f t="shared" si="192"/>
        <v>0</v>
      </c>
      <c r="AO482" s="582"/>
      <c r="AP482" s="582"/>
      <c r="AQ482" s="582"/>
      <c r="AR482" s="588">
        <f t="shared" si="193"/>
        <v>0</v>
      </c>
      <c r="AS482" s="590">
        <f t="shared" si="182"/>
        <v>0</v>
      </c>
      <c r="AT482" s="583" t="str">
        <f t="shared" si="194"/>
        <v/>
      </c>
      <c r="AU482" s="583" t="str">
        <f t="shared" si="195"/>
        <v/>
      </c>
      <c r="AV482" s="584" t="str">
        <f>IFERROR(VLOOKUP(G482,'base dados'!$B$2:$C$47,2,FALSE),"")</f>
        <v/>
      </c>
      <c r="AW482" s="589">
        <f t="shared" si="196"/>
        <v>0</v>
      </c>
      <c r="AX482" s="583" t="str">
        <f t="shared" si="197"/>
        <v/>
      </c>
      <c r="AY482" s="583" t="str">
        <f t="shared" si="198"/>
        <v/>
      </c>
      <c r="AZ482" s="585" t="str">
        <f>IFERROR(VLOOKUP(H482,'base dados'!$B$2:$C$47,2,FALSE),"")</f>
        <v/>
      </c>
      <c r="BA482" s="589">
        <f t="shared" si="199"/>
        <v>0</v>
      </c>
      <c r="BB482" s="589">
        <f t="shared" si="200"/>
        <v>0</v>
      </c>
      <c r="BD482" s="494"/>
      <c r="BE482" s="494"/>
      <c r="BF482" s="494"/>
      <c r="BG482" s="494"/>
      <c r="BH482" s="482" t="e">
        <f>VLOOKUP(I482,[27]TABELAS!$E$1:$F$48,2,0)</f>
        <v>#N/A</v>
      </c>
      <c r="BI482" s="491" t="str">
        <f>IF(AV482="","",VLOOKUP(CONCATENATE(I482,K482),[27]atualizada!$A$6:$N$160,12,0))</f>
        <v/>
      </c>
      <c r="BJ482" s="491" t="e">
        <f>IF(#REF!="","",VLOOKUP(CONCATENATE(I482,K482),[27]atualizada!$A$6:$N$160,8,0))</f>
        <v>#REF!</v>
      </c>
      <c r="BK482" s="491" t="e">
        <f>IF(BA482="","",VLOOKUP(CONCATENATE(I482,K482),[27]atualizada!$A$6:$N$160,10,0))</f>
        <v>#N/A</v>
      </c>
      <c r="BL482" s="494"/>
      <c r="BM482" s="494"/>
      <c r="BO482" s="491"/>
      <c r="BP482" s="491"/>
      <c r="BQ482" s="492">
        <f t="shared" si="184"/>
        <v>0</v>
      </c>
      <c r="BR482" s="494"/>
      <c r="BS482" s="494"/>
      <c r="BT482" s="494"/>
      <c r="BX482" s="493">
        <f t="shared" si="201"/>
        <v>0</v>
      </c>
      <c r="BY482" s="493" t="e">
        <f>#REF!*BE482</f>
        <v>#REF!</v>
      </c>
      <c r="BZ482" s="493">
        <f t="shared" si="183"/>
        <v>0</v>
      </c>
    </row>
    <row r="483" spans="1:78" ht="49.9" customHeight="1">
      <c r="A483" s="482">
        <f>IFERROR(VLOOKUP(G483,'base dados'!$K$2:$L$3,2,FALSE),0)</f>
        <v>0</v>
      </c>
      <c r="B483" s="482">
        <f>IFERROR(VLOOKUP(H483,'base dados'!$O$2:$P$5,2,FALSE),0)</f>
        <v>0</v>
      </c>
      <c r="C483" s="578">
        <f t="shared" si="181"/>
        <v>473</v>
      </c>
      <c r="D483" s="578"/>
      <c r="E483" s="578"/>
      <c r="F483" s="581"/>
      <c r="G483" s="579"/>
      <c r="H483" s="579"/>
      <c r="I483" s="578" t="str">
        <f>IFERROR(VLOOKUP(H483,'base dados'!$B$1:$E$47,4,FALSE)," ")</f>
        <v xml:space="preserve"> </v>
      </c>
      <c r="J483" s="582" t="s">
        <v>861</v>
      </c>
      <c r="K483" s="582">
        <v>100</v>
      </c>
      <c r="L483" s="586">
        <f t="shared" si="185"/>
        <v>100</v>
      </c>
      <c r="M483" s="587"/>
      <c r="N483" s="587"/>
      <c r="O483" s="586">
        <f t="shared" si="186"/>
        <v>0</v>
      </c>
      <c r="P483" s="587"/>
      <c r="Q483" s="587"/>
      <c r="R483" s="587"/>
      <c r="S483" s="587"/>
      <c r="T483" s="586">
        <f t="shared" si="187"/>
        <v>0</v>
      </c>
      <c r="U483" s="582"/>
      <c r="V483" s="582"/>
      <c r="W483" s="582"/>
      <c r="X483" s="582"/>
      <c r="Y483" s="586">
        <f t="shared" si="188"/>
        <v>0</v>
      </c>
      <c r="Z483" s="582"/>
      <c r="AA483" s="582"/>
      <c r="AB483" s="586">
        <f t="shared" si="189"/>
        <v>0</v>
      </c>
      <c r="AC483" s="582"/>
      <c r="AD483" s="582"/>
      <c r="AE483" s="582"/>
      <c r="AF483" s="586">
        <f t="shared" si="190"/>
        <v>0</v>
      </c>
      <c r="AG483" s="582"/>
      <c r="AH483" s="582"/>
      <c r="AI483" s="582"/>
      <c r="AJ483" s="582"/>
      <c r="AK483" s="586">
        <f t="shared" si="191"/>
        <v>0</v>
      </c>
      <c r="AL483" s="582"/>
      <c r="AM483" s="582"/>
      <c r="AN483" s="586">
        <f t="shared" si="192"/>
        <v>0</v>
      </c>
      <c r="AO483" s="582"/>
      <c r="AP483" s="582"/>
      <c r="AQ483" s="582"/>
      <c r="AR483" s="588">
        <f t="shared" si="193"/>
        <v>0</v>
      </c>
      <c r="AS483" s="590">
        <f t="shared" si="182"/>
        <v>0</v>
      </c>
      <c r="AT483" s="583" t="str">
        <f t="shared" si="194"/>
        <v/>
      </c>
      <c r="AU483" s="583" t="str">
        <f t="shared" si="195"/>
        <v/>
      </c>
      <c r="AV483" s="584" t="str">
        <f>IFERROR(VLOOKUP(G483,'base dados'!$B$2:$C$47,2,FALSE),"")</f>
        <v/>
      </c>
      <c r="AW483" s="589">
        <f t="shared" si="196"/>
        <v>0</v>
      </c>
      <c r="AX483" s="583" t="str">
        <f t="shared" si="197"/>
        <v/>
      </c>
      <c r="AY483" s="583" t="str">
        <f t="shared" si="198"/>
        <v/>
      </c>
      <c r="AZ483" s="585" t="str">
        <f>IFERROR(VLOOKUP(H483,'base dados'!$B$2:$C$47,2,FALSE),"")</f>
        <v/>
      </c>
      <c r="BA483" s="589">
        <f t="shared" si="199"/>
        <v>0</v>
      </c>
      <c r="BB483" s="589">
        <f t="shared" si="200"/>
        <v>0</v>
      </c>
      <c r="BD483" s="494"/>
      <c r="BE483" s="494"/>
      <c r="BF483" s="494"/>
      <c r="BG483" s="494"/>
      <c r="BH483" s="482" t="e">
        <f>VLOOKUP(I483,[27]TABELAS!$E$1:$F$48,2,0)</f>
        <v>#N/A</v>
      </c>
      <c r="BI483" s="491" t="str">
        <f>IF(AV483="","",VLOOKUP(CONCATENATE(I483,K483),[27]atualizada!$A$6:$N$160,12,0))</f>
        <v/>
      </c>
      <c r="BJ483" s="491" t="e">
        <f>IF(#REF!="","",VLOOKUP(CONCATENATE(I483,K483),[27]atualizada!$A$6:$N$160,8,0))</f>
        <v>#REF!</v>
      </c>
      <c r="BK483" s="491" t="e">
        <f>IF(BA483="","",VLOOKUP(CONCATENATE(I483,K483),[27]atualizada!$A$6:$N$160,10,0))</f>
        <v>#N/A</v>
      </c>
      <c r="BL483" s="494"/>
      <c r="BM483" s="494"/>
      <c r="BO483" s="491"/>
      <c r="BP483" s="491"/>
      <c r="BQ483" s="492">
        <f t="shared" si="184"/>
        <v>0</v>
      </c>
      <c r="BR483" s="494"/>
      <c r="BS483" s="494"/>
      <c r="BT483" s="494"/>
      <c r="BX483" s="493">
        <f t="shared" si="201"/>
        <v>0</v>
      </c>
      <c r="BY483" s="493" t="e">
        <f>#REF!*BE483</f>
        <v>#REF!</v>
      </c>
      <c r="BZ483" s="493">
        <f t="shared" si="183"/>
        <v>0</v>
      </c>
    </row>
    <row r="484" spans="1:78" ht="49.9" customHeight="1">
      <c r="A484" s="482">
        <f>IFERROR(VLOOKUP(G484,'base dados'!$K$2:$L$3,2,FALSE),0)</f>
        <v>0</v>
      </c>
      <c r="B484" s="482">
        <f>IFERROR(VLOOKUP(H484,'base dados'!$O$2:$P$5,2,FALSE),0)</f>
        <v>0</v>
      </c>
      <c r="C484" s="578">
        <f t="shared" si="181"/>
        <v>474</v>
      </c>
      <c r="D484" s="578"/>
      <c r="E484" s="578"/>
      <c r="F484" s="581"/>
      <c r="G484" s="579"/>
      <c r="H484" s="579"/>
      <c r="I484" s="578" t="str">
        <f>IFERROR(VLOOKUP(H484,'base dados'!$B$1:$E$47,4,FALSE)," ")</f>
        <v xml:space="preserve"> </v>
      </c>
      <c r="J484" s="582" t="s">
        <v>861</v>
      </c>
      <c r="K484" s="582">
        <v>100</v>
      </c>
      <c r="L484" s="586">
        <f t="shared" si="185"/>
        <v>100</v>
      </c>
      <c r="M484" s="587"/>
      <c r="N484" s="587"/>
      <c r="O484" s="586">
        <f t="shared" si="186"/>
        <v>0</v>
      </c>
      <c r="P484" s="587"/>
      <c r="Q484" s="587"/>
      <c r="R484" s="587"/>
      <c r="S484" s="587"/>
      <c r="T484" s="586">
        <f t="shared" si="187"/>
        <v>0</v>
      </c>
      <c r="U484" s="582"/>
      <c r="V484" s="582"/>
      <c r="W484" s="582"/>
      <c r="X484" s="582"/>
      <c r="Y484" s="586">
        <f t="shared" si="188"/>
        <v>0</v>
      </c>
      <c r="Z484" s="582"/>
      <c r="AA484" s="582"/>
      <c r="AB484" s="586">
        <f t="shared" si="189"/>
        <v>0</v>
      </c>
      <c r="AC484" s="582"/>
      <c r="AD484" s="582"/>
      <c r="AE484" s="582"/>
      <c r="AF484" s="586">
        <f t="shared" si="190"/>
        <v>0</v>
      </c>
      <c r="AG484" s="582"/>
      <c r="AH484" s="582"/>
      <c r="AI484" s="582"/>
      <c r="AJ484" s="582"/>
      <c r="AK484" s="586">
        <f t="shared" si="191"/>
        <v>0</v>
      </c>
      <c r="AL484" s="582"/>
      <c r="AM484" s="582"/>
      <c r="AN484" s="586">
        <f t="shared" si="192"/>
        <v>0</v>
      </c>
      <c r="AO484" s="582"/>
      <c r="AP484" s="582"/>
      <c r="AQ484" s="582"/>
      <c r="AR484" s="588">
        <f t="shared" si="193"/>
        <v>0</v>
      </c>
      <c r="AS484" s="590">
        <f t="shared" si="182"/>
        <v>0</v>
      </c>
      <c r="AT484" s="583" t="str">
        <f t="shared" si="194"/>
        <v/>
      </c>
      <c r="AU484" s="583" t="str">
        <f t="shared" si="195"/>
        <v/>
      </c>
      <c r="AV484" s="584" t="str">
        <f>IFERROR(VLOOKUP(G484,'base dados'!$B$2:$C$47,2,FALSE),"")</f>
        <v/>
      </c>
      <c r="AW484" s="589">
        <f t="shared" si="196"/>
        <v>0</v>
      </c>
      <c r="AX484" s="583" t="str">
        <f t="shared" si="197"/>
        <v/>
      </c>
      <c r="AY484" s="583" t="str">
        <f t="shared" si="198"/>
        <v/>
      </c>
      <c r="AZ484" s="585" t="str">
        <f>IFERROR(VLOOKUP(H484,'base dados'!$B$2:$C$47,2,FALSE),"")</f>
        <v/>
      </c>
      <c r="BA484" s="589">
        <f t="shared" si="199"/>
        <v>0</v>
      </c>
      <c r="BB484" s="589">
        <f t="shared" si="200"/>
        <v>0</v>
      </c>
      <c r="BD484" s="494"/>
      <c r="BE484" s="494"/>
      <c r="BF484" s="494"/>
      <c r="BG484" s="494"/>
      <c r="BH484" s="482" t="e">
        <f>VLOOKUP(I484,[27]TABELAS!$E$1:$F$48,2,0)</f>
        <v>#N/A</v>
      </c>
      <c r="BI484" s="491" t="str">
        <f>IF(AV484="","",VLOOKUP(CONCATENATE(I484,K484),[27]atualizada!$A$6:$N$160,12,0))</f>
        <v/>
      </c>
      <c r="BJ484" s="491" t="e">
        <f>IF(#REF!="","",VLOOKUP(CONCATENATE(I484,K484),[27]atualizada!$A$6:$N$160,8,0))</f>
        <v>#REF!</v>
      </c>
      <c r="BK484" s="491" t="e">
        <f>IF(BA484="","",VLOOKUP(CONCATENATE(I484,K484),[27]atualizada!$A$6:$N$160,10,0))</f>
        <v>#N/A</v>
      </c>
      <c r="BL484" s="494"/>
      <c r="BM484" s="494"/>
      <c r="BO484" s="491"/>
      <c r="BP484" s="491"/>
      <c r="BQ484" s="492">
        <f t="shared" si="184"/>
        <v>0</v>
      </c>
      <c r="BR484" s="494"/>
      <c r="BS484" s="494"/>
      <c r="BT484" s="494"/>
      <c r="BX484" s="493">
        <f t="shared" si="201"/>
        <v>0</v>
      </c>
      <c r="BY484" s="493" t="e">
        <f>#REF!*BE484</f>
        <v>#REF!</v>
      </c>
      <c r="BZ484" s="493">
        <f t="shared" si="183"/>
        <v>0</v>
      </c>
    </row>
    <row r="485" spans="1:78" ht="49.9" customHeight="1">
      <c r="A485" s="482">
        <f>IFERROR(VLOOKUP(G485,'base dados'!$K$2:$L$3,2,FALSE),0)</f>
        <v>0</v>
      </c>
      <c r="B485" s="482">
        <f>IFERROR(VLOOKUP(H485,'base dados'!$O$2:$P$5,2,FALSE),0)</f>
        <v>0</v>
      </c>
      <c r="C485" s="578">
        <f t="shared" si="181"/>
        <v>475</v>
      </c>
      <c r="D485" s="578"/>
      <c r="E485" s="578"/>
      <c r="F485" s="581"/>
      <c r="G485" s="579"/>
      <c r="H485" s="579"/>
      <c r="I485" s="578" t="str">
        <f>IFERROR(VLOOKUP(H485,'base dados'!$B$1:$E$47,4,FALSE)," ")</f>
        <v xml:space="preserve"> </v>
      </c>
      <c r="J485" s="582" t="s">
        <v>861</v>
      </c>
      <c r="K485" s="582">
        <v>100</v>
      </c>
      <c r="L485" s="586">
        <f t="shared" si="185"/>
        <v>100</v>
      </c>
      <c r="M485" s="587"/>
      <c r="N485" s="587"/>
      <c r="O485" s="586">
        <f t="shared" si="186"/>
        <v>0</v>
      </c>
      <c r="P485" s="587"/>
      <c r="Q485" s="587"/>
      <c r="R485" s="587"/>
      <c r="S485" s="587"/>
      <c r="T485" s="586">
        <f t="shared" si="187"/>
        <v>0</v>
      </c>
      <c r="U485" s="582"/>
      <c r="V485" s="582"/>
      <c r="W485" s="582"/>
      <c r="X485" s="582"/>
      <c r="Y485" s="586">
        <f t="shared" si="188"/>
        <v>0</v>
      </c>
      <c r="Z485" s="582"/>
      <c r="AA485" s="582"/>
      <c r="AB485" s="586">
        <f t="shared" si="189"/>
        <v>0</v>
      </c>
      <c r="AC485" s="582"/>
      <c r="AD485" s="582"/>
      <c r="AE485" s="582"/>
      <c r="AF485" s="586">
        <f t="shared" si="190"/>
        <v>0</v>
      </c>
      <c r="AG485" s="582"/>
      <c r="AH485" s="582"/>
      <c r="AI485" s="582"/>
      <c r="AJ485" s="582"/>
      <c r="AK485" s="586">
        <f t="shared" si="191"/>
        <v>0</v>
      </c>
      <c r="AL485" s="582"/>
      <c r="AM485" s="582"/>
      <c r="AN485" s="586">
        <f t="shared" si="192"/>
        <v>0</v>
      </c>
      <c r="AO485" s="582"/>
      <c r="AP485" s="582"/>
      <c r="AQ485" s="582"/>
      <c r="AR485" s="588">
        <f t="shared" si="193"/>
        <v>0</v>
      </c>
      <c r="AS485" s="590">
        <f t="shared" si="182"/>
        <v>0</v>
      </c>
      <c r="AT485" s="583" t="str">
        <f t="shared" si="194"/>
        <v/>
      </c>
      <c r="AU485" s="583" t="str">
        <f t="shared" si="195"/>
        <v/>
      </c>
      <c r="AV485" s="584" t="str">
        <f>IFERROR(VLOOKUP(G485,'base dados'!$B$2:$C$47,2,FALSE),"")</f>
        <v/>
      </c>
      <c r="AW485" s="589">
        <f t="shared" si="196"/>
        <v>0</v>
      </c>
      <c r="AX485" s="583" t="str">
        <f t="shared" si="197"/>
        <v/>
      </c>
      <c r="AY485" s="583" t="str">
        <f t="shared" si="198"/>
        <v/>
      </c>
      <c r="AZ485" s="585" t="str">
        <f>IFERROR(VLOOKUP(H485,'base dados'!$B$2:$C$47,2,FALSE),"")</f>
        <v/>
      </c>
      <c r="BA485" s="589">
        <f t="shared" si="199"/>
        <v>0</v>
      </c>
      <c r="BB485" s="589">
        <f t="shared" si="200"/>
        <v>0</v>
      </c>
      <c r="BD485" s="494"/>
      <c r="BE485" s="494"/>
      <c r="BF485" s="494"/>
      <c r="BG485" s="494"/>
      <c r="BH485" s="482" t="e">
        <f>VLOOKUP(I485,[27]TABELAS!$E$1:$F$48,2,0)</f>
        <v>#N/A</v>
      </c>
      <c r="BI485" s="491" t="str">
        <f>IF(AV485="","",VLOOKUP(CONCATENATE(I485,K485),[27]atualizada!$A$6:$N$160,12,0))</f>
        <v/>
      </c>
      <c r="BJ485" s="491" t="e">
        <f>IF(#REF!="","",VLOOKUP(CONCATENATE(I485,K485),[27]atualizada!$A$6:$N$160,8,0))</f>
        <v>#REF!</v>
      </c>
      <c r="BK485" s="491" t="e">
        <f>IF(BA485="","",VLOOKUP(CONCATENATE(I485,K485),[27]atualizada!$A$6:$N$160,10,0))</f>
        <v>#N/A</v>
      </c>
      <c r="BL485" s="494"/>
      <c r="BM485" s="494"/>
      <c r="BO485" s="491"/>
      <c r="BP485" s="491"/>
      <c r="BQ485" s="492">
        <f t="shared" si="184"/>
        <v>0</v>
      </c>
      <c r="BR485" s="494"/>
      <c r="BS485" s="494"/>
      <c r="BT485" s="494"/>
      <c r="BX485" s="493">
        <f t="shared" si="201"/>
        <v>0</v>
      </c>
      <c r="BY485" s="493" t="e">
        <f>#REF!*BE485</f>
        <v>#REF!</v>
      </c>
      <c r="BZ485" s="493">
        <f t="shared" si="183"/>
        <v>0</v>
      </c>
    </row>
    <row r="486" spans="1:78" ht="49.9" customHeight="1">
      <c r="A486" s="482">
        <f>IFERROR(VLOOKUP(G486,'base dados'!$K$2:$L$3,2,FALSE),0)</f>
        <v>0</v>
      </c>
      <c r="B486" s="482">
        <f>IFERROR(VLOOKUP(H486,'base dados'!$O$2:$P$5,2,FALSE),0)</f>
        <v>0</v>
      </c>
      <c r="C486" s="578">
        <f t="shared" si="181"/>
        <v>476</v>
      </c>
      <c r="D486" s="578"/>
      <c r="E486" s="578"/>
      <c r="F486" s="581"/>
      <c r="G486" s="579"/>
      <c r="H486" s="579"/>
      <c r="I486" s="578" t="str">
        <f>IFERROR(VLOOKUP(H486,'base dados'!$B$1:$E$47,4,FALSE)," ")</f>
        <v xml:space="preserve"> </v>
      </c>
      <c r="J486" s="582" t="s">
        <v>861</v>
      </c>
      <c r="K486" s="582">
        <v>100</v>
      </c>
      <c r="L486" s="586">
        <f t="shared" si="185"/>
        <v>100</v>
      </c>
      <c r="M486" s="587"/>
      <c r="N486" s="587"/>
      <c r="O486" s="586">
        <f t="shared" si="186"/>
        <v>0</v>
      </c>
      <c r="P486" s="587"/>
      <c r="Q486" s="587"/>
      <c r="R486" s="587"/>
      <c r="S486" s="587"/>
      <c r="T486" s="586">
        <f t="shared" si="187"/>
        <v>0</v>
      </c>
      <c r="U486" s="582"/>
      <c r="V486" s="582"/>
      <c r="W486" s="582"/>
      <c r="X486" s="582"/>
      <c r="Y486" s="586">
        <f t="shared" si="188"/>
        <v>0</v>
      </c>
      <c r="Z486" s="582"/>
      <c r="AA486" s="582"/>
      <c r="AB486" s="586">
        <f t="shared" si="189"/>
        <v>0</v>
      </c>
      <c r="AC486" s="582"/>
      <c r="AD486" s="582"/>
      <c r="AE486" s="582"/>
      <c r="AF486" s="586">
        <f t="shared" si="190"/>
        <v>0</v>
      </c>
      <c r="AG486" s="582"/>
      <c r="AH486" s="582"/>
      <c r="AI486" s="582"/>
      <c r="AJ486" s="582"/>
      <c r="AK486" s="586">
        <f t="shared" si="191"/>
        <v>0</v>
      </c>
      <c r="AL486" s="582"/>
      <c r="AM486" s="582"/>
      <c r="AN486" s="586">
        <f t="shared" si="192"/>
        <v>0</v>
      </c>
      <c r="AO486" s="582"/>
      <c r="AP486" s="582"/>
      <c r="AQ486" s="582"/>
      <c r="AR486" s="588">
        <f t="shared" si="193"/>
        <v>0</v>
      </c>
      <c r="AS486" s="590">
        <f t="shared" si="182"/>
        <v>0</v>
      </c>
      <c r="AT486" s="583" t="str">
        <f t="shared" si="194"/>
        <v/>
      </c>
      <c r="AU486" s="583" t="str">
        <f t="shared" si="195"/>
        <v/>
      </c>
      <c r="AV486" s="584" t="str">
        <f>IFERROR(VLOOKUP(G486,'base dados'!$B$2:$C$47,2,FALSE),"")</f>
        <v/>
      </c>
      <c r="AW486" s="589">
        <f t="shared" si="196"/>
        <v>0</v>
      </c>
      <c r="AX486" s="583" t="str">
        <f t="shared" si="197"/>
        <v/>
      </c>
      <c r="AY486" s="583" t="str">
        <f t="shared" si="198"/>
        <v/>
      </c>
      <c r="AZ486" s="585" t="str">
        <f>IFERROR(VLOOKUP(H486,'base dados'!$B$2:$C$47,2,FALSE),"")</f>
        <v/>
      </c>
      <c r="BA486" s="589">
        <f t="shared" si="199"/>
        <v>0</v>
      </c>
      <c r="BB486" s="589">
        <f t="shared" si="200"/>
        <v>0</v>
      </c>
      <c r="BD486" s="494"/>
      <c r="BE486" s="494"/>
      <c r="BF486" s="494"/>
      <c r="BG486" s="494"/>
      <c r="BH486" s="482" t="e">
        <f>VLOOKUP(I486,[27]TABELAS!$E$1:$F$48,2,0)</f>
        <v>#N/A</v>
      </c>
      <c r="BI486" s="491" t="str">
        <f>IF(AV486="","",VLOOKUP(CONCATENATE(I486,K486),[27]atualizada!$A$6:$N$160,12,0))</f>
        <v/>
      </c>
      <c r="BJ486" s="491" t="e">
        <f>IF(#REF!="","",VLOOKUP(CONCATENATE(I486,K486),[27]atualizada!$A$6:$N$160,8,0))</f>
        <v>#REF!</v>
      </c>
      <c r="BK486" s="491" t="e">
        <f>IF(BA486="","",VLOOKUP(CONCATENATE(I486,K486),[27]atualizada!$A$6:$N$160,10,0))</f>
        <v>#N/A</v>
      </c>
      <c r="BL486" s="494"/>
      <c r="BM486" s="494"/>
      <c r="BO486" s="491"/>
      <c r="BP486" s="491"/>
      <c r="BQ486" s="492">
        <f t="shared" si="184"/>
        <v>0</v>
      </c>
      <c r="BR486" s="494"/>
      <c r="BS486" s="494"/>
      <c r="BT486" s="494"/>
      <c r="BX486" s="493">
        <f t="shared" si="201"/>
        <v>0</v>
      </c>
      <c r="BY486" s="493" t="e">
        <f>#REF!*BE486</f>
        <v>#REF!</v>
      </c>
      <c r="BZ486" s="493">
        <f t="shared" si="183"/>
        <v>0</v>
      </c>
    </row>
    <row r="487" spans="1:78" ht="49.9" customHeight="1">
      <c r="A487" s="482">
        <f>IFERROR(VLOOKUP(G487,'base dados'!$K$2:$L$3,2,FALSE),0)</f>
        <v>0</v>
      </c>
      <c r="B487" s="482">
        <f>IFERROR(VLOOKUP(H487,'base dados'!$O$2:$P$5,2,FALSE),0)</f>
        <v>0</v>
      </c>
      <c r="C487" s="578">
        <f t="shared" si="181"/>
        <v>477</v>
      </c>
      <c r="D487" s="578"/>
      <c r="E487" s="578"/>
      <c r="F487" s="581"/>
      <c r="G487" s="579"/>
      <c r="H487" s="579"/>
      <c r="I487" s="578" t="str">
        <f>IFERROR(VLOOKUP(H487,'base dados'!$B$1:$E$47,4,FALSE)," ")</f>
        <v xml:space="preserve"> </v>
      </c>
      <c r="J487" s="582" t="s">
        <v>861</v>
      </c>
      <c r="K487" s="582">
        <v>100</v>
      </c>
      <c r="L487" s="586">
        <f t="shared" si="185"/>
        <v>100</v>
      </c>
      <c r="M487" s="587"/>
      <c r="N487" s="587"/>
      <c r="O487" s="586">
        <f t="shared" si="186"/>
        <v>0</v>
      </c>
      <c r="P487" s="587"/>
      <c r="Q487" s="587"/>
      <c r="R487" s="587"/>
      <c r="S487" s="587"/>
      <c r="T487" s="586">
        <f t="shared" si="187"/>
        <v>0</v>
      </c>
      <c r="U487" s="582"/>
      <c r="V487" s="582"/>
      <c r="W487" s="582"/>
      <c r="X487" s="582"/>
      <c r="Y487" s="586">
        <f t="shared" si="188"/>
        <v>0</v>
      </c>
      <c r="Z487" s="582"/>
      <c r="AA487" s="582"/>
      <c r="AB487" s="586">
        <f t="shared" si="189"/>
        <v>0</v>
      </c>
      <c r="AC487" s="582"/>
      <c r="AD487" s="582"/>
      <c r="AE487" s="582"/>
      <c r="AF487" s="586">
        <f t="shared" si="190"/>
        <v>0</v>
      </c>
      <c r="AG487" s="582"/>
      <c r="AH487" s="582"/>
      <c r="AI487" s="582"/>
      <c r="AJ487" s="582"/>
      <c r="AK487" s="586">
        <f t="shared" si="191"/>
        <v>0</v>
      </c>
      <c r="AL487" s="582"/>
      <c r="AM487" s="582"/>
      <c r="AN487" s="586">
        <f t="shared" si="192"/>
        <v>0</v>
      </c>
      <c r="AO487" s="582"/>
      <c r="AP487" s="582"/>
      <c r="AQ487" s="582"/>
      <c r="AR487" s="588">
        <f t="shared" si="193"/>
        <v>0</v>
      </c>
      <c r="AS487" s="590">
        <f t="shared" si="182"/>
        <v>0</v>
      </c>
      <c r="AT487" s="583" t="str">
        <f t="shared" si="194"/>
        <v/>
      </c>
      <c r="AU487" s="583" t="str">
        <f t="shared" si="195"/>
        <v/>
      </c>
      <c r="AV487" s="584" t="str">
        <f>IFERROR(VLOOKUP(G487,'base dados'!$B$2:$C$47,2,FALSE),"")</f>
        <v/>
      </c>
      <c r="AW487" s="589">
        <f t="shared" si="196"/>
        <v>0</v>
      </c>
      <c r="AX487" s="583" t="str">
        <f t="shared" si="197"/>
        <v/>
      </c>
      <c r="AY487" s="583" t="str">
        <f t="shared" si="198"/>
        <v/>
      </c>
      <c r="AZ487" s="585" t="str">
        <f>IFERROR(VLOOKUP(H487,'base dados'!$B$2:$C$47,2,FALSE),"")</f>
        <v/>
      </c>
      <c r="BA487" s="589">
        <f t="shared" si="199"/>
        <v>0</v>
      </c>
      <c r="BB487" s="589">
        <f t="shared" si="200"/>
        <v>0</v>
      </c>
      <c r="BD487" s="494"/>
      <c r="BE487" s="494"/>
      <c r="BF487" s="494"/>
      <c r="BG487" s="494"/>
      <c r="BH487" s="482" t="e">
        <f>VLOOKUP(I487,[27]TABELAS!$E$1:$F$48,2,0)</f>
        <v>#N/A</v>
      </c>
      <c r="BI487" s="491" t="str">
        <f>IF(AV487="","",VLOOKUP(CONCATENATE(I487,K487),[27]atualizada!$A$6:$N$160,12,0))</f>
        <v/>
      </c>
      <c r="BJ487" s="491" t="e">
        <f>IF(#REF!="","",VLOOKUP(CONCATENATE(I487,K487),[27]atualizada!$A$6:$N$160,8,0))</f>
        <v>#REF!</v>
      </c>
      <c r="BK487" s="491" t="e">
        <f>IF(BA487="","",VLOOKUP(CONCATENATE(I487,K487),[27]atualizada!$A$6:$N$160,10,0))</f>
        <v>#N/A</v>
      </c>
      <c r="BL487" s="494"/>
      <c r="BM487" s="494"/>
      <c r="BO487" s="491"/>
      <c r="BP487" s="491"/>
      <c r="BQ487" s="492">
        <f t="shared" si="184"/>
        <v>0</v>
      </c>
      <c r="BR487" s="494"/>
      <c r="BS487" s="494"/>
      <c r="BT487" s="494"/>
      <c r="BX487" s="493">
        <f t="shared" si="201"/>
        <v>0</v>
      </c>
      <c r="BY487" s="493" t="e">
        <f>#REF!*BE487</f>
        <v>#REF!</v>
      </c>
      <c r="BZ487" s="493">
        <f t="shared" si="183"/>
        <v>0</v>
      </c>
    </row>
    <row r="488" spans="1:78" ht="49.9" customHeight="1">
      <c r="A488" s="482">
        <f>IFERROR(VLOOKUP(G488,'base dados'!$K$2:$L$3,2,FALSE),0)</f>
        <v>0</v>
      </c>
      <c r="B488" s="482">
        <f>IFERROR(VLOOKUP(H488,'base dados'!$O$2:$P$5,2,FALSE),0)</f>
        <v>0</v>
      </c>
      <c r="C488" s="578">
        <f t="shared" si="181"/>
        <v>478</v>
      </c>
      <c r="D488" s="578"/>
      <c r="E488" s="578"/>
      <c r="F488" s="581"/>
      <c r="G488" s="579"/>
      <c r="H488" s="579"/>
      <c r="I488" s="578" t="str">
        <f>IFERROR(VLOOKUP(H488,'base dados'!$B$1:$E$47,4,FALSE)," ")</f>
        <v xml:space="preserve"> </v>
      </c>
      <c r="J488" s="582" t="s">
        <v>861</v>
      </c>
      <c r="K488" s="582">
        <v>100</v>
      </c>
      <c r="L488" s="586">
        <f t="shared" si="185"/>
        <v>100</v>
      </c>
      <c r="M488" s="587"/>
      <c r="N488" s="587"/>
      <c r="O488" s="586">
        <f t="shared" si="186"/>
        <v>0</v>
      </c>
      <c r="P488" s="587"/>
      <c r="Q488" s="587"/>
      <c r="R488" s="587"/>
      <c r="S488" s="587"/>
      <c r="T488" s="586">
        <f t="shared" si="187"/>
        <v>0</v>
      </c>
      <c r="U488" s="582"/>
      <c r="V488" s="582"/>
      <c r="W488" s="582"/>
      <c r="X488" s="582"/>
      <c r="Y488" s="586">
        <f t="shared" si="188"/>
        <v>0</v>
      </c>
      <c r="Z488" s="582"/>
      <c r="AA488" s="582"/>
      <c r="AB488" s="586">
        <f t="shared" si="189"/>
        <v>0</v>
      </c>
      <c r="AC488" s="582"/>
      <c r="AD488" s="582"/>
      <c r="AE488" s="582"/>
      <c r="AF488" s="586">
        <f t="shared" si="190"/>
        <v>0</v>
      </c>
      <c r="AG488" s="582"/>
      <c r="AH488" s="582"/>
      <c r="AI488" s="582"/>
      <c r="AJ488" s="582"/>
      <c r="AK488" s="586">
        <f t="shared" si="191"/>
        <v>0</v>
      </c>
      <c r="AL488" s="582"/>
      <c r="AM488" s="582"/>
      <c r="AN488" s="586">
        <f t="shared" si="192"/>
        <v>0</v>
      </c>
      <c r="AO488" s="582"/>
      <c r="AP488" s="582"/>
      <c r="AQ488" s="582"/>
      <c r="AR488" s="588">
        <f t="shared" si="193"/>
        <v>0</v>
      </c>
      <c r="AS488" s="590">
        <f t="shared" si="182"/>
        <v>0</v>
      </c>
      <c r="AT488" s="583" t="str">
        <f t="shared" si="194"/>
        <v/>
      </c>
      <c r="AU488" s="583" t="str">
        <f t="shared" si="195"/>
        <v/>
      </c>
      <c r="AV488" s="584" t="str">
        <f>IFERROR(VLOOKUP(G488,'base dados'!$B$2:$C$47,2,FALSE),"")</f>
        <v/>
      </c>
      <c r="AW488" s="589">
        <f t="shared" si="196"/>
        <v>0</v>
      </c>
      <c r="AX488" s="583" t="str">
        <f t="shared" si="197"/>
        <v/>
      </c>
      <c r="AY488" s="583" t="str">
        <f t="shared" si="198"/>
        <v/>
      </c>
      <c r="AZ488" s="585" t="str">
        <f>IFERROR(VLOOKUP(H488,'base dados'!$B$2:$C$47,2,FALSE),"")</f>
        <v/>
      </c>
      <c r="BA488" s="589">
        <f t="shared" si="199"/>
        <v>0</v>
      </c>
      <c r="BB488" s="589">
        <f t="shared" si="200"/>
        <v>0</v>
      </c>
      <c r="BD488" s="494"/>
      <c r="BE488" s="494"/>
      <c r="BF488" s="494"/>
      <c r="BG488" s="494"/>
      <c r="BH488" s="482" t="e">
        <f>VLOOKUP(I488,[27]TABELAS!$E$1:$F$48,2,0)</f>
        <v>#N/A</v>
      </c>
      <c r="BI488" s="491" t="str">
        <f>IF(AV488="","",VLOOKUP(CONCATENATE(I488,K488),[27]atualizada!$A$6:$N$160,12,0))</f>
        <v/>
      </c>
      <c r="BJ488" s="491" t="e">
        <f>IF(#REF!="","",VLOOKUP(CONCATENATE(I488,K488),[27]atualizada!$A$6:$N$160,8,0))</f>
        <v>#REF!</v>
      </c>
      <c r="BK488" s="491" t="e">
        <f>IF(BA488="","",VLOOKUP(CONCATENATE(I488,K488),[27]atualizada!$A$6:$N$160,10,0))</f>
        <v>#N/A</v>
      </c>
      <c r="BL488" s="494"/>
      <c r="BM488" s="494"/>
      <c r="BO488" s="491"/>
      <c r="BP488" s="491"/>
      <c r="BQ488" s="492">
        <f t="shared" si="184"/>
        <v>0</v>
      </c>
      <c r="BR488" s="494"/>
      <c r="BS488" s="494"/>
      <c r="BT488" s="494"/>
      <c r="BX488" s="493">
        <f t="shared" si="201"/>
        <v>0</v>
      </c>
      <c r="BY488" s="493" t="e">
        <f>#REF!*BE488</f>
        <v>#REF!</v>
      </c>
      <c r="BZ488" s="493">
        <f t="shared" si="183"/>
        <v>0</v>
      </c>
    </row>
    <row r="489" spans="1:78" ht="49.9" customHeight="1">
      <c r="A489" s="482">
        <f>IFERROR(VLOOKUP(G489,'base dados'!$K$2:$L$3,2,FALSE),0)</f>
        <v>0</v>
      </c>
      <c r="B489" s="482">
        <f>IFERROR(VLOOKUP(H489,'base dados'!$O$2:$P$5,2,FALSE),0)</f>
        <v>0</v>
      </c>
      <c r="C489" s="578">
        <f t="shared" si="181"/>
        <v>479</v>
      </c>
      <c r="D489" s="578"/>
      <c r="E489" s="578"/>
      <c r="F489" s="581"/>
      <c r="G489" s="579"/>
      <c r="H489" s="579"/>
      <c r="I489" s="578" t="str">
        <f>IFERROR(VLOOKUP(H489,'base dados'!$B$1:$E$47,4,FALSE)," ")</f>
        <v xml:space="preserve"> </v>
      </c>
      <c r="J489" s="582" t="s">
        <v>861</v>
      </c>
      <c r="K489" s="582">
        <v>100</v>
      </c>
      <c r="L489" s="586">
        <f t="shared" si="185"/>
        <v>100</v>
      </c>
      <c r="M489" s="587"/>
      <c r="N489" s="587"/>
      <c r="O489" s="586">
        <f t="shared" si="186"/>
        <v>0</v>
      </c>
      <c r="P489" s="587"/>
      <c r="Q489" s="587"/>
      <c r="R489" s="587"/>
      <c r="S489" s="587"/>
      <c r="T489" s="586">
        <f t="shared" si="187"/>
        <v>0</v>
      </c>
      <c r="U489" s="582"/>
      <c r="V489" s="582"/>
      <c r="W489" s="582"/>
      <c r="X489" s="582"/>
      <c r="Y489" s="586">
        <f t="shared" si="188"/>
        <v>0</v>
      </c>
      <c r="Z489" s="582"/>
      <c r="AA489" s="582"/>
      <c r="AB489" s="586">
        <f t="shared" si="189"/>
        <v>0</v>
      </c>
      <c r="AC489" s="582"/>
      <c r="AD489" s="582"/>
      <c r="AE489" s="582"/>
      <c r="AF489" s="586">
        <f t="shared" si="190"/>
        <v>0</v>
      </c>
      <c r="AG489" s="582"/>
      <c r="AH489" s="582"/>
      <c r="AI489" s="582"/>
      <c r="AJ489" s="582"/>
      <c r="AK489" s="586">
        <f t="shared" si="191"/>
        <v>0</v>
      </c>
      <c r="AL489" s="582"/>
      <c r="AM489" s="582"/>
      <c r="AN489" s="586">
        <f t="shared" si="192"/>
        <v>0</v>
      </c>
      <c r="AO489" s="582"/>
      <c r="AP489" s="582"/>
      <c r="AQ489" s="582"/>
      <c r="AR489" s="588">
        <f t="shared" si="193"/>
        <v>0</v>
      </c>
      <c r="AS489" s="590">
        <f t="shared" si="182"/>
        <v>0</v>
      </c>
      <c r="AT489" s="583" t="str">
        <f t="shared" si="194"/>
        <v/>
      </c>
      <c r="AU489" s="583" t="str">
        <f t="shared" si="195"/>
        <v/>
      </c>
      <c r="AV489" s="584" t="str">
        <f>IFERROR(VLOOKUP(G489,'base dados'!$B$2:$C$47,2,FALSE),"")</f>
        <v/>
      </c>
      <c r="AW489" s="589">
        <f t="shared" si="196"/>
        <v>0</v>
      </c>
      <c r="AX489" s="583" t="str">
        <f t="shared" si="197"/>
        <v/>
      </c>
      <c r="AY489" s="583" t="str">
        <f t="shared" si="198"/>
        <v/>
      </c>
      <c r="AZ489" s="585" t="str">
        <f>IFERROR(VLOOKUP(H489,'base dados'!$B$2:$C$47,2,FALSE),"")</f>
        <v/>
      </c>
      <c r="BA489" s="589">
        <f t="shared" si="199"/>
        <v>0</v>
      </c>
      <c r="BB489" s="589">
        <f t="shared" si="200"/>
        <v>0</v>
      </c>
      <c r="BD489" s="494"/>
      <c r="BE489" s="494"/>
      <c r="BF489" s="494"/>
      <c r="BG489" s="494"/>
      <c r="BH489" s="482" t="e">
        <f>VLOOKUP(I489,[27]TABELAS!$E$1:$F$48,2,0)</f>
        <v>#N/A</v>
      </c>
      <c r="BI489" s="491" t="str">
        <f>IF(AV489="","",VLOOKUP(CONCATENATE(I489,K489),[27]atualizada!$A$6:$N$160,12,0))</f>
        <v/>
      </c>
      <c r="BJ489" s="491" t="e">
        <f>IF(#REF!="","",VLOOKUP(CONCATENATE(I489,K489),[27]atualizada!$A$6:$N$160,8,0))</f>
        <v>#REF!</v>
      </c>
      <c r="BK489" s="491" t="e">
        <f>IF(BA489="","",VLOOKUP(CONCATENATE(I489,K489),[27]atualizada!$A$6:$N$160,10,0))</f>
        <v>#N/A</v>
      </c>
      <c r="BL489" s="494"/>
      <c r="BM489" s="494"/>
      <c r="BO489" s="491"/>
      <c r="BP489" s="491"/>
      <c r="BQ489" s="492">
        <f t="shared" si="184"/>
        <v>0</v>
      </c>
      <c r="BR489" s="494"/>
      <c r="BS489" s="494"/>
      <c r="BT489" s="494"/>
      <c r="BX489" s="493">
        <f t="shared" si="201"/>
        <v>0</v>
      </c>
      <c r="BY489" s="493" t="e">
        <f>#REF!*BE489</f>
        <v>#REF!</v>
      </c>
      <c r="BZ489" s="493">
        <f t="shared" si="183"/>
        <v>0</v>
      </c>
    </row>
    <row r="490" spans="1:78" ht="49.9" customHeight="1">
      <c r="A490" s="482">
        <f>IFERROR(VLOOKUP(G490,'base dados'!$K$2:$L$3,2,FALSE),0)</f>
        <v>0</v>
      </c>
      <c r="B490" s="482">
        <f>IFERROR(VLOOKUP(H490,'base dados'!$O$2:$P$5,2,FALSE),0)</f>
        <v>0</v>
      </c>
      <c r="C490" s="578">
        <f t="shared" si="181"/>
        <v>480</v>
      </c>
      <c r="D490" s="578"/>
      <c r="E490" s="578"/>
      <c r="F490" s="581"/>
      <c r="G490" s="579"/>
      <c r="H490" s="579"/>
      <c r="I490" s="578" t="str">
        <f>IFERROR(VLOOKUP(H490,'base dados'!$B$1:$E$47,4,FALSE)," ")</f>
        <v xml:space="preserve"> </v>
      </c>
      <c r="J490" s="582" t="s">
        <v>861</v>
      </c>
      <c r="K490" s="582">
        <v>100</v>
      </c>
      <c r="L490" s="586">
        <f t="shared" si="185"/>
        <v>100</v>
      </c>
      <c r="M490" s="587"/>
      <c r="N490" s="587"/>
      <c r="O490" s="586">
        <f t="shared" si="186"/>
        <v>0</v>
      </c>
      <c r="P490" s="587"/>
      <c r="Q490" s="587"/>
      <c r="R490" s="587"/>
      <c r="S490" s="587"/>
      <c r="T490" s="586">
        <f t="shared" si="187"/>
        <v>0</v>
      </c>
      <c r="U490" s="582"/>
      <c r="V490" s="582"/>
      <c r="W490" s="582"/>
      <c r="X490" s="582"/>
      <c r="Y490" s="586">
        <f t="shared" si="188"/>
        <v>0</v>
      </c>
      <c r="Z490" s="582"/>
      <c r="AA490" s="582"/>
      <c r="AB490" s="586">
        <f t="shared" si="189"/>
        <v>0</v>
      </c>
      <c r="AC490" s="582"/>
      <c r="AD490" s="582"/>
      <c r="AE490" s="582"/>
      <c r="AF490" s="586">
        <f t="shared" si="190"/>
        <v>0</v>
      </c>
      <c r="AG490" s="582"/>
      <c r="AH490" s="582"/>
      <c r="AI490" s="582"/>
      <c r="AJ490" s="582"/>
      <c r="AK490" s="586">
        <f t="shared" si="191"/>
        <v>0</v>
      </c>
      <c r="AL490" s="582"/>
      <c r="AM490" s="582"/>
      <c r="AN490" s="586">
        <f t="shared" si="192"/>
        <v>0</v>
      </c>
      <c r="AO490" s="582"/>
      <c r="AP490" s="582"/>
      <c r="AQ490" s="582"/>
      <c r="AR490" s="588">
        <f t="shared" si="193"/>
        <v>0</v>
      </c>
      <c r="AS490" s="590">
        <f t="shared" si="182"/>
        <v>0</v>
      </c>
      <c r="AT490" s="583" t="str">
        <f t="shared" si="194"/>
        <v/>
      </c>
      <c r="AU490" s="583" t="str">
        <f t="shared" si="195"/>
        <v/>
      </c>
      <c r="AV490" s="584" t="str">
        <f>IFERROR(VLOOKUP(G490,'base dados'!$B$2:$C$47,2,FALSE),"")</f>
        <v/>
      </c>
      <c r="AW490" s="589">
        <f t="shared" si="196"/>
        <v>0</v>
      </c>
      <c r="AX490" s="583" t="str">
        <f t="shared" si="197"/>
        <v/>
      </c>
      <c r="AY490" s="583" t="str">
        <f t="shared" si="198"/>
        <v/>
      </c>
      <c r="AZ490" s="585" t="str">
        <f>IFERROR(VLOOKUP(H490,'base dados'!$B$2:$C$47,2,FALSE),"")</f>
        <v/>
      </c>
      <c r="BA490" s="589">
        <f t="shared" si="199"/>
        <v>0</v>
      </c>
      <c r="BB490" s="589">
        <f t="shared" si="200"/>
        <v>0</v>
      </c>
      <c r="BD490" s="494"/>
      <c r="BE490" s="494"/>
      <c r="BF490" s="494"/>
      <c r="BG490" s="494"/>
      <c r="BH490" s="482" t="e">
        <f>VLOOKUP(I490,[27]TABELAS!$E$1:$F$48,2,0)</f>
        <v>#N/A</v>
      </c>
      <c r="BI490" s="491" t="str">
        <f>IF(AV490="","",VLOOKUP(CONCATENATE(I490,K490),[27]atualizada!$A$6:$N$160,12,0))</f>
        <v/>
      </c>
      <c r="BJ490" s="491" t="e">
        <f>IF(#REF!="","",VLOOKUP(CONCATENATE(I490,K490),[27]atualizada!$A$6:$N$160,8,0))</f>
        <v>#REF!</v>
      </c>
      <c r="BK490" s="491" t="e">
        <f>IF(BA490="","",VLOOKUP(CONCATENATE(I490,K490),[27]atualizada!$A$6:$N$160,10,0))</f>
        <v>#N/A</v>
      </c>
      <c r="BL490" s="494"/>
      <c r="BM490" s="494"/>
      <c r="BO490" s="491"/>
      <c r="BP490" s="491"/>
      <c r="BQ490" s="492">
        <f t="shared" si="184"/>
        <v>0</v>
      </c>
      <c r="BR490" s="494"/>
      <c r="BS490" s="494"/>
      <c r="BT490" s="494"/>
      <c r="BX490" s="493">
        <f t="shared" si="201"/>
        <v>0</v>
      </c>
      <c r="BY490" s="493" t="e">
        <f>#REF!*BE490</f>
        <v>#REF!</v>
      </c>
      <c r="BZ490" s="493">
        <f t="shared" si="183"/>
        <v>0</v>
      </c>
    </row>
    <row r="491" spans="1:78" ht="49.9" customHeight="1">
      <c r="A491" s="482">
        <f>IFERROR(VLOOKUP(G491,'base dados'!$K$2:$L$3,2,FALSE),0)</f>
        <v>0</v>
      </c>
      <c r="B491" s="482">
        <f>IFERROR(VLOOKUP(H491,'base dados'!$O$2:$P$5,2,FALSE),0)</f>
        <v>0</v>
      </c>
      <c r="C491" s="578">
        <f t="shared" si="181"/>
        <v>481</v>
      </c>
      <c r="D491" s="578"/>
      <c r="E491" s="578"/>
      <c r="F491" s="581"/>
      <c r="G491" s="579"/>
      <c r="H491" s="579"/>
      <c r="I491" s="578" t="str">
        <f>IFERROR(VLOOKUP(H491,'base dados'!$B$1:$E$47,4,FALSE)," ")</f>
        <v xml:space="preserve"> </v>
      </c>
      <c r="J491" s="582" t="s">
        <v>861</v>
      </c>
      <c r="K491" s="582">
        <v>100</v>
      </c>
      <c r="L491" s="586">
        <f t="shared" si="185"/>
        <v>100</v>
      </c>
      <c r="M491" s="587"/>
      <c r="N491" s="587"/>
      <c r="O491" s="586">
        <f t="shared" si="186"/>
        <v>0</v>
      </c>
      <c r="P491" s="587"/>
      <c r="Q491" s="587"/>
      <c r="R491" s="587"/>
      <c r="S491" s="587"/>
      <c r="T491" s="586">
        <f t="shared" si="187"/>
        <v>0</v>
      </c>
      <c r="U491" s="582"/>
      <c r="V491" s="582"/>
      <c r="W491" s="582"/>
      <c r="X491" s="582"/>
      <c r="Y491" s="586">
        <f t="shared" si="188"/>
        <v>0</v>
      </c>
      <c r="Z491" s="582"/>
      <c r="AA491" s="582"/>
      <c r="AB491" s="586">
        <f t="shared" si="189"/>
        <v>0</v>
      </c>
      <c r="AC491" s="582"/>
      <c r="AD491" s="582"/>
      <c r="AE491" s="582"/>
      <c r="AF491" s="586">
        <f t="shared" si="190"/>
        <v>0</v>
      </c>
      <c r="AG491" s="582"/>
      <c r="AH491" s="582"/>
      <c r="AI491" s="582"/>
      <c r="AJ491" s="582"/>
      <c r="AK491" s="586">
        <f t="shared" si="191"/>
        <v>0</v>
      </c>
      <c r="AL491" s="582"/>
      <c r="AM491" s="582"/>
      <c r="AN491" s="586">
        <f t="shared" si="192"/>
        <v>0</v>
      </c>
      <c r="AO491" s="582"/>
      <c r="AP491" s="582"/>
      <c r="AQ491" s="582"/>
      <c r="AR491" s="588">
        <f t="shared" si="193"/>
        <v>0</v>
      </c>
      <c r="AS491" s="590">
        <f t="shared" si="182"/>
        <v>0</v>
      </c>
      <c r="AT491" s="583" t="str">
        <f t="shared" si="194"/>
        <v/>
      </c>
      <c r="AU491" s="583" t="str">
        <f t="shared" si="195"/>
        <v/>
      </c>
      <c r="AV491" s="584" t="str">
        <f>IFERROR(VLOOKUP(G491,'base dados'!$B$2:$C$47,2,FALSE),"")</f>
        <v/>
      </c>
      <c r="AW491" s="589">
        <f t="shared" si="196"/>
        <v>0</v>
      </c>
      <c r="AX491" s="583" t="str">
        <f t="shared" si="197"/>
        <v/>
      </c>
      <c r="AY491" s="583" t="str">
        <f t="shared" si="198"/>
        <v/>
      </c>
      <c r="AZ491" s="585" t="str">
        <f>IFERROR(VLOOKUP(H491,'base dados'!$B$2:$C$47,2,FALSE),"")</f>
        <v/>
      </c>
      <c r="BA491" s="589">
        <f t="shared" si="199"/>
        <v>0</v>
      </c>
      <c r="BB491" s="589">
        <f t="shared" si="200"/>
        <v>0</v>
      </c>
      <c r="BD491" s="494"/>
      <c r="BE491" s="494"/>
      <c r="BF491" s="494"/>
      <c r="BG491" s="494"/>
      <c r="BH491" s="482" t="e">
        <f>VLOOKUP(I491,[27]TABELAS!$E$1:$F$48,2,0)</f>
        <v>#N/A</v>
      </c>
      <c r="BI491" s="491" t="str">
        <f>IF(AV491="","",VLOOKUP(CONCATENATE(I491,K491),[27]atualizada!$A$6:$N$160,12,0))</f>
        <v/>
      </c>
      <c r="BJ491" s="491" t="e">
        <f>IF(#REF!="","",VLOOKUP(CONCATENATE(I491,K491),[27]atualizada!$A$6:$N$160,8,0))</f>
        <v>#REF!</v>
      </c>
      <c r="BK491" s="491" t="e">
        <f>IF(BA491="","",VLOOKUP(CONCATENATE(I491,K491),[27]atualizada!$A$6:$N$160,10,0))</f>
        <v>#N/A</v>
      </c>
      <c r="BL491" s="494"/>
      <c r="BM491" s="494"/>
      <c r="BO491" s="491"/>
      <c r="BP491" s="491"/>
      <c r="BQ491" s="492">
        <f t="shared" si="184"/>
        <v>0</v>
      </c>
      <c r="BR491" s="494"/>
      <c r="BS491" s="494"/>
      <c r="BT491" s="494"/>
      <c r="BX491" s="493">
        <f t="shared" si="201"/>
        <v>0</v>
      </c>
      <c r="BY491" s="493" t="e">
        <f>#REF!*BE491</f>
        <v>#REF!</v>
      </c>
      <c r="BZ491" s="493">
        <f t="shared" si="183"/>
        <v>0</v>
      </c>
    </row>
    <row r="492" spans="1:78" ht="49.9" customHeight="1">
      <c r="A492" s="482">
        <f>IFERROR(VLOOKUP(G492,'base dados'!$K$2:$L$3,2,FALSE),0)</f>
        <v>0</v>
      </c>
      <c r="B492" s="482">
        <f>IFERROR(VLOOKUP(H492,'base dados'!$O$2:$P$5,2,FALSE),0)</f>
        <v>0</v>
      </c>
      <c r="C492" s="578">
        <f t="shared" si="181"/>
        <v>482</v>
      </c>
      <c r="D492" s="578"/>
      <c r="E492" s="578"/>
      <c r="F492" s="581"/>
      <c r="G492" s="579"/>
      <c r="H492" s="579"/>
      <c r="I492" s="578" t="str">
        <f>IFERROR(VLOOKUP(H492,'base dados'!$B$1:$E$47,4,FALSE)," ")</f>
        <v xml:space="preserve"> </v>
      </c>
      <c r="J492" s="582" t="s">
        <v>861</v>
      </c>
      <c r="K492" s="582">
        <v>100</v>
      </c>
      <c r="L492" s="586">
        <f t="shared" si="185"/>
        <v>100</v>
      </c>
      <c r="M492" s="587"/>
      <c r="N492" s="587"/>
      <c r="O492" s="586">
        <f t="shared" si="186"/>
        <v>0</v>
      </c>
      <c r="P492" s="587"/>
      <c r="Q492" s="587"/>
      <c r="R492" s="587"/>
      <c r="S492" s="587"/>
      <c r="T492" s="586">
        <f t="shared" si="187"/>
        <v>0</v>
      </c>
      <c r="U492" s="582"/>
      <c r="V492" s="582"/>
      <c r="W492" s="582"/>
      <c r="X492" s="582"/>
      <c r="Y492" s="586">
        <f t="shared" si="188"/>
        <v>0</v>
      </c>
      <c r="Z492" s="582"/>
      <c r="AA492" s="582"/>
      <c r="AB492" s="586">
        <f t="shared" si="189"/>
        <v>0</v>
      </c>
      <c r="AC492" s="582"/>
      <c r="AD492" s="582"/>
      <c r="AE492" s="582"/>
      <c r="AF492" s="586">
        <f t="shared" si="190"/>
        <v>0</v>
      </c>
      <c r="AG492" s="582"/>
      <c r="AH492" s="582"/>
      <c r="AI492" s="582"/>
      <c r="AJ492" s="582"/>
      <c r="AK492" s="586">
        <f t="shared" si="191"/>
        <v>0</v>
      </c>
      <c r="AL492" s="582"/>
      <c r="AM492" s="582"/>
      <c r="AN492" s="586">
        <f t="shared" si="192"/>
        <v>0</v>
      </c>
      <c r="AO492" s="582"/>
      <c r="AP492" s="582"/>
      <c r="AQ492" s="582"/>
      <c r="AR492" s="588">
        <f t="shared" si="193"/>
        <v>0</v>
      </c>
      <c r="AS492" s="590">
        <f t="shared" si="182"/>
        <v>0</v>
      </c>
      <c r="AT492" s="583" t="str">
        <f t="shared" si="194"/>
        <v/>
      </c>
      <c r="AU492" s="583" t="str">
        <f t="shared" si="195"/>
        <v/>
      </c>
      <c r="AV492" s="584" t="str">
        <f>IFERROR(VLOOKUP(G492,'base dados'!$B$2:$C$47,2,FALSE),"")</f>
        <v/>
      </c>
      <c r="AW492" s="589">
        <f t="shared" si="196"/>
        <v>0</v>
      </c>
      <c r="AX492" s="583" t="str">
        <f t="shared" si="197"/>
        <v/>
      </c>
      <c r="AY492" s="583" t="str">
        <f t="shared" si="198"/>
        <v/>
      </c>
      <c r="AZ492" s="585" t="str">
        <f>IFERROR(VLOOKUP(H492,'base dados'!$B$2:$C$47,2,FALSE),"")</f>
        <v/>
      </c>
      <c r="BA492" s="589">
        <f t="shared" si="199"/>
        <v>0</v>
      </c>
      <c r="BB492" s="589">
        <f t="shared" si="200"/>
        <v>0</v>
      </c>
      <c r="BD492" s="494"/>
      <c r="BE492" s="494"/>
      <c r="BF492" s="494"/>
      <c r="BG492" s="494"/>
      <c r="BH492" s="482" t="e">
        <f>VLOOKUP(I492,[27]TABELAS!$E$1:$F$48,2,0)</f>
        <v>#N/A</v>
      </c>
      <c r="BI492" s="491" t="str">
        <f>IF(AV492="","",VLOOKUP(CONCATENATE(I492,K492),[27]atualizada!$A$6:$N$160,12,0))</f>
        <v/>
      </c>
      <c r="BJ492" s="491" t="e">
        <f>IF(#REF!="","",VLOOKUP(CONCATENATE(I492,K492),[27]atualizada!$A$6:$N$160,8,0))</f>
        <v>#REF!</v>
      </c>
      <c r="BK492" s="491" t="e">
        <f>IF(BA492="","",VLOOKUP(CONCATENATE(I492,K492),[27]atualizada!$A$6:$N$160,10,0))</f>
        <v>#N/A</v>
      </c>
      <c r="BL492" s="494"/>
      <c r="BM492" s="494"/>
      <c r="BO492" s="491"/>
      <c r="BP492" s="491"/>
      <c r="BQ492" s="492">
        <f t="shared" si="184"/>
        <v>0</v>
      </c>
      <c r="BR492" s="494"/>
      <c r="BS492" s="494"/>
      <c r="BT492" s="494"/>
      <c r="BX492" s="493">
        <f t="shared" si="201"/>
        <v>0</v>
      </c>
      <c r="BY492" s="493" t="e">
        <f>#REF!*BE492</f>
        <v>#REF!</v>
      </c>
      <c r="BZ492" s="493">
        <f t="shared" si="183"/>
        <v>0</v>
      </c>
    </row>
    <row r="493" spans="1:78" ht="49.9" customHeight="1">
      <c r="A493" s="482">
        <f>IFERROR(VLOOKUP(G493,'base dados'!$K$2:$L$3,2,FALSE),0)</f>
        <v>0</v>
      </c>
      <c r="B493" s="482">
        <f>IFERROR(VLOOKUP(H493,'base dados'!$O$2:$P$5,2,FALSE),0)</f>
        <v>0</v>
      </c>
      <c r="C493" s="578">
        <f t="shared" si="181"/>
        <v>483</v>
      </c>
      <c r="D493" s="578"/>
      <c r="E493" s="578"/>
      <c r="F493" s="581"/>
      <c r="G493" s="579"/>
      <c r="H493" s="579"/>
      <c r="I493" s="578" t="str">
        <f>IFERROR(VLOOKUP(H493,'base dados'!$B$1:$E$47,4,FALSE)," ")</f>
        <v xml:space="preserve"> </v>
      </c>
      <c r="J493" s="582" t="s">
        <v>861</v>
      </c>
      <c r="K493" s="582">
        <v>100</v>
      </c>
      <c r="L493" s="586">
        <f t="shared" si="185"/>
        <v>100</v>
      </c>
      <c r="M493" s="587"/>
      <c r="N493" s="587"/>
      <c r="O493" s="586">
        <f t="shared" si="186"/>
        <v>0</v>
      </c>
      <c r="P493" s="587"/>
      <c r="Q493" s="587"/>
      <c r="R493" s="587"/>
      <c r="S493" s="587"/>
      <c r="T493" s="586">
        <f t="shared" si="187"/>
        <v>0</v>
      </c>
      <c r="U493" s="582"/>
      <c r="V493" s="582"/>
      <c r="W493" s="582"/>
      <c r="X493" s="582"/>
      <c r="Y493" s="586">
        <f t="shared" si="188"/>
        <v>0</v>
      </c>
      <c r="Z493" s="582"/>
      <c r="AA493" s="582"/>
      <c r="AB493" s="586">
        <f t="shared" si="189"/>
        <v>0</v>
      </c>
      <c r="AC493" s="582"/>
      <c r="AD493" s="582"/>
      <c r="AE493" s="582"/>
      <c r="AF493" s="586">
        <f t="shared" si="190"/>
        <v>0</v>
      </c>
      <c r="AG493" s="582"/>
      <c r="AH493" s="582"/>
      <c r="AI493" s="582"/>
      <c r="AJ493" s="582"/>
      <c r="AK493" s="586">
        <f t="shared" si="191"/>
        <v>0</v>
      </c>
      <c r="AL493" s="582"/>
      <c r="AM493" s="582"/>
      <c r="AN493" s="586">
        <f t="shared" si="192"/>
        <v>0</v>
      </c>
      <c r="AO493" s="582"/>
      <c r="AP493" s="582"/>
      <c r="AQ493" s="582"/>
      <c r="AR493" s="588">
        <f t="shared" si="193"/>
        <v>0</v>
      </c>
      <c r="AS493" s="590">
        <f t="shared" si="182"/>
        <v>0</v>
      </c>
      <c r="AT493" s="583" t="str">
        <f t="shared" si="194"/>
        <v/>
      </c>
      <c r="AU493" s="583" t="str">
        <f t="shared" si="195"/>
        <v/>
      </c>
      <c r="AV493" s="584" t="str">
        <f>IFERROR(VLOOKUP(G493,'base dados'!$B$2:$C$47,2,FALSE),"")</f>
        <v/>
      </c>
      <c r="AW493" s="589">
        <f t="shared" si="196"/>
        <v>0</v>
      </c>
      <c r="AX493" s="583" t="str">
        <f t="shared" si="197"/>
        <v/>
      </c>
      <c r="AY493" s="583" t="str">
        <f t="shared" si="198"/>
        <v/>
      </c>
      <c r="AZ493" s="585" t="str">
        <f>IFERROR(VLOOKUP(H493,'base dados'!$B$2:$C$47,2,FALSE),"")</f>
        <v/>
      </c>
      <c r="BA493" s="589">
        <f t="shared" si="199"/>
        <v>0</v>
      </c>
      <c r="BB493" s="589">
        <f t="shared" si="200"/>
        <v>0</v>
      </c>
      <c r="BD493" s="494"/>
      <c r="BE493" s="494"/>
      <c r="BF493" s="494"/>
      <c r="BG493" s="494"/>
      <c r="BH493" s="482" t="e">
        <f>VLOOKUP(I493,[27]TABELAS!$E$1:$F$48,2,0)</f>
        <v>#N/A</v>
      </c>
      <c r="BI493" s="491" t="str">
        <f>IF(AV493="","",VLOOKUP(CONCATENATE(I493,K493),[27]atualizada!$A$6:$N$160,12,0))</f>
        <v/>
      </c>
      <c r="BJ493" s="491" t="e">
        <f>IF(#REF!="","",VLOOKUP(CONCATENATE(I493,K493),[27]atualizada!$A$6:$N$160,8,0))</f>
        <v>#REF!</v>
      </c>
      <c r="BK493" s="491" t="e">
        <f>IF(BA493="","",VLOOKUP(CONCATENATE(I493,K493),[27]atualizada!$A$6:$N$160,10,0))</f>
        <v>#N/A</v>
      </c>
      <c r="BL493" s="494"/>
      <c r="BM493" s="494"/>
      <c r="BO493" s="491"/>
      <c r="BP493" s="491"/>
      <c r="BQ493" s="492">
        <f t="shared" si="184"/>
        <v>0</v>
      </c>
      <c r="BR493" s="494"/>
      <c r="BS493" s="494"/>
      <c r="BT493" s="494"/>
      <c r="BX493" s="493">
        <f t="shared" si="201"/>
        <v>0</v>
      </c>
      <c r="BY493" s="493" t="e">
        <f>#REF!*BE493</f>
        <v>#REF!</v>
      </c>
      <c r="BZ493" s="493">
        <f t="shared" si="183"/>
        <v>0</v>
      </c>
    </row>
    <row r="494" spans="1:78" ht="49.9" customHeight="1">
      <c r="A494" s="482">
        <f>IFERROR(VLOOKUP(G494,'base dados'!$K$2:$L$3,2,FALSE),0)</f>
        <v>0</v>
      </c>
      <c r="B494" s="482">
        <f>IFERROR(VLOOKUP(H494,'base dados'!$O$2:$P$5,2,FALSE),0)</f>
        <v>0</v>
      </c>
      <c r="C494" s="578">
        <f t="shared" si="181"/>
        <v>484</v>
      </c>
      <c r="D494" s="578"/>
      <c r="E494" s="578"/>
      <c r="F494" s="581"/>
      <c r="G494" s="579"/>
      <c r="H494" s="579"/>
      <c r="I494" s="578" t="str">
        <f>IFERROR(VLOOKUP(H494,'base dados'!$B$1:$E$47,4,FALSE)," ")</f>
        <v xml:space="preserve"> </v>
      </c>
      <c r="J494" s="582" t="s">
        <v>861</v>
      </c>
      <c r="K494" s="582">
        <v>100</v>
      </c>
      <c r="L494" s="586">
        <f t="shared" si="185"/>
        <v>100</v>
      </c>
      <c r="M494" s="587"/>
      <c r="N494" s="587"/>
      <c r="O494" s="586">
        <f t="shared" si="186"/>
        <v>0</v>
      </c>
      <c r="P494" s="587"/>
      <c r="Q494" s="587"/>
      <c r="R494" s="587"/>
      <c r="S494" s="587"/>
      <c r="T494" s="586">
        <f t="shared" si="187"/>
        <v>0</v>
      </c>
      <c r="U494" s="582"/>
      <c r="V494" s="582"/>
      <c r="W494" s="582"/>
      <c r="X494" s="582"/>
      <c r="Y494" s="586">
        <f t="shared" si="188"/>
        <v>0</v>
      </c>
      <c r="Z494" s="582"/>
      <c r="AA494" s="582"/>
      <c r="AB494" s="586">
        <f t="shared" si="189"/>
        <v>0</v>
      </c>
      <c r="AC494" s="582"/>
      <c r="AD494" s="582"/>
      <c r="AE494" s="582"/>
      <c r="AF494" s="586">
        <f t="shared" si="190"/>
        <v>0</v>
      </c>
      <c r="AG494" s="582"/>
      <c r="AH494" s="582"/>
      <c r="AI494" s="582"/>
      <c r="AJ494" s="582"/>
      <c r="AK494" s="586">
        <f t="shared" si="191"/>
        <v>0</v>
      </c>
      <c r="AL494" s="582"/>
      <c r="AM494" s="582"/>
      <c r="AN494" s="586">
        <f t="shared" si="192"/>
        <v>0</v>
      </c>
      <c r="AO494" s="582"/>
      <c r="AP494" s="582"/>
      <c r="AQ494" s="582"/>
      <c r="AR494" s="588">
        <f t="shared" si="193"/>
        <v>0</v>
      </c>
      <c r="AS494" s="590">
        <f t="shared" si="182"/>
        <v>0</v>
      </c>
      <c r="AT494" s="583" t="str">
        <f t="shared" si="194"/>
        <v/>
      </c>
      <c r="AU494" s="583" t="str">
        <f t="shared" si="195"/>
        <v/>
      </c>
      <c r="AV494" s="584" t="str">
        <f>IFERROR(VLOOKUP(G494,'base dados'!$B$2:$C$47,2,FALSE),"")</f>
        <v/>
      </c>
      <c r="AW494" s="589">
        <f t="shared" si="196"/>
        <v>0</v>
      </c>
      <c r="AX494" s="583" t="str">
        <f t="shared" si="197"/>
        <v/>
      </c>
      <c r="AY494" s="583" t="str">
        <f t="shared" si="198"/>
        <v/>
      </c>
      <c r="AZ494" s="585" t="str">
        <f>IFERROR(VLOOKUP(H494,'base dados'!$B$2:$C$47,2,FALSE),"")</f>
        <v/>
      </c>
      <c r="BA494" s="589">
        <f t="shared" si="199"/>
        <v>0</v>
      </c>
      <c r="BB494" s="589">
        <f t="shared" si="200"/>
        <v>0</v>
      </c>
      <c r="BD494" s="494"/>
      <c r="BE494" s="494"/>
      <c r="BF494" s="494"/>
      <c r="BG494" s="494"/>
      <c r="BH494" s="482" t="e">
        <f>VLOOKUP(I494,[27]TABELAS!$E$1:$F$48,2,0)</f>
        <v>#N/A</v>
      </c>
      <c r="BI494" s="491" t="str">
        <f>IF(AV494="","",VLOOKUP(CONCATENATE(I494,K494),[27]atualizada!$A$6:$N$160,12,0))</f>
        <v/>
      </c>
      <c r="BJ494" s="491" t="e">
        <f>IF(#REF!="","",VLOOKUP(CONCATENATE(I494,K494),[27]atualizada!$A$6:$N$160,8,0))</f>
        <v>#REF!</v>
      </c>
      <c r="BK494" s="491" t="e">
        <f>IF(BA494="","",VLOOKUP(CONCATENATE(I494,K494),[27]atualizada!$A$6:$N$160,10,0))</f>
        <v>#N/A</v>
      </c>
      <c r="BL494" s="494"/>
      <c r="BM494" s="494"/>
      <c r="BO494" s="491"/>
      <c r="BP494" s="491"/>
      <c r="BQ494" s="492">
        <f t="shared" si="184"/>
        <v>0</v>
      </c>
      <c r="BR494" s="494"/>
      <c r="BS494" s="494"/>
      <c r="BT494" s="494"/>
      <c r="BX494" s="493">
        <f t="shared" si="201"/>
        <v>0</v>
      </c>
      <c r="BY494" s="493" t="e">
        <f>#REF!*BE494</f>
        <v>#REF!</v>
      </c>
      <c r="BZ494" s="493">
        <f t="shared" si="183"/>
        <v>0</v>
      </c>
    </row>
    <row r="495" spans="1:78" ht="49.9" customHeight="1">
      <c r="A495" s="482">
        <f>IFERROR(VLOOKUP(G495,'base dados'!$K$2:$L$3,2,FALSE),0)</f>
        <v>0</v>
      </c>
      <c r="B495" s="482">
        <f>IFERROR(VLOOKUP(H495,'base dados'!$O$2:$P$5,2,FALSE),0)</f>
        <v>0</v>
      </c>
      <c r="C495" s="578">
        <f t="shared" si="181"/>
        <v>485</v>
      </c>
      <c r="D495" s="578"/>
      <c r="E495" s="578"/>
      <c r="F495" s="581"/>
      <c r="G495" s="579"/>
      <c r="H495" s="579"/>
      <c r="I495" s="578" t="str">
        <f>IFERROR(VLOOKUP(H495,'base dados'!$B$1:$E$47,4,FALSE)," ")</f>
        <v xml:space="preserve"> </v>
      </c>
      <c r="J495" s="582" t="s">
        <v>861</v>
      </c>
      <c r="K495" s="582">
        <v>100</v>
      </c>
      <c r="L495" s="586">
        <f t="shared" si="185"/>
        <v>100</v>
      </c>
      <c r="M495" s="587"/>
      <c r="N495" s="587"/>
      <c r="O495" s="586">
        <f t="shared" si="186"/>
        <v>0</v>
      </c>
      <c r="P495" s="587"/>
      <c r="Q495" s="587"/>
      <c r="R495" s="587"/>
      <c r="S495" s="587"/>
      <c r="T495" s="586">
        <f t="shared" si="187"/>
        <v>0</v>
      </c>
      <c r="U495" s="582"/>
      <c r="V495" s="582"/>
      <c r="W495" s="582"/>
      <c r="X495" s="582"/>
      <c r="Y495" s="586">
        <f t="shared" si="188"/>
        <v>0</v>
      </c>
      <c r="Z495" s="582"/>
      <c r="AA495" s="582"/>
      <c r="AB495" s="586">
        <f t="shared" si="189"/>
        <v>0</v>
      </c>
      <c r="AC495" s="582"/>
      <c r="AD495" s="582"/>
      <c r="AE495" s="582"/>
      <c r="AF495" s="586">
        <f t="shared" si="190"/>
        <v>0</v>
      </c>
      <c r="AG495" s="582"/>
      <c r="AH495" s="582"/>
      <c r="AI495" s="582"/>
      <c r="AJ495" s="582"/>
      <c r="AK495" s="586">
        <f t="shared" si="191"/>
        <v>0</v>
      </c>
      <c r="AL495" s="582"/>
      <c r="AM495" s="582"/>
      <c r="AN495" s="586">
        <f t="shared" si="192"/>
        <v>0</v>
      </c>
      <c r="AO495" s="582"/>
      <c r="AP495" s="582"/>
      <c r="AQ495" s="582"/>
      <c r="AR495" s="588">
        <f t="shared" si="193"/>
        <v>0</v>
      </c>
      <c r="AS495" s="590">
        <f t="shared" si="182"/>
        <v>0</v>
      </c>
      <c r="AT495" s="583" t="str">
        <f t="shared" si="194"/>
        <v/>
      </c>
      <c r="AU495" s="583" t="str">
        <f t="shared" si="195"/>
        <v/>
      </c>
      <c r="AV495" s="584" t="str">
        <f>IFERROR(VLOOKUP(G495,'base dados'!$B$2:$C$47,2,FALSE),"")</f>
        <v/>
      </c>
      <c r="AW495" s="589">
        <f t="shared" si="196"/>
        <v>0</v>
      </c>
      <c r="AX495" s="583" t="str">
        <f t="shared" si="197"/>
        <v/>
      </c>
      <c r="AY495" s="583" t="str">
        <f t="shared" si="198"/>
        <v/>
      </c>
      <c r="AZ495" s="585" t="str">
        <f>IFERROR(VLOOKUP(H495,'base dados'!$B$2:$C$47,2,FALSE),"")</f>
        <v/>
      </c>
      <c r="BA495" s="589">
        <f t="shared" si="199"/>
        <v>0</v>
      </c>
      <c r="BB495" s="589">
        <f t="shared" si="200"/>
        <v>0</v>
      </c>
      <c r="BD495" s="494"/>
      <c r="BE495" s="494"/>
      <c r="BF495" s="494"/>
      <c r="BG495" s="494"/>
      <c r="BH495" s="482" t="e">
        <f>VLOOKUP(I495,[27]TABELAS!$E$1:$F$48,2,0)</f>
        <v>#N/A</v>
      </c>
      <c r="BI495" s="491" t="str">
        <f>IF(AV495="","",VLOOKUP(CONCATENATE(I495,K495),[27]atualizada!$A$6:$N$160,12,0))</f>
        <v/>
      </c>
      <c r="BJ495" s="491" t="e">
        <f>IF(#REF!="","",VLOOKUP(CONCATENATE(I495,K495),[27]atualizada!$A$6:$N$160,8,0))</f>
        <v>#REF!</v>
      </c>
      <c r="BK495" s="491" t="e">
        <f>IF(BA495="","",VLOOKUP(CONCATENATE(I495,K495),[27]atualizada!$A$6:$N$160,10,0))</f>
        <v>#N/A</v>
      </c>
      <c r="BL495" s="494"/>
      <c r="BM495" s="494"/>
      <c r="BO495" s="491"/>
      <c r="BP495" s="491"/>
      <c r="BQ495" s="492">
        <f t="shared" si="184"/>
        <v>0</v>
      </c>
      <c r="BR495" s="494"/>
      <c r="BS495" s="494"/>
      <c r="BT495" s="494"/>
      <c r="BX495" s="493">
        <f t="shared" si="201"/>
        <v>0</v>
      </c>
      <c r="BY495" s="493" t="e">
        <f>#REF!*BE495</f>
        <v>#REF!</v>
      </c>
      <c r="BZ495" s="493">
        <f t="shared" si="183"/>
        <v>0</v>
      </c>
    </row>
    <row r="496" spans="1:78" ht="49.9" customHeight="1">
      <c r="A496" s="482">
        <f>IFERROR(VLOOKUP(G496,'base dados'!$K$2:$L$3,2,FALSE),0)</f>
        <v>0</v>
      </c>
      <c r="B496" s="482">
        <f>IFERROR(VLOOKUP(H496,'base dados'!$O$2:$P$5,2,FALSE),0)</f>
        <v>0</v>
      </c>
      <c r="C496" s="578">
        <f t="shared" si="181"/>
        <v>486</v>
      </c>
      <c r="D496" s="578"/>
      <c r="E496" s="578"/>
      <c r="F496" s="581"/>
      <c r="G496" s="579"/>
      <c r="H496" s="579"/>
      <c r="I496" s="578" t="str">
        <f>IFERROR(VLOOKUP(H496,'base dados'!$B$1:$E$47,4,FALSE)," ")</f>
        <v xml:space="preserve"> </v>
      </c>
      <c r="J496" s="582" t="s">
        <v>861</v>
      </c>
      <c r="K496" s="582">
        <v>100</v>
      </c>
      <c r="L496" s="586">
        <f t="shared" si="185"/>
        <v>100</v>
      </c>
      <c r="M496" s="587"/>
      <c r="N496" s="587"/>
      <c r="O496" s="586">
        <f t="shared" si="186"/>
        <v>0</v>
      </c>
      <c r="P496" s="587"/>
      <c r="Q496" s="587"/>
      <c r="R496" s="587"/>
      <c r="S496" s="587"/>
      <c r="T496" s="586">
        <f t="shared" si="187"/>
        <v>0</v>
      </c>
      <c r="U496" s="582"/>
      <c r="V496" s="582"/>
      <c r="W496" s="582"/>
      <c r="X496" s="582"/>
      <c r="Y496" s="586">
        <f t="shared" si="188"/>
        <v>0</v>
      </c>
      <c r="Z496" s="582"/>
      <c r="AA496" s="582"/>
      <c r="AB496" s="586">
        <f t="shared" si="189"/>
        <v>0</v>
      </c>
      <c r="AC496" s="582"/>
      <c r="AD496" s="582"/>
      <c r="AE496" s="582"/>
      <c r="AF496" s="586">
        <f t="shared" si="190"/>
        <v>0</v>
      </c>
      <c r="AG496" s="582"/>
      <c r="AH496" s="582"/>
      <c r="AI496" s="582"/>
      <c r="AJ496" s="582"/>
      <c r="AK496" s="586">
        <f t="shared" si="191"/>
        <v>0</v>
      </c>
      <c r="AL496" s="582"/>
      <c r="AM496" s="582"/>
      <c r="AN496" s="586">
        <f t="shared" si="192"/>
        <v>0</v>
      </c>
      <c r="AO496" s="582"/>
      <c r="AP496" s="582"/>
      <c r="AQ496" s="582"/>
      <c r="AR496" s="588">
        <f t="shared" si="193"/>
        <v>0</v>
      </c>
      <c r="AS496" s="590">
        <f t="shared" si="182"/>
        <v>0</v>
      </c>
      <c r="AT496" s="583" t="str">
        <f t="shared" si="194"/>
        <v/>
      </c>
      <c r="AU496" s="583" t="str">
        <f t="shared" si="195"/>
        <v/>
      </c>
      <c r="AV496" s="584" t="str">
        <f>IFERROR(VLOOKUP(G496,'base dados'!$B$2:$C$47,2,FALSE),"")</f>
        <v/>
      </c>
      <c r="AW496" s="589">
        <f t="shared" si="196"/>
        <v>0</v>
      </c>
      <c r="AX496" s="583" t="str">
        <f t="shared" si="197"/>
        <v/>
      </c>
      <c r="AY496" s="583" t="str">
        <f t="shared" si="198"/>
        <v/>
      </c>
      <c r="AZ496" s="585" t="str">
        <f>IFERROR(VLOOKUP(H496,'base dados'!$B$2:$C$47,2,FALSE),"")</f>
        <v/>
      </c>
      <c r="BA496" s="589">
        <f t="shared" si="199"/>
        <v>0</v>
      </c>
      <c r="BB496" s="589">
        <f t="shared" si="200"/>
        <v>0</v>
      </c>
      <c r="BD496" s="494"/>
      <c r="BE496" s="494"/>
      <c r="BF496" s="494"/>
      <c r="BG496" s="494"/>
      <c r="BH496" s="482" t="e">
        <f>VLOOKUP(I496,[27]TABELAS!$E$1:$F$48,2,0)</f>
        <v>#N/A</v>
      </c>
      <c r="BI496" s="491" t="str">
        <f>IF(AV496="","",VLOOKUP(CONCATENATE(I496,K496),[27]atualizada!$A$6:$N$160,12,0))</f>
        <v/>
      </c>
      <c r="BJ496" s="491" t="e">
        <f>IF(#REF!="","",VLOOKUP(CONCATENATE(I496,K496),[27]atualizada!$A$6:$N$160,8,0))</f>
        <v>#REF!</v>
      </c>
      <c r="BK496" s="491" t="e">
        <f>IF(BA496="","",VLOOKUP(CONCATENATE(I496,K496),[27]atualizada!$A$6:$N$160,10,0))</f>
        <v>#N/A</v>
      </c>
      <c r="BL496" s="494"/>
      <c r="BM496" s="494"/>
      <c r="BO496" s="491"/>
      <c r="BP496" s="491"/>
      <c r="BQ496" s="492">
        <f t="shared" si="184"/>
        <v>0</v>
      </c>
      <c r="BR496" s="494"/>
      <c r="BS496" s="494"/>
      <c r="BT496" s="494"/>
      <c r="BX496" s="493">
        <f t="shared" si="201"/>
        <v>0</v>
      </c>
      <c r="BY496" s="493" t="e">
        <f>#REF!*BE496</f>
        <v>#REF!</v>
      </c>
      <c r="BZ496" s="493">
        <f t="shared" si="183"/>
        <v>0</v>
      </c>
    </row>
    <row r="497" spans="1:78" ht="49.9" customHeight="1">
      <c r="A497" s="482">
        <f>IFERROR(VLOOKUP(G497,'base dados'!$K$2:$L$3,2,FALSE),0)</f>
        <v>0</v>
      </c>
      <c r="B497" s="482">
        <f>IFERROR(VLOOKUP(H497,'base dados'!$O$2:$P$5,2,FALSE),0)</f>
        <v>0</v>
      </c>
      <c r="C497" s="578">
        <f t="shared" si="181"/>
        <v>487</v>
      </c>
      <c r="D497" s="578"/>
      <c r="E497" s="578"/>
      <c r="F497" s="581"/>
      <c r="G497" s="579"/>
      <c r="H497" s="579"/>
      <c r="I497" s="578" t="str">
        <f>IFERROR(VLOOKUP(H497,'base dados'!$B$1:$E$47,4,FALSE)," ")</f>
        <v xml:space="preserve"> </v>
      </c>
      <c r="J497" s="582" t="s">
        <v>861</v>
      </c>
      <c r="K497" s="582">
        <v>100</v>
      </c>
      <c r="L497" s="586">
        <f t="shared" si="185"/>
        <v>100</v>
      </c>
      <c r="M497" s="587"/>
      <c r="N497" s="587"/>
      <c r="O497" s="586">
        <f t="shared" si="186"/>
        <v>0</v>
      </c>
      <c r="P497" s="587"/>
      <c r="Q497" s="587"/>
      <c r="R497" s="587"/>
      <c r="S497" s="587"/>
      <c r="T497" s="586">
        <f t="shared" si="187"/>
        <v>0</v>
      </c>
      <c r="U497" s="582"/>
      <c r="V497" s="582"/>
      <c r="W497" s="582"/>
      <c r="X497" s="582"/>
      <c r="Y497" s="586">
        <f t="shared" si="188"/>
        <v>0</v>
      </c>
      <c r="Z497" s="582"/>
      <c r="AA497" s="582"/>
      <c r="AB497" s="586">
        <f t="shared" si="189"/>
        <v>0</v>
      </c>
      <c r="AC497" s="582"/>
      <c r="AD497" s="582"/>
      <c r="AE497" s="582"/>
      <c r="AF497" s="586">
        <f t="shared" si="190"/>
        <v>0</v>
      </c>
      <c r="AG497" s="582"/>
      <c r="AH497" s="582"/>
      <c r="AI497" s="582"/>
      <c r="AJ497" s="582"/>
      <c r="AK497" s="586">
        <f t="shared" si="191"/>
        <v>0</v>
      </c>
      <c r="AL497" s="582"/>
      <c r="AM497" s="582"/>
      <c r="AN497" s="586">
        <f t="shared" si="192"/>
        <v>0</v>
      </c>
      <c r="AO497" s="582"/>
      <c r="AP497" s="582"/>
      <c r="AQ497" s="582"/>
      <c r="AR497" s="588">
        <f t="shared" si="193"/>
        <v>0</v>
      </c>
      <c r="AS497" s="590">
        <f t="shared" si="182"/>
        <v>0</v>
      </c>
      <c r="AT497" s="583" t="str">
        <f t="shared" si="194"/>
        <v/>
      </c>
      <c r="AU497" s="583" t="str">
        <f t="shared" si="195"/>
        <v/>
      </c>
      <c r="AV497" s="584" t="str">
        <f>IFERROR(VLOOKUP(G497,'base dados'!$B$2:$C$47,2,FALSE),"")</f>
        <v/>
      </c>
      <c r="AW497" s="589">
        <f t="shared" si="196"/>
        <v>0</v>
      </c>
      <c r="AX497" s="583" t="str">
        <f t="shared" si="197"/>
        <v/>
      </c>
      <c r="AY497" s="583" t="str">
        <f t="shared" si="198"/>
        <v/>
      </c>
      <c r="AZ497" s="585" t="str">
        <f>IFERROR(VLOOKUP(H497,'base dados'!$B$2:$C$47,2,FALSE),"")</f>
        <v/>
      </c>
      <c r="BA497" s="589">
        <f t="shared" si="199"/>
        <v>0</v>
      </c>
      <c r="BB497" s="589">
        <f t="shared" si="200"/>
        <v>0</v>
      </c>
      <c r="BD497" s="494"/>
      <c r="BE497" s="494"/>
      <c r="BF497" s="494"/>
      <c r="BG497" s="494"/>
      <c r="BH497" s="482" t="e">
        <f>VLOOKUP(I497,[27]TABELAS!$E$1:$F$48,2,0)</f>
        <v>#N/A</v>
      </c>
      <c r="BI497" s="491" t="str">
        <f>IF(AV497="","",VLOOKUP(CONCATENATE(I497,K497),[27]atualizada!$A$6:$N$160,12,0))</f>
        <v/>
      </c>
      <c r="BJ497" s="491" t="e">
        <f>IF(#REF!="","",VLOOKUP(CONCATENATE(I497,K497),[27]atualizada!$A$6:$N$160,8,0))</f>
        <v>#REF!</v>
      </c>
      <c r="BK497" s="491" t="e">
        <f>IF(BA497="","",VLOOKUP(CONCATENATE(I497,K497),[27]atualizada!$A$6:$N$160,10,0))</f>
        <v>#N/A</v>
      </c>
      <c r="BL497" s="494"/>
      <c r="BM497" s="494"/>
      <c r="BO497" s="491"/>
      <c r="BP497" s="491"/>
      <c r="BQ497" s="492">
        <f t="shared" si="184"/>
        <v>0</v>
      </c>
      <c r="BR497" s="494"/>
      <c r="BS497" s="494"/>
      <c r="BT497" s="494"/>
      <c r="BX497" s="493">
        <f t="shared" si="201"/>
        <v>0</v>
      </c>
      <c r="BY497" s="493" t="e">
        <f>#REF!*BE497</f>
        <v>#REF!</v>
      </c>
      <c r="BZ497" s="493">
        <f t="shared" si="183"/>
        <v>0</v>
      </c>
    </row>
    <row r="498" spans="1:78" ht="49.9" customHeight="1">
      <c r="A498" s="482">
        <f>IFERROR(VLOOKUP(G498,'base dados'!$K$2:$L$3,2,FALSE),0)</f>
        <v>0</v>
      </c>
      <c r="B498" s="482">
        <f>IFERROR(VLOOKUP(H498,'base dados'!$O$2:$P$5,2,FALSE),0)</f>
        <v>0</v>
      </c>
      <c r="C498" s="578">
        <f t="shared" si="181"/>
        <v>488</v>
      </c>
      <c r="D498" s="578"/>
      <c r="E498" s="578"/>
      <c r="F498" s="581"/>
      <c r="G498" s="579"/>
      <c r="H498" s="579"/>
      <c r="I498" s="578" t="str">
        <f>IFERROR(VLOOKUP(H498,'base dados'!$B$1:$E$47,4,FALSE)," ")</f>
        <v xml:space="preserve"> </v>
      </c>
      <c r="J498" s="582" t="s">
        <v>861</v>
      </c>
      <c r="K498" s="582">
        <v>100</v>
      </c>
      <c r="L498" s="586">
        <f t="shared" si="185"/>
        <v>100</v>
      </c>
      <c r="M498" s="587"/>
      <c r="N498" s="587"/>
      <c r="O498" s="586">
        <f t="shared" si="186"/>
        <v>0</v>
      </c>
      <c r="P498" s="587"/>
      <c r="Q498" s="587"/>
      <c r="R498" s="587"/>
      <c r="S498" s="587"/>
      <c r="T498" s="586">
        <f t="shared" si="187"/>
        <v>0</v>
      </c>
      <c r="U498" s="582"/>
      <c r="V498" s="582"/>
      <c r="W498" s="582"/>
      <c r="X498" s="582"/>
      <c r="Y498" s="586">
        <f t="shared" si="188"/>
        <v>0</v>
      </c>
      <c r="Z498" s="582"/>
      <c r="AA498" s="582"/>
      <c r="AB498" s="586">
        <f t="shared" si="189"/>
        <v>0</v>
      </c>
      <c r="AC498" s="582"/>
      <c r="AD498" s="582"/>
      <c r="AE498" s="582"/>
      <c r="AF498" s="586">
        <f t="shared" si="190"/>
        <v>0</v>
      </c>
      <c r="AG498" s="582"/>
      <c r="AH498" s="582"/>
      <c r="AI498" s="582"/>
      <c r="AJ498" s="582"/>
      <c r="AK498" s="586">
        <f t="shared" si="191"/>
        <v>0</v>
      </c>
      <c r="AL498" s="582"/>
      <c r="AM498" s="582"/>
      <c r="AN498" s="586">
        <f t="shared" si="192"/>
        <v>0</v>
      </c>
      <c r="AO498" s="582"/>
      <c r="AP498" s="582"/>
      <c r="AQ498" s="582"/>
      <c r="AR498" s="588">
        <f t="shared" si="193"/>
        <v>0</v>
      </c>
      <c r="AS498" s="590">
        <f t="shared" si="182"/>
        <v>0</v>
      </c>
      <c r="AT498" s="583" t="str">
        <f t="shared" si="194"/>
        <v/>
      </c>
      <c r="AU498" s="583" t="str">
        <f t="shared" si="195"/>
        <v/>
      </c>
      <c r="AV498" s="584" t="str">
        <f>IFERROR(VLOOKUP(G498,'base dados'!$B$2:$C$47,2,FALSE),"")</f>
        <v/>
      </c>
      <c r="AW498" s="589">
        <f t="shared" si="196"/>
        <v>0</v>
      </c>
      <c r="AX498" s="583" t="str">
        <f t="shared" si="197"/>
        <v/>
      </c>
      <c r="AY498" s="583" t="str">
        <f t="shared" si="198"/>
        <v/>
      </c>
      <c r="AZ498" s="585" t="str">
        <f>IFERROR(VLOOKUP(H498,'base dados'!$B$2:$C$47,2,FALSE),"")</f>
        <v/>
      </c>
      <c r="BA498" s="589">
        <f t="shared" si="199"/>
        <v>0</v>
      </c>
      <c r="BB498" s="589">
        <f t="shared" si="200"/>
        <v>0</v>
      </c>
      <c r="BD498" s="494"/>
      <c r="BE498" s="494"/>
      <c r="BF498" s="494"/>
      <c r="BG498" s="494"/>
      <c r="BH498" s="482" t="e">
        <f>VLOOKUP(I498,[27]TABELAS!$E$1:$F$48,2,0)</f>
        <v>#N/A</v>
      </c>
      <c r="BI498" s="491" t="str">
        <f>IF(AV498="","",VLOOKUP(CONCATENATE(I498,K498),[27]atualizada!$A$6:$N$160,12,0))</f>
        <v/>
      </c>
      <c r="BJ498" s="491" t="e">
        <f>IF(#REF!="","",VLOOKUP(CONCATENATE(I498,K498),[27]atualizada!$A$6:$N$160,8,0))</f>
        <v>#REF!</v>
      </c>
      <c r="BK498" s="491" t="e">
        <f>IF(BA498="","",VLOOKUP(CONCATENATE(I498,K498),[27]atualizada!$A$6:$N$160,10,0))</f>
        <v>#N/A</v>
      </c>
      <c r="BL498" s="494"/>
      <c r="BM498" s="494"/>
      <c r="BO498" s="491"/>
      <c r="BP498" s="491"/>
      <c r="BQ498" s="492">
        <f t="shared" si="184"/>
        <v>0</v>
      </c>
      <c r="BR498" s="494"/>
      <c r="BS498" s="494"/>
      <c r="BT498" s="494"/>
      <c r="BX498" s="493">
        <f t="shared" si="201"/>
        <v>0</v>
      </c>
      <c r="BY498" s="493" t="e">
        <f>#REF!*BE498</f>
        <v>#REF!</v>
      </c>
      <c r="BZ498" s="493">
        <f t="shared" si="183"/>
        <v>0</v>
      </c>
    </row>
    <row r="499" spans="1:78" ht="49.9" customHeight="1">
      <c r="A499" s="482">
        <f>IFERROR(VLOOKUP(G499,'base dados'!$K$2:$L$3,2,FALSE),0)</f>
        <v>0</v>
      </c>
      <c r="B499" s="482">
        <f>IFERROR(VLOOKUP(H499,'base dados'!$O$2:$P$5,2,FALSE),0)</f>
        <v>0</v>
      </c>
      <c r="C499" s="578">
        <f t="shared" si="181"/>
        <v>489</v>
      </c>
      <c r="D499" s="578"/>
      <c r="E499" s="578"/>
      <c r="F499" s="581"/>
      <c r="G499" s="579"/>
      <c r="H499" s="579"/>
      <c r="I499" s="578" t="str">
        <f>IFERROR(VLOOKUP(H499,'base dados'!$B$1:$E$47,4,FALSE)," ")</f>
        <v xml:space="preserve"> </v>
      </c>
      <c r="J499" s="582" t="s">
        <v>861</v>
      </c>
      <c r="K499" s="582">
        <v>100</v>
      </c>
      <c r="L499" s="586">
        <f t="shared" si="185"/>
        <v>100</v>
      </c>
      <c r="M499" s="587"/>
      <c r="N499" s="587"/>
      <c r="O499" s="586">
        <f t="shared" si="186"/>
        <v>0</v>
      </c>
      <c r="P499" s="587"/>
      <c r="Q499" s="587"/>
      <c r="R499" s="587"/>
      <c r="S499" s="587"/>
      <c r="T499" s="586">
        <f t="shared" si="187"/>
        <v>0</v>
      </c>
      <c r="U499" s="582"/>
      <c r="V499" s="582"/>
      <c r="W499" s="582"/>
      <c r="X499" s="582"/>
      <c r="Y499" s="586">
        <f t="shared" si="188"/>
        <v>0</v>
      </c>
      <c r="Z499" s="582"/>
      <c r="AA499" s="582"/>
      <c r="AB499" s="586">
        <f t="shared" si="189"/>
        <v>0</v>
      </c>
      <c r="AC499" s="582"/>
      <c r="AD499" s="582"/>
      <c r="AE499" s="582"/>
      <c r="AF499" s="586">
        <f t="shared" si="190"/>
        <v>0</v>
      </c>
      <c r="AG499" s="582"/>
      <c r="AH499" s="582"/>
      <c r="AI499" s="582"/>
      <c r="AJ499" s="582"/>
      <c r="AK499" s="586">
        <f t="shared" si="191"/>
        <v>0</v>
      </c>
      <c r="AL499" s="582"/>
      <c r="AM499" s="582"/>
      <c r="AN499" s="586">
        <f t="shared" si="192"/>
        <v>0</v>
      </c>
      <c r="AO499" s="582"/>
      <c r="AP499" s="582"/>
      <c r="AQ499" s="582"/>
      <c r="AR499" s="588">
        <f t="shared" si="193"/>
        <v>0</v>
      </c>
      <c r="AS499" s="590">
        <f t="shared" si="182"/>
        <v>0</v>
      </c>
      <c r="AT499" s="583" t="str">
        <f t="shared" si="194"/>
        <v/>
      </c>
      <c r="AU499" s="583" t="str">
        <f t="shared" si="195"/>
        <v/>
      </c>
      <c r="AV499" s="584" t="str">
        <f>IFERROR(VLOOKUP(G499,'base dados'!$B$2:$C$47,2,FALSE),"")</f>
        <v/>
      </c>
      <c r="AW499" s="589">
        <f t="shared" si="196"/>
        <v>0</v>
      </c>
      <c r="AX499" s="583" t="str">
        <f t="shared" si="197"/>
        <v/>
      </c>
      <c r="AY499" s="583" t="str">
        <f t="shared" si="198"/>
        <v/>
      </c>
      <c r="AZ499" s="585" t="str">
        <f>IFERROR(VLOOKUP(H499,'base dados'!$B$2:$C$47,2,FALSE),"")</f>
        <v/>
      </c>
      <c r="BA499" s="589">
        <f t="shared" si="199"/>
        <v>0</v>
      </c>
      <c r="BB499" s="589">
        <f t="shared" si="200"/>
        <v>0</v>
      </c>
      <c r="BD499" s="494"/>
      <c r="BE499" s="494"/>
      <c r="BF499" s="494"/>
      <c r="BG499" s="494"/>
      <c r="BH499" s="482" t="e">
        <f>VLOOKUP(I499,[27]TABELAS!$E$1:$F$48,2,0)</f>
        <v>#N/A</v>
      </c>
      <c r="BI499" s="491" t="str">
        <f>IF(AV499="","",VLOOKUP(CONCATENATE(I499,K499),[27]atualizada!$A$6:$N$160,12,0))</f>
        <v/>
      </c>
      <c r="BJ499" s="491" t="e">
        <f>IF(#REF!="","",VLOOKUP(CONCATENATE(I499,K499),[27]atualizada!$A$6:$N$160,8,0))</f>
        <v>#REF!</v>
      </c>
      <c r="BK499" s="491" t="e">
        <f>IF(BA499="","",VLOOKUP(CONCATENATE(I499,K499),[27]atualizada!$A$6:$N$160,10,0))</f>
        <v>#N/A</v>
      </c>
      <c r="BL499" s="494"/>
      <c r="BM499" s="494"/>
      <c r="BO499" s="491"/>
      <c r="BP499" s="491"/>
      <c r="BQ499" s="492">
        <f t="shared" si="184"/>
        <v>0</v>
      </c>
      <c r="BR499" s="494"/>
      <c r="BS499" s="494"/>
      <c r="BT499" s="494"/>
      <c r="BX499" s="493">
        <f t="shared" si="201"/>
        <v>0</v>
      </c>
      <c r="BY499" s="493" t="e">
        <f>#REF!*BE499</f>
        <v>#REF!</v>
      </c>
      <c r="BZ499" s="493">
        <f t="shared" si="183"/>
        <v>0</v>
      </c>
    </row>
    <row r="500" spans="1:78" ht="49.9" customHeight="1">
      <c r="A500" s="482">
        <f>IFERROR(VLOOKUP(G500,'base dados'!$K$2:$L$3,2,FALSE),0)</f>
        <v>0</v>
      </c>
      <c r="B500" s="482">
        <f>IFERROR(VLOOKUP(H500,'base dados'!$O$2:$P$5,2,FALSE),0)</f>
        <v>0</v>
      </c>
      <c r="C500" s="578">
        <f t="shared" si="181"/>
        <v>490</v>
      </c>
      <c r="D500" s="578"/>
      <c r="E500" s="578"/>
      <c r="F500" s="581"/>
      <c r="G500" s="579"/>
      <c r="H500" s="579"/>
      <c r="I500" s="578" t="str">
        <f>IFERROR(VLOOKUP(H500,'base dados'!$B$1:$E$47,4,FALSE)," ")</f>
        <v xml:space="preserve"> </v>
      </c>
      <c r="J500" s="582" t="s">
        <v>861</v>
      </c>
      <c r="K500" s="582">
        <v>100</v>
      </c>
      <c r="L500" s="586">
        <f t="shared" si="185"/>
        <v>100</v>
      </c>
      <c r="M500" s="587"/>
      <c r="N500" s="587"/>
      <c r="O500" s="586">
        <f t="shared" si="186"/>
        <v>0</v>
      </c>
      <c r="P500" s="587"/>
      <c r="Q500" s="587"/>
      <c r="R500" s="587"/>
      <c r="S500" s="587"/>
      <c r="T500" s="586">
        <f t="shared" si="187"/>
        <v>0</v>
      </c>
      <c r="U500" s="582"/>
      <c r="V500" s="582"/>
      <c r="W500" s="582"/>
      <c r="X500" s="582"/>
      <c r="Y500" s="586">
        <f t="shared" si="188"/>
        <v>0</v>
      </c>
      <c r="Z500" s="582"/>
      <c r="AA500" s="582"/>
      <c r="AB500" s="586">
        <f t="shared" si="189"/>
        <v>0</v>
      </c>
      <c r="AC500" s="582"/>
      <c r="AD500" s="582"/>
      <c r="AE500" s="582"/>
      <c r="AF500" s="586">
        <f t="shared" si="190"/>
        <v>0</v>
      </c>
      <c r="AG500" s="582"/>
      <c r="AH500" s="582"/>
      <c r="AI500" s="582"/>
      <c r="AJ500" s="582"/>
      <c r="AK500" s="586">
        <f t="shared" si="191"/>
        <v>0</v>
      </c>
      <c r="AL500" s="582"/>
      <c r="AM500" s="582"/>
      <c r="AN500" s="586">
        <f t="shared" si="192"/>
        <v>0</v>
      </c>
      <c r="AO500" s="582"/>
      <c r="AP500" s="582"/>
      <c r="AQ500" s="582"/>
      <c r="AR500" s="588">
        <f t="shared" si="193"/>
        <v>0</v>
      </c>
      <c r="AS500" s="590">
        <f t="shared" si="182"/>
        <v>0</v>
      </c>
      <c r="AT500" s="583" t="str">
        <f t="shared" si="194"/>
        <v/>
      </c>
      <c r="AU500" s="583" t="str">
        <f t="shared" si="195"/>
        <v/>
      </c>
      <c r="AV500" s="584" t="str">
        <f>IFERROR(VLOOKUP(G500,'base dados'!$B$2:$C$47,2,FALSE),"")</f>
        <v/>
      </c>
      <c r="AW500" s="589">
        <f t="shared" si="196"/>
        <v>0</v>
      </c>
      <c r="AX500" s="583" t="str">
        <f t="shared" si="197"/>
        <v/>
      </c>
      <c r="AY500" s="583" t="str">
        <f t="shared" si="198"/>
        <v/>
      </c>
      <c r="AZ500" s="585" t="str">
        <f>IFERROR(VLOOKUP(H500,'base dados'!$B$2:$C$47,2,FALSE),"")</f>
        <v/>
      </c>
      <c r="BA500" s="589">
        <f t="shared" si="199"/>
        <v>0</v>
      </c>
      <c r="BB500" s="589">
        <f t="shared" si="200"/>
        <v>0</v>
      </c>
      <c r="BD500" s="494"/>
      <c r="BE500" s="494"/>
      <c r="BF500" s="494"/>
      <c r="BG500" s="494"/>
      <c r="BH500" s="482" t="e">
        <f>VLOOKUP(I500,[27]TABELAS!$E$1:$F$48,2,0)</f>
        <v>#N/A</v>
      </c>
      <c r="BI500" s="491" t="str">
        <f>IF(AV500="","",VLOOKUP(CONCATENATE(I500,K500),[27]atualizada!$A$6:$N$160,12,0))</f>
        <v/>
      </c>
      <c r="BJ500" s="491" t="e">
        <f>IF(#REF!="","",VLOOKUP(CONCATENATE(I500,K500),[27]atualizada!$A$6:$N$160,8,0))</f>
        <v>#REF!</v>
      </c>
      <c r="BK500" s="491" t="e">
        <f>IF(BA500="","",VLOOKUP(CONCATENATE(I500,K500),[27]atualizada!$A$6:$N$160,10,0))</f>
        <v>#N/A</v>
      </c>
      <c r="BL500" s="494"/>
      <c r="BM500" s="494"/>
      <c r="BO500" s="491"/>
      <c r="BP500" s="491"/>
      <c r="BQ500" s="492">
        <f t="shared" si="184"/>
        <v>0</v>
      </c>
      <c r="BR500" s="494"/>
      <c r="BS500" s="494"/>
      <c r="BT500" s="494"/>
      <c r="BX500" s="493">
        <f t="shared" si="201"/>
        <v>0</v>
      </c>
      <c r="BY500" s="493" t="e">
        <f>#REF!*BE500</f>
        <v>#REF!</v>
      </c>
      <c r="BZ500" s="493">
        <f t="shared" si="183"/>
        <v>0</v>
      </c>
    </row>
    <row r="501" spans="1:78" ht="49.9" customHeight="1">
      <c r="A501" s="482">
        <f>IFERROR(VLOOKUP(G501,'base dados'!$K$2:$L$3,2,FALSE),0)</f>
        <v>0</v>
      </c>
      <c r="B501" s="482">
        <f>IFERROR(VLOOKUP(H501,'base dados'!$O$2:$P$5,2,FALSE),0)</f>
        <v>0</v>
      </c>
      <c r="C501" s="578">
        <f t="shared" si="181"/>
        <v>491</v>
      </c>
      <c r="D501" s="578"/>
      <c r="E501" s="578"/>
      <c r="F501" s="581"/>
      <c r="G501" s="579"/>
      <c r="H501" s="579"/>
      <c r="I501" s="578" t="str">
        <f>IFERROR(VLOOKUP(H501,'base dados'!$B$1:$E$47,4,FALSE)," ")</f>
        <v xml:space="preserve"> </v>
      </c>
      <c r="J501" s="582" t="s">
        <v>861</v>
      </c>
      <c r="K501" s="582">
        <v>100</v>
      </c>
      <c r="L501" s="586">
        <f t="shared" si="185"/>
        <v>100</v>
      </c>
      <c r="M501" s="587"/>
      <c r="N501" s="587"/>
      <c r="O501" s="586">
        <f t="shared" si="186"/>
        <v>0</v>
      </c>
      <c r="P501" s="587"/>
      <c r="Q501" s="587"/>
      <c r="R501" s="587"/>
      <c r="S501" s="587"/>
      <c r="T501" s="586">
        <f t="shared" si="187"/>
        <v>0</v>
      </c>
      <c r="U501" s="582"/>
      <c r="V501" s="582"/>
      <c r="W501" s="582"/>
      <c r="X501" s="582"/>
      <c r="Y501" s="586">
        <f t="shared" si="188"/>
        <v>0</v>
      </c>
      <c r="Z501" s="582"/>
      <c r="AA501" s="582"/>
      <c r="AB501" s="586">
        <f t="shared" si="189"/>
        <v>0</v>
      </c>
      <c r="AC501" s="582"/>
      <c r="AD501" s="582"/>
      <c r="AE501" s="582"/>
      <c r="AF501" s="586">
        <f t="shared" si="190"/>
        <v>0</v>
      </c>
      <c r="AG501" s="582"/>
      <c r="AH501" s="582"/>
      <c r="AI501" s="582"/>
      <c r="AJ501" s="582"/>
      <c r="AK501" s="586">
        <f t="shared" si="191"/>
        <v>0</v>
      </c>
      <c r="AL501" s="582"/>
      <c r="AM501" s="582"/>
      <c r="AN501" s="586">
        <f t="shared" si="192"/>
        <v>0</v>
      </c>
      <c r="AO501" s="582"/>
      <c r="AP501" s="582"/>
      <c r="AQ501" s="582"/>
      <c r="AR501" s="588">
        <f t="shared" si="193"/>
        <v>0</v>
      </c>
      <c r="AS501" s="590">
        <f t="shared" si="182"/>
        <v>0</v>
      </c>
      <c r="AT501" s="583" t="str">
        <f t="shared" si="194"/>
        <v/>
      </c>
      <c r="AU501" s="583" t="str">
        <f t="shared" si="195"/>
        <v/>
      </c>
      <c r="AV501" s="584" t="str">
        <f>IFERROR(VLOOKUP(G501,'base dados'!$B$2:$C$47,2,FALSE),"")</f>
        <v/>
      </c>
      <c r="AW501" s="589">
        <f t="shared" si="196"/>
        <v>0</v>
      </c>
      <c r="AX501" s="583" t="str">
        <f t="shared" si="197"/>
        <v/>
      </c>
      <c r="AY501" s="583" t="str">
        <f t="shared" si="198"/>
        <v/>
      </c>
      <c r="AZ501" s="585" t="str">
        <f>IFERROR(VLOOKUP(H501,'base dados'!$B$2:$C$47,2,FALSE),"")</f>
        <v/>
      </c>
      <c r="BA501" s="589">
        <f t="shared" si="199"/>
        <v>0</v>
      </c>
      <c r="BB501" s="589">
        <f t="shared" si="200"/>
        <v>0</v>
      </c>
      <c r="BD501" s="494"/>
      <c r="BE501" s="494"/>
      <c r="BF501" s="494"/>
      <c r="BG501" s="494"/>
      <c r="BH501" s="482" t="e">
        <f>VLOOKUP(I501,[27]TABELAS!$E$1:$F$48,2,0)</f>
        <v>#N/A</v>
      </c>
      <c r="BI501" s="491" t="str">
        <f>IF(AV501="","",VLOOKUP(CONCATENATE(I501,K501),[27]atualizada!$A$6:$N$160,12,0))</f>
        <v/>
      </c>
      <c r="BJ501" s="491" t="e">
        <f>IF(#REF!="","",VLOOKUP(CONCATENATE(I501,K501),[27]atualizada!$A$6:$N$160,8,0))</f>
        <v>#REF!</v>
      </c>
      <c r="BK501" s="491" t="e">
        <f>IF(BA501="","",VLOOKUP(CONCATENATE(I501,K501),[27]atualizada!$A$6:$N$160,10,0))</f>
        <v>#N/A</v>
      </c>
      <c r="BL501" s="494"/>
      <c r="BM501" s="494"/>
      <c r="BO501" s="491"/>
      <c r="BP501" s="491"/>
      <c r="BQ501" s="492">
        <f t="shared" si="184"/>
        <v>0</v>
      </c>
      <c r="BR501" s="494"/>
      <c r="BS501" s="494"/>
      <c r="BT501" s="494"/>
      <c r="BX501" s="493">
        <f t="shared" si="201"/>
        <v>0</v>
      </c>
      <c r="BY501" s="493" t="e">
        <f>#REF!*BE501</f>
        <v>#REF!</v>
      </c>
      <c r="BZ501" s="493">
        <f t="shared" si="183"/>
        <v>0</v>
      </c>
    </row>
    <row r="502" spans="1:78" ht="49.9" customHeight="1">
      <c r="A502" s="482">
        <f>IFERROR(VLOOKUP(G502,'base dados'!$K$2:$L$3,2,FALSE),0)</f>
        <v>0</v>
      </c>
      <c r="B502" s="482">
        <f>IFERROR(VLOOKUP(H502,'base dados'!$O$2:$P$5,2,FALSE),0)</f>
        <v>0</v>
      </c>
      <c r="C502" s="578">
        <f t="shared" si="181"/>
        <v>492</v>
      </c>
      <c r="D502" s="578"/>
      <c r="E502" s="578"/>
      <c r="F502" s="581"/>
      <c r="G502" s="579"/>
      <c r="H502" s="579"/>
      <c r="I502" s="578" t="str">
        <f>IFERROR(VLOOKUP(H502,'base dados'!$B$1:$E$47,4,FALSE)," ")</f>
        <v xml:space="preserve"> </v>
      </c>
      <c r="J502" s="582" t="s">
        <v>861</v>
      </c>
      <c r="K502" s="582">
        <v>100</v>
      </c>
      <c r="L502" s="586">
        <f t="shared" si="185"/>
        <v>100</v>
      </c>
      <c r="M502" s="587"/>
      <c r="N502" s="587"/>
      <c r="O502" s="586">
        <f t="shared" si="186"/>
        <v>0</v>
      </c>
      <c r="P502" s="587"/>
      <c r="Q502" s="587"/>
      <c r="R502" s="587"/>
      <c r="S502" s="587"/>
      <c r="T502" s="586">
        <f t="shared" si="187"/>
        <v>0</v>
      </c>
      <c r="U502" s="582"/>
      <c r="V502" s="582"/>
      <c r="W502" s="582"/>
      <c r="X502" s="582"/>
      <c r="Y502" s="586">
        <f t="shared" si="188"/>
        <v>0</v>
      </c>
      <c r="Z502" s="582"/>
      <c r="AA502" s="582"/>
      <c r="AB502" s="586">
        <f t="shared" si="189"/>
        <v>0</v>
      </c>
      <c r="AC502" s="582"/>
      <c r="AD502" s="582"/>
      <c r="AE502" s="582"/>
      <c r="AF502" s="586">
        <f t="shared" si="190"/>
        <v>0</v>
      </c>
      <c r="AG502" s="582"/>
      <c r="AH502" s="582"/>
      <c r="AI502" s="582"/>
      <c r="AJ502" s="582"/>
      <c r="AK502" s="586">
        <f t="shared" si="191"/>
        <v>0</v>
      </c>
      <c r="AL502" s="582"/>
      <c r="AM502" s="582"/>
      <c r="AN502" s="586">
        <f t="shared" si="192"/>
        <v>0</v>
      </c>
      <c r="AO502" s="582"/>
      <c r="AP502" s="582"/>
      <c r="AQ502" s="582"/>
      <c r="AR502" s="588">
        <f t="shared" si="193"/>
        <v>0</v>
      </c>
      <c r="AS502" s="590">
        <f t="shared" si="182"/>
        <v>0</v>
      </c>
      <c r="AT502" s="583" t="str">
        <f t="shared" si="194"/>
        <v/>
      </c>
      <c r="AU502" s="583" t="str">
        <f t="shared" si="195"/>
        <v/>
      </c>
      <c r="AV502" s="584" t="str">
        <f>IFERROR(VLOOKUP(G502,'base dados'!$B$2:$C$47,2,FALSE),"")</f>
        <v/>
      </c>
      <c r="AW502" s="589">
        <f t="shared" si="196"/>
        <v>0</v>
      </c>
      <c r="AX502" s="583" t="str">
        <f t="shared" si="197"/>
        <v/>
      </c>
      <c r="AY502" s="583" t="str">
        <f t="shared" si="198"/>
        <v/>
      </c>
      <c r="AZ502" s="585" t="str">
        <f>IFERROR(VLOOKUP(H502,'base dados'!$B$2:$C$47,2,FALSE),"")</f>
        <v/>
      </c>
      <c r="BA502" s="589">
        <f t="shared" si="199"/>
        <v>0</v>
      </c>
      <c r="BB502" s="589">
        <f t="shared" si="200"/>
        <v>0</v>
      </c>
      <c r="BD502" s="494"/>
      <c r="BE502" s="494"/>
      <c r="BF502" s="494"/>
      <c r="BG502" s="494"/>
      <c r="BH502" s="482" t="e">
        <f>VLOOKUP(I502,[27]TABELAS!$E$1:$F$48,2,0)</f>
        <v>#N/A</v>
      </c>
      <c r="BI502" s="491" t="str">
        <f>IF(AV502="","",VLOOKUP(CONCATENATE(I502,K502),[27]atualizada!$A$6:$N$160,12,0))</f>
        <v/>
      </c>
      <c r="BJ502" s="491" t="e">
        <f>IF(#REF!="","",VLOOKUP(CONCATENATE(I502,K502),[27]atualizada!$A$6:$N$160,8,0))</f>
        <v>#REF!</v>
      </c>
      <c r="BK502" s="491" t="e">
        <f>IF(BA502="","",VLOOKUP(CONCATENATE(I502,K502),[27]atualizada!$A$6:$N$160,10,0))</f>
        <v>#N/A</v>
      </c>
      <c r="BL502" s="494"/>
      <c r="BM502" s="494"/>
      <c r="BO502" s="491"/>
      <c r="BP502" s="491"/>
      <c r="BQ502" s="492">
        <f t="shared" si="184"/>
        <v>0</v>
      </c>
      <c r="BR502" s="494"/>
      <c r="BS502" s="494"/>
      <c r="BT502" s="494"/>
      <c r="BX502" s="493">
        <f t="shared" si="201"/>
        <v>0</v>
      </c>
      <c r="BY502" s="493" t="e">
        <f>#REF!*BE502</f>
        <v>#REF!</v>
      </c>
      <c r="BZ502" s="493">
        <f t="shared" si="183"/>
        <v>0</v>
      </c>
    </row>
    <row r="504" spans="1:78" ht="41.45" customHeight="1">
      <c r="AS504" s="495"/>
      <c r="AT504" s="509">
        <f>SUBTOTAL(9,AT11:AT502)</f>
        <v>0</v>
      </c>
      <c r="AU504" s="509">
        <f>SUBTOTAL(9,AU11:AU502)</f>
        <v>0</v>
      </c>
      <c r="AW504" s="511">
        <f>SUBTOTAL(9,AW11:AW502)</f>
        <v>0</v>
      </c>
      <c r="BA504" s="511">
        <f>SUBTOTAL(9,BA11:BA502)</f>
        <v>0</v>
      </c>
      <c r="BB504" s="511">
        <f>SUBTOTAL(9,BB11:BB502)</f>
        <v>0</v>
      </c>
    </row>
  </sheetData>
  <protectedRanges>
    <protectedRange sqref="AC9:AE9 AC11:AE11 X9" name="Intervalo2"/>
    <protectedRange sqref="AL9:AM9 Z9:AA9 AG9:AJ9 AG11:AJ11 W9" name="Intervalo2_1"/>
  </protectedRanges>
  <autoFilter ref="C10:BZ502" xr:uid="{00000000-0009-0000-0000-000010000000}"/>
  <mergeCells count="27">
    <mergeCell ref="C2:F6"/>
    <mergeCell ref="C7:BB7"/>
    <mergeCell ref="C8:C9"/>
    <mergeCell ref="D8:D9"/>
    <mergeCell ref="E8:E9"/>
    <mergeCell ref="F8:F9"/>
    <mergeCell ref="G8:G9"/>
    <mergeCell ref="AL8:AN8"/>
    <mergeCell ref="H8:H9"/>
    <mergeCell ref="I8:I9"/>
    <mergeCell ref="J8:J9"/>
    <mergeCell ref="K8:K9"/>
    <mergeCell ref="L8:L9"/>
    <mergeCell ref="G2:AZ6"/>
    <mergeCell ref="AG8:AK8"/>
    <mergeCell ref="M8:O8"/>
    <mergeCell ref="BR9:BT9"/>
    <mergeCell ref="AO8:AR8"/>
    <mergeCell ref="AS8:AS9"/>
    <mergeCell ref="AT8:AW8"/>
    <mergeCell ref="AX8:BA8"/>
    <mergeCell ref="BB8:BB9"/>
    <mergeCell ref="P8:T8"/>
    <mergeCell ref="U8:Y8"/>
    <mergeCell ref="Z8:AB8"/>
    <mergeCell ref="AC8:AF8"/>
    <mergeCell ref="BD8:BF8"/>
  </mergeCells>
  <printOptions horizontalCentered="1" verticalCentered="1"/>
  <pageMargins left="0.23622047244094491" right="0.23622047244094491" top="0.31496062992125984" bottom="0.35433070866141736" header="0.19685039370078741" footer="0.15748031496062992"/>
  <pageSetup paperSize="9" scale="41" fitToHeight="0" orientation="landscape" r:id="rId1"/>
  <headerFooter>
    <oddFooter>&amp;C&amp;9&amp;P / &amp;N</oddFooter>
  </headerFooter>
  <rowBreaks count="2" manualBreakCount="2">
    <brk id="27" min="2" max="53" man="1"/>
    <brk id="469" min="2" max="5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'base dados'!$K$2:$K$3</xm:f>
          </x14:formula1>
          <xm:sqref>G11:G502</xm:sqref>
        </x14:dataValidation>
        <x14:dataValidation type="list" allowBlank="1" showInputMessage="1" showErrorMessage="1" xr:uid="{00000000-0002-0000-1000-000001000000}">
          <x14:formula1>
            <xm:f>'base dados'!$O$2:$O$5</xm:f>
          </x14:formula1>
          <xm:sqref>H10:H502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4"/>
  <sheetViews>
    <sheetView workbookViewId="0">
      <selection activeCell="A11" sqref="A11"/>
    </sheetView>
  </sheetViews>
  <sheetFormatPr defaultRowHeight="12.75"/>
  <cols>
    <col min="1" max="1" width="19.5703125" bestFit="1" customWidth="1"/>
    <col min="2" max="2" width="30.140625" bestFit="1" customWidth="1"/>
    <col min="3" max="3" width="7" bestFit="1" customWidth="1"/>
    <col min="4" max="4" width="13.42578125" bestFit="1" customWidth="1"/>
  </cols>
  <sheetData>
    <row r="1" spans="1:4">
      <c r="A1" s="915" t="s">
        <v>995</v>
      </c>
      <c r="B1" t="s">
        <v>1007</v>
      </c>
    </row>
    <row r="3" spans="1:4" ht="27" customHeight="1">
      <c r="A3" s="916" t="s">
        <v>997</v>
      </c>
      <c r="B3" s="916" t="s">
        <v>1008</v>
      </c>
      <c r="C3" s="916" t="s">
        <v>998</v>
      </c>
      <c r="D3" s="916" t="s">
        <v>953</v>
      </c>
    </row>
    <row r="4" spans="1:4" s="53" customFormat="1" ht="30" customHeight="1">
      <c r="A4" s="53" t="s">
        <v>268</v>
      </c>
      <c r="B4" s="919">
        <v>1</v>
      </c>
      <c r="C4" s="53">
        <v>0.61</v>
      </c>
      <c r="D4" s="480">
        <v>499.66449271200003</v>
      </c>
    </row>
    <row r="5" spans="1:4" ht="27.6" customHeight="1">
      <c r="A5" s="53" t="s">
        <v>242</v>
      </c>
      <c r="B5" s="919">
        <v>2.5</v>
      </c>
      <c r="C5" s="919">
        <v>1.9750000000000001</v>
      </c>
      <c r="D5" s="920">
        <v>1617.7661854200003</v>
      </c>
    </row>
    <row r="6" spans="1:4">
      <c r="A6" s="53" t="s">
        <v>233</v>
      </c>
      <c r="B6" s="919">
        <v>14</v>
      </c>
      <c r="C6" s="53">
        <v>12.18</v>
      </c>
      <c r="D6" s="480">
        <v>9976.907411856002</v>
      </c>
    </row>
    <row r="7" spans="1:4" ht="26.45" customHeight="1">
      <c r="A7" s="917" t="s">
        <v>996</v>
      </c>
      <c r="B7" s="918">
        <v>17.5</v>
      </c>
      <c r="C7" s="917">
        <v>14.765000000000001</v>
      </c>
      <c r="D7" s="918">
        <v>12094.338089988003</v>
      </c>
    </row>
    <row r="10" spans="1:4">
      <c r="A10" t="s">
        <v>997</v>
      </c>
      <c r="B10" t="s">
        <v>1009</v>
      </c>
      <c r="C10" t="s">
        <v>998</v>
      </c>
      <c r="D10" t="s">
        <v>953</v>
      </c>
    </row>
    <row r="11" spans="1:4">
      <c r="A11" t="s">
        <v>268</v>
      </c>
      <c r="B11" s="53">
        <v>1</v>
      </c>
      <c r="C11" s="53">
        <v>0.61</v>
      </c>
      <c r="D11" s="53">
        <v>499.66449271200003</v>
      </c>
    </row>
    <row r="12" spans="1:4">
      <c r="A12" t="s">
        <v>242</v>
      </c>
      <c r="B12" s="53">
        <v>36.4</v>
      </c>
      <c r="C12" s="53">
        <v>28.756</v>
      </c>
      <c r="D12" s="53">
        <v>40632.4132300044</v>
      </c>
    </row>
    <row r="13" spans="1:4">
      <c r="A13" t="s">
        <v>233</v>
      </c>
      <c r="B13" s="53">
        <v>30</v>
      </c>
      <c r="C13" s="53">
        <v>26.1</v>
      </c>
      <c r="D13" s="53">
        <v>21379.087311120005</v>
      </c>
    </row>
    <row r="14" spans="1:4">
      <c r="A14" t="s">
        <v>996</v>
      </c>
      <c r="B14" s="53">
        <v>67.400000000000006</v>
      </c>
      <c r="C14" s="53">
        <v>55.466000000000001</v>
      </c>
      <c r="D14" s="53">
        <v>62511.165033836405</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N10" sqref="N10"/>
    </sheetView>
  </sheetViews>
  <sheetFormatPr defaultRowHeight="12.75"/>
  <sheetData/>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8">
    <tabColor rgb="FF92D050"/>
    <pageSetUpPr fitToPage="1"/>
  </sheetPr>
  <dimension ref="B1:AW56"/>
  <sheetViews>
    <sheetView showGridLines="0" view="pageBreakPreview" topLeftCell="B16" zoomScaleNormal="100" zoomScaleSheetLayoutView="100" workbookViewId="0">
      <selection activeCell="AE5" sqref="AE5"/>
    </sheetView>
  </sheetViews>
  <sheetFormatPr defaultColWidth="8.85546875" defaultRowHeight="12.75"/>
  <cols>
    <col min="1" max="1" width="9.140625" style="114"/>
    <col min="2" max="28" width="2.7109375" style="114" customWidth="1"/>
    <col min="29" max="31" width="4.7109375" style="114" customWidth="1"/>
    <col min="32" max="42" width="2.7109375" style="114" customWidth="1"/>
    <col min="43" max="43" width="6" style="114" customWidth="1"/>
    <col min="44" max="257" width="9.140625" style="114"/>
    <col min="258" max="299" width="2.7109375" style="114" customWidth="1"/>
    <col min="300" max="513" width="9.140625" style="114"/>
    <col min="514" max="555" width="2.7109375" style="114" customWidth="1"/>
    <col min="556" max="769" width="9.140625" style="114"/>
    <col min="770" max="811" width="2.7109375" style="114" customWidth="1"/>
    <col min="812" max="1025" width="9.140625" style="114"/>
    <col min="1026" max="1067" width="2.7109375" style="114" customWidth="1"/>
    <col min="1068" max="1281" width="9.140625" style="114"/>
    <col min="1282" max="1323" width="2.7109375" style="114" customWidth="1"/>
    <col min="1324" max="1537" width="9.140625" style="114"/>
    <col min="1538" max="1579" width="2.7109375" style="114" customWidth="1"/>
    <col min="1580" max="1793" width="9.140625" style="114"/>
    <col min="1794" max="1835" width="2.7109375" style="114" customWidth="1"/>
    <col min="1836" max="2049" width="9.140625" style="114"/>
    <col min="2050" max="2091" width="2.7109375" style="114" customWidth="1"/>
    <col min="2092" max="2305" width="9.140625" style="114"/>
    <col min="2306" max="2347" width="2.7109375" style="114" customWidth="1"/>
    <col min="2348" max="2561" width="9.140625" style="114"/>
    <col min="2562" max="2603" width="2.7109375" style="114" customWidth="1"/>
    <col min="2604" max="2817" width="9.140625" style="114"/>
    <col min="2818" max="2859" width="2.7109375" style="114" customWidth="1"/>
    <col min="2860" max="3073" width="9.140625" style="114"/>
    <col min="3074" max="3115" width="2.7109375" style="114" customWidth="1"/>
    <col min="3116" max="3329" width="9.140625" style="114"/>
    <col min="3330" max="3371" width="2.7109375" style="114" customWidth="1"/>
    <col min="3372" max="3585" width="9.140625" style="114"/>
    <col min="3586" max="3627" width="2.7109375" style="114" customWidth="1"/>
    <col min="3628" max="3841" width="9.140625" style="114"/>
    <col min="3842" max="3883" width="2.7109375" style="114" customWidth="1"/>
    <col min="3884" max="4097" width="9.140625" style="114"/>
    <col min="4098" max="4139" width="2.7109375" style="114" customWidth="1"/>
    <col min="4140" max="4353" width="9.140625" style="114"/>
    <col min="4354" max="4395" width="2.7109375" style="114" customWidth="1"/>
    <col min="4396" max="4609" width="9.140625" style="114"/>
    <col min="4610" max="4651" width="2.7109375" style="114" customWidth="1"/>
    <col min="4652" max="4865" width="9.140625" style="114"/>
    <col min="4866" max="4907" width="2.7109375" style="114" customWidth="1"/>
    <col min="4908" max="5121" width="9.140625" style="114"/>
    <col min="5122" max="5163" width="2.7109375" style="114" customWidth="1"/>
    <col min="5164" max="5377" width="9.140625" style="114"/>
    <col min="5378" max="5419" width="2.7109375" style="114" customWidth="1"/>
    <col min="5420" max="5633" width="9.140625" style="114"/>
    <col min="5634" max="5675" width="2.7109375" style="114" customWidth="1"/>
    <col min="5676" max="5889" width="9.140625" style="114"/>
    <col min="5890" max="5931" width="2.7109375" style="114" customWidth="1"/>
    <col min="5932" max="6145" width="9.140625" style="114"/>
    <col min="6146" max="6187" width="2.7109375" style="114" customWidth="1"/>
    <col min="6188" max="6401" width="9.140625" style="114"/>
    <col min="6402" max="6443" width="2.7109375" style="114" customWidth="1"/>
    <col min="6444" max="6657" width="9.140625" style="114"/>
    <col min="6658" max="6699" width="2.7109375" style="114" customWidth="1"/>
    <col min="6700" max="6913" width="9.140625" style="114"/>
    <col min="6914" max="6955" width="2.7109375" style="114" customWidth="1"/>
    <col min="6956" max="7169" width="9.140625" style="114"/>
    <col min="7170" max="7211" width="2.7109375" style="114" customWidth="1"/>
    <col min="7212" max="7425" width="9.140625" style="114"/>
    <col min="7426" max="7467" width="2.7109375" style="114" customWidth="1"/>
    <col min="7468" max="7681" width="9.140625" style="114"/>
    <col min="7682" max="7723" width="2.7109375" style="114" customWidth="1"/>
    <col min="7724" max="7937" width="9.140625" style="114"/>
    <col min="7938" max="7979" width="2.7109375" style="114" customWidth="1"/>
    <col min="7980" max="8193" width="9.140625" style="114"/>
    <col min="8194" max="8235" width="2.7109375" style="114" customWidth="1"/>
    <col min="8236" max="8449" width="9.140625" style="114"/>
    <col min="8450" max="8491" width="2.7109375" style="114" customWidth="1"/>
    <col min="8492" max="8705" width="9.140625" style="114"/>
    <col min="8706" max="8747" width="2.7109375" style="114" customWidth="1"/>
    <col min="8748" max="8961" width="9.140625" style="114"/>
    <col min="8962" max="9003" width="2.7109375" style="114" customWidth="1"/>
    <col min="9004" max="9217" width="9.140625" style="114"/>
    <col min="9218" max="9259" width="2.7109375" style="114" customWidth="1"/>
    <col min="9260" max="9473" width="9.140625" style="114"/>
    <col min="9474" max="9515" width="2.7109375" style="114" customWidth="1"/>
    <col min="9516" max="9729" width="9.140625" style="114"/>
    <col min="9730" max="9771" width="2.7109375" style="114" customWidth="1"/>
    <col min="9772" max="9985" width="9.140625" style="114"/>
    <col min="9986" max="10027" width="2.7109375" style="114" customWidth="1"/>
    <col min="10028" max="10241" width="9.140625" style="114"/>
    <col min="10242" max="10283" width="2.7109375" style="114" customWidth="1"/>
    <col min="10284" max="10497" width="9.140625" style="114"/>
    <col min="10498" max="10539" width="2.7109375" style="114" customWidth="1"/>
    <col min="10540" max="10753" width="9.140625" style="114"/>
    <col min="10754" max="10795" width="2.7109375" style="114" customWidth="1"/>
    <col min="10796" max="11009" width="9.140625" style="114"/>
    <col min="11010" max="11051" width="2.7109375" style="114" customWidth="1"/>
    <col min="11052" max="11265" width="9.140625" style="114"/>
    <col min="11266" max="11307" width="2.7109375" style="114" customWidth="1"/>
    <col min="11308" max="11521" width="9.140625" style="114"/>
    <col min="11522" max="11563" width="2.7109375" style="114" customWidth="1"/>
    <col min="11564" max="11777" width="9.140625" style="114"/>
    <col min="11778" max="11819" width="2.7109375" style="114" customWidth="1"/>
    <col min="11820" max="12033" width="9.140625" style="114"/>
    <col min="12034" max="12075" width="2.7109375" style="114" customWidth="1"/>
    <col min="12076" max="12289" width="9.140625" style="114"/>
    <col min="12290" max="12331" width="2.7109375" style="114" customWidth="1"/>
    <col min="12332" max="12545" width="9.140625" style="114"/>
    <col min="12546" max="12587" width="2.7109375" style="114" customWidth="1"/>
    <col min="12588" max="12801" width="9.140625" style="114"/>
    <col min="12802" max="12843" width="2.7109375" style="114" customWidth="1"/>
    <col min="12844" max="13057" width="9.140625" style="114"/>
    <col min="13058" max="13099" width="2.7109375" style="114" customWidth="1"/>
    <col min="13100" max="13313" width="9.140625" style="114"/>
    <col min="13314" max="13355" width="2.7109375" style="114" customWidth="1"/>
    <col min="13356" max="13569" width="9.140625" style="114"/>
    <col min="13570" max="13611" width="2.7109375" style="114" customWidth="1"/>
    <col min="13612" max="13825" width="9.140625" style="114"/>
    <col min="13826" max="13867" width="2.7109375" style="114" customWidth="1"/>
    <col min="13868" max="14081" width="9.140625" style="114"/>
    <col min="14082" max="14123" width="2.7109375" style="114" customWidth="1"/>
    <col min="14124" max="14337" width="9.140625" style="114"/>
    <col min="14338" max="14379" width="2.7109375" style="114" customWidth="1"/>
    <col min="14380" max="14593" width="9.140625" style="114"/>
    <col min="14594" max="14635" width="2.7109375" style="114" customWidth="1"/>
    <col min="14636" max="14849" width="9.140625" style="114"/>
    <col min="14850" max="14891" width="2.7109375" style="114" customWidth="1"/>
    <col min="14892" max="15105" width="9.140625" style="114"/>
    <col min="15106" max="15147" width="2.7109375" style="114" customWidth="1"/>
    <col min="15148" max="15361" width="9.140625" style="114"/>
    <col min="15362" max="15403" width="2.7109375" style="114" customWidth="1"/>
    <col min="15404" max="15617" width="9.140625" style="114"/>
    <col min="15618" max="15659" width="2.7109375" style="114" customWidth="1"/>
    <col min="15660" max="15873" width="9.140625" style="114"/>
    <col min="15874" max="15915" width="2.7109375" style="114" customWidth="1"/>
    <col min="15916" max="16129" width="9.140625" style="114"/>
    <col min="16130" max="16171" width="2.7109375" style="114" customWidth="1"/>
    <col min="16172" max="16384" width="9.140625" style="114"/>
  </cols>
  <sheetData>
    <row r="1" spans="2:44" ht="45" customHeight="1">
      <c r="B1" s="1035"/>
      <c r="C1" s="1035"/>
      <c r="D1" s="1035"/>
      <c r="E1" s="1035"/>
      <c r="F1" s="1035"/>
      <c r="G1" s="1035"/>
      <c r="H1" s="1035"/>
      <c r="I1" s="1035"/>
      <c r="J1" s="1036" t="s">
        <v>500</v>
      </c>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c r="AM1" s="1037"/>
      <c r="AN1" s="1037"/>
      <c r="AO1" s="1037"/>
      <c r="AP1" s="1037"/>
      <c r="AQ1" s="1038"/>
    </row>
    <row r="2" spans="2:44" ht="7.5" customHeight="1">
      <c r="B2" s="115"/>
      <c r="C2" s="115"/>
      <c r="D2" s="115"/>
      <c r="E2" s="115"/>
      <c r="F2" s="115"/>
      <c r="G2" s="115"/>
      <c r="H2" s="115"/>
      <c r="I2" s="115"/>
      <c r="J2" s="115"/>
      <c r="K2" s="115"/>
      <c r="L2" s="115"/>
      <c r="M2" s="115"/>
      <c r="N2" s="115"/>
      <c r="O2" s="115"/>
      <c r="P2" s="115"/>
      <c r="Q2" s="115"/>
      <c r="R2" s="115"/>
      <c r="S2" s="115"/>
      <c r="T2" s="115"/>
      <c r="U2" s="115"/>
      <c r="V2" s="115"/>
      <c r="W2" s="115"/>
      <c r="X2" s="115"/>
      <c r="Y2" s="115"/>
      <c r="Z2" s="116"/>
      <c r="AA2" s="116"/>
      <c r="AB2" s="116"/>
      <c r="AC2" s="116"/>
      <c r="AD2" s="116"/>
      <c r="AE2" s="116"/>
      <c r="AF2" s="116"/>
      <c r="AG2" s="116"/>
      <c r="AH2" s="116"/>
      <c r="AI2" s="116"/>
      <c r="AJ2" s="116"/>
      <c r="AK2" s="116"/>
      <c r="AL2" s="116"/>
      <c r="AM2" s="116"/>
      <c r="AN2" s="116"/>
      <c r="AO2" s="116"/>
      <c r="AP2" s="116"/>
      <c r="AQ2" s="116"/>
    </row>
    <row r="3" spans="2:44" ht="15" customHeight="1">
      <c r="B3" s="1039" t="s">
        <v>501</v>
      </c>
      <c r="C3" s="1040"/>
      <c r="D3" s="1040"/>
      <c r="E3" s="1040"/>
      <c r="F3" s="1040"/>
      <c r="G3" s="1040"/>
      <c r="H3" s="1040"/>
      <c r="I3" s="1040"/>
      <c r="J3" s="1040"/>
      <c r="K3" s="1040"/>
      <c r="L3" s="1040"/>
      <c r="M3" s="1041"/>
      <c r="N3" s="1045" t="s">
        <v>502</v>
      </c>
      <c r="O3" s="1045"/>
      <c r="P3" s="1045"/>
      <c r="Q3" s="1045"/>
      <c r="R3" s="1045"/>
      <c r="S3" s="1045"/>
      <c r="T3" s="1045"/>
      <c r="U3" s="1045"/>
      <c r="V3" s="1045"/>
      <c r="W3" s="1045"/>
      <c r="X3" s="1045"/>
      <c r="Y3" s="1045"/>
      <c r="AA3" s="117"/>
      <c r="AB3" s="117"/>
      <c r="AC3" s="117"/>
      <c r="AD3" s="117"/>
      <c r="AE3" s="117"/>
      <c r="AF3" s="117"/>
      <c r="AG3" s="117"/>
      <c r="AH3" s="117"/>
      <c r="AI3" s="117"/>
      <c r="AJ3" s="117"/>
      <c r="AK3" s="117"/>
      <c r="AL3" s="117"/>
      <c r="AM3" s="117"/>
      <c r="AN3" s="117"/>
      <c r="AO3" s="117"/>
      <c r="AP3" s="117"/>
      <c r="AQ3" s="117"/>
    </row>
    <row r="4" spans="2:44" ht="15" customHeight="1">
      <c r="B4" s="1042"/>
      <c r="C4" s="1043"/>
      <c r="D4" s="1043"/>
      <c r="E4" s="1043"/>
      <c r="F4" s="1043"/>
      <c r="G4" s="1043"/>
      <c r="H4" s="1043"/>
      <c r="I4" s="1043"/>
      <c r="J4" s="1043"/>
      <c r="K4" s="1043"/>
      <c r="L4" s="1043"/>
      <c r="M4" s="1044"/>
      <c r="N4" s="1045"/>
      <c r="O4" s="1045"/>
      <c r="P4" s="1045"/>
      <c r="Q4" s="1045"/>
      <c r="R4" s="1045"/>
      <c r="S4" s="1045"/>
      <c r="T4" s="1045"/>
      <c r="U4" s="1045"/>
      <c r="V4" s="1045"/>
      <c r="W4" s="1045"/>
      <c r="X4" s="1045"/>
      <c r="Y4" s="1045"/>
      <c r="AA4" s="117"/>
      <c r="AB4" s="117"/>
      <c r="AC4" s="117"/>
      <c r="AD4" s="117"/>
      <c r="AE4" s="117"/>
      <c r="AF4" s="117"/>
      <c r="AG4" s="117"/>
      <c r="AH4" s="117"/>
      <c r="AI4" s="117"/>
      <c r="AJ4" s="117"/>
      <c r="AK4" s="117"/>
      <c r="AL4" s="117"/>
      <c r="AM4" s="117"/>
      <c r="AN4" s="117"/>
      <c r="AO4" s="117"/>
      <c r="AP4" s="117"/>
      <c r="AQ4" s="117"/>
    </row>
    <row r="5" spans="2:44" ht="15" customHeight="1">
      <c r="B5" s="1046">
        <v>18</v>
      </c>
      <c r="C5" s="1047"/>
      <c r="D5" s="1047"/>
      <c r="E5" s="1047"/>
      <c r="F5" s="1047"/>
      <c r="G5" s="1047"/>
      <c r="H5" s="1047"/>
      <c r="I5" s="1047"/>
      <c r="J5" s="1047"/>
      <c r="K5" s="1047"/>
      <c r="L5" s="1047"/>
      <c r="M5" s="1048"/>
      <c r="N5" s="1052">
        <v>45068</v>
      </c>
      <c r="O5" s="1053"/>
      <c r="P5" s="1053"/>
      <c r="Q5" s="1053"/>
      <c r="R5" s="1053"/>
      <c r="S5" s="1053"/>
      <c r="T5" s="1053"/>
      <c r="U5" s="1053"/>
      <c r="V5" s="1053"/>
      <c r="W5" s="1053"/>
      <c r="X5" s="1053"/>
      <c r="Y5" s="1054"/>
      <c r="AA5" s="117"/>
      <c r="AB5" s="117"/>
      <c r="AC5" s="117"/>
      <c r="AD5" s="117"/>
      <c r="AE5" s="117"/>
      <c r="AF5" s="117"/>
      <c r="AG5" s="117"/>
      <c r="AH5" s="117"/>
      <c r="AI5" s="117"/>
      <c r="AJ5" s="117"/>
      <c r="AK5" s="117"/>
      <c r="AL5" s="117"/>
      <c r="AM5" s="117"/>
      <c r="AN5" s="117"/>
      <c r="AO5" s="117"/>
      <c r="AP5" s="117"/>
      <c r="AQ5" s="117"/>
    </row>
    <row r="6" spans="2:44" ht="15" customHeight="1">
      <c r="B6" s="1049"/>
      <c r="C6" s="1050"/>
      <c r="D6" s="1050"/>
      <c r="E6" s="1050"/>
      <c r="F6" s="1050"/>
      <c r="G6" s="1050"/>
      <c r="H6" s="1050"/>
      <c r="I6" s="1050"/>
      <c r="J6" s="1050"/>
      <c r="K6" s="1050"/>
      <c r="L6" s="1050"/>
      <c r="M6" s="1051"/>
      <c r="N6" s="1055"/>
      <c r="O6" s="1056"/>
      <c r="P6" s="1056"/>
      <c r="Q6" s="1056"/>
      <c r="R6" s="1056"/>
      <c r="S6" s="1056"/>
      <c r="T6" s="1056"/>
      <c r="U6" s="1056"/>
      <c r="V6" s="1056"/>
      <c r="W6" s="1056"/>
      <c r="X6" s="1056"/>
      <c r="Y6" s="1057"/>
      <c r="AA6" s="117"/>
      <c r="AB6" s="117"/>
      <c r="AC6" s="117"/>
      <c r="AD6" s="117"/>
      <c r="AE6" s="117"/>
      <c r="AF6" s="117"/>
      <c r="AG6" s="117"/>
      <c r="AH6" s="117"/>
      <c r="AI6" s="117"/>
      <c r="AJ6" s="117"/>
      <c r="AK6" s="117"/>
      <c r="AL6" s="117"/>
      <c r="AM6" s="117"/>
      <c r="AN6" s="117"/>
      <c r="AO6" s="117"/>
      <c r="AP6" s="117"/>
      <c r="AQ6" s="117"/>
    </row>
    <row r="7" spans="2:44" ht="6.75" customHeight="1">
      <c r="B7" s="118"/>
      <c r="C7" s="118"/>
      <c r="D7" s="118"/>
      <c r="E7" s="118"/>
      <c r="F7" s="119"/>
      <c r="G7" s="119"/>
      <c r="N7" s="120"/>
    </row>
    <row r="8" spans="2:44" ht="19.5" customHeight="1">
      <c r="B8" s="1060" t="s">
        <v>503</v>
      </c>
      <c r="C8" s="1060"/>
      <c r="D8" s="1060"/>
      <c r="E8" s="1060"/>
      <c r="F8" s="1060"/>
      <c r="G8" s="1065" t="s">
        <v>504</v>
      </c>
      <c r="H8" s="1065"/>
      <c r="I8" s="1065"/>
      <c r="J8" s="1065"/>
      <c r="K8" s="1065"/>
      <c r="L8" s="1065"/>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row>
    <row r="9" spans="2:44" ht="19.5" customHeight="1">
      <c r="B9" s="1060" t="s">
        <v>505</v>
      </c>
      <c r="C9" s="1060"/>
      <c r="D9" s="1060"/>
      <c r="E9" s="1060"/>
      <c r="F9" s="1060"/>
      <c r="G9" s="1059"/>
      <c r="H9" s="1059"/>
      <c r="I9" s="1059"/>
      <c r="J9" s="1059"/>
      <c r="K9" s="1059"/>
      <c r="L9" s="1059"/>
      <c r="M9" s="1060" t="s">
        <v>506</v>
      </c>
      <c r="N9" s="1060"/>
      <c r="O9" s="1059"/>
      <c r="P9" s="1059"/>
      <c r="Q9" s="1059"/>
      <c r="R9" s="1059"/>
      <c r="S9" s="1059"/>
      <c r="T9" s="1059"/>
      <c r="U9" s="1059"/>
      <c r="V9" s="1059"/>
      <c r="W9" s="1060" t="s">
        <v>507</v>
      </c>
      <c r="X9" s="1060"/>
      <c r="Y9" s="1060"/>
      <c r="Z9" s="1066" t="s">
        <v>508</v>
      </c>
      <c r="AA9" s="1067"/>
      <c r="AB9" s="1067"/>
      <c r="AC9" s="1067"/>
      <c r="AD9" s="1067"/>
      <c r="AE9" s="1067"/>
      <c r="AF9" s="1067"/>
      <c r="AG9" s="1067"/>
      <c r="AH9" s="1067"/>
      <c r="AI9" s="1067"/>
      <c r="AJ9" s="1067"/>
      <c r="AK9" s="1067"/>
      <c r="AL9" s="1067"/>
      <c r="AM9" s="1067"/>
      <c r="AN9" s="1067"/>
      <c r="AO9" s="1067"/>
      <c r="AP9" s="1067"/>
      <c r="AQ9" s="1067"/>
    </row>
    <row r="10" spans="2:44" ht="19.5" customHeight="1">
      <c r="B10" s="1058" t="s">
        <v>509</v>
      </c>
      <c r="C10" s="1058"/>
      <c r="D10" s="1058"/>
      <c r="E10" s="1058"/>
      <c r="F10" s="1058"/>
      <c r="G10" s="1059" t="s">
        <v>510</v>
      </c>
      <c r="H10" s="1059"/>
      <c r="I10" s="1059"/>
      <c r="J10" s="1059"/>
      <c r="K10" s="1059"/>
      <c r="L10" s="1059"/>
      <c r="M10" s="1059"/>
      <c r="N10" s="1059"/>
      <c r="O10" s="1059"/>
      <c r="P10" s="1059"/>
      <c r="Q10" s="1059"/>
      <c r="R10" s="1059"/>
      <c r="S10" s="1059"/>
      <c r="T10" s="1059"/>
      <c r="U10" s="1059"/>
      <c r="V10" s="1059"/>
      <c r="W10" s="1060" t="s">
        <v>511</v>
      </c>
      <c r="X10" s="1060"/>
      <c r="Y10" s="1060"/>
      <c r="Z10" s="1059"/>
      <c r="AA10" s="1059"/>
      <c r="AB10" s="1059"/>
      <c r="AC10" s="1059"/>
      <c r="AD10" s="1059"/>
      <c r="AE10" s="1059"/>
      <c r="AF10" s="1059"/>
      <c r="AG10" s="1059"/>
      <c r="AH10" s="1059"/>
      <c r="AI10" s="1059"/>
      <c r="AJ10" s="1059"/>
      <c r="AK10" s="1059"/>
      <c r="AL10" s="1059"/>
      <c r="AM10" s="1059"/>
      <c r="AN10" s="1059"/>
      <c r="AO10" s="1059"/>
      <c r="AP10" s="1059"/>
      <c r="AQ10" s="1059"/>
    </row>
    <row r="11" spans="2:44" ht="5.25" customHeight="1"/>
    <row r="12" spans="2:44" hidden="1">
      <c r="B12" s="121"/>
    </row>
    <row r="13" spans="2:44" ht="45.75" customHeight="1">
      <c r="B13" s="1061" t="s">
        <v>512</v>
      </c>
      <c r="C13" s="1062"/>
      <c r="D13" s="1062"/>
      <c r="E13" s="1062"/>
      <c r="F13" s="1062"/>
      <c r="G13" s="1062"/>
      <c r="H13" s="1062"/>
      <c r="I13" s="1063" t="s">
        <v>538</v>
      </c>
      <c r="J13" s="1063"/>
      <c r="K13" s="1063"/>
      <c r="L13" s="1063"/>
      <c r="M13" s="1063"/>
      <c r="N13" s="1063"/>
      <c r="O13" s="1063"/>
      <c r="P13" s="1063"/>
      <c r="Q13" s="1063"/>
      <c r="R13" s="1063"/>
      <c r="S13" s="1063"/>
      <c r="T13" s="1063"/>
      <c r="U13" s="1063"/>
      <c r="V13" s="1063"/>
      <c r="W13" s="1063"/>
      <c r="X13" s="1063"/>
      <c r="Y13" s="1063"/>
      <c r="Z13" s="1063"/>
      <c r="AA13" s="1063"/>
      <c r="AB13" s="1063"/>
      <c r="AC13" s="1063"/>
      <c r="AD13" s="1063"/>
      <c r="AE13" s="1063"/>
      <c r="AF13" s="1063"/>
      <c r="AG13" s="1063"/>
      <c r="AH13" s="1063"/>
      <c r="AI13" s="1063"/>
      <c r="AJ13" s="1063"/>
      <c r="AK13" s="1063"/>
      <c r="AL13" s="1063"/>
      <c r="AM13" s="1063"/>
      <c r="AN13" s="1063"/>
      <c r="AO13" s="1063"/>
      <c r="AP13" s="1063"/>
      <c r="AQ13" s="1064"/>
    </row>
    <row r="14" spans="2:44" ht="4.5" customHeight="1">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row>
    <row r="15" spans="2:44">
      <c r="B15" s="1068" t="s">
        <v>513</v>
      </c>
      <c r="C15" s="1069"/>
      <c r="D15" s="1070"/>
      <c r="E15" s="1068" t="s">
        <v>514</v>
      </c>
      <c r="F15" s="1069"/>
      <c r="G15" s="1070"/>
      <c r="H15" s="1068" t="s">
        <v>515</v>
      </c>
      <c r="I15" s="1069"/>
      <c r="J15" s="1069"/>
      <c r="K15" s="1069"/>
      <c r="L15" s="1069"/>
      <c r="M15" s="1069"/>
      <c r="N15" s="1069"/>
      <c r="O15" s="1069"/>
      <c r="P15" s="1069"/>
      <c r="Q15" s="1069"/>
      <c r="R15" s="1069"/>
      <c r="S15" s="1069"/>
      <c r="T15" s="1069"/>
      <c r="U15" s="1069"/>
      <c r="V15" s="1069"/>
      <c r="W15" s="1069"/>
      <c r="X15" s="1069"/>
      <c r="Y15" s="1070"/>
      <c r="Z15" s="1068" t="s">
        <v>516</v>
      </c>
      <c r="AA15" s="1069"/>
      <c r="AB15" s="1070"/>
      <c r="AC15" s="1068" t="s">
        <v>517</v>
      </c>
      <c r="AD15" s="1069"/>
      <c r="AE15" s="1070"/>
      <c r="AF15" s="1068" t="s">
        <v>518</v>
      </c>
      <c r="AG15" s="1069"/>
      <c r="AH15" s="1069"/>
      <c r="AI15" s="1069"/>
      <c r="AJ15" s="1069"/>
      <c r="AK15" s="1070"/>
      <c r="AL15" s="1068" t="s">
        <v>519</v>
      </c>
      <c r="AM15" s="1069"/>
      <c r="AN15" s="1069"/>
      <c r="AO15" s="1069"/>
      <c r="AP15" s="1069"/>
      <c r="AQ15" s="1070"/>
    </row>
    <row r="16" spans="2:44" ht="35.25" customHeight="1">
      <c r="B16" s="126" t="s">
        <v>339</v>
      </c>
      <c r="C16" s="1071" t="s">
        <v>520</v>
      </c>
      <c r="D16" s="1072"/>
      <c r="E16" s="1071" t="s">
        <v>521</v>
      </c>
      <c r="F16" s="1073"/>
      <c r="G16" s="1072"/>
      <c r="H16" s="1074" t="s">
        <v>543</v>
      </c>
      <c r="I16" s="1075"/>
      <c r="J16" s="1075"/>
      <c r="K16" s="1075"/>
      <c r="L16" s="1075"/>
      <c r="M16" s="1075"/>
      <c r="N16" s="1075"/>
      <c r="O16" s="1075"/>
      <c r="P16" s="1075"/>
      <c r="Q16" s="1075"/>
      <c r="R16" s="1075"/>
      <c r="S16" s="1075"/>
      <c r="T16" s="1075"/>
      <c r="U16" s="1075"/>
      <c r="V16" s="1075"/>
      <c r="W16" s="1075"/>
      <c r="X16" s="1075"/>
      <c r="Y16" s="1076"/>
      <c r="Z16" s="1077" t="s">
        <v>591</v>
      </c>
      <c r="AA16" s="1078"/>
      <c r="AB16" s="1079"/>
      <c r="AC16" s="1080" t="e">
        <f>#REF!</f>
        <v>#REF!</v>
      </c>
      <c r="AD16" s="1081"/>
      <c r="AE16" s="1082"/>
      <c r="AF16" s="1083">
        <v>10800</v>
      </c>
      <c r="AG16" s="1084"/>
      <c r="AH16" s="1084"/>
      <c r="AI16" s="1084"/>
      <c r="AJ16" s="1084"/>
      <c r="AK16" s="1085"/>
      <c r="AL16" s="1086" t="e">
        <f>AC16*AF16</f>
        <v>#REF!</v>
      </c>
      <c r="AM16" s="1087"/>
      <c r="AN16" s="1087"/>
      <c r="AO16" s="1087"/>
      <c r="AP16" s="1087"/>
      <c r="AQ16" s="1088"/>
      <c r="AR16" s="127"/>
    </row>
    <row r="17" spans="2:44" ht="27" customHeight="1">
      <c r="B17" s="126" t="s">
        <v>340</v>
      </c>
      <c r="C17" s="1071" t="s">
        <v>520</v>
      </c>
      <c r="D17" s="1072"/>
      <c r="E17" s="1071" t="s">
        <v>521</v>
      </c>
      <c r="F17" s="1073"/>
      <c r="G17" s="1072"/>
      <c r="H17" s="1074" t="s">
        <v>592</v>
      </c>
      <c r="I17" s="1075"/>
      <c r="J17" s="1075"/>
      <c r="K17" s="1075"/>
      <c r="L17" s="1075"/>
      <c r="M17" s="1075"/>
      <c r="N17" s="1075"/>
      <c r="O17" s="1075"/>
      <c r="P17" s="1075"/>
      <c r="Q17" s="1075"/>
      <c r="R17" s="1075"/>
      <c r="S17" s="1075"/>
      <c r="T17" s="1075"/>
      <c r="U17" s="1075"/>
      <c r="V17" s="1075"/>
      <c r="W17" s="1075"/>
      <c r="X17" s="1075"/>
      <c r="Y17" s="1076"/>
      <c r="Z17" s="1077" t="s">
        <v>591</v>
      </c>
      <c r="AA17" s="1078"/>
      <c r="AB17" s="1079"/>
      <c r="AC17" s="1080" t="e">
        <f>#REF!</f>
        <v>#REF!</v>
      </c>
      <c r="AD17" s="1081"/>
      <c r="AE17" s="1082"/>
      <c r="AF17" s="1083">
        <f>'LINHAS anterior'!S18</f>
        <v>1500</v>
      </c>
      <c r="AG17" s="1084"/>
      <c r="AH17" s="1084"/>
      <c r="AI17" s="1084"/>
      <c r="AJ17" s="1084"/>
      <c r="AK17" s="1085"/>
      <c r="AL17" s="1086" t="e">
        <f>AC17*AF17</f>
        <v>#REF!</v>
      </c>
      <c r="AM17" s="1087"/>
      <c r="AN17" s="1087"/>
      <c r="AO17" s="1087"/>
      <c r="AP17" s="1087"/>
      <c r="AQ17" s="1088"/>
      <c r="AR17" s="127"/>
    </row>
    <row r="18" spans="2:44" ht="14.25" customHeight="1">
      <c r="B18" s="126" t="s">
        <v>341</v>
      </c>
      <c r="C18" s="1071"/>
      <c r="D18" s="1072"/>
      <c r="E18" s="1071"/>
      <c r="F18" s="1073"/>
      <c r="G18" s="1072"/>
      <c r="H18" s="1089"/>
      <c r="I18" s="1090"/>
      <c r="J18" s="1090"/>
      <c r="K18" s="1090"/>
      <c r="L18" s="1090"/>
      <c r="M18" s="1090"/>
      <c r="N18" s="1090"/>
      <c r="O18" s="1090"/>
      <c r="P18" s="1090"/>
      <c r="Q18" s="1090"/>
      <c r="R18" s="1090"/>
      <c r="S18" s="1090"/>
      <c r="T18" s="1090"/>
      <c r="U18" s="1090"/>
      <c r="V18" s="1090"/>
      <c r="W18" s="1090"/>
      <c r="X18" s="1090"/>
      <c r="Y18" s="1091"/>
      <c r="Z18" s="1077"/>
      <c r="AA18" s="1078"/>
      <c r="AB18" s="1079"/>
      <c r="AC18" s="1080"/>
      <c r="AD18" s="1081"/>
      <c r="AE18" s="1082"/>
      <c r="AF18" s="1083"/>
      <c r="AG18" s="1084"/>
      <c r="AH18" s="1084"/>
      <c r="AI18" s="1084"/>
      <c r="AJ18" s="1084"/>
      <c r="AK18" s="1085"/>
      <c r="AL18" s="1086">
        <f t="shared" ref="AL18:AL36" si="0">AC18*AF18</f>
        <v>0</v>
      </c>
      <c r="AM18" s="1087"/>
      <c r="AN18" s="1087"/>
      <c r="AO18" s="1087"/>
      <c r="AP18" s="1087"/>
      <c r="AQ18" s="1088"/>
      <c r="AR18" s="127"/>
    </row>
    <row r="19" spans="2:44" ht="14.25" customHeight="1">
      <c r="B19" s="126" t="s">
        <v>355</v>
      </c>
      <c r="C19" s="1071"/>
      <c r="D19" s="1072"/>
      <c r="E19" s="1071"/>
      <c r="F19" s="1073"/>
      <c r="G19" s="1072"/>
      <c r="H19" s="1089"/>
      <c r="I19" s="1090"/>
      <c r="J19" s="1090"/>
      <c r="K19" s="1090"/>
      <c r="L19" s="1090"/>
      <c r="M19" s="1090"/>
      <c r="N19" s="1090"/>
      <c r="O19" s="1090"/>
      <c r="P19" s="1090"/>
      <c r="Q19" s="1090"/>
      <c r="R19" s="1090"/>
      <c r="S19" s="1090"/>
      <c r="T19" s="1090"/>
      <c r="U19" s="1090"/>
      <c r="V19" s="1090"/>
      <c r="W19" s="1090"/>
      <c r="X19" s="1090"/>
      <c r="Y19" s="1091"/>
      <c r="Z19" s="1077"/>
      <c r="AA19" s="1078"/>
      <c r="AB19" s="1079"/>
      <c r="AC19" s="1092"/>
      <c r="AD19" s="1093"/>
      <c r="AE19" s="1094"/>
      <c r="AF19" s="1083"/>
      <c r="AG19" s="1084"/>
      <c r="AH19" s="1084"/>
      <c r="AI19" s="1084"/>
      <c r="AJ19" s="1084"/>
      <c r="AK19" s="1085"/>
      <c r="AL19" s="1086">
        <f t="shared" si="0"/>
        <v>0</v>
      </c>
      <c r="AM19" s="1087"/>
      <c r="AN19" s="1087"/>
      <c r="AO19" s="1087"/>
      <c r="AP19" s="1087"/>
      <c r="AQ19" s="1088"/>
      <c r="AR19" s="127"/>
    </row>
    <row r="20" spans="2:44" ht="14.25" customHeight="1">
      <c r="B20" s="126" t="s">
        <v>522</v>
      </c>
      <c r="C20" s="1071"/>
      <c r="D20" s="1072"/>
      <c r="E20" s="1071"/>
      <c r="F20" s="1073"/>
      <c r="G20" s="1072"/>
      <c r="H20" s="1089"/>
      <c r="I20" s="1090"/>
      <c r="J20" s="1090"/>
      <c r="K20" s="1090"/>
      <c r="L20" s="1090"/>
      <c r="M20" s="1090"/>
      <c r="N20" s="1090"/>
      <c r="O20" s="1090"/>
      <c r="P20" s="1090"/>
      <c r="Q20" s="1090"/>
      <c r="R20" s="1090"/>
      <c r="S20" s="1090"/>
      <c r="T20" s="1090"/>
      <c r="U20" s="1090"/>
      <c r="V20" s="1090"/>
      <c r="W20" s="1090"/>
      <c r="X20" s="1090"/>
      <c r="Y20" s="1091"/>
      <c r="Z20" s="1077"/>
      <c r="AA20" s="1078"/>
      <c r="AB20" s="1079"/>
      <c r="AC20" s="1092"/>
      <c r="AD20" s="1093"/>
      <c r="AE20" s="1094"/>
      <c r="AF20" s="1083"/>
      <c r="AG20" s="1084"/>
      <c r="AH20" s="1084"/>
      <c r="AI20" s="1084"/>
      <c r="AJ20" s="1084"/>
      <c r="AK20" s="1085"/>
      <c r="AL20" s="1086">
        <f>AC20*AF20</f>
        <v>0</v>
      </c>
      <c r="AM20" s="1087"/>
      <c r="AN20" s="1087"/>
      <c r="AO20" s="1087"/>
      <c r="AP20" s="1087"/>
      <c r="AQ20" s="1088"/>
      <c r="AR20" s="127"/>
    </row>
    <row r="21" spans="2:44" ht="14.25" customHeight="1">
      <c r="B21" s="126" t="s">
        <v>523</v>
      </c>
      <c r="C21" s="1071"/>
      <c r="D21" s="1072"/>
      <c r="E21" s="1071"/>
      <c r="F21" s="1073"/>
      <c r="G21" s="1072"/>
      <c r="H21" s="1089"/>
      <c r="I21" s="1090"/>
      <c r="J21" s="1090"/>
      <c r="K21" s="1090"/>
      <c r="L21" s="1090"/>
      <c r="M21" s="1090"/>
      <c r="N21" s="1090"/>
      <c r="O21" s="1090"/>
      <c r="P21" s="1090"/>
      <c r="Q21" s="1090"/>
      <c r="R21" s="1090"/>
      <c r="S21" s="1090"/>
      <c r="T21" s="1090"/>
      <c r="U21" s="1090"/>
      <c r="V21" s="1090"/>
      <c r="W21" s="1090"/>
      <c r="X21" s="1090"/>
      <c r="Y21" s="1091"/>
      <c r="Z21" s="1077"/>
      <c r="AA21" s="1078"/>
      <c r="AB21" s="1079"/>
      <c r="AC21" s="1092"/>
      <c r="AD21" s="1093"/>
      <c r="AE21" s="1094"/>
      <c r="AF21" s="1095"/>
      <c r="AG21" s="1096"/>
      <c r="AH21" s="1096"/>
      <c r="AI21" s="1096"/>
      <c r="AJ21" s="1096"/>
      <c r="AK21" s="1097"/>
      <c r="AL21" s="1086">
        <f>AC21*AF21</f>
        <v>0</v>
      </c>
      <c r="AM21" s="1087"/>
      <c r="AN21" s="1087"/>
      <c r="AO21" s="1087"/>
      <c r="AP21" s="1087"/>
      <c r="AQ21" s="1088"/>
      <c r="AR21" s="127"/>
    </row>
    <row r="22" spans="2:44" ht="14.25" customHeight="1">
      <c r="B22" s="126" t="s">
        <v>367</v>
      </c>
      <c r="C22" s="1071"/>
      <c r="D22" s="1072"/>
      <c r="E22" s="1071"/>
      <c r="F22" s="1073"/>
      <c r="G22" s="1072"/>
      <c r="H22" s="1089"/>
      <c r="I22" s="1090"/>
      <c r="J22" s="1090"/>
      <c r="K22" s="1090"/>
      <c r="L22" s="1090"/>
      <c r="M22" s="1090"/>
      <c r="N22" s="1090"/>
      <c r="O22" s="1090"/>
      <c r="P22" s="1090"/>
      <c r="Q22" s="1090"/>
      <c r="R22" s="1090"/>
      <c r="S22" s="1090"/>
      <c r="T22" s="1090"/>
      <c r="U22" s="1090"/>
      <c r="V22" s="1090"/>
      <c r="W22" s="1090"/>
      <c r="X22" s="1090"/>
      <c r="Y22" s="1091"/>
      <c r="Z22" s="1077"/>
      <c r="AA22" s="1078"/>
      <c r="AB22" s="1079"/>
      <c r="AC22" s="1092"/>
      <c r="AD22" s="1093"/>
      <c r="AE22" s="1094"/>
      <c r="AF22" s="1083"/>
      <c r="AG22" s="1084"/>
      <c r="AH22" s="1084"/>
      <c r="AI22" s="1084"/>
      <c r="AJ22" s="1084"/>
      <c r="AK22" s="1085"/>
      <c r="AL22" s="1086">
        <f t="shared" ref="AL22:AL23" si="1">AC22*AF22</f>
        <v>0</v>
      </c>
      <c r="AM22" s="1087"/>
      <c r="AN22" s="1087"/>
      <c r="AO22" s="1087"/>
      <c r="AP22" s="1087"/>
      <c r="AQ22" s="1088"/>
      <c r="AR22" s="127"/>
    </row>
    <row r="23" spans="2:44" ht="14.25" customHeight="1">
      <c r="B23" s="126" t="s">
        <v>524</v>
      </c>
      <c r="C23" s="1071"/>
      <c r="D23" s="1072"/>
      <c r="E23" s="1071"/>
      <c r="F23" s="1073"/>
      <c r="G23" s="1072"/>
      <c r="H23" s="1089"/>
      <c r="I23" s="1090"/>
      <c r="J23" s="1090"/>
      <c r="K23" s="1090"/>
      <c r="L23" s="1090"/>
      <c r="M23" s="1090"/>
      <c r="N23" s="1090"/>
      <c r="O23" s="1090"/>
      <c r="P23" s="1090"/>
      <c r="Q23" s="1090"/>
      <c r="R23" s="1090"/>
      <c r="S23" s="1090"/>
      <c r="T23" s="1090"/>
      <c r="U23" s="1090"/>
      <c r="V23" s="1090"/>
      <c r="W23" s="1090"/>
      <c r="X23" s="1090"/>
      <c r="Y23" s="1091"/>
      <c r="Z23" s="1077"/>
      <c r="AA23" s="1078"/>
      <c r="AB23" s="1079"/>
      <c r="AC23" s="1092"/>
      <c r="AD23" s="1093"/>
      <c r="AE23" s="1094"/>
      <c r="AF23" s="1083"/>
      <c r="AG23" s="1084"/>
      <c r="AH23" s="1084"/>
      <c r="AI23" s="1084"/>
      <c r="AJ23" s="1084"/>
      <c r="AK23" s="1085"/>
      <c r="AL23" s="1086">
        <f t="shared" si="1"/>
        <v>0</v>
      </c>
      <c r="AM23" s="1087"/>
      <c r="AN23" s="1087"/>
      <c r="AO23" s="1087"/>
      <c r="AP23" s="1087"/>
      <c r="AQ23" s="1088"/>
      <c r="AR23" s="127"/>
    </row>
    <row r="24" spans="2:44" ht="14.25" customHeight="1">
      <c r="B24" s="126" t="s">
        <v>525</v>
      </c>
      <c r="C24" s="1071"/>
      <c r="D24" s="1072"/>
      <c r="E24" s="1071"/>
      <c r="F24" s="1073"/>
      <c r="G24" s="1072"/>
      <c r="H24" s="1089"/>
      <c r="I24" s="1090"/>
      <c r="J24" s="1090"/>
      <c r="K24" s="1090"/>
      <c r="L24" s="1090"/>
      <c r="M24" s="1090"/>
      <c r="N24" s="1090"/>
      <c r="O24" s="1090"/>
      <c r="P24" s="1090"/>
      <c r="Q24" s="1090"/>
      <c r="R24" s="1090"/>
      <c r="S24" s="1090"/>
      <c r="T24" s="1090"/>
      <c r="U24" s="1090"/>
      <c r="V24" s="1090"/>
      <c r="W24" s="1090"/>
      <c r="X24" s="1090"/>
      <c r="Y24" s="1091"/>
      <c r="Z24" s="1077"/>
      <c r="AA24" s="1078"/>
      <c r="AB24" s="1079"/>
      <c r="AC24" s="1092"/>
      <c r="AD24" s="1093"/>
      <c r="AE24" s="1094"/>
      <c r="AF24" s="1083"/>
      <c r="AG24" s="1084"/>
      <c r="AH24" s="1084"/>
      <c r="AI24" s="1084"/>
      <c r="AJ24" s="1084"/>
      <c r="AK24" s="1085"/>
      <c r="AL24" s="1086">
        <f>AC24*AF24</f>
        <v>0</v>
      </c>
      <c r="AM24" s="1087"/>
      <c r="AN24" s="1087"/>
      <c r="AO24" s="1087"/>
      <c r="AP24" s="1087"/>
      <c r="AQ24" s="1088"/>
      <c r="AR24" s="127"/>
    </row>
    <row r="25" spans="2:44" ht="14.25" customHeight="1">
      <c r="B25" s="126" t="s">
        <v>526</v>
      </c>
      <c r="C25" s="1071"/>
      <c r="D25" s="1072"/>
      <c r="E25" s="1071"/>
      <c r="F25" s="1073"/>
      <c r="G25" s="1072"/>
      <c r="H25" s="1089"/>
      <c r="I25" s="1090"/>
      <c r="J25" s="1090"/>
      <c r="K25" s="1090"/>
      <c r="L25" s="1090"/>
      <c r="M25" s="1090"/>
      <c r="N25" s="1090"/>
      <c r="O25" s="1090"/>
      <c r="P25" s="1090"/>
      <c r="Q25" s="1090"/>
      <c r="R25" s="1090"/>
      <c r="S25" s="1090"/>
      <c r="T25" s="1090"/>
      <c r="U25" s="1090"/>
      <c r="V25" s="1090"/>
      <c r="W25" s="1090"/>
      <c r="X25" s="1090"/>
      <c r="Y25" s="1091"/>
      <c r="Z25" s="1077"/>
      <c r="AA25" s="1078"/>
      <c r="AB25" s="1079"/>
      <c r="AC25" s="1098"/>
      <c r="AD25" s="1099"/>
      <c r="AE25" s="1100"/>
      <c r="AF25" s="1083"/>
      <c r="AG25" s="1084"/>
      <c r="AH25" s="1084"/>
      <c r="AI25" s="1084"/>
      <c r="AJ25" s="1084"/>
      <c r="AK25" s="1085"/>
      <c r="AL25" s="1086">
        <f t="shared" si="0"/>
        <v>0</v>
      </c>
      <c r="AM25" s="1087"/>
      <c r="AN25" s="1087"/>
      <c r="AO25" s="1087"/>
      <c r="AP25" s="1087"/>
      <c r="AQ25" s="1088"/>
      <c r="AR25" s="127"/>
    </row>
    <row r="26" spans="2:44" ht="14.25" customHeight="1">
      <c r="B26" s="126" t="s">
        <v>527</v>
      </c>
      <c r="C26" s="1077"/>
      <c r="D26" s="1079"/>
      <c r="E26" s="1071"/>
      <c r="F26" s="1073"/>
      <c r="G26" s="1072"/>
      <c r="H26" s="1089"/>
      <c r="I26" s="1090"/>
      <c r="J26" s="1090"/>
      <c r="K26" s="1090"/>
      <c r="L26" s="1090"/>
      <c r="M26" s="1090"/>
      <c r="N26" s="1090"/>
      <c r="O26" s="1090"/>
      <c r="P26" s="1090"/>
      <c r="Q26" s="1090"/>
      <c r="R26" s="1090"/>
      <c r="S26" s="1090"/>
      <c r="T26" s="1090"/>
      <c r="U26" s="1090"/>
      <c r="V26" s="1090"/>
      <c r="W26" s="1090"/>
      <c r="X26" s="1090"/>
      <c r="Y26" s="1091"/>
      <c r="Z26" s="1077"/>
      <c r="AA26" s="1078"/>
      <c r="AB26" s="1079"/>
      <c r="AC26" s="1098"/>
      <c r="AD26" s="1099"/>
      <c r="AE26" s="1100"/>
      <c r="AF26" s="1083"/>
      <c r="AG26" s="1084"/>
      <c r="AH26" s="1084"/>
      <c r="AI26" s="1084"/>
      <c r="AJ26" s="1084"/>
      <c r="AK26" s="1085"/>
      <c r="AL26" s="1086">
        <f t="shared" si="0"/>
        <v>0</v>
      </c>
      <c r="AM26" s="1087"/>
      <c r="AN26" s="1087"/>
      <c r="AO26" s="1087"/>
      <c r="AP26" s="1087"/>
      <c r="AQ26" s="1088"/>
      <c r="AR26" s="127"/>
    </row>
    <row r="27" spans="2:44" ht="14.25" customHeight="1">
      <c r="B27" s="126" t="s">
        <v>383</v>
      </c>
      <c r="C27" s="1071"/>
      <c r="D27" s="1072"/>
      <c r="E27" s="1071"/>
      <c r="F27" s="1073"/>
      <c r="G27" s="1072"/>
      <c r="H27" s="1089"/>
      <c r="I27" s="1090"/>
      <c r="J27" s="1090"/>
      <c r="K27" s="1090"/>
      <c r="L27" s="1090"/>
      <c r="M27" s="1090"/>
      <c r="N27" s="1090"/>
      <c r="O27" s="1090"/>
      <c r="P27" s="1090"/>
      <c r="Q27" s="1090"/>
      <c r="R27" s="1090"/>
      <c r="S27" s="1090"/>
      <c r="T27" s="1090"/>
      <c r="U27" s="1090"/>
      <c r="V27" s="1090"/>
      <c r="W27" s="1090"/>
      <c r="X27" s="1090"/>
      <c r="Y27" s="1091"/>
      <c r="Z27" s="1077"/>
      <c r="AA27" s="1078"/>
      <c r="AB27" s="1079"/>
      <c r="AC27" s="1098"/>
      <c r="AD27" s="1099"/>
      <c r="AE27" s="1100"/>
      <c r="AF27" s="1083"/>
      <c r="AG27" s="1084"/>
      <c r="AH27" s="1084"/>
      <c r="AI27" s="1084"/>
      <c r="AJ27" s="1084"/>
      <c r="AK27" s="1085"/>
      <c r="AL27" s="1086">
        <f t="shared" si="0"/>
        <v>0</v>
      </c>
      <c r="AM27" s="1087"/>
      <c r="AN27" s="1087"/>
      <c r="AO27" s="1087"/>
      <c r="AP27" s="1087"/>
      <c r="AQ27" s="1088"/>
      <c r="AR27" s="127"/>
    </row>
    <row r="28" spans="2:44" ht="14.25" customHeight="1">
      <c r="B28" s="126" t="s">
        <v>390</v>
      </c>
      <c r="C28" s="1071"/>
      <c r="D28" s="1072"/>
      <c r="E28" s="1071"/>
      <c r="F28" s="1073"/>
      <c r="G28" s="1072"/>
      <c r="H28" s="1089"/>
      <c r="I28" s="1090"/>
      <c r="J28" s="1090"/>
      <c r="K28" s="1090"/>
      <c r="L28" s="1090"/>
      <c r="M28" s="1090"/>
      <c r="N28" s="1090"/>
      <c r="O28" s="1090"/>
      <c r="P28" s="1090"/>
      <c r="Q28" s="1090"/>
      <c r="R28" s="1090"/>
      <c r="S28" s="1090"/>
      <c r="T28" s="1090"/>
      <c r="U28" s="1090"/>
      <c r="V28" s="1090"/>
      <c r="W28" s="1090"/>
      <c r="X28" s="1090"/>
      <c r="Y28" s="1091"/>
      <c r="Z28" s="1077"/>
      <c r="AA28" s="1078"/>
      <c r="AB28" s="1079"/>
      <c r="AC28" s="1098"/>
      <c r="AD28" s="1099"/>
      <c r="AE28" s="1100"/>
      <c r="AF28" s="1083"/>
      <c r="AG28" s="1084"/>
      <c r="AH28" s="1084"/>
      <c r="AI28" s="1084"/>
      <c r="AJ28" s="1084"/>
      <c r="AK28" s="1085"/>
      <c r="AL28" s="1086">
        <f t="shared" si="0"/>
        <v>0</v>
      </c>
      <c r="AM28" s="1087"/>
      <c r="AN28" s="1087"/>
      <c r="AO28" s="1087"/>
      <c r="AP28" s="1087"/>
      <c r="AQ28" s="1088"/>
      <c r="AR28" s="127"/>
    </row>
    <row r="29" spans="2:44" ht="14.25" customHeight="1">
      <c r="B29" s="126" t="s">
        <v>392</v>
      </c>
      <c r="C29" s="1071"/>
      <c r="D29" s="1072"/>
      <c r="E29" s="1071"/>
      <c r="F29" s="1073"/>
      <c r="G29" s="1072"/>
      <c r="H29" s="1089"/>
      <c r="I29" s="1090"/>
      <c r="J29" s="1090"/>
      <c r="K29" s="1090"/>
      <c r="L29" s="1090"/>
      <c r="M29" s="1090"/>
      <c r="N29" s="1090"/>
      <c r="O29" s="1090"/>
      <c r="P29" s="1090"/>
      <c r="Q29" s="1090"/>
      <c r="R29" s="1090"/>
      <c r="S29" s="1090"/>
      <c r="T29" s="1090"/>
      <c r="U29" s="1090"/>
      <c r="V29" s="1090"/>
      <c r="W29" s="1090"/>
      <c r="X29" s="1090"/>
      <c r="Y29" s="1091"/>
      <c r="Z29" s="1077"/>
      <c r="AA29" s="1078"/>
      <c r="AB29" s="1079"/>
      <c r="AC29" s="1098"/>
      <c r="AD29" s="1099"/>
      <c r="AE29" s="1100"/>
      <c r="AF29" s="1083"/>
      <c r="AG29" s="1084"/>
      <c r="AH29" s="1084"/>
      <c r="AI29" s="1084"/>
      <c r="AJ29" s="1084"/>
      <c r="AK29" s="1085"/>
      <c r="AL29" s="1086">
        <f t="shared" si="0"/>
        <v>0</v>
      </c>
      <c r="AM29" s="1087"/>
      <c r="AN29" s="1087"/>
      <c r="AO29" s="1087"/>
      <c r="AP29" s="1087"/>
      <c r="AQ29" s="1088"/>
      <c r="AR29" s="127"/>
    </row>
    <row r="30" spans="2:44" ht="14.25" customHeight="1">
      <c r="B30" s="126" t="s">
        <v>400</v>
      </c>
      <c r="C30" s="1077"/>
      <c r="D30" s="1079"/>
      <c r="E30" s="1071"/>
      <c r="F30" s="1073"/>
      <c r="G30" s="1072"/>
      <c r="H30" s="1089"/>
      <c r="I30" s="1090"/>
      <c r="J30" s="1090"/>
      <c r="K30" s="1090"/>
      <c r="L30" s="1090"/>
      <c r="M30" s="1090"/>
      <c r="N30" s="1090"/>
      <c r="O30" s="1090"/>
      <c r="P30" s="1090"/>
      <c r="Q30" s="1090"/>
      <c r="R30" s="1090"/>
      <c r="S30" s="1090"/>
      <c r="T30" s="1090"/>
      <c r="U30" s="1090"/>
      <c r="V30" s="1090"/>
      <c r="W30" s="1090"/>
      <c r="X30" s="1090"/>
      <c r="Y30" s="1091"/>
      <c r="Z30" s="1077"/>
      <c r="AA30" s="1078"/>
      <c r="AB30" s="1079"/>
      <c r="AC30" s="1098"/>
      <c r="AD30" s="1099"/>
      <c r="AE30" s="1100"/>
      <c r="AF30" s="1083"/>
      <c r="AG30" s="1084"/>
      <c r="AH30" s="1084"/>
      <c r="AI30" s="1084"/>
      <c r="AJ30" s="1084"/>
      <c r="AK30" s="1085"/>
      <c r="AL30" s="1086">
        <f t="shared" si="0"/>
        <v>0</v>
      </c>
      <c r="AM30" s="1087"/>
      <c r="AN30" s="1087"/>
      <c r="AO30" s="1087"/>
      <c r="AP30" s="1087"/>
      <c r="AQ30" s="1088"/>
      <c r="AR30" s="127"/>
    </row>
    <row r="31" spans="2:44" ht="14.25" customHeight="1">
      <c r="B31" s="126" t="s">
        <v>403</v>
      </c>
      <c r="C31" s="1071"/>
      <c r="D31" s="1072"/>
      <c r="E31" s="1071"/>
      <c r="F31" s="1073"/>
      <c r="G31" s="1072"/>
      <c r="H31" s="1089"/>
      <c r="I31" s="1090"/>
      <c r="J31" s="1090"/>
      <c r="K31" s="1090"/>
      <c r="L31" s="1090"/>
      <c r="M31" s="1090"/>
      <c r="N31" s="1090"/>
      <c r="O31" s="1090"/>
      <c r="P31" s="1090"/>
      <c r="Q31" s="1090"/>
      <c r="R31" s="1090"/>
      <c r="S31" s="1090"/>
      <c r="T31" s="1090"/>
      <c r="U31" s="1090"/>
      <c r="V31" s="1090"/>
      <c r="W31" s="1090"/>
      <c r="X31" s="1090"/>
      <c r="Y31" s="1091"/>
      <c r="Z31" s="1077"/>
      <c r="AA31" s="1078"/>
      <c r="AB31" s="1079"/>
      <c r="AC31" s="1098"/>
      <c r="AD31" s="1099"/>
      <c r="AE31" s="1100"/>
      <c r="AF31" s="1083"/>
      <c r="AG31" s="1084"/>
      <c r="AH31" s="1084"/>
      <c r="AI31" s="1084"/>
      <c r="AJ31" s="1084"/>
      <c r="AK31" s="1085"/>
      <c r="AL31" s="1086">
        <f t="shared" si="0"/>
        <v>0</v>
      </c>
      <c r="AM31" s="1087"/>
      <c r="AN31" s="1087"/>
      <c r="AO31" s="1087"/>
      <c r="AP31" s="1087"/>
      <c r="AQ31" s="1088"/>
      <c r="AR31" s="127"/>
    </row>
    <row r="32" spans="2:44" ht="14.25" customHeight="1">
      <c r="B32" s="126" t="s">
        <v>405</v>
      </c>
      <c r="C32" s="1071"/>
      <c r="D32" s="1072"/>
      <c r="E32" s="1071"/>
      <c r="F32" s="1073"/>
      <c r="G32" s="1072"/>
      <c r="H32" s="1089"/>
      <c r="I32" s="1090"/>
      <c r="J32" s="1090"/>
      <c r="K32" s="1090"/>
      <c r="L32" s="1090"/>
      <c r="M32" s="1090"/>
      <c r="N32" s="1090"/>
      <c r="O32" s="1090"/>
      <c r="P32" s="1090"/>
      <c r="Q32" s="1090"/>
      <c r="R32" s="1090"/>
      <c r="S32" s="1090"/>
      <c r="T32" s="1090"/>
      <c r="U32" s="1090"/>
      <c r="V32" s="1090"/>
      <c r="W32" s="1090"/>
      <c r="X32" s="1090"/>
      <c r="Y32" s="1091"/>
      <c r="Z32" s="1077"/>
      <c r="AA32" s="1078"/>
      <c r="AB32" s="1079"/>
      <c r="AC32" s="1101"/>
      <c r="AD32" s="1102"/>
      <c r="AE32" s="1103"/>
      <c r="AF32" s="1083"/>
      <c r="AG32" s="1084"/>
      <c r="AH32" s="1084"/>
      <c r="AI32" s="1084"/>
      <c r="AJ32" s="1084"/>
      <c r="AK32" s="1085"/>
      <c r="AL32" s="1086">
        <f t="shared" si="0"/>
        <v>0</v>
      </c>
      <c r="AM32" s="1087"/>
      <c r="AN32" s="1087"/>
      <c r="AO32" s="1087"/>
      <c r="AP32" s="1087"/>
      <c r="AQ32" s="1088"/>
      <c r="AR32" s="127"/>
    </row>
    <row r="33" spans="2:49" ht="14.25" customHeight="1">
      <c r="B33" s="126" t="s">
        <v>409</v>
      </c>
      <c r="C33" s="1071"/>
      <c r="D33" s="1072"/>
      <c r="E33" s="1071"/>
      <c r="F33" s="1073"/>
      <c r="G33" s="1072"/>
      <c r="H33" s="1089"/>
      <c r="I33" s="1090"/>
      <c r="J33" s="1090"/>
      <c r="K33" s="1090"/>
      <c r="L33" s="1090"/>
      <c r="M33" s="1090"/>
      <c r="N33" s="1090"/>
      <c r="O33" s="1090"/>
      <c r="P33" s="1090"/>
      <c r="Q33" s="1090"/>
      <c r="R33" s="1090"/>
      <c r="S33" s="1090"/>
      <c r="T33" s="1090"/>
      <c r="U33" s="1090"/>
      <c r="V33" s="1090"/>
      <c r="W33" s="1090"/>
      <c r="X33" s="1090"/>
      <c r="Y33" s="1091"/>
      <c r="Z33" s="1077"/>
      <c r="AA33" s="1078"/>
      <c r="AB33" s="1079"/>
      <c r="AC33" s="1101"/>
      <c r="AD33" s="1102"/>
      <c r="AE33" s="1103"/>
      <c r="AF33" s="1083"/>
      <c r="AG33" s="1084"/>
      <c r="AH33" s="1084"/>
      <c r="AI33" s="1084"/>
      <c r="AJ33" s="1084"/>
      <c r="AK33" s="1085"/>
      <c r="AL33" s="1086">
        <f t="shared" si="0"/>
        <v>0</v>
      </c>
      <c r="AM33" s="1087"/>
      <c r="AN33" s="1087"/>
      <c r="AO33" s="1087"/>
      <c r="AP33" s="1087"/>
      <c r="AQ33" s="1088"/>
      <c r="AR33" s="127"/>
    </row>
    <row r="34" spans="2:49" ht="14.25" customHeight="1">
      <c r="B34" s="126" t="s">
        <v>411</v>
      </c>
      <c r="C34" s="1077"/>
      <c r="D34" s="1079"/>
      <c r="E34" s="1071"/>
      <c r="F34" s="1073"/>
      <c r="G34" s="1072"/>
      <c r="H34" s="1089"/>
      <c r="I34" s="1090"/>
      <c r="J34" s="1090"/>
      <c r="K34" s="1090"/>
      <c r="L34" s="1090"/>
      <c r="M34" s="1090"/>
      <c r="N34" s="1090"/>
      <c r="O34" s="1090"/>
      <c r="P34" s="1090"/>
      <c r="Q34" s="1090"/>
      <c r="R34" s="1090"/>
      <c r="S34" s="1090"/>
      <c r="T34" s="1090"/>
      <c r="U34" s="1090"/>
      <c r="V34" s="1090"/>
      <c r="W34" s="1090"/>
      <c r="X34" s="1090"/>
      <c r="Y34" s="1091"/>
      <c r="Z34" s="1077"/>
      <c r="AA34" s="1078"/>
      <c r="AB34" s="1079"/>
      <c r="AC34" s="1101"/>
      <c r="AD34" s="1102"/>
      <c r="AE34" s="1103"/>
      <c r="AF34" s="1083"/>
      <c r="AG34" s="1084"/>
      <c r="AH34" s="1084"/>
      <c r="AI34" s="1084"/>
      <c r="AJ34" s="1084"/>
      <c r="AK34" s="1085"/>
      <c r="AL34" s="1086">
        <f t="shared" si="0"/>
        <v>0</v>
      </c>
      <c r="AM34" s="1087"/>
      <c r="AN34" s="1087"/>
      <c r="AO34" s="1087"/>
      <c r="AP34" s="1087"/>
      <c r="AQ34" s="1088"/>
      <c r="AR34" s="127"/>
    </row>
    <row r="35" spans="2:49" ht="14.25" customHeight="1">
      <c r="B35" s="126" t="s">
        <v>433</v>
      </c>
      <c r="C35" s="1071"/>
      <c r="D35" s="1072"/>
      <c r="E35" s="1071"/>
      <c r="F35" s="1073"/>
      <c r="G35" s="1072"/>
      <c r="H35" s="1089"/>
      <c r="I35" s="1090"/>
      <c r="J35" s="1090"/>
      <c r="K35" s="1090"/>
      <c r="L35" s="1090"/>
      <c r="M35" s="1090"/>
      <c r="N35" s="1090"/>
      <c r="O35" s="1090"/>
      <c r="P35" s="1090"/>
      <c r="Q35" s="1090"/>
      <c r="R35" s="1090"/>
      <c r="S35" s="1090"/>
      <c r="T35" s="1090"/>
      <c r="U35" s="1090"/>
      <c r="V35" s="1090"/>
      <c r="W35" s="1090"/>
      <c r="X35" s="1090"/>
      <c r="Y35" s="1091"/>
      <c r="Z35" s="1077"/>
      <c r="AA35" s="1078"/>
      <c r="AB35" s="1079"/>
      <c r="AC35" s="1101"/>
      <c r="AD35" s="1102"/>
      <c r="AE35" s="1103"/>
      <c r="AF35" s="1083"/>
      <c r="AG35" s="1084"/>
      <c r="AH35" s="1084"/>
      <c r="AI35" s="1084"/>
      <c r="AJ35" s="1084"/>
      <c r="AK35" s="1085"/>
      <c r="AL35" s="1086">
        <f t="shared" si="0"/>
        <v>0</v>
      </c>
      <c r="AM35" s="1087"/>
      <c r="AN35" s="1087"/>
      <c r="AO35" s="1087"/>
      <c r="AP35" s="1087"/>
      <c r="AQ35" s="1088"/>
      <c r="AR35" s="127"/>
    </row>
    <row r="36" spans="2:49" ht="14.25" customHeight="1">
      <c r="B36" s="126" t="s">
        <v>528</v>
      </c>
      <c r="C36" s="1071"/>
      <c r="D36" s="1072"/>
      <c r="E36" s="1071"/>
      <c r="F36" s="1073"/>
      <c r="G36" s="1072"/>
      <c r="H36" s="1089"/>
      <c r="I36" s="1090"/>
      <c r="J36" s="1090"/>
      <c r="K36" s="1090"/>
      <c r="L36" s="1090"/>
      <c r="M36" s="1090"/>
      <c r="N36" s="1090"/>
      <c r="O36" s="1090"/>
      <c r="P36" s="1090"/>
      <c r="Q36" s="1090"/>
      <c r="R36" s="1090"/>
      <c r="S36" s="1090"/>
      <c r="T36" s="1090"/>
      <c r="U36" s="1090"/>
      <c r="V36" s="1090"/>
      <c r="W36" s="1090"/>
      <c r="X36" s="1090"/>
      <c r="Y36" s="1091"/>
      <c r="Z36" s="1077"/>
      <c r="AA36" s="1078"/>
      <c r="AB36" s="1079"/>
      <c r="AC36" s="1101"/>
      <c r="AD36" s="1102"/>
      <c r="AE36" s="1103"/>
      <c r="AF36" s="1083"/>
      <c r="AG36" s="1084"/>
      <c r="AH36" s="1084"/>
      <c r="AI36" s="1084"/>
      <c r="AJ36" s="1084"/>
      <c r="AK36" s="1085"/>
      <c r="AL36" s="1086">
        <f t="shared" si="0"/>
        <v>0</v>
      </c>
      <c r="AM36" s="1087"/>
      <c r="AN36" s="1087"/>
      <c r="AO36" s="1087"/>
      <c r="AP36" s="1087"/>
      <c r="AQ36" s="1088"/>
    </row>
    <row r="37" spans="2:49" ht="3" customHeight="1">
      <c r="B37" s="128"/>
      <c r="C37" s="129"/>
      <c r="D37" s="129"/>
      <c r="E37" s="130"/>
      <c r="F37" s="130"/>
      <c r="G37" s="130"/>
      <c r="H37" s="128"/>
      <c r="I37" s="128"/>
      <c r="J37" s="128"/>
      <c r="K37" s="128"/>
      <c r="L37" s="128"/>
      <c r="M37" s="128"/>
      <c r="N37" s="128"/>
      <c r="O37" s="128"/>
      <c r="P37" s="128"/>
      <c r="Q37" s="128"/>
      <c r="R37" s="128"/>
      <c r="S37" s="128"/>
      <c r="T37" s="128"/>
      <c r="U37" s="128"/>
      <c r="V37" s="128"/>
      <c r="W37" s="128"/>
      <c r="X37" s="128"/>
      <c r="Y37" s="128"/>
      <c r="Z37" s="131"/>
      <c r="AA37" s="131"/>
      <c r="AB37" s="131"/>
      <c r="AC37" s="132"/>
      <c r="AD37" s="132"/>
      <c r="AE37" s="132"/>
      <c r="AF37" s="133"/>
      <c r="AG37" s="133"/>
      <c r="AH37" s="133"/>
      <c r="AI37" s="133"/>
      <c r="AJ37" s="133"/>
      <c r="AK37" s="133"/>
      <c r="AL37" s="123"/>
      <c r="AM37" s="124"/>
      <c r="AN37" s="124"/>
      <c r="AO37" s="124"/>
      <c r="AP37" s="124"/>
      <c r="AQ37" s="125"/>
    </row>
    <row r="38" spans="2:49">
      <c r="B38" s="1105" t="s">
        <v>529</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7"/>
      <c r="Y38" s="134"/>
      <c r="Z38" s="1108" t="s">
        <v>530</v>
      </c>
      <c r="AA38" s="1108"/>
      <c r="AB38" s="1108"/>
      <c r="AC38" s="1108"/>
      <c r="AD38" s="1108"/>
      <c r="AE38" s="1108"/>
      <c r="AF38" s="1108"/>
      <c r="AG38" s="1108"/>
      <c r="AH38" s="1108"/>
      <c r="AI38" s="1108"/>
      <c r="AJ38" s="1108"/>
      <c r="AK38" s="1108"/>
      <c r="AL38" s="1109" t="e">
        <f>SUM(AL16:AQ37)</f>
        <v>#REF!</v>
      </c>
      <c r="AM38" s="1109"/>
      <c r="AN38" s="1109"/>
      <c r="AO38" s="1109"/>
      <c r="AP38" s="1109"/>
      <c r="AQ38" s="1109"/>
      <c r="AS38" s="135"/>
      <c r="AT38" s="135"/>
      <c r="AU38" s="135"/>
      <c r="AV38" s="135"/>
      <c r="AW38" s="135"/>
    </row>
    <row r="39" spans="2:49" ht="3" customHeight="1">
      <c r="B39" s="134"/>
      <c r="C39" s="134"/>
      <c r="D39" s="134"/>
      <c r="E39" s="134"/>
      <c r="F39" s="134"/>
      <c r="G39" s="134"/>
      <c r="H39" s="134"/>
      <c r="I39" s="134"/>
      <c r="J39" s="136"/>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row>
    <row r="40" spans="2:49" ht="18" customHeight="1">
      <c r="B40" s="1110" t="s">
        <v>544</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2"/>
    </row>
    <row r="41" spans="2:49" ht="13.35" customHeight="1">
      <c r="B41" s="1113"/>
      <c r="C41" s="1114"/>
      <c r="D41" s="1114"/>
      <c r="E41" s="1114"/>
      <c r="F41" s="1114"/>
      <c r="G41" s="1114"/>
      <c r="H41" s="1114"/>
      <c r="I41" s="1114"/>
      <c r="J41" s="1114"/>
      <c r="K41" s="1114"/>
      <c r="L41" s="1114"/>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5"/>
    </row>
    <row r="42" spans="2:49" ht="13.35" customHeight="1">
      <c r="B42" s="1113"/>
      <c r="C42" s="1114"/>
      <c r="D42" s="1114"/>
      <c r="E42" s="1114"/>
      <c r="F42" s="1114"/>
      <c r="G42" s="1114"/>
      <c r="H42" s="1114"/>
      <c r="I42" s="1114"/>
      <c r="J42" s="1114"/>
      <c r="K42" s="1114"/>
      <c r="L42" s="1114"/>
      <c r="M42" s="1114"/>
      <c r="N42" s="1114"/>
      <c r="O42" s="1114"/>
      <c r="P42" s="1114"/>
      <c r="Q42" s="1114"/>
      <c r="R42" s="1114"/>
      <c r="S42" s="1114"/>
      <c r="T42" s="1114"/>
      <c r="U42" s="1114"/>
      <c r="V42" s="1114"/>
      <c r="W42" s="1114"/>
      <c r="X42" s="1114"/>
      <c r="Y42" s="1114"/>
      <c r="Z42" s="1114"/>
      <c r="AA42" s="1114"/>
      <c r="AB42" s="1114"/>
      <c r="AC42" s="1114"/>
      <c r="AD42" s="1114"/>
      <c r="AE42" s="1114"/>
      <c r="AF42" s="1114"/>
      <c r="AG42" s="1114"/>
      <c r="AH42" s="1114"/>
      <c r="AI42" s="1114"/>
      <c r="AJ42" s="1114"/>
      <c r="AK42" s="1114"/>
      <c r="AL42" s="1114"/>
      <c r="AM42" s="1114"/>
      <c r="AN42" s="1114"/>
      <c r="AO42" s="1114"/>
      <c r="AP42" s="1114"/>
      <c r="AQ42" s="1115"/>
    </row>
    <row r="43" spans="2:49" ht="13.35" customHeight="1">
      <c r="B43" s="1113"/>
      <c r="C43" s="1114"/>
      <c r="D43" s="1114"/>
      <c r="E43" s="1114"/>
      <c r="F43" s="1114"/>
      <c r="G43" s="1114"/>
      <c r="H43" s="1114"/>
      <c r="I43" s="1114"/>
      <c r="J43" s="1114"/>
      <c r="K43" s="1114"/>
      <c r="L43" s="1114"/>
      <c r="M43" s="1114"/>
      <c r="N43" s="1114"/>
      <c r="O43" s="1114"/>
      <c r="P43" s="1114"/>
      <c r="Q43" s="1114"/>
      <c r="R43" s="1114"/>
      <c r="S43" s="1114"/>
      <c r="T43" s="1114"/>
      <c r="U43" s="1114"/>
      <c r="V43" s="1114"/>
      <c r="W43" s="1114"/>
      <c r="X43" s="1114"/>
      <c r="Y43" s="1114"/>
      <c r="Z43" s="1114"/>
      <c r="AA43" s="1114"/>
      <c r="AB43" s="1114"/>
      <c r="AC43" s="1114"/>
      <c r="AD43" s="1114"/>
      <c r="AE43" s="1114"/>
      <c r="AF43" s="1114"/>
      <c r="AG43" s="1114"/>
      <c r="AH43" s="1114"/>
      <c r="AI43" s="1114"/>
      <c r="AJ43" s="1114"/>
      <c r="AK43" s="1114"/>
      <c r="AL43" s="1114"/>
      <c r="AM43" s="1114"/>
      <c r="AN43" s="1114"/>
      <c r="AO43" s="1114"/>
      <c r="AP43" s="1114"/>
      <c r="AQ43" s="1115"/>
    </row>
    <row r="44" spans="2:49" ht="12.75" customHeight="1">
      <c r="B44" s="1116" t="s">
        <v>531</v>
      </c>
      <c r="C44" s="1117"/>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7"/>
      <c r="AD44" s="1117"/>
      <c r="AE44" s="1117"/>
      <c r="AF44" s="1117"/>
      <c r="AG44" s="1117"/>
      <c r="AH44" s="1117"/>
      <c r="AI44" s="1117"/>
      <c r="AJ44" s="1117"/>
      <c r="AK44" s="1117"/>
      <c r="AL44" s="1117"/>
      <c r="AM44" s="1117"/>
      <c r="AN44" s="1117"/>
      <c r="AO44" s="1117"/>
      <c r="AP44" s="1117"/>
      <c r="AQ44" s="1118"/>
    </row>
    <row r="45" spans="2:49" ht="3" customHeight="1"/>
    <row r="46" spans="2:49">
      <c r="B46" s="1119" t="s">
        <v>532</v>
      </c>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c r="AG46" s="1120"/>
      <c r="AH46" s="1120"/>
      <c r="AI46" s="1120"/>
      <c r="AJ46" s="1120"/>
      <c r="AK46" s="1120"/>
      <c r="AL46" s="1120"/>
      <c r="AM46" s="1120"/>
      <c r="AN46" s="1120"/>
      <c r="AO46" s="1120"/>
      <c r="AP46" s="1120"/>
      <c r="AQ46" s="1121"/>
    </row>
    <row r="47" spans="2:49">
      <c r="B47" s="137"/>
      <c r="C47" s="1104"/>
      <c r="D47" s="1104"/>
      <c r="E47" s="1104"/>
      <c r="F47" s="1104"/>
      <c r="G47" s="1104"/>
      <c r="H47" s="1104"/>
      <c r="I47" s="1104"/>
      <c r="J47" s="1104"/>
      <c r="K47" s="1104"/>
      <c r="L47" s="138"/>
      <c r="M47" s="138"/>
      <c r="N47" s="139"/>
      <c r="O47" s="139"/>
      <c r="P47" s="139"/>
      <c r="Q47" s="139"/>
      <c r="R47" s="1104"/>
      <c r="S47" s="1104"/>
      <c r="T47" s="1104"/>
      <c r="U47" s="1104"/>
      <c r="V47" s="1104"/>
      <c r="W47" s="1104"/>
      <c r="X47" s="1104"/>
      <c r="Y47" s="1104"/>
      <c r="Z47" s="1104"/>
      <c r="AA47" s="1104"/>
      <c r="AB47" s="139"/>
      <c r="AC47" s="139"/>
      <c r="AD47" s="139"/>
      <c r="AE47" s="139"/>
      <c r="AF47" s="139"/>
      <c r="AG47" s="138"/>
      <c r="AH47" s="1104"/>
      <c r="AI47" s="1104"/>
      <c r="AJ47" s="1104"/>
      <c r="AK47" s="1104"/>
      <c r="AL47" s="1104"/>
      <c r="AM47" s="1104"/>
      <c r="AN47" s="1104"/>
      <c r="AO47" s="1104"/>
      <c r="AP47" s="1104"/>
      <c r="AQ47" s="140"/>
    </row>
    <row r="48" spans="2:49">
      <c r="B48" s="137"/>
      <c r="C48" s="1104"/>
      <c r="D48" s="1104"/>
      <c r="E48" s="1104"/>
      <c r="F48" s="1104"/>
      <c r="G48" s="1104"/>
      <c r="H48" s="1104"/>
      <c r="I48" s="1104"/>
      <c r="J48" s="1104"/>
      <c r="K48" s="1104"/>
      <c r="L48" s="138"/>
      <c r="M48" s="138"/>
      <c r="N48" s="139"/>
      <c r="O48" s="139"/>
      <c r="P48" s="139"/>
      <c r="Q48" s="139"/>
      <c r="R48" s="1104"/>
      <c r="S48" s="1104"/>
      <c r="T48" s="1104"/>
      <c r="U48" s="1104"/>
      <c r="V48" s="1104"/>
      <c r="W48" s="1104"/>
      <c r="X48" s="1104"/>
      <c r="Y48" s="1104"/>
      <c r="Z48" s="1104"/>
      <c r="AA48" s="1104"/>
      <c r="AB48" s="139"/>
      <c r="AC48" s="139"/>
      <c r="AD48" s="139"/>
      <c r="AE48" s="139"/>
      <c r="AF48" s="139"/>
      <c r="AG48" s="138"/>
      <c r="AH48" s="1104"/>
      <c r="AI48" s="1104"/>
      <c r="AJ48" s="1104"/>
      <c r="AK48" s="1104"/>
      <c r="AL48" s="1104"/>
      <c r="AM48" s="1104"/>
      <c r="AN48" s="1104"/>
      <c r="AO48" s="1104"/>
      <c r="AP48" s="1104"/>
      <c r="AQ48" s="140"/>
    </row>
    <row r="49" spans="2:43">
      <c r="B49" s="137"/>
      <c r="C49" s="1104"/>
      <c r="D49" s="1104"/>
      <c r="E49" s="1104"/>
      <c r="F49" s="1104"/>
      <c r="G49" s="1104"/>
      <c r="H49" s="1104"/>
      <c r="I49" s="1104"/>
      <c r="J49" s="1104"/>
      <c r="K49" s="1104"/>
      <c r="L49" s="138"/>
      <c r="M49" s="138"/>
      <c r="N49" s="139"/>
      <c r="O49" s="139"/>
      <c r="P49" s="139"/>
      <c r="Q49" s="139"/>
      <c r="R49" s="1104"/>
      <c r="S49" s="1104"/>
      <c r="T49" s="1104"/>
      <c r="U49" s="1104"/>
      <c r="V49" s="1104"/>
      <c r="W49" s="1104"/>
      <c r="X49" s="1104"/>
      <c r="Y49" s="1104"/>
      <c r="Z49" s="1104"/>
      <c r="AA49" s="1104"/>
      <c r="AB49" s="139"/>
      <c r="AC49" s="139"/>
      <c r="AD49" s="139"/>
      <c r="AE49" s="139"/>
      <c r="AF49" s="139"/>
      <c r="AG49" s="138"/>
      <c r="AH49" s="1104"/>
      <c r="AI49" s="1104"/>
      <c r="AJ49" s="1104"/>
      <c r="AK49" s="1104"/>
      <c r="AL49" s="1104"/>
      <c r="AM49" s="1104"/>
      <c r="AN49" s="1104"/>
      <c r="AO49" s="1104"/>
      <c r="AP49" s="1104"/>
      <c r="AQ49" s="140"/>
    </row>
    <row r="50" spans="2:43">
      <c r="B50" s="137"/>
      <c r="C50" s="1104"/>
      <c r="D50" s="1104"/>
      <c r="E50" s="1104"/>
      <c r="F50" s="1104"/>
      <c r="G50" s="1104"/>
      <c r="H50" s="1104"/>
      <c r="I50" s="1104"/>
      <c r="J50" s="1104"/>
      <c r="K50" s="1104"/>
      <c r="L50" s="138"/>
      <c r="M50" s="138"/>
      <c r="N50" s="139"/>
      <c r="O50" s="139"/>
      <c r="P50" s="139"/>
      <c r="Q50" s="139"/>
      <c r="R50" s="1104"/>
      <c r="S50" s="1104"/>
      <c r="T50" s="1104"/>
      <c r="U50" s="1104"/>
      <c r="V50" s="1104"/>
      <c r="W50" s="1104"/>
      <c r="X50" s="1104"/>
      <c r="Y50" s="1104"/>
      <c r="Z50" s="1104"/>
      <c r="AA50" s="1104"/>
      <c r="AB50" s="139"/>
      <c r="AC50" s="139"/>
      <c r="AD50" s="139"/>
      <c r="AE50" s="139"/>
      <c r="AF50" s="139"/>
      <c r="AG50" s="138"/>
      <c r="AH50" s="1104"/>
      <c r="AI50" s="1104"/>
      <c r="AJ50" s="1104"/>
      <c r="AK50" s="1104"/>
      <c r="AL50" s="1104"/>
      <c r="AM50" s="1104"/>
      <c r="AN50" s="1104"/>
      <c r="AO50" s="1104"/>
      <c r="AP50" s="1104"/>
      <c r="AQ50" s="140"/>
    </row>
    <row r="51" spans="2:43">
      <c r="B51" s="137"/>
      <c r="C51" s="1104"/>
      <c r="D51" s="1104"/>
      <c r="E51" s="1104"/>
      <c r="F51" s="1104"/>
      <c r="G51" s="1104"/>
      <c r="H51" s="1104"/>
      <c r="I51" s="1104"/>
      <c r="J51" s="1104"/>
      <c r="K51" s="1104"/>
      <c r="L51" s="138"/>
      <c r="M51" s="138"/>
      <c r="N51" s="139"/>
      <c r="O51" s="139"/>
      <c r="P51" s="139"/>
      <c r="Q51" s="139"/>
      <c r="R51" s="1104"/>
      <c r="S51" s="1104"/>
      <c r="T51" s="1104"/>
      <c r="U51" s="1104"/>
      <c r="V51" s="1104"/>
      <c r="W51" s="1104"/>
      <c r="X51" s="1104"/>
      <c r="Y51" s="1104"/>
      <c r="Z51" s="1104"/>
      <c r="AA51" s="1104"/>
      <c r="AB51" s="139"/>
      <c r="AC51" s="139"/>
      <c r="AD51" s="139"/>
      <c r="AE51" s="139"/>
      <c r="AF51" s="139"/>
      <c r="AG51" s="138"/>
      <c r="AH51" s="1104"/>
      <c r="AI51" s="1104"/>
      <c r="AJ51" s="1104"/>
      <c r="AK51" s="1104"/>
      <c r="AL51" s="1104"/>
      <c r="AM51" s="1104"/>
      <c r="AN51" s="1104"/>
      <c r="AO51" s="1104"/>
      <c r="AP51" s="1104"/>
      <c r="AQ51" s="140"/>
    </row>
    <row r="52" spans="2:43" ht="13.5" thickBot="1">
      <c r="B52" s="137"/>
      <c r="C52" s="1122" t="s">
        <v>533</v>
      </c>
      <c r="D52" s="1122"/>
      <c r="E52" s="1122"/>
      <c r="F52" s="1122"/>
      <c r="G52" s="1122"/>
      <c r="H52" s="1122"/>
      <c r="I52" s="1122"/>
      <c r="J52" s="1122"/>
      <c r="K52" s="1122"/>
      <c r="L52" s="138"/>
      <c r="M52" s="138"/>
      <c r="N52" s="138"/>
      <c r="O52" s="138"/>
      <c r="P52" s="138"/>
      <c r="Q52" s="138"/>
      <c r="R52" s="1122" t="s">
        <v>533</v>
      </c>
      <c r="S52" s="1122"/>
      <c r="T52" s="1122"/>
      <c r="U52" s="1122"/>
      <c r="V52" s="1122"/>
      <c r="W52" s="1122"/>
      <c r="X52" s="1122"/>
      <c r="Y52" s="1122"/>
      <c r="Z52" s="1122"/>
      <c r="AA52" s="1122"/>
      <c r="AB52" s="138"/>
      <c r="AC52" s="138"/>
      <c r="AD52" s="138"/>
      <c r="AE52" s="138"/>
      <c r="AF52" s="138"/>
      <c r="AG52" s="138"/>
      <c r="AH52" s="1122" t="s">
        <v>533</v>
      </c>
      <c r="AI52" s="1122"/>
      <c r="AJ52" s="1122"/>
      <c r="AK52" s="1122"/>
      <c r="AL52" s="1122"/>
      <c r="AM52" s="1122"/>
      <c r="AN52" s="1122"/>
      <c r="AO52" s="1122"/>
      <c r="AP52" s="1122"/>
      <c r="AQ52" s="140"/>
    </row>
    <row r="53" spans="2:43">
      <c r="B53" s="137"/>
      <c r="C53" s="1124" t="s">
        <v>534</v>
      </c>
      <c r="D53" s="1124"/>
      <c r="E53" s="1124"/>
      <c r="F53" s="1124"/>
      <c r="G53" s="1124"/>
      <c r="H53" s="1124"/>
      <c r="I53" s="1124"/>
      <c r="J53" s="1124"/>
      <c r="K53" s="1124"/>
      <c r="L53" s="138"/>
      <c r="M53" s="138"/>
      <c r="N53" s="138"/>
      <c r="O53" s="138"/>
      <c r="P53" s="138"/>
      <c r="Q53" s="138"/>
      <c r="R53" s="1124" t="s">
        <v>535</v>
      </c>
      <c r="S53" s="1124"/>
      <c r="T53" s="1124"/>
      <c r="U53" s="1124"/>
      <c r="V53" s="1124"/>
      <c r="W53" s="1124"/>
      <c r="X53" s="1124"/>
      <c r="Y53" s="1124"/>
      <c r="Z53" s="1124"/>
      <c r="AA53" s="1124"/>
      <c r="AB53" s="138"/>
      <c r="AC53" s="138"/>
      <c r="AD53" s="138"/>
      <c r="AE53" s="138"/>
      <c r="AF53" s="138"/>
      <c r="AG53" s="138"/>
      <c r="AH53" s="1124" t="s">
        <v>536</v>
      </c>
      <c r="AI53" s="1124"/>
      <c r="AJ53" s="1124"/>
      <c r="AK53" s="1124"/>
      <c r="AL53" s="1124"/>
      <c r="AM53" s="1124"/>
      <c r="AN53" s="1124"/>
      <c r="AO53" s="1124"/>
      <c r="AP53" s="1124"/>
      <c r="AQ53" s="140"/>
    </row>
    <row r="54" spans="2:43">
      <c r="B54" s="137"/>
      <c r="C54" s="1104"/>
      <c r="D54" s="1104"/>
      <c r="E54" s="1104"/>
      <c r="F54" s="1104"/>
      <c r="G54" s="1104"/>
      <c r="H54" s="1104"/>
      <c r="I54" s="1104"/>
      <c r="J54" s="1104"/>
      <c r="K54" s="1104"/>
      <c r="L54" s="138"/>
      <c r="M54" s="138"/>
      <c r="N54" s="138"/>
      <c r="O54" s="138"/>
      <c r="P54" s="138"/>
      <c r="Q54" s="138"/>
      <c r="R54" s="1125"/>
      <c r="S54" s="1125"/>
      <c r="T54" s="1125"/>
      <c r="U54" s="1125"/>
      <c r="V54" s="1125"/>
      <c r="W54" s="1125"/>
      <c r="X54" s="1125"/>
      <c r="Y54" s="1125"/>
      <c r="Z54" s="1125"/>
      <c r="AA54" s="1125"/>
      <c r="AB54" s="138"/>
      <c r="AC54" s="138"/>
      <c r="AD54" s="138"/>
      <c r="AE54" s="138"/>
      <c r="AF54" s="138"/>
      <c r="AG54" s="138"/>
      <c r="AH54" s="1125"/>
      <c r="AI54" s="1125"/>
      <c r="AJ54" s="1125"/>
      <c r="AK54" s="1125"/>
      <c r="AL54" s="1125"/>
      <c r="AM54" s="1125"/>
      <c r="AN54" s="1125"/>
      <c r="AO54" s="1125"/>
      <c r="AP54" s="1125"/>
      <c r="AQ54" s="140"/>
    </row>
    <row r="55" spans="2:43">
      <c r="B55" s="137"/>
      <c r="C55" s="1123" t="s">
        <v>537</v>
      </c>
      <c r="D55" s="1123"/>
      <c r="E55" s="1123"/>
      <c r="F55" s="1123"/>
      <c r="G55" s="1123"/>
      <c r="H55" s="1123"/>
      <c r="I55" s="1123"/>
      <c r="J55" s="1123"/>
      <c r="K55" s="1123"/>
      <c r="L55" s="138"/>
      <c r="M55" s="138"/>
      <c r="N55" s="138"/>
      <c r="O55" s="138"/>
      <c r="P55" s="138"/>
      <c r="Q55" s="138"/>
      <c r="R55" s="1123" t="s">
        <v>537</v>
      </c>
      <c r="S55" s="1123"/>
      <c r="T55" s="1123"/>
      <c r="U55" s="1123"/>
      <c r="V55" s="1123"/>
      <c r="W55" s="1123"/>
      <c r="X55" s="1123"/>
      <c r="Y55" s="1123"/>
      <c r="Z55" s="1123"/>
      <c r="AA55" s="1123"/>
      <c r="AB55" s="138"/>
      <c r="AC55" s="138"/>
      <c r="AD55" s="138"/>
      <c r="AE55" s="138"/>
      <c r="AF55" s="138"/>
      <c r="AG55" s="138"/>
      <c r="AH55" s="1123" t="s">
        <v>537</v>
      </c>
      <c r="AI55" s="1123"/>
      <c r="AJ55" s="1123"/>
      <c r="AK55" s="1123"/>
      <c r="AL55" s="1123"/>
      <c r="AM55" s="1123"/>
      <c r="AN55" s="1123"/>
      <c r="AO55" s="1123"/>
      <c r="AP55" s="1123"/>
      <c r="AQ55" s="140"/>
    </row>
    <row r="56" spans="2:43" ht="3" customHeight="1">
      <c r="B56" s="141"/>
      <c r="C56" s="142"/>
      <c r="D56" s="142"/>
      <c r="E56" s="142"/>
      <c r="F56" s="143"/>
      <c r="G56" s="143"/>
      <c r="H56" s="144"/>
      <c r="I56" s="144"/>
      <c r="J56" s="145"/>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6"/>
    </row>
  </sheetData>
  <mergeCells count="207">
    <mergeCell ref="C55:K55"/>
    <mergeCell ref="R55:AA55"/>
    <mergeCell ref="AH55:AP55"/>
    <mergeCell ref="C53:K53"/>
    <mergeCell ref="R53:AA53"/>
    <mergeCell ref="AH53:AP53"/>
    <mergeCell ref="C54:K54"/>
    <mergeCell ref="R54:AA54"/>
    <mergeCell ref="AH54:AP54"/>
    <mergeCell ref="C51:K51"/>
    <mergeCell ref="R51:AA51"/>
    <mergeCell ref="AH51:AP51"/>
    <mergeCell ref="C52:K52"/>
    <mergeCell ref="R52:AA52"/>
    <mergeCell ref="AH52:AP52"/>
    <mergeCell ref="C49:K49"/>
    <mergeCell ref="R49:AA49"/>
    <mergeCell ref="AH49:AP49"/>
    <mergeCell ref="C50:K50"/>
    <mergeCell ref="R50:AA50"/>
    <mergeCell ref="AH50:AP50"/>
    <mergeCell ref="C47:K47"/>
    <mergeCell ref="R47:AA47"/>
    <mergeCell ref="AH47:AP47"/>
    <mergeCell ref="C48:K48"/>
    <mergeCell ref="R48:AA48"/>
    <mergeCell ref="AH48:AP48"/>
    <mergeCell ref="B38:X38"/>
    <mergeCell ref="Z38:AK38"/>
    <mergeCell ref="AL38:AQ38"/>
    <mergeCell ref="B40:AQ43"/>
    <mergeCell ref="B44:AQ44"/>
    <mergeCell ref="B46:AQ46"/>
    <mergeCell ref="AL35:AQ35"/>
    <mergeCell ref="C36:D36"/>
    <mergeCell ref="E36:G36"/>
    <mergeCell ref="H36:Y36"/>
    <mergeCell ref="Z36:AB36"/>
    <mergeCell ref="AC36:AE36"/>
    <mergeCell ref="AF36:AK36"/>
    <mergeCell ref="AL36:AQ36"/>
    <mergeCell ref="C35:D35"/>
    <mergeCell ref="E35:G35"/>
    <mergeCell ref="H35:Y35"/>
    <mergeCell ref="Z35:AB35"/>
    <mergeCell ref="AC35:AE35"/>
    <mergeCell ref="AF35:AK35"/>
    <mergeCell ref="AL33:AQ33"/>
    <mergeCell ref="C34:D34"/>
    <mergeCell ref="E34:G34"/>
    <mergeCell ref="H34:Y34"/>
    <mergeCell ref="Z34:AB34"/>
    <mergeCell ref="AC34:AE34"/>
    <mergeCell ref="AF34:AK34"/>
    <mergeCell ref="AL34:AQ34"/>
    <mergeCell ref="C33:D33"/>
    <mergeCell ref="E33:G33"/>
    <mergeCell ref="H33:Y33"/>
    <mergeCell ref="Z33:AB33"/>
    <mergeCell ref="AC33:AE33"/>
    <mergeCell ref="AF33:AK33"/>
    <mergeCell ref="AL31:AQ31"/>
    <mergeCell ref="C32:D32"/>
    <mergeCell ref="E32:G32"/>
    <mergeCell ref="H32:Y32"/>
    <mergeCell ref="Z32:AB32"/>
    <mergeCell ref="AC32:AE32"/>
    <mergeCell ref="AF32:AK32"/>
    <mergeCell ref="AL32:AQ32"/>
    <mergeCell ref="C31:D31"/>
    <mergeCell ref="E31:G31"/>
    <mergeCell ref="H31:Y31"/>
    <mergeCell ref="Z31:AB31"/>
    <mergeCell ref="AC31:AE31"/>
    <mergeCell ref="AF31:AK31"/>
    <mergeCell ref="AL29:AQ29"/>
    <mergeCell ref="C30:D30"/>
    <mergeCell ref="E30:G30"/>
    <mergeCell ref="H30:Y30"/>
    <mergeCell ref="Z30:AB30"/>
    <mergeCell ref="AC30:AE30"/>
    <mergeCell ref="AF30:AK30"/>
    <mergeCell ref="AL30:AQ30"/>
    <mergeCell ref="C29:D29"/>
    <mergeCell ref="E29:G29"/>
    <mergeCell ref="H29:Y29"/>
    <mergeCell ref="Z29:AB29"/>
    <mergeCell ref="AC29:AE29"/>
    <mergeCell ref="AF29:AK29"/>
    <mergeCell ref="AL27:AQ27"/>
    <mergeCell ref="C28:D28"/>
    <mergeCell ref="E28:G28"/>
    <mergeCell ref="H28:Y28"/>
    <mergeCell ref="Z28:AB28"/>
    <mergeCell ref="AC28:AE28"/>
    <mergeCell ref="AF28:AK28"/>
    <mergeCell ref="AL28:AQ28"/>
    <mergeCell ref="C27:D27"/>
    <mergeCell ref="E27:G27"/>
    <mergeCell ref="H27:Y27"/>
    <mergeCell ref="Z27:AB27"/>
    <mergeCell ref="AC27:AE27"/>
    <mergeCell ref="AF27:AK27"/>
    <mergeCell ref="AL25:AQ25"/>
    <mergeCell ref="C26:D26"/>
    <mergeCell ref="E26:G26"/>
    <mergeCell ref="H26:Y26"/>
    <mergeCell ref="Z26:AB26"/>
    <mergeCell ref="AC26:AE26"/>
    <mergeCell ref="AF26:AK26"/>
    <mergeCell ref="AL26:AQ26"/>
    <mergeCell ref="C25:D25"/>
    <mergeCell ref="E25:G25"/>
    <mergeCell ref="H25:Y25"/>
    <mergeCell ref="Z25:AB25"/>
    <mergeCell ref="AC25:AE25"/>
    <mergeCell ref="AF25:AK25"/>
    <mergeCell ref="AL23:AQ23"/>
    <mergeCell ref="C24:D24"/>
    <mergeCell ref="E24:G24"/>
    <mergeCell ref="H24:Y24"/>
    <mergeCell ref="Z24:AB24"/>
    <mergeCell ref="AC24:AE24"/>
    <mergeCell ref="AF24:AK24"/>
    <mergeCell ref="AL24:AQ24"/>
    <mergeCell ref="C23:D23"/>
    <mergeCell ref="E23:G23"/>
    <mergeCell ref="H23:Y23"/>
    <mergeCell ref="Z23:AB23"/>
    <mergeCell ref="AC23:AE23"/>
    <mergeCell ref="AF23:AK23"/>
    <mergeCell ref="AL21:AQ21"/>
    <mergeCell ref="C22:D22"/>
    <mergeCell ref="E22:G22"/>
    <mergeCell ref="H22:Y22"/>
    <mergeCell ref="Z22:AB22"/>
    <mergeCell ref="AC22:AE22"/>
    <mergeCell ref="AF22:AK22"/>
    <mergeCell ref="AL22:AQ22"/>
    <mergeCell ref="C21:D21"/>
    <mergeCell ref="E21:G21"/>
    <mergeCell ref="H21:Y21"/>
    <mergeCell ref="Z21:AB21"/>
    <mergeCell ref="AC21:AE21"/>
    <mergeCell ref="AF21:AK21"/>
    <mergeCell ref="AL19:AQ19"/>
    <mergeCell ref="C20:D20"/>
    <mergeCell ref="E20:G20"/>
    <mergeCell ref="H20:Y20"/>
    <mergeCell ref="Z20:AB20"/>
    <mergeCell ref="AC20:AE20"/>
    <mergeCell ref="AF20:AK20"/>
    <mergeCell ref="AL20:AQ20"/>
    <mergeCell ref="C19:D19"/>
    <mergeCell ref="E19:G19"/>
    <mergeCell ref="H19:Y19"/>
    <mergeCell ref="Z19:AB19"/>
    <mergeCell ref="AC19:AE19"/>
    <mergeCell ref="AF19:AK19"/>
    <mergeCell ref="AL17:AQ17"/>
    <mergeCell ref="C18:D18"/>
    <mergeCell ref="E18:G18"/>
    <mergeCell ref="H18:Y18"/>
    <mergeCell ref="Z18:AB18"/>
    <mergeCell ref="AC18:AE18"/>
    <mergeCell ref="AF18:AK18"/>
    <mergeCell ref="AL18:AQ18"/>
    <mergeCell ref="C17:D17"/>
    <mergeCell ref="E17:G17"/>
    <mergeCell ref="H17:Y17"/>
    <mergeCell ref="Z17:AB17"/>
    <mergeCell ref="AC17:AE17"/>
    <mergeCell ref="AF17:AK17"/>
    <mergeCell ref="AL15:AQ15"/>
    <mergeCell ref="C16:D16"/>
    <mergeCell ref="E16:G16"/>
    <mergeCell ref="H16:Y16"/>
    <mergeCell ref="Z16:AB16"/>
    <mergeCell ref="AC16:AE16"/>
    <mergeCell ref="AF16:AK16"/>
    <mergeCell ref="AL16:AQ16"/>
    <mergeCell ref="B15:D15"/>
    <mergeCell ref="E15:G15"/>
    <mergeCell ref="H15:Y15"/>
    <mergeCell ref="Z15:AB15"/>
    <mergeCell ref="AC15:AE15"/>
    <mergeCell ref="AF15:AK15"/>
    <mergeCell ref="B13:H13"/>
    <mergeCell ref="I13:AQ13"/>
    <mergeCell ref="B8:F8"/>
    <mergeCell ref="G8:AQ8"/>
    <mergeCell ref="B9:F9"/>
    <mergeCell ref="G9:L9"/>
    <mergeCell ref="M9:N9"/>
    <mergeCell ref="O9:V9"/>
    <mergeCell ref="W9:Y9"/>
    <mergeCell ref="Z9:AQ9"/>
    <mergeCell ref="B1:I1"/>
    <mergeCell ref="J1:AQ1"/>
    <mergeCell ref="B3:M4"/>
    <mergeCell ref="N3:Y4"/>
    <mergeCell ref="B5:M6"/>
    <mergeCell ref="N5:Y6"/>
    <mergeCell ref="B10:F10"/>
    <mergeCell ref="G10:V10"/>
    <mergeCell ref="W10:Y10"/>
    <mergeCell ref="Z10:AQ10"/>
  </mergeCells>
  <dataValidations disablePrompts="1" count="1">
    <dataValidation type="textLength" operator="lessThanOrEqual" allowBlank="1" showInputMessage="1" showErrorMessage="1"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xr:uid="{00000000-0002-0000-0100-000000000000}">
      <formula1>4</formula1>
    </dataValidation>
  </dataValidations>
  <hyperlinks>
    <hyperlink ref="Z9" r:id="rId1" xr:uid="{00000000-0004-0000-0100-000000000000}"/>
  </hyperlinks>
  <pageMargins left="0.51181102362204722" right="0.51181102362204722" top="0.78740157480314965" bottom="0.78740157480314965" header="0.31496062992125984" footer="0.31496062992125984"/>
  <pageSetup paperSize="9"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9457" r:id="rId5" name="Group Box 1">
              <controlPr defaultSize="0" autoFill="0" autoPict="0">
                <anchor moveWithCells="1" sizeWithCells="1">
                  <from>
                    <xdr:col>26</xdr:col>
                    <xdr:colOff>95250</xdr:colOff>
                    <xdr:row>2</xdr:row>
                    <xdr:rowOff>114300</xdr:rowOff>
                  </from>
                  <to>
                    <xdr:col>42</xdr:col>
                    <xdr:colOff>104775</xdr:colOff>
                    <xdr:row>5</xdr:row>
                    <xdr:rowOff>57150</xdr:rowOff>
                  </to>
                </anchor>
              </controlPr>
            </control>
          </mc:Choice>
        </mc:AlternateContent>
        <mc:AlternateContent xmlns:mc="http://schemas.openxmlformats.org/markup-compatibility/2006">
          <mc:Choice Requires="x14">
            <control shapeId="19458" r:id="rId6" name="Option Button 2">
              <controlPr defaultSize="0" autoFill="0" autoLine="0" autoPict="0">
                <anchor moveWithCells="1" sizeWithCells="1">
                  <from>
                    <xdr:col>26</xdr:col>
                    <xdr:colOff>152400</xdr:colOff>
                    <xdr:row>3</xdr:row>
                    <xdr:rowOff>28575</xdr:rowOff>
                  </from>
                  <to>
                    <xdr:col>30</xdr:col>
                    <xdr:colOff>104775</xdr:colOff>
                    <xdr:row>5</xdr:row>
                    <xdr:rowOff>0</xdr:rowOff>
                  </to>
                </anchor>
              </controlPr>
            </control>
          </mc:Choice>
        </mc:AlternateContent>
        <mc:AlternateContent xmlns:mc="http://schemas.openxmlformats.org/markup-compatibility/2006">
          <mc:Choice Requires="x14">
            <control shapeId="19459" r:id="rId7" name="Option Button 3">
              <controlPr defaultSize="0" autoFill="0" autoLine="0" autoPict="0">
                <anchor moveWithCells="1" sizeWithCells="1">
                  <from>
                    <xdr:col>30</xdr:col>
                    <xdr:colOff>266700</xdr:colOff>
                    <xdr:row>3</xdr:row>
                    <xdr:rowOff>28575</xdr:rowOff>
                  </from>
                  <to>
                    <xdr:col>35</xdr:col>
                    <xdr:colOff>171450</xdr:colOff>
                    <xdr:row>5</xdr:row>
                    <xdr:rowOff>0</xdr:rowOff>
                  </to>
                </anchor>
              </controlPr>
            </control>
          </mc:Choice>
        </mc:AlternateContent>
        <mc:AlternateContent xmlns:mc="http://schemas.openxmlformats.org/markup-compatibility/2006">
          <mc:Choice Requires="x14">
            <control shapeId="19460" r:id="rId8" name="Option Button 4">
              <controlPr defaultSize="0" autoFill="0" autoLine="0" autoPict="0">
                <anchor moveWithCells="1" sizeWithCells="1">
                  <from>
                    <xdr:col>37</xdr:col>
                    <xdr:colOff>0</xdr:colOff>
                    <xdr:row>3</xdr:row>
                    <xdr:rowOff>28575</xdr:rowOff>
                  </from>
                  <to>
                    <xdr:col>42</xdr:col>
                    <xdr:colOff>38100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4"/>
  <dimension ref="A1:B247"/>
  <sheetViews>
    <sheetView showGridLines="0" workbookViewId="0">
      <selection activeCell="A20" sqref="A20"/>
    </sheetView>
  </sheetViews>
  <sheetFormatPr defaultColWidth="8.85546875" defaultRowHeight="12.75"/>
  <cols>
    <col min="1" max="1" width="20.140625" customWidth="1"/>
    <col min="2" max="2" width="20.42578125" customWidth="1"/>
  </cols>
  <sheetData>
    <row r="1" spans="1:2">
      <c r="A1" s="1400" t="s">
        <v>284</v>
      </c>
      <c r="B1" s="1401"/>
    </row>
    <row r="2" spans="1:2">
      <c r="A2" s="1402"/>
      <c r="B2" s="1403"/>
    </row>
    <row r="3" spans="1:2" ht="13.5" thickBot="1">
      <c r="A3" s="1402"/>
      <c r="B3" s="1403"/>
    </row>
    <row r="4" spans="1:2" ht="15" thickBot="1">
      <c r="A4" s="59">
        <v>0</v>
      </c>
      <c r="B4" s="62">
        <v>0</v>
      </c>
    </row>
    <row r="5" spans="1:2" ht="15" thickBot="1">
      <c r="A5" s="59" t="s">
        <v>802</v>
      </c>
      <c r="B5" s="62">
        <v>0.26</v>
      </c>
    </row>
    <row r="6" spans="1:2" ht="15" thickBot="1">
      <c r="A6" s="59" t="s">
        <v>803</v>
      </c>
      <c r="B6" s="61">
        <v>0.33</v>
      </c>
    </row>
    <row r="7" spans="1:2" ht="15" thickBot="1">
      <c r="A7" s="59" t="s">
        <v>804</v>
      </c>
      <c r="B7" s="61">
        <v>0.41</v>
      </c>
    </row>
    <row r="8" spans="1:2" ht="15" thickBot="1">
      <c r="A8" s="59" t="s">
        <v>805</v>
      </c>
      <c r="B8" s="61">
        <v>0.49</v>
      </c>
    </row>
    <row r="9" spans="1:2" ht="15" thickBot="1">
      <c r="A9" s="59" t="s">
        <v>806</v>
      </c>
      <c r="B9" s="61">
        <v>0.56999999999999995</v>
      </c>
    </row>
    <row r="10" spans="1:2" ht="15" thickBot="1">
      <c r="A10" s="59" t="s">
        <v>807</v>
      </c>
      <c r="B10" s="61">
        <v>0.65</v>
      </c>
    </row>
    <row r="11" spans="1:2" ht="15" thickBot="1">
      <c r="A11" s="59" t="s">
        <v>808</v>
      </c>
      <c r="B11" s="61">
        <v>0.73</v>
      </c>
    </row>
    <row r="12" spans="1:2" ht="15" thickBot="1">
      <c r="A12" s="59" t="s">
        <v>809</v>
      </c>
      <c r="B12" s="61">
        <v>0.81</v>
      </c>
    </row>
    <row r="13" spans="1:2" ht="15" thickBot="1">
      <c r="A13" s="59" t="s">
        <v>810</v>
      </c>
      <c r="B13" s="61">
        <v>0.88</v>
      </c>
    </row>
    <row r="14" spans="1:2" ht="15" thickBot="1">
      <c r="A14" s="59" t="s">
        <v>868</v>
      </c>
      <c r="B14" s="60">
        <v>0.27</v>
      </c>
    </row>
    <row r="15" spans="1:2" ht="15" thickBot="1">
      <c r="A15" s="59" t="s">
        <v>869</v>
      </c>
      <c r="B15" s="58">
        <v>0.35</v>
      </c>
    </row>
    <row r="16" spans="1:2" ht="15" thickBot="1">
      <c r="A16" s="59" t="s">
        <v>870</v>
      </c>
      <c r="B16" s="58">
        <v>0.43</v>
      </c>
    </row>
    <row r="17" spans="1:2" ht="15" thickBot="1">
      <c r="A17" s="59" t="s">
        <v>871</v>
      </c>
      <c r="B17" s="58">
        <v>0.51</v>
      </c>
    </row>
    <row r="18" spans="1:2" ht="15" thickBot="1">
      <c r="A18" s="59" t="s">
        <v>872</v>
      </c>
      <c r="B18" s="58">
        <v>0.59</v>
      </c>
    </row>
    <row r="19" spans="1:2" ht="15" thickBot="1">
      <c r="A19" s="59" t="s">
        <v>873</v>
      </c>
      <c r="B19" s="58">
        <v>0.66</v>
      </c>
    </row>
    <row r="20" spans="1:2" ht="15" thickBot="1">
      <c r="A20" s="59" t="s">
        <v>283</v>
      </c>
      <c r="B20" s="58">
        <v>0.74</v>
      </c>
    </row>
    <row r="21" spans="1:2" ht="15" thickBot="1">
      <c r="A21" s="59" t="s">
        <v>282</v>
      </c>
      <c r="B21" s="58">
        <v>0.82</v>
      </c>
    </row>
    <row r="22" spans="1:2" ht="15" thickBot="1">
      <c r="A22" s="59" t="s">
        <v>281</v>
      </c>
      <c r="B22" s="58">
        <v>0.9</v>
      </c>
    </row>
    <row r="23" spans="1:2" ht="15" thickBot="1">
      <c r="A23" s="59" t="s">
        <v>280</v>
      </c>
      <c r="B23" s="60">
        <v>0.28999999999999998</v>
      </c>
    </row>
    <row r="24" spans="1:2" ht="15" thickBot="1">
      <c r="A24" s="59" t="s">
        <v>279</v>
      </c>
      <c r="B24" s="58">
        <v>0.37</v>
      </c>
    </row>
    <row r="25" spans="1:2" ht="15" thickBot="1">
      <c r="A25" s="59" t="s">
        <v>278</v>
      </c>
      <c r="B25" s="58">
        <v>0.45</v>
      </c>
    </row>
    <row r="26" spans="1:2" ht="15" thickBot="1">
      <c r="A26" s="59" t="s">
        <v>277</v>
      </c>
      <c r="B26" s="58">
        <v>0.53</v>
      </c>
    </row>
    <row r="27" spans="1:2" ht="15" thickBot="1">
      <c r="A27" s="59" t="s">
        <v>276</v>
      </c>
      <c r="B27" s="58">
        <v>0.61</v>
      </c>
    </row>
    <row r="28" spans="1:2" ht="15" thickBot="1">
      <c r="A28" s="59" t="s">
        <v>275</v>
      </c>
      <c r="B28" s="58">
        <v>0.69</v>
      </c>
    </row>
    <row r="29" spans="1:2" ht="15" thickBot="1">
      <c r="A29" s="59" t="s">
        <v>274</v>
      </c>
      <c r="B29" s="58">
        <v>0.76</v>
      </c>
    </row>
    <row r="30" spans="1:2" ht="15" thickBot="1">
      <c r="A30" s="59" t="s">
        <v>273</v>
      </c>
      <c r="B30" s="58">
        <v>0.84</v>
      </c>
    </row>
    <row r="31" spans="1:2" ht="15" thickBot="1">
      <c r="A31" s="59" t="s">
        <v>272</v>
      </c>
      <c r="B31" s="58">
        <v>0.92</v>
      </c>
    </row>
    <row r="32" spans="1:2" ht="15" thickBot="1">
      <c r="A32" s="59" t="s">
        <v>811</v>
      </c>
      <c r="B32" s="60">
        <v>0.34</v>
      </c>
    </row>
    <row r="33" spans="1:2" ht="15" thickBot="1">
      <c r="A33" s="59" t="s">
        <v>812</v>
      </c>
      <c r="B33" s="58">
        <v>0.42</v>
      </c>
    </row>
    <row r="34" spans="1:2" ht="15" thickBot="1">
      <c r="A34" s="59" t="s">
        <v>813</v>
      </c>
      <c r="B34" s="58">
        <v>0.5</v>
      </c>
    </row>
    <row r="35" spans="1:2" ht="15" thickBot="1">
      <c r="A35" s="59" t="s">
        <v>814</v>
      </c>
      <c r="B35" s="58">
        <v>0.57999999999999996</v>
      </c>
    </row>
    <row r="36" spans="1:2" ht="15" thickBot="1">
      <c r="A36" s="59" t="s">
        <v>815</v>
      </c>
      <c r="B36" s="58">
        <v>0.65</v>
      </c>
    </row>
    <row r="37" spans="1:2" ht="15" thickBot="1">
      <c r="A37" s="59" t="s">
        <v>816</v>
      </c>
      <c r="B37" s="58">
        <v>0.73</v>
      </c>
    </row>
    <row r="38" spans="1:2" ht="15" thickBot="1">
      <c r="A38" s="59" t="s">
        <v>817</v>
      </c>
      <c r="B38" s="58">
        <v>0.81</v>
      </c>
    </row>
    <row r="39" spans="1:2" ht="15" thickBot="1">
      <c r="A39" s="59" t="s">
        <v>818</v>
      </c>
      <c r="B39" s="58">
        <v>0.89</v>
      </c>
    </row>
    <row r="40" spans="1:2" ht="15" thickBot="1">
      <c r="A40" s="59" t="s">
        <v>819</v>
      </c>
      <c r="B40" s="58">
        <v>0.97</v>
      </c>
    </row>
    <row r="41" spans="1:2" ht="15" thickBot="1">
      <c r="A41" s="59" t="s">
        <v>271</v>
      </c>
      <c r="B41" s="60">
        <v>0.38</v>
      </c>
    </row>
    <row r="42" spans="1:2" ht="15" thickBot="1">
      <c r="A42" s="59" t="s">
        <v>270</v>
      </c>
      <c r="B42" s="58">
        <v>0.46</v>
      </c>
    </row>
    <row r="43" spans="1:2" ht="15" thickBot="1">
      <c r="A43" s="59" t="s">
        <v>269</v>
      </c>
      <c r="B43" s="58">
        <v>0.54</v>
      </c>
    </row>
    <row r="44" spans="1:2" ht="15" thickBot="1">
      <c r="A44" s="59" t="s">
        <v>268</v>
      </c>
      <c r="B44" s="58">
        <v>0.61</v>
      </c>
    </row>
    <row r="45" spans="1:2" ht="15" thickBot="1">
      <c r="A45" s="59" t="s">
        <v>267</v>
      </c>
      <c r="B45" s="58">
        <v>0.69</v>
      </c>
    </row>
    <row r="46" spans="1:2" ht="15" thickBot="1">
      <c r="A46" s="59" t="s">
        <v>266</v>
      </c>
      <c r="B46" s="58">
        <v>0.77</v>
      </c>
    </row>
    <row r="47" spans="1:2" ht="15" thickBot="1">
      <c r="A47" s="59" t="s">
        <v>265</v>
      </c>
      <c r="B47" s="58">
        <v>0.85</v>
      </c>
    </row>
    <row r="48" spans="1:2" ht="15" thickBot="1">
      <c r="A48" s="59" t="s">
        <v>264</v>
      </c>
      <c r="B48" s="58">
        <v>0.93</v>
      </c>
    </row>
    <row r="49" spans="1:2" ht="15" thickBot="1">
      <c r="A49" s="59" t="s">
        <v>263</v>
      </c>
      <c r="B49" s="58">
        <v>1.01</v>
      </c>
    </row>
    <row r="50" spans="1:2" ht="15" thickBot="1">
      <c r="A50" s="59" t="s">
        <v>262</v>
      </c>
      <c r="B50" s="60">
        <v>0.42</v>
      </c>
    </row>
    <row r="51" spans="1:2" ht="15" thickBot="1">
      <c r="A51" s="59" t="s">
        <v>261</v>
      </c>
      <c r="B51" s="58">
        <v>0.5</v>
      </c>
    </row>
    <row r="52" spans="1:2" ht="15" thickBot="1">
      <c r="A52" s="59" t="s">
        <v>820</v>
      </c>
      <c r="B52" s="58">
        <v>0.56999999999999995</v>
      </c>
    </row>
    <row r="53" spans="1:2" ht="15" thickBot="1">
      <c r="A53" s="59" t="s">
        <v>260</v>
      </c>
      <c r="B53" s="58">
        <v>0.65</v>
      </c>
    </row>
    <row r="54" spans="1:2" ht="15" thickBot="1">
      <c r="A54" s="59" t="s">
        <v>259</v>
      </c>
      <c r="B54" s="58">
        <v>0.73</v>
      </c>
    </row>
    <row r="55" spans="1:2" ht="15" thickBot="1">
      <c r="A55" s="59" t="s">
        <v>258</v>
      </c>
      <c r="B55" s="58">
        <v>0.81</v>
      </c>
    </row>
    <row r="56" spans="1:2" ht="15" thickBot="1">
      <c r="A56" s="59" t="s">
        <v>257</v>
      </c>
      <c r="B56" s="58">
        <v>0.89</v>
      </c>
    </row>
    <row r="57" spans="1:2" ht="15" thickBot="1">
      <c r="A57" s="59" t="s">
        <v>256</v>
      </c>
      <c r="B57" s="58">
        <v>0.97</v>
      </c>
    </row>
    <row r="58" spans="1:2" ht="15" thickBot="1">
      <c r="A58" s="59" t="s">
        <v>255</v>
      </c>
      <c r="B58" s="58">
        <v>1.05</v>
      </c>
    </row>
    <row r="59" spans="1:2" ht="15" thickBot="1">
      <c r="A59" s="59" t="s">
        <v>254</v>
      </c>
      <c r="B59" s="60">
        <v>0.47</v>
      </c>
    </row>
    <row r="60" spans="1:2" ht="15" thickBot="1">
      <c r="A60" s="59" t="s">
        <v>253</v>
      </c>
      <c r="B60" s="58">
        <v>0.55000000000000004</v>
      </c>
    </row>
    <row r="61" spans="1:2" ht="15" thickBot="1">
      <c r="A61" s="59" t="s">
        <v>252</v>
      </c>
      <c r="B61" s="58">
        <v>0.62</v>
      </c>
    </row>
    <row r="62" spans="1:2" ht="15" thickBot="1">
      <c r="A62" s="59" t="s">
        <v>251</v>
      </c>
      <c r="B62" s="58">
        <v>0.7</v>
      </c>
    </row>
    <row r="63" spans="1:2" ht="15" thickBot="1">
      <c r="A63" s="59" t="s">
        <v>250</v>
      </c>
      <c r="B63" s="58">
        <v>0.78</v>
      </c>
    </row>
    <row r="64" spans="1:2" ht="15" thickBot="1">
      <c r="A64" s="59" t="s">
        <v>249</v>
      </c>
      <c r="B64" s="58">
        <v>0.86</v>
      </c>
    </row>
    <row r="65" spans="1:2" ht="15" thickBot="1">
      <c r="A65" s="59" t="s">
        <v>248</v>
      </c>
      <c r="B65" s="58">
        <v>0.94</v>
      </c>
    </row>
    <row r="66" spans="1:2" ht="15" thickBot="1">
      <c r="A66" s="59" t="s">
        <v>247</v>
      </c>
      <c r="B66" s="58">
        <v>1.02</v>
      </c>
    </row>
    <row r="67" spans="1:2" ht="15" thickBot="1">
      <c r="A67" s="59" t="s">
        <v>246</v>
      </c>
      <c r="B67" s="58">
        <v>1.1000000000000001</v>
      </c>
    </row>
    <row r="68" spans="1:2" ht="15" thickBot="1">
      <c r="A68" s="59" t="s">
        <v>245</v>
      </c>
      <c r="B68" s="58">
        <v>0.55000000000000004</v>
      </c>
    </row>
    <row r="69" spans="1:2" ht="15" thickBot="1">
      <c r="A69" s="59" t="s">
        <v>244</v>
      </c>
      <c r="B69" s="60">
        <v>0.63</v>
      </c>
    </row>
    <row r="70" spans="1:2" ht="15" thickBot="1">
      <c r="A70" s="59" t="s">
        <v>243</v>
      </c>
      <c r="B70" s="58">
        <v>0.71</v>
      </c>
    </row>
    <row r="71" spans="1:2" ht="15" thickBot="1">
      <c r="A71" s="59" t="s">
        <v>242</v>
      </c>
      <c r="B71" s="58">
        <v>0.79</v>
      </c>
    </row>
    <row r="72" spans="1:2" ht="15" thickBot="1">
      <c r="A72" s="59" t="s">
        <v>241</v>
      </c>
      <c r="B72" s="58">
        <v>0.87</v>
      </c>
    </row>
    <row r="73" spans="1:2" ht="15" thickBot="1">
      <c r="A73" s="59" t="s">
        <v>240</v>
      </c>
      <c r="B73" s="58">
        <v>0.95</v>
      </c>
    </row>
    <row r="74" spans="1:2" ht="15" thickBot="1">
      <c r="A74" s="59" t="s">
        <v>239</v>
      </c>
      <c r="B74" s="58">
        <v>1.03</v>
      </c>
    </row>
    <row r="75" spans="1:2" ht="15" thickBot="1">
      <c r="A75" s="59" t="s">
        <v>238</v>
      </c>
      <c r="B75" s="58">
        <v>1.1000000000000001</v>
      </c>
    </row>
    <row r="76" spans="1:2" ht="15" thickBot="1">
      <c r="A76" s="59" t="s">
        <v>237</v>
      </c>
      <c r="B76" s="58">
        <v>1.18</v>
      </c>
    </row>
    <row r="77" spans="1:2" ht="15" thickBot="1">
      <c r="A77" s="59" t="s">
        <v>236</v>
      </c>
      <c r="B77" s="58">
        <v>0.55000000000000004</v>
      </c>
    </row>
    <row r="78" spans="1:2" ht="15" thickBot="1">
      <c r="A78" s="59" t="s">
        <v>235</v>
      </c>
      <c r="B78" s="60">
        <v>0.72</v>
      </c>
    </row>
    <row r="79" spans="1:2" ht="15" thickBot="1">
      <c r="A79" s="59" t="s">
        <v>234</v>
      </c>
      <c r="B79" s="58">
        <v>0.8</v>
      </c>
    </row>
    <row r="80" spans="1:2" ht="15" thickBot="1">
      <c r="A80" s="59" t="s">
        <v>233</v>
      </c>
      <c r="B80" s="58">
        <v>0.87</v>
      </c>
    </row>
    <row r="81" spans="1:2" ht="15" thickBot="1">
      <c r="A81" s="59" t="s">
        <v>232</v>
      </c>
      <c r="B81" s="58">
        <v>0.95</v>
      </c>
    </row>
    <row r="82" spans="1:2" ht="15" thickBot="1">
      <c r="A82" s="59" t="s">
        <v>231</v>
      </c>
      <c r="B82" s="58">
        <v>1.03</v>
      </c>
    </row>
    <row r="83" spans="1:2" ht="15" thickBot="1">
      <c r="A83" s="59" t="s">
        <v>230</v>
      </c>
      <c r="B83" s="58">
        <v>1.1100000000000001</v>
      </c>
    </row>
    <row r="84" spans="1:2" ht="15" thickBot="1">
      <c r="A84" s="59" t="s">
        <v>229</v>
      </c>
      <c r="B84" s="58">
        <v>1.19</v>
      </c>
    </row>
    <row r="85" spans="1:2" ht="15" thickBot="1">
      <c r="A85" s="59" t="s">
        <v>228</v>
      </c>
      <c r="B85" s="58">
        <v>1.27</v>
      </c>
    </row>
    <row r="86" spans="1:2" ht="15" thickBot="1">
      <c r="A86" s="59" t="s">
        <v>227</v>
      </c>
      <c r="B86" s="60">
        <v>0.88</v>
      </c>
    </row>
    <row r="87" spans="1:2" ht="15" thickBot="1">
      <c r="A87" s="59" t="s">
        <v>226</v>
      </c>
      <c r="B87" s="58">
        <v>0.96</v>
      </c>
    </row>
    <row r="88" spans="1:2" ht="15" thickBot="1">
      <c r="A88" s="59" t="s">
        <v>225</v>
      </c>
      <c r="B88" s="58">
        <v>1.03</v>
      </c>
    </row>
    <row r="89" spans="1:2" ht="15" thickBot="1">
      <c r="A89" s="59" t="s">
        <v>224</v>
      </c>
      <c r="B89" s="58">
        <v>1.1100000000000001</v>
      </c>
    </row>
    <row r="90" spans="1:2" ht="15" thickBot="1">
      <c r="A90" s="59" t="s">
        <v>223</v>
      </c>
      <c r="B90" s="58">
        <v>1.19</v>
      </c>
    </row>
    <row r="91" spans="1:2" ht="15" thickBot="1">
      <c r="A91" s="59" t="s">
        <v>222</v>
      </c>
      <c r="B91" s="58">
        <v>1.27</v>
      </c>
    </row>
    <row r="92" spans="1:2" ht="15" thickBot="1">
      <c r="A92" s="59" t="s">
        <v>221</v>
      </c>
      <c r="B92" s="58">
        <v>1.35</v>
      </c>
    </row>
    <row r="93" spans="1:2" ht="15" thickBot="1">
      <c r="A93" s="59" t="s">
        <v>220</v>
      </c>
      <c r="B93" s="58">
        <v>1.43</v>
      </c>
    </row>
    <row r="94" spans="1:2" ht="15" thickBot="1">
      <c r="A94" s="59" t="s">
        <v>219</v>
      </c>
      <c r="B94" s="58">
        <v>1.51</v>
      </c>
    </row>
    <row r="95" spans="1:2" ht="15" thickBot="1">
      <c r="A95" s="59" t="s">
        <v>218</v>
      </c>
      <c r="B95" s="60">
        <v>1.05</v>
      </c>
    </row>
    <row r="96" spans="1:2" ht="15" thickBot="1">
      <c r="A96" s="59" t="s">
        <v>217</v>
      </c>
      <c r="B96" s="58">
        <v>1.1299999999999999</v>
      </c>
    </row>
    <row r="97" spans="1:2" ht="15" thickBot="1">
      <c r="A97" s="59" t="s">
        <v>216</v>
      </c>
      <c r="B97" s="58">
        <v>1.2</v>
      </c>
    </row>
    <row r="98" spans="1:2" ht="15" thickBot="1">
      <c r="A98" s="59" t="s">
        <v>215</v>
      </c>
      <c r="B98" s="58">
        <v>1.28</v>
      </c>
    </row>
    <row r="99" spans="1:2" ht="15" thickBot="1">
      <c r="A99" s="59" t="s">
        <v>214</v>
      </c>
      <c r="B99" s="58">
        <v>1.36</v>
      </c>
    </row>
    <row r="100" spans="1:2" ht="15" thickBot="1">
      <c r="A100" s="59" t="s">
        <v>213</v>
      </c>
      <c r="B100" s="58">
        <v>1.44</v>
      </c>
    </row>
    <row r="101" spans="1:2" ht="15" thickBot="1">
      <c r="A101" s="59" t="s">
        <v>212</v>
      </c>
      <c r="B101" s="58">
        <v>1.52</v>
      </c>
    </row>
    <row r="102" spans="1:2" ht="15" thickBot="1">
      <c r="A102" s="59" t="s">
        <v>211</v>
      </c>
      <c r="B102" s="58">
        <v>1.6</v>
      </c>
    </row>
    <row r="103" spans="1:2" ht="15" thickBot="1">
      <c r="A103" s="59" t="s">
        <v>210</v>
      </c>
      <c r="B103" s="58">
        <v>1.67</v>
      </c>
    </row>
    <row r="104" spans="1:2" ht="15" thickBot="1">
      <c r="A104" s="59" t="s">
        <v>209</v>
      </c>
      <c r="B104" s="60">
        <v>1.21</v>
      </c>
    </row>
    <row r="105" spans="1:2" ht="15" thickBot="1">
      <c r="A105" s="59" t="s">
        <v>208</v>
      </c>
      <c r="B105" s="58">
        <v>1.28</v>
      </c>
    </row>
    <row r="106" spans="1:2" ht="15" thickBot="1">
      <c r="A106" s="59" t="s">
        <v>207</v>
      </c>
      <c r="B106" s="58">
        <v>1.36</v>
      </c>
    </row>
    <row r="107" spans="1:2" ht="15" thickBot="1">
      <c r="A107" s="59" t="s">
        <v>206</v>
      </c>
      <c r="B107" s="58">
        <v>1.44</v>
      </c>
    </row>
    <row r="108" spans="1:2" ht="15" thickBot="1">
      <c r="A108" s="59" t="s">
        <v>205</v>
      </c>
      <c r="B108" s="58">
        <v>1.52</v>
      </c>
    </row>
    <row r="109" spans="1:2" ht="15" thickBot="1">
      <c r="A109" s="59" t="s">
        <v>204</v>
      </c>
      <c r="B109" s="58">
        <v>1.6</v>
      </c>
    </row>
    <row r="110" spans="1:2" ht="15" thickBot="1">
      <c r="A110" s="59" t="s">
        <v>203</v>
      </c>
      <c r="B110" s="58">
        <v>1.68</v>
      </c>
    </row>
    <row r="111" spans="1:2" ht="15" thickBot="1">
      <c r="A111" s="59" t="s">
        <v>202</v>
      </c>
      <c r="B111" s="58">
        <v>1.76</v>
      </c>
    </row>
    <row r="112" spans="1:2" ht="15" thickBot="1">
      <c r="A112" s="59" t="s">
        <v>201</v>
      </c>
      <c r="B112" s="58">
        <v>1.83</v>
      </c>
    </row>
    <row r="113" spans="1:2" ht="15" thickBot="1">
      <c r="A113" s="59" t="s">
        <v>200</v>
      </c>
      <c r="B113" s="60">
        <v>1.31</v>
      </c>
    </row>
    <row r="114" spans="1:2" ht="15" thickBot="1">
      <c r="A114" s="59" t="s">
        <v>199</v>
      </c>
      <c r="B114" s="58">
        <v>1.38</v>
      </c>
    </row>
    <row r="115" spans="1:2" ht="15" thickBot="1">
      <c r="A115" s="59" t="s">
        <v>198</v>
      </c>
      <c r="B115" s="58">
        <v>1.46</v>
      </c>
    </row>
    <row r="116" spans="1:2" ht="15" thickBot="1">
      <c r="A116" s="59" t="s">
        <v>197</v>
      </c>
      <c r="B116" s="58">
        <v>1.54</v>
      </c>
    </row>
    <row r="117" spans="1:2" ht="15" thickBot="1">
      <c r="A117" s="59" t="s">
        <v>196</v>
      </c>
      <c r="B117" s="58">
        <v>1.62</v>
      </c>
    </row>
    <row r="118" spans="1:2" ht="15" thickBot="1">
      <c r="A118" s="59" t="s">
        <v>195</v>
      </c>
      <c r="B118" s="58">
        <v>1.7</v>
      </c>
    </row>
    <row r="119" spans="1:2" ht="15" thickBot="1">
      <c r="A119" s="59" t="s">
        <v>194</v>
      </c>
      <c r="B119" s="58">
        <v>1.78</v>
      </c>
    </row>
    <row r="120" spans="1:2" ht="15" thickBot="1">
      <c r="A120" s="59" t="s">
        <v>193</v>
      </c>
      <c r="B120" s="58">
        <v>1.86</v>
      </c>
    </row>
    <row r="121" spans="1:2" ht="15" thickBot="1">
      <c r="A121" s="59" t="s">
        <v>192</v>
      </c>
      <c r="B121" s="58">
        <v>1.93</v>
      </c>
    </row>
    <row r="122" spans="1:2" ht="15" thickBot="1">
      <c r="A122" s="59" t="s">
        <v>191</v>
      </c>
      <c r="B122" s="60">
        <v>1.47</v>
      </c>
    </row>
    <row r="123" spans="1:2" ht="15" thickBot="1">
      <c r="A123" s="59" t="s">
        <v>190</v>
      </c>
      <c r="B123" s="58">
        <v>1.54</v>
      </c>
    </row>
    <row r="124" spans="1:2" ht="15" thickBot="1">
      <c r="A124" s="59" t="s">
        <v>189</v>
      </c>
      <c r="B124" s="58">
        <v>1.62</v>
      </c>
    </row>
    <row r="125" spans="1:2" ht="15" thickBot="1">
      <c r="A125" s="59" t="s">
        <v>188</v>
      </c>
      <c r="B125" s="58">
        <v>1.7</v>
      </c>
    </row>
    <row r="126" spans="1:2" ht="15" thickBot="1">
      <c r="A126" s="59" t="s">
        <v>187</v>
      </c>
      <c r="B126" s="58">
        <v>1.78</v>
      </c>
    </row>
    <row r="127" spans="1:2" ht="15" thickBot="1">
      <c r="A127" s="59" t="s">
        <v>186</v>
      </c>
      <c r="B127" s="58">
        <v>1.86</v>
      </c>
    </row>
    <row r="128" spans="1:2" ht="15" thickBot="1">
      <c r="A128" s="59" t="s">
        <v>185</v>
      </c>
      <c r="B128" s="58">
        <v>1.94</v>
      </c>
    </row>
    <row r="129" spans="1:2" ht="15" thickBot="1">
      <c r="A129" s="59" t="s">
        <v>184</v>
      </c>
      <c r="B129" s="58">
        <v>2.02</v>
      </c>
    </row>
    <row r="130" spans="1:2" ht="15" thickBot="1">
      <c r="A130" s="59" t="s">
        <v>183</v>
      </c>
      <c r="B130" s="58">
        <v>2.09</v>
      </c>
    </row>
    <row r="131" spans="1:2" ht="15" thickBot="1">
      <c r="A131" s="59" t="s">
        <v>182</v>
      </c>
      <c r="B131" s="60">
        <v>1.62</v>
      </c>
    </row>
    <row r="132" spans="1:2" ht="15" thickBot="1">
      <c r="A132" s="59" t="s">
        <v>181</v>
      </c>
      <c r="B132" s="58">
        <v>1.7</v>
      </c>
    </row>
    <row r="133" spans="1:2" ht="15" thickBot="1">
      <c r="A133" s="59" t="s">
        <v>180</v>
      </c>
      <c r="B133" s="58">
        <v>1.78</v>
      </c>
    </row>
    <row r="134" spans="1:2" ht="15" thickBot="1">
      <c r="A134" s="59" t="s">
        <v>179</v>
      </c>
      <c r="B134" s="58">
        <v>1.8</v>
      </c>
    </row>
    <row r="135" spans="1:2" ht="15" thickBot="1">
      <c r="A135" s="59" t="s">
        <v>178</v>
      </c>
      <c r="B135" s="58">
        <v>1.94</v>
      </c>
    </row>
    <row r="136" spans="1:2" ht="15" thickBot="1">
      <c r="A136" s="59" t="s">
        <v>177</v>
      </c>
      <c r="B136" s="58">
        <v>2.02</v>
      </c>
    </row>
    <row r="137" spans="1:2" ht="15" thickBot="1">
      <c r="A137" s="59" t="s">
        <v>176</v>
      </c>
      <c r="B137" s="58">
        <v>2.1</v>
      </c>
    </row>
    <row r="138" spans="1:2" ht="15" thickBot="1">
      <c r="A138" s="59" t="s">
        <v>175</v>
      </c>
      <c r="B138" s="58">
        <v>2.17</v>
      </c>
    </row>
    <row r="139" spans="1:2" ht="15" thickBot="1">
      <c r="A139" s="59" t="s">
        <v>174</v>
      </c>
      <c r="B139" s="58">
        <v>2.25</v>
      </c>
    </row>
    <row r="140" spans="1:2" ht="15" thickBot="1">
      <c r="A140" s="59" t="s">
        <v>173</v>
      </c>
      <c r="B140" s="60">
        <v>1.78</v>
      </c>
    </row>
    <row r="141" spans="1:2" ht="15" thickBot="1">
      <c r="A141" s="59" t="s">
        <v>172</v>
      </c>
      <c r="B141" s="58">
        <v>1.86</v>
      </c>
    </row>
    <row r="142" spans="1:2" ht="15" thickBot="1">
      <c r="A142" s="59" t="s">
        <v>171</v>
      </c>
      <c r="B142" s="58">
        <v>1.94</v>
      </c>
    </row>
    <row r="143" spans="1:2" ht="15" thickBot="1">
      <c r="A143" s="59" t="s">
        <v>170</v>
      </c>
      <c r="B143" s="58">
        <v>2.02</v>
      </c>
    </row>
    <row r="144" spans="1:2" ht="15" thickBot="1">
      <c r="A144" s="59" t="s">
        <v>169</v>
      </c>
      <c r="B144" s="58">
        <v>2.1</v>
      </c>
    </row>
    <row r="145" spans="1:2" ht="15" thickBot="1">
      <c r="A145" s="59" t="s">
        <v>168</v>
      </c>
      <c r="B145" s="58">
        <v>2.1800000000000002</v>
      </c>
    </row>
    <row r="146" spans="1:2" ht="15" thickBot="1">
      <c r="A146" s="59" t="s">
        <v>167</v>
      </c>
      <c r="B146" s="58">
        <v>2.2599999999999998</v>
      </c>
    </row>
    <row r="147" spans="1:2" ht="15" thickBot="1">
      <c r="A147" s="59" t="s">
        <v>166</v>
      </c>
      <c r="B147" s="58">
        <v>2.33</v>
      </c>
    </row>
    <row r="148" spans="1:2" ht="15" thickBot="1">
      <c r="A148" s="59" t="s">
        <v>165</v>
      </c>
      <c r="B148" s="58">
        <v>2.41</v>
      </c>
    </row>
    <row r="149" spans="1:2" ht="15" thickBot="1">
      <c r="A149" s="59" t="s">
        <v>164</v>
      </c>
      <c r="B149" s="60">
        <v>1.94</v>
      </c>
    </row>
    <row r="150" spans="1:2" ht="15" thickBot="1">
      <c r="A150" s="59" t="s">
        <v>163</v>
      </c>
      <c r="B150" s="58">
        <v>2.02</v>
      </c>
    </row>
    <row r="151" spans="1:2" ht="15" thickBot="1">
      <c r="A151" s="59" t="s">
        <v>162</v>
      </c>
      <c r="B151" s="58">
        <v>2.1</v>
      </c>
    </row>
    <row r="152" spans="1:2" ht="15" thickBot="1">
      <c r="A152" s="59" t="s">
        <v>161</v>
      </c>
      <c r="B152" s="58">
        <v>2.1800000000000002</v>
      </c>
    </row>
    <row r="153" spans="1:2" ht="15" thickBot="1">
      <c r="A153" s="59" t="s">
        <v>160</v>
      </c>
      <c r="B153" s="58">
        <v>2.2599999999999998</v>
      </c>
    </row>
    <row r="154" spans="1:2" ht="15" thickBot="1">
      <c r="A154" s="59" t="s">
        <v>159</v>
      </c>
      <c r="B154" s="58">
        <v>2.34</v>
      </c>
    </row>
    <row r="155" spans="1:2" ht="15" thickBot="1">
      <c r="A155" s="59" t="s">
        <v>158</v>
      </c>
      <c r="B155" s="58">
        <v>2.42</v>
      </c>
    </row>
    <row r="156" spans="1:2" ht="15" thickBot="1">
      <c r="A156" s="59" t="s">
        <v>157</v>
      </c>
      <c r="B156" s="58">
        <v>2.4900000000000002</v>
      </c>
    </row>
    <row r="157" spans="1:2" ht="15" thickBot="1">
      <c r="A157" s="59" t="s">
        <v>156</v>
      </c>
      <c r="B157" s="58">
        <v>2.57</v>
      </c>
    </row>
    <row r="158" spans="1:2" ht="15" thickBot="1">
      <c r="A158" s="59" t="s">
        <v>155</v>
      </c>
      <c r="B158" s="60">
        <v>2.1</v>
      </c>
    </row>
    <row r="159" spans="1:2" ht="15" thickBot="1">
      <c r="A159" s="59" t="s">
        <v>154</v>
      </c>
      <c r="B159" s="58">
        <v>2.1800000000000002</v>
      </c>
    </row>
    <row r="160" spans="1:2" ht="15" thickBot="1">
      <c r="A160" s="59" t="s">
        <v>153</v>
      </c>
      <c r="B160" s="58">
        <v>2.2599999999999998</v>
      </c>
    </row>
    <row r="161" spans="1:2" ht="15" thickBot="1">
      <c r="A161" s="59" t="s">
        <v>152</v>
      </c>
      <c r="B161" s="58">
        <v>2.34</v>
      </c>
    </row>
    <row r="162" spans="1:2" ht="15" thickBot="1">
      <c r="A162" s="59" t="s">
        <v>151</v>
      </c>
      <c r="B162" s="58">
        <v>2.42</v>
      </c>
    </row>
    <row r="163" spans="1:2" ht="15" thickBot="1">
      <c r="A163" s="59" t="s">
        <v>150</v>
      </c>
      <c r="B163" s="58">
        <v>2.5</v>
      </c>
    </row>
    <row r="164" spans="1:2" ht="15" thickBot="1">
      <c r="A164" s="59" t="s">
        <v>149</v>
      </c>
      <c r="B164" s="58">
        <v>2.58</v>
      </c>
    </row>
    <row r="165" spans="1:2" ht="15" thickBot="1">
      <c r="A165" s="59" t="s">
        <v>148</v>
      </c>
      <c r="B165" s="58">
        <v>2.65</v>
      </c>
    </row>
    <row r="166" spans="1:2" ht="15" thickBot="1">
      <c r="A166" s="59" t="s">
        <v>147</v>
      </c>
      <c r="B166" s="58">
        <v>2.73</v>
      </c>
    </row>
    <row r="167" spans="1:2" ht="15" thickBot="1">
      <c r="A167" s="59" t="s">
        <v>146</v>
      </c>
      <c r="B167" s="60">
        <v>2.2599999999999998</v>
      </c>
    </row>
    <row r="168" spans="1:2" ht="15" thickBot="1">
      <c r="A168" s="59" t="s">
        <v>145</v>
      </c>
      <c r="B168" s="58">
        <v>2.34</v>
      </c>
    </row>
    <row r="169" spans="1:2" ht="15" thickBot="1">
      <c r="A169" s="59" t="s">
        <v>144</v>
      </c>
      <c r="B169" s="58">
        <v>2.42</v>
      </c>
    </row>
    <row r="170" spans="1:2" ht="15" thickBot="1">
      <c r="A170" s="59" t="s">
        <v>143</v>
      </c>
      <c r="B170" s="58">
        <v>2.5</v>
      </c>
    </row>
    <row r="171" spans="1:2" ht="15" thickBot="1">
      <c r="A171" s="59" t="s">
        <v>142</v>
      </c>
      <c r="B171" s="58">
        <v>2.58</v>
      </c>
    </row>
    <row r="172" spans="1:2" ht="15" thickBot="1">
      <c r="A172" s="59" t="s">
        <v>141</v>
      </c>
      <c r="B172" s="58">
        <v>2.65</v>
      </c>
    </row>
    <row r="173" spans="1:2" ht="15" thickBot="1">
      <c r="A173" s="59" t="s">
        <v>140</v>
      </c>
      <c r="B173" s="58">
        <v>2.73</v>
      </c>
    </row>
    <row r="174" spans="1:2" ht="15" thickBot="1">
      <c r="A174" s="59" t="s">
        <v>139</v>
      </c>
      <c r="B174" s="58">
        <v>2.81</v>
      </c>
    </row>
    <row r="175" spans="1:2" ht="15" thickBot="1">
      <c r="A175" s="59" t="s">
        <v>138</v>
      </c>
      <c r="B175" s="58">
        <v>2.89</v>
      </c>
    </row>
    <row r="176" spans="1:2" ht="15" thickBot="1">
      <c r="A176" s="59" t="s">
        <v>137</v>
      </c>
      <c r="B176" s="60">
        <v>2.42</v>
      </c>
    </row>
    <row r="177" spans="1:2" ht="15" thickBot="1">
      <c r="A177" s="59" t="s">
        <v>136</v>
      </c>
      <c r="B177" s="58">
        <v>2.5</v>
      </c>
    </row>
    <row r="178" spans="1:2" ht="15" thickBot="1">
      <c r="A178" s="59" t="s">
        <v>135</v>
      </c>
      <c r="B178" s="58">
        <v>2.58</v>
      </c>
    </row>
    <row r="179" spans="1:2" ht="15" thickBot="1">
      <c r="A179" s="59" t="s">
        <v>134</v>
      </c>
      <c r="B179" s="58">
        <v>2.66</v>
      </c>
    </row>
    <row r="180" spans="1:2" ht="15" thickBot="1">
      <c r="A180" s="59" t="s">
        <v>133</v>
      </c>
      <c r="B180" s="58">
        <v>2.74</v>
      </c>
    </row>
    <row r="181" spans="1:2" ht="15" thickBot="1">
      <c r="A181" s="59" t="s">
        <v>132</v>
      </c>
      <c r="B181" s="58">
        <v>2.81</v>
      </c>
    </row>
    <row r="182" spans="1:2" ht="15" thickBot="1">
      <c r="A182" s="59" t="s">
        <v>131</v>
      </c>
      <c r="B182" s="58">
        <v>2.89</v>
      </c>
    </row>
    <row r="183" spans="1:2" ht="15" thickBot="1">
      <c r="A183" s="59" t="s">
        <v>130</v>
      </c>
      <c r="B183" s="58">
        <v>2.97</v>
      </c>
    </row>
    <row r="184" spans="1:2" ht="15" thickBot="1">
      <c r="A184" s="59" t="s">
        <v>129</v>
      </c>
      <c r="B184" s="58">
        <v>3.05</v>
      </c>
    </row>
    <row r="185" spans="1:2" ht="15" thickBot="1">
      <c r="A185" s="59" t="s">
        <v>128</v>
      </c>
      <c r="B185" s="60">
        <v>2.58</v>
      </c>
    </row>
    <row r="186" spans="1:2" ht="15" thickBot="1">
      <c r="A186" s="59" t="s">
        <v>127</v>
      </c>
      <c r="B186" s="58">
        <v>2.66</v>
      </c>
    </row>
    <row r="187" spans="1:2" ht="15" thickBot="1">
      <c r="A187" s="59" t="s">
        <v>126</v>
      </c>
      <c r="B187" s="58">
        <v>2.74</v>
      </c>
    </row>
    <row r="188" spans="1:2" ht="15" thickBot="1">
      <c r="A188" s="59" t="s">
        <v>125</v>
      </c>
      <c r="B188" s="58">
        <v>2.82</v>
      </c>
    </row>
    <row r="189" spans="1:2" ht="15" thickBot="1">
      <c r="A189" s="59" t="s">
        <v>124</v>
      </c>
      <c r="B189" s="58">
        <v>2.9</v>
      </c>
    </row>
    <row r="190" spans="1:2" ht="15" thickBot="1">
      <c r="A190" s="59" t="s">
        <v>123</v>
      </c>
      <c r="B190" s="58">
        <v>2.98</v>
      </c>
    </row>
    <row r="191" spans="1:2" ht="15" thickBot="1">
      <c r="A191" s="59" t="s">
        <v>122</v>
      </c>
      <c r="B191" s="58">
        <v>3.05</v>
      </c>
    </row>
    <row r="192" spans="1:2" ht="15" thickBot="1">
      <c r="A192" s="59" t="s">
        <v>121</v>
      </c>
      <c r="B192" s="58">
        <v>3.13</v>
      </c>
    </row>
    <row r="193" spans="1:2" ht="15" thickBot="1">
      <c r="A193" s="59" t="s">
        <v>120</v>
      </c>
      <c r="B193" s="58">
        <v>3.21</v>
      </c>
    </row>
    <row r="194" spans="1:2" ht="15" thickBot="1">
      <c r="A194" s="59" t="s">
        <v>119</v>
      </c>
      <c r="B194" s="60">
        <v>2.74</v>
      </c>
    </row>
    <row r="195" spans="1:2" ht="15" thickBot="1">
      <c r="A195" s="59" t="s">
        <v>118</v>
      </c>
      <c r="B195" s="58">
        <v>2.82</v>
      </c>
    </row>
    <row r="196" spans="1:2" ht="15" thickBot="1">
      <c r="A196" s="59" t="s">
        <v>117</v>
      </c>
      <c r="B196" s="58">
        <v>2.9</v>
      </c>
    </row>
    <row r="197" spans="1:2" ht="15" thickBot="1">
      <c r="A197" s="59" t="s">
        <v>116</v>
      </c>
      <c r="B197" s="58">
        <v>2.98</v>
      </c>
    </row>
    <row r="198" spans="1:2" ht="15" thickBot="1">
      <c r="A198" s="59" t="s">
        <v>115</v>
      </c>
      <c r="B198" s="58">
        <v>3.06</v>
      </c>
    </row>
    <row r="199" spans="1:2" ht="15" thickBot="1">
      <c r="A199" s="59" t="s">
        <v>114</v>
      </c>
      <c r="B199" s="58">
        <v>3.14</v>
      </c>
    </row>
    <row r="200" spans="1:2" ht="15" thickBot="1">
      <c r="A200" s="59" t="s">
        <v>113</v>
      </c>
      <c r="B200" s="58">
        <v>3.21</v>
      </c>
    </row>
    <row r="201" spans="1:2" ht="15" thickBot="1">
      <c r="A201" s="59" t="s">
        <v>112</v>
      </c>
      <c r="B201" s="58">
        <v>3.29</v>
      </c>
    </row>
    <row r="202" spans="1:2" ht="15" thickBot="1">
      <c r="A202" s="59" t="s">
        <v>111</v>
      </c>
      <c r="B202" s="58">
        <v>3.37</v>
      </c>
    </row>
    <row r="203" spans="1:2" ht="15" thickBot="1">
      <c r="A203" s="59" t="s">
        <v>110</v>
      </c>
      <c r="B203" s="60">
        <v>2.9</v>
      </c>
    </row>
    <row r="204" spans="1:2" ht="15" thickBot="1">
      <c r="A204" s="59" t="s">
        <v>109</v>
      </c>
      <c r="B204" s="58">
        <v>2.98</v>
      </c>
    </row>
    <row r="205" spans="1:2" ht="15" thickBot="1">
      <c r="A205" s="59" t="s">
        <v>108</v>
      </c>
      <c r="B205" s="58">
        <v>3.06</v>
      </c>
    </row>
    <row r="206" spans="1:2" ht="15" thickBot="1">
      <c r="A206" s="59" t="s">
        <v>107</v>
      </c>
      <c r="B206" s="58">
        <v>3.14</v>
      </c>
    </row>
    <row r="207" spans="1:2" ht="15" thickBot="1">
      <c r="A207" s="59" t="s">
        <v>106</v>
      </c>
      <c r="B207" s="58">
        <v>3.22</v>
      </c>
    </row>
    <row r="208" spans="1:2" ht="15" thickBot="1">
      <c r="A208" s="59" t="s">
        <v>105</v>
      </c>
      <c r="B208" s="58">
        <v>3.3</v>
      </c>
    </row>
    <row r="209" spans="1:2" ht="15" thickBot="1">
      <c r="A209" s="59" t="s">
        <v>104</v>
      </c>
      <c r="B209" s="58">
        <v>3.37</v>
      </c>
    </row>
    <row r="210" spans="1:2" ht="15" thickBot="1">
      <c r="A210" s="59" t="s">
        <v>103</v>
      </c>
      <c r="B210" s="58">
        <v>3.45</v>
      </c>
    </row>
    <row r="211" spans="1:2" ht="15" thickBot="1">
      <c r="A211" s="59" t="s">
        <v>102</v>
      </c>
      <c r="B211" s="58">
        <v>3.53</v>
      </c>
    </row>
    <row r="212" spans="1:2" ht="15" thickBot="1">
      <c r="A212" s="59" t="s">
        <v>101</v>
      </c>
      <c r="B212" s="60">
        <v>2.9</v>
      </c>
    </row>
    <row r="213" spans="1:2" ht="15" thickBot="1">
      <c r="A213" s="59" t="s">
        <v>100</v>
      </c>
      <c r="B213" s="58">
        <v>2.98</v>
      </c>
    </row>
    <row r="214" spans="1:2" ht="15" thickBot="1">
      <c r="A214" s="59" t="s">
        <v>99</v>
      </c>
      <c r="B214" s="58">
        <v>3.06</v>
      </c>
    </row>
    <row r="215" spans="1:2" ht="15" thickBot="1">
      <c r="A215" s="59" t="s">
        <v>98</v>
      </c>
      <c r="B215" s="58">
        <v>3.14</v>
      </c>
    </row>
    <row r="216" spans="1:2" ht="15" thickBot="1">
      <c r="A216" s="59" t="s">
        <v>97</v>
      </c>
      <c r="B216" s="58">
        <v>3.22</v>
      </c>
    </row>
    <row r="217" spans="1:2" ht="15" thickBot="1">
      <c r="A217" s="59" t="s">
        <v>96</v>
      </c>
      <c r="B217" s="58">
        <v>3.3</v>
      </c>
    </row>
    <row r="218" spans="1:2" ht="15" thickBot="1">
      <c r="A218" s="59" t="s">
        <v>95</v>
      </c>
      <c r="B218" s="58">
        <v>3.37</v>
      </c>
    </row>
    <row r="219" spans="1:2" ht="15" thickBot="1">
      <c r="A219" s="59" t="s">
        <v>94</v>
      </c>
      <c r="B219" s="58">
        <v>3.45</v>
      </c>
    </row>
    <row r="220" spans="1:2" ht="15" thickBot="1">
      <c r="A220" s="59" t="s">
        <v>93</v>
      </c>
      <c r="B220" s="58">
        <v>3.53</v>
      </c>
    </row>
    <row r="221" spans="1:2" ht="15" thickBot="1">
      <c r="A221" s="59" t="s">
        <v>92</v>
      </c>
      <c r="B221" s="60">
        <v>3.22</v>
      </c>
    </row>
    <row r="222" spans="1:2" ht="15" thickBot="1">
      <c r="A222" s="59" t="s">
        <v>91</v>
      </c>
      <c r="B222" s="58">
        <v>3.3</v>
      </c>
    </row>
    <row r="223" spans="1:2" ht="15" thickBot="1">
      <c r="A223" s="59" t="s">
        <v>90</v>
      </c>
      <c r="B223" s="58">
        <v>3.38</v>
      </c>
    </row>
    <row r="224" spans="1:2" ht="15" thickBot="1">
      <c r="A224" s="59" t="s">
        <v>89</v>
      </c>
      <c r="B224" s="58">
        <v>3.46</v>
      </c>
    </row>
    <row r="225" spans="1:2" ht="15" thickBot="1">
      <c r="A225" s="59" t="s">
        <v>88</v>
      </c>
      <c r="B225" s="58">
        <v>3.53</v>
      </c>
    </row>
    <row r="226" spans="1:2" ht="15" thickBot="1">
      <c r="A226" s="59" t="s">
        <v>87</v>
      </c>
      <c r="B226" s="58">
        <v>3.61</v>
      </c>
    </row>
    <row r="227" spans="1:2" ht="15" thickBot="1">
      <c r="A227" s="59" t="s">
        <v>86</v>
      </c>
      <c r="B227" s="58">
        <v>3.69</v>
      </c>
    </row>
    <row r="228" spans="1:2" ht="15" thickBot="1">
      <c r="A228" s="59" t="s">
        <v>85</v>
      </c>
      <c r="B228" s="58">
        <v>3.77</v>
      </c>
    </row>
    <row r="229" spans="1:2" ht="15" thickBot="1">
      <c r="A229" s="59" t="s">
        <v>84</v>
      </c>
      <c r="B229" s="58">
        <v>3.85</v>
      </c>
    </row>
    <row r="230" spans="1:2" ht="15" thickBot="1">
      <c r="A230" s="59" t="s">
        <v>83</v>
      </c>
      <c r="B230" s="60">
        <v>3.38</v>
      </c>
    </row>
    <row r="231" spans="1:2" ht="15" thickBot="1">
      <c r="A231" s="59" t="s">
        <v>82</v>
      </c>
      <c r="B231" s="58">
        <v>3.46</v>
      </c>
    </row>
    <row r="232" spans="1:2" ht="15" thickBot="1">
      <c r="A232" s="59" t="s">
        <v>81</v>
      </c>
      <c r="B232" s="58">
        <v>3.54</v>
      </c>
    </row>
    <row r="233" spans="1:2" ht="15" thickBot="1">
      <c r="A233" s="59" t="s">
        <v>80</v>
      </c>
      <c r="B233" s="58">
        <v>3.62</v>
      </c>
    </row>
    <row r="234" spans="1:2" ht="15" thickBot="1">
      <c r="A234" s="59" t="s">
        <v>79</v>
      </c>
      <c r="B234" s="58">
        <v>3.69</v>
      </c>
    </row>
    <row r="235" spans="1:2" ht="15" thickBot="1">
      <c r="A235" s="59" t="s">
        <v>78</v>
      </c>
      <c r="B235" s="58">
        <v>3.77</v>
      </c>
    </row>
    <row r="236" spans="1:2" ht="15" thickBot="1">
      <c r="A236" s="59" t="s">
        <v>77</v>
      </c>
      <c r="B236" s="58">
        <v>3.85</v>
      </c>
    </row>
    <row r="237" spans="1:2" ht="15" thickBot="1">
      <c r="A237" s="59" t="s">
        <v>76</v>
      </c>
      <c r="B237" s="58">
        <v>3.93</v>
      </c>
    </row>
    <row r="238" spans="1:2" ht="15" thickBot="1">
      <c r="A238" s="59" t="s">
        <v>75</v>
      </c>
      <c r="B238" s="58">
        <v>4.01</v>
      </c>
    </row>
    <row r="239" spans="1:2" ht="15" thickBot="1">
      <c r="A239" s="59" t="s">
        <v>74</v>
      </c>
      <c r="B239" s="60">
        <v>3.54</v>
      </c>
    </row>
    <row r="240" spans="1:2" ht="15" thickBot="1">
      <c r="A240" s="59" t="s">
        <v>73</v>
      </c>
      <c r="B240" s="58">
        <v>3.62</v>
      </c>
    </row>
    <row r="241" spans="1:2" ht="15" thickBot="1">
      <c r="A241" s="59" t="s">
        <v>72</v>
      </c>
      <c r="B241" s="58">
        <v>3.7</v>
      </c>
    </row>
    <row r="242" spans="1:2" ht="15" thickBot="1">
      <c r="A242" s="59" t="s">
        <v>71</v>
      </c>
      <c r="B242" s="58">
        <v>3.78</v>
      </c>
    </row>
    <row r="243" spans="1:2" ht="15" thickBot="1">
      <c r="A243" s="59" t="s">
        <v>70</v>
      </c>
      <c r="B243" s="58">
        <v>3.85</v>
      </c>
    </row>
    <row r="244" spans="1:2" ht="15" thickBot="1">
      <c r="A244" s="59" t="s">
        <v>69</v>
      </c>
      <c r="B244" s="58">
        <v>3.93</v>
      </c>
    </row>
    <row r="245" spans="1:2" ht="15" thickBot="1">
      <c r="A245" s="59" t="s">
        <v>68</v>
      </c>
      <c r="B245" s="58">
        <v>4.01</v>
      </c>
    </row>
    <row r="246" spans="1:2" ht="15" thickBot="1">
      <c r="A246" s="59" t="s">
        <v>67</v>
      </c>
      <c r="B246" s="58">
        <v>4.09</v>
      </c>
    </row>
    <row r="247" spans="1:2" ht="15" thickBot="1">
      <c r="A247" s="59" t="s">
        <v>66</v>
      </c>
      <c r="B247" s="58">
        <v>4.17</v>
      </c>
    </row>
  </sheetData>
  <mergeCells count="1">
    <mergeCell ref="A1:B3"/>
  </mergeCell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55"/>
  <sheetViews>
    <sheetView topLeftCell="E1" zoomScale="85" zoomScaleNormal="85" workbookViewId="0">
      <selection activeCell="C17" sqref="C17"/>
    </sheetView>
  </sheetViews>
  <sheetFormatPr defaultColWidth="8.85546875" defaultRowHeight="15"/>
  <cols>
    <col min="1" max="1" width="6" style="466" bestFit="1" customWidth="1"/>
    <col min="2" max="2" width="58.7109375" style="466" customWidth="1"/>
    <col min="3" max="3" width="18.85546875" style="466" bestFit="1" customWidth="1"/>
    <col min="4" max="4" width="6" style="466" bestFit="1" customWidth="1"/>
    <col min="5" max="5" width="17.42578125" style="465" bestFit="1" customWidth="1"/>
    <col min="6" max="6" width="19.28515625" style="465" bestFit="1" customWidth="1"/>
    <col min="7" max="7" width="13.42578125" style="466" customWidth="1"/>
    <col min="8" max="8" width="8.140625" style="466" bestFit="1" customWidth="1"/>
    <col min="9" max="10" width="8.85546875" style="466"/>
    <col min="11" max="11" width="57.85546875" style="466" bestFit="1" customWidth="1"/>
    <col min="12" max="12" width="11.85546875" style="466" bestFit="1" customWidth="1"/>
    <col min="13" max="13" width="59.7109375" style="466" bestFit="1" customWidth="1"/>
    <col min="14" max="14" width="11.85546875" style="466" bestFit="1" customWidth="1"/>
    <col min="15" max="15" width="52.7109375" style="466" bestFit="1" customWidth="1"/>
    <col min="16" max="16" width="14.7109375" style="466" bestFit="1" customWidth="1"/>
    <col min="17" max="20" width="8.85546875" style="466"/>
    <col min="21" max="21" width="40.85546875" style="466" bestFit="1" customWidth="1"/>
    <col min="22" max="22" width="16.28515625" style="466" bestFit="1" customWidth="1"/>
    <col min="23" max="24" width="12.42578125" style="466" bestFit="1" customWidth="1"/>
    <col min="25" max="16384" width="8.85546875" style="466"/>
  </cols>
  <sheetData>
    <row r="1" spans="1:24" ht="18.75">
      <c r="A1" s="467" t="s">
        <v>513</v>
      </c>
      <c r="B1" s="467" t="s">
        <v>515</v>
      </c>
      <c r="C1" s="468" t="s">
        <v>749</v>
      </c>
      <c r="D1" s="468" t="s">
        <v>750</v>
      </c>
      <c r="E1" s="875" t="s">
        <v>602</v>
      </c>
      <c r="F1" s="468" t="s">
        <v>909</v>
      </c>
      <c r="K1" s="467" t="s">
        <v>866</v>
      </c>
      <c r="L1" s="467" t="s">
        <v>0</v>
      </c>
      <c r="M1" s="467" t="s">
        <v>863</v>
      </c>
      <c r="N1" s="467" t="s">
        <v>0</v>
      </c>
      <c r="O1" s="467" t="s">
        <v>862</v>
      </c>
      <c r="P1" s="467" t="s">
        <v>0</v>
      </c>
      <c r="T1" s="467" t="s">
        <v>0</v>
      </c>
      <c r="U1" s="467" t="s">
        <v>49</v>
      </c>
      <c r="V1" s="467" t="s">
        <v>4</v>
      </c>
      <c r="W1" s="467" t="s">
        <v>750</v>
      </c>
      <c r="X1" s="467" t="s">
        <v>953</v>
      </c>
    </row>
    <row r="2" spans="1:24" ht="18.75">
      <c r="A2" s="469">
        <v>20</v>
      </c>
      <c r="B2" s="469" t="s">
        <v>751</v>
      </c>
      <c r="C2" s="470">
        <v>7800</v>
      </c>
      <c r="D2" s="466" t="s">
        <v>752</v>
      </c>
      <c r="K2" s="469" t="s">
        <v>754</v>
      </c>
      <c r="L2" s="469">
        <v>40</v>
      </c>
      <c r="M2" s="469" t="s">
        <v>755</v>
      </c>
      <c r="N2" s="469">
        <v>50</v>
      </c>
      <c r="O2" s="469" t="s">
        <v>756</v>
      </c>
      <c r="P2" s="469">
        <v>60</v>
      </c>
      <c r="T2" s="785">
        <v>290</v>
      </c>
      <c r="U2" s="786" t="s">
        <v>778</v>
      </c>
      <c r="V2" s="790">
        <f>SUMIF(TIMELINE!$EQ$8:$EQ$35,'base dados'!T2,TIMELINE!$DV$8:$DV$35)+SUMIF(TIMELINE!$ER$8:$ER$35,'base dados'!T2,TIMELINE!$DW$8:$DW$35)+SUMIF(TIMELINE!$ES$8:$ES$35,'base dados'!T2,TIMELINE!$DX$8:$DX$35)+SUMIF(TIMELINE!$EQ$41:$EQ$44,'base dados'!T2,TIMELINE!$DV$41:$DV$44)+SUMIF(TIMELINE!$ER$41:$ER$44,'base dados'!T2,TIMELINE!$DW$41:$DW$44)+SUMIF(TIMELINE!$ES$41:$ES$44,'base dados'!T2,TIMELINE!$DX$41:$DX$44)</f>
        <v>0</v>
      </c>
      <c r="W2" s="787">
        <v>235</v>
      </c>
      <c r="X2" s="480">
        <f t="shared" ref="X2:X14" si="0">W2*V2</f>
        <v>0</v>
      </c>
    </row>
    <row r="3" spans="1:24" ht="18.75">
      <c r="A3" s="469">
        <v>30</v>
      </c>
      <c r="B3" s="469" t="s">
        <v>753</v>
      </c>
      <c r="C3" s="470">
        <v>6800</v>
      </c>
      <c r="D3" s="466" t="s">
        <v>752</v>
      </c>
      <c r="K3" s="469" t="s">
        <v>757</v>
      </c>
      <c r="L3" s="469">
        <v>70</v>
      </c>
      <c r="M3" s="469" t="s">
        <v>758</v>
      </c>
      <c r="N3" s="469">
        <v>80</v>
      </c>
      <c r="O3" s="469" t="s">
        <v>759</v>
      </c>
      <c r="P3" s="469">
        <v>90</v>
      </c>
      <c r="T3" s="785">
        <v>300</v>
      </c>
      <c r="U3" s="786" t="s">
        <v>779</v>
      </c>
      <c r="V3" s="790">
        <f>SUMIF(TIMELINE!$EQ$8:$EQ$35,'base dados'!T3,TIMELINE!$DV$8:$DV$35)+SUMIF(TIMELINE!$ER$8:$ER$35,'base dados'!T3,TIMELINE!$DW$8:$DW$35)+SUMIF(TIMELINE!$ES$8:$ES$35,'base dados'!T3,TIMELINE!$DX$8:$DX$35)+SUMIF(TIMELINE!$EQ$41:$EQ$44,'base dados'!T3,TIMELINE!$DV$41:$DV$44)+SUMIF(TIMELINE!$ER$41:$ER$44,'base dados'!T3,TIMELINE!$DW$41:$DW$44)+SUMIF(TIMELINE!$ES$41:$ES$44,'base dados'!T3,TIMELINE!$DX$41:$DX$44)</f>
        <v>0</v>
      </c>
      <c r="W3" s="787">
        <v>197</v>
      </c>
      <c r="X3" s="480">
        <f t="shared" si="0"/>
        <v>0</v>
      </c>
    </row>
    <row r="4" spans="1:24" ht="18.75">
      <c r="A4" s="469">
        <v>40</v>
      </c>
      <c r="B4" s="469" t="s">
        <v>754</v>
      </c>
      <c r="C4" s="470">
        <v>1300</v>
      </c>
      <c r="D4" s="466" t="s">
        <v>731</v>
      </c>
      <c r="E4" s="876" t="s">
        <v>798</v>
      </c>
      <c r="K4" s="469"/>
      <c r="L4" s="469"/>
      <c r="M4" s="469" t="s">
        <v>762</v>
      </c>
      <c r="N4" s="469">
        <v>120</v>
      </c>
      <c r="O4" s="469" t="s">
        <v>761</v>
      </c>
      <c r="P4" s="469">
        <v>110</v>
      </c>
      <c r="T4" s="785">
        <v>310</v>
      </c>
      <c r="U4" s="786" t="s">
        <v>780</v>
      </c>
      <c r="V4" s="790">
        <f>SUMIF(TIMELINE!$EQ$8:$EQ$35,'base dados'!T4,TIMELINE!$DV$8:$DV$35)+SUMIF(TIMELINE!$ER$8:$ER$35,'base dados'!T4,TIMELINE!$DW$8:$DW$35)+SUMIF(TIMELINE!$ES$8:$ES$35,'base dados'!T4,TIMELINE!$DX$8:$DX$35)+SUMIF(TIMELINE!$EQ$41:$EQ$44,'base dados'!T4,TIMELINE!$DV$41:$DV$44)+SUMIF(TIMELINE!$ER$41:$ER$44,'base dados'!T4,TIMELINE!$DW$41:$DW$44)+SUMIF(TIMELINE!$ES$41:$ES$44,'base dados'!T4,TIMELINE!$DX$41:$DX$44)</f>
        <v>0</v>
      </c>
      <c r="W4" s="787">
        <v>155</v>
      </c>
      <c r="X4" s="480">
        <f t="shared" si="0"/>
        <v>0</v>
      </c>
    </row>
    <row r="5" spans="1:24" ht="18.75">
      <c r="A5" s="469">
        <v>50</v>
      </c>
      <c r="B5" s="469" t="s">
        <v>755</v>
      </c>
      <c r="C5" s="929">
        <f>11498*1.1308</f>
        <v>13001.938400000001</v>
      </c>
      <c r="D5" s="466" t="s">
        <v>731</v>
      </c>
      <c r="E5" s="876" t="s">
        <v>798</v>
      </c>
      <c r="G5" s="926">
        <v>61181.352413999979</v>
      </c>
      <c r="H5" s="927">
        <f>8000/G5</f>
        <v>0.13075879633823492</v>
      </c>
      <c r="K5" s="469"/>
      <c r="L5" s="469"/>
      <c r="M5" s="469" t="s">
        <v>761</v>
      </c>
      <c r="N5" s="469">
        <v>100</v>
      </c>
      <c r="O5" s="469" t="s">
        <v>793</v>
      </c>
      <c r="P5" s="469">
        <v>440</v>
      </c>
      <c r="T5" s="785">
        <v>320</v>
      </c>
      <c r="U5" s="786" t="s">
        <v>781</v>
      </c>
      <c r="V5" s="790">
        <f>SUMIF(TIMELINE!$EQ$8:$EQ$35,'base dados'!T5,TIMELINE!$DV$8:$DV$35)+SUMIF(TIMELINE!$ER$8:$ER$35,'base dados'!T5,TIMELINE!$DW$8:$DW$35)+SUMIF(TIMELINE!$ES$8:$ES$35,'base dados'!T5,TIMELINE!$DX$8:$DX$35)+SUMIF(TIMELINE!$EQ$41:$EQ$44,'base dados'!T5,TIMELINE!$DV$41:$DV$44)+SUMIF(TIMELINE!$ER$41:$ER$44,'base dados'!T5,TIMELINE!$DW$41:$DW$44)+SUMIF(TIMELINE!$ES$41:$ES$44,'base dados'!T5,TIMELINE!$DX$41:$DX$44)</f>
        <v>0</v>
      </c>
      <c r="W5" s="787">
        <v>149</v>
      </c>
      <c r="X5" s="480">
        <f t="shared" si="0"/>
        <v>0</v>
      </c>
    </row>
    <row r="6" spans="1:24" ht="18.75">
      <c r="A6" s="469">
        <v>60</v>
      </c>
      <c r="B6" s="469" t="s">
        <v>756</v>
      </c>
      <c r="C6" s="470">
        <f>10800</f>
        <v>10800</v>
      </c>
      <c r="D6" s="466" t="s">
        <v>731</v>
      </c>
      <c r="E6" s="876" t="s">
        <v>798</v>
      </c>
      <c r="K6" s="469"/>
      <c r="L6" s="469"/>
      <c r="M6" s="469"/>
      <c r="N6" s="469"/>
      <c r="T6" s="785">
        <v>330</v>
      </c>
      <c r="U6" s="786" t="s">
        <v>782</v>
      </c>
      <c r="V6" s="790">
        <f>SUMIF(TIMELINE!$EQ$8:$EQ$35,'base dados'!T6,TIMELINE!$DV$8:$DV$35)+SUMIF(TIMELINE!$ER$8:$ER$35,'base dados'!T6,TIMELINE!$DW$8:$DW$35)+SUMIF(TIMELINE!$ES$8:$ES$35,'base dados'!T6,TIMELINE!$DX$8:$DX$35)+SUMIF(TIMELINE!$EQ$41:$EQ$44,'base dados'!T6,TIMELINE!$DV$41:$DV$44)+SUMIF(TIMELINE!$ER$41:$ER$44,'base dados'!T6,TIMELINE!$DW$41:$DW$44)+SUMIF(TIMELINE!$ES$41:$ES$44,'base dados'!T6,TIMELINE!$DX$41:$DX$44)</f>
        <v>0</v>
      </c>
      <c r="W6" s="787">
        <v>140</v>
      </c>
      <c r="X6" s="480">
        <f t="shared" si="0"/>
        <v>0</v>
      </c>
    </row>
    <row r="7" spans="1:24" ht="18.75">
      <c r="A7" s="469">
        <v>70</v>
      </c>
      <c r="B7" s="469" t="s">
        <v>757</v>
      </c>
      <c r="C7" s="470">
        <v>1500</v>
      </c>
      <c r="D7" s="466" t="s">
        <v>731</v>
      </c>
      <c r="E7" s="876" t="s">
        <v>797</v>
      </c>
      <c r="K7" s="469"/>
      <c r="L7" s="469"/>
      <c r="M7" s="469"/>
      <c r="N7" s="469"/>
      <c r="T7" s="785">
        <v>340</v>
      </c>
      <c r="U7" s="786" t="s">
        <v>783</v>
      </c>
      <c r="V7" s="790">
        <f>SUMIF(TIMELINE!$EQ$8:$EQ$35,'base dados'!T7,TIMELINE!$DV$8:$DV$35)+SUMIF(TIMELINE!$ER$8:$ER$35,'base dados'!T7,TIMELINE!$DW$8:$DW$35)+SUMIF(TIMELINE!$ES$8:$ES$35,'base dados'!T7,TIMELINE!$DX$8:$DX$35)+SUMIF(TIMELINE!$EQ$41:$EQ$44,'base dados'!T7,TIMELINE!$DV$41:$DV$44)+SUMIF(TIMELINE!$ER$41:$ER$44,'base dados'!T7,TIMELINE!$DW$41:$DW$44)+SUMIF(TIMELINE!$ES$41:$ES$44,'base dados'!T7,TIMELINE!$DX$41:$DX$44)</f>
        <v>0</v>
      </c>
      <c r="W7" s="463">
        <v>142</v>
      </c>
      <c r="X7" s="480">
        <f t="shared" si="0"/>
        <v>0</v>
      </c>
    </row>
    <row r="8" spans="1:24" ht="18.75">
      <c r="A8" s="469">
        <v>80</v>
      </c>
      <c r="B8" s="469" t="s">
        <v>758</v>
      </c>
      <c r="C8" s="470">
        <f>22936.24*1.06555</f>
        <v>24439.710532000001</v>
      </c>
      <c r="D8" s="466" t="s">
        <v>731</v>
      </c>
      <c r="E8" s="876" t="s">
        <v>797</v>
      </c>
      <c r="G8" s="926">
        <v>122044.71929831998</v>
      </c>
      <c r="H8" s="927">
        <f>8000/G8</f>
        <v>6.5549743126904175E-2</v>
      </c>
      <c r="K8" s="469"/>
      <c r="L8" s="469"/>
      <c r="M8" s="469"/>
      <c r="N8" s="469"/>
      <c r="T8" s="785">
        <v>350</v>
      </c>
      <c r="U8" s="786" t="s">
        <v>784</v>
      </c>
      <c r="V8" s="790">
        <f>SUMIF(TIMELINE!$EQ$8:$EQ$35,'base dados'!T8,TIMELINE!$DV$8:$DV$35)+SUMIF(TIMELINE!$ER$8:$ER$35,'base dados'!T8,TIMELINE!$DW$8:$DW$35)+SUMIF(TIMELINE!$ES$8:$ES$35,'base dados'!T8,TIMELINE!$DX$8:$DX$35)+SUMIF(TIMELINE!$EQ$41:$EQ$44,'base dados'!T8,TIMELINE!$DV$41:$DV$44)+SUMIF(TIMELINE!$ER$41:$ER$44,'base dados'!T8,TIMELINE!$DW$41:$DW$44)+SUMIF(TIMELINE!$ES$41:$ES$44,'base dados'!T8,TIMELINE!$DX$41:$DX$44)</f>
        <v>0</v>
      </c>
      <c r="W8" s="463">
        <v>116.76</v>
      </c>
      <c r="X8" s="480">
        <f t="shared" si="0"/>
        <v>0</v>
      </c>
    </row>
    <row r="9" spans="1:24" ht="18.75">
      <c r="A9" s="469">
        <v>90</v>
      </c>
      <c r="B9" s="469" t="s">
        <v>759</v>
      </c>
      <c r="C9" s="470">
        <v>21495.29</v>
      </c>
      <c r="D9" s="466" t="s">
        <v>731</v>
      </c>
      <c r="E9" s="876" t="s">
        <v>797</v>
      </c>
      <c r="K9" s="469"/>
      <c r="L9" s="469"/>
      <c r="M9" s="469"/>
      <c r="N9" s="469"/>
      <c r="O9" s="469"/>
      <c r="T9" s="785">
        <v>360</v>
      </c>
      <c r="U9" s="786" t="s">
        <v>785</v>
      </c>
      <c r="V9" s="790">
        <f>SUMIF(TIMELINE!$EQ$8:$EQ$35,'base dados'!T9,TIMELINE!$DV$8:$DV$35)+SUMIF(TIMELINE!$ER$8:$ER$35,'base dados'!T9,TIMELINE!$DW$8:$DW$35)+SUMIF(TIMELINE!$ES$8:$ES$35,'base dados'!T9,TIMELINE!$DX$8:$DX$35)+SUMIF(TIMELINE!$EQ$41:$EQ$44,'base dados'!T9,TIMELINE!$DV$41:$DV$44)+SUMIF(TIMELINE!$ER$41:$ER$44,'base dados'!T9,TIMELINE!$DW$41:$DW$44)+SUMIF(TIMELINE!$ES$41:$ES$44,'base dados'!T9,TIMELINE!$DX$41:$DX$44)</f>
        <v>0</v>
      </c>
      <c r="W9" s="463">
        <v>94.89</v>
      </c>
      <c r="X9" s="480">
        <f t="shared" si="0"/>
        <v>0</v>
      </c>
    </row>
    <row r="10" spans="1:24" ht="18.75">
      <c r="A10" s="469">
        <v>100</v>
      </c>
      <c r="B10" s="469" t="s">
        <v>760</v>
      </c>
      <c r="C10" s="470">
        <v>14686.17</v>
      </c>
      <c r="D10" s="466" t="s">
        <v>731</v>
      </c>
      <c r="E10" s="876" t="s">
        <v>799</v>
      </c>
      <c r="K10" s="467" t="s">
        <v>864</v>
      </c>
      <c r="L10" s="467" t="s">
        <v>0</v>
      </c>
      <c r="M10" s="467" t="s">
        <v>865</v>
      </c>
      <c r="N10" s="467" t="s">
        <v>0</v>
      </c>
      <c r="O10" s="467" t="s">
        <v>862</v>
      </c>
      <c r="P10" s="467" t="s">
        <v>0</v>
      </c>
      <c r="T10" s="785">
        <v>370</v>
      </c>
      <c r="U10" s="786" t="s">
        <v>786</v>
      </c>
      <c r="V10" s="790">
        <f>SUMIF(TIMELINE!$EQ$8:$EQ$35,'base dados'!T10,TIMELINE!$DV$8:$DV$35)+SUMIF(TIMELINE!$ER$8:$ER$35,'base dados'!T10,TIMELINE!$DW$8:$DW$35)+SUMIF(TIMELINE!$ES$8:$ES$35,'base dados'!T10,TIMELINE!$DX$8:$DX$35)+SUMIF(TIMELINE!$EQ$41:$EQ$44,'base dados'!T10,TIMELINE!$DV$41:$DV$44)+SUMIF(TIMELINE!$ER$41:$ER$44,'base dados'!T10,TIMELINE!$DW$41:$DW$44)+SUMIF(TIMELINE!$ES$41:$ES$44,'base dados'!T10,TIMELINE!$DX$41:$DX$44)</f>
        <v>0</v>
      </c>
      <c r="W10" s="463">
        <v>71.06</v>
      </c>
      <c r="X10" s="480">
        <f t="shared" si="0"/>
        <v>0</v>
      </c>
    </row>
    <row r="11" spans="1:24" ht="18.75">
      <c r="A11" s="469">
        <v>110</v>
      </c>
      <c r="B11" s="469" t="s">
        <v>761</v>
      </c>
      <c r="C11" s="470">
        <v>12510.09</v>
      </c>
      <c r="D11" s="466" t="s">
        <v>731</v>
      </c>
      <c r="E11" s="876" t="s">
        <v>799</v>
      </c>
      <c r="K11" s="469" t="s">
        <v>911</v>
      </c>
      <c r="L11" s="469">
        <v>140</v>
      </c>
      <c r="M11" s="469" t="s">
        <v>763</v>
      </c>
      <c r="N11" s="469">
        <v>130</v>
      </c>
      <c r="O11" s="786" t="s">
        <v>751</v>
      </c>
      <c r="P11" s="466">
        <v>20</v>
      </c>
      <c r="T11" s="785">
        <v>380</v>
      </c>
      <c r="U11" s="786" t="s">
        <v>787</v>
      </c>
      <c r="V11" s="790">
        <f>SUMIF(TIMELINE!$EQ$8:$EQ$35,'base dados'!T11,TIMELINE!$DV$8:$DV$35)+SUMIF(TIMELINE!$ER$8:$ER$35,'base dados'!T11,TIMELINE!$DW$8:$DW$35)+SUMIF(TIMELINE!$ES$8:$ES$35,'base dados'!T11,TIMELINE!$DX$8:$DX$35)+SUMIF(TIMELINE!$EQ$41:$EQ$44,'base dados'!T11,TIMELINE!$DV$41:$DV$44)+SUMIF(TIMELINE!$ER$41:$ER$44,'base dados'!T11,TIMELINE!$DW$41:$DW$44)+SUMIF(TIMELINE!$ES$41:$ES$44,'base dados'!T11,TIMELINE!$DX$41:$DX$44)</f>
        <v>0</v>
      </c>
      <c r="W11" s="463">
        <v>61.88</v>
      </c>
      <c r="X11" s="480">
        <f t="shared" si="0"/>
        <v>0</v>
      </c>
    </row>
    <row r="12" spans="1:24" ht="18.75">
      <c r="A12" s="469">
        <v>120</v>
      </c>
      <c r="B12" s="469" t="s">
        <v>762</v>
      </c>
      <c r="C12" s="470">
        <v>11200</v>
      </c>
      <c r="D12" s="466" t="s">
        <v>731</v>
      </c>
      <c r="E12" s="876" t="s">
        <v>800</v>
      </c>
      <c r="K12" s="469" t="s">
        <v>769</v>
      </c>
      <c r="L12" s="469">
        <v>190</v>
      </c>
      <c r="M12" s="469" t="s">
        <v>765</v>
      </c>
      <c r="N12" s="469">
        <v>150</v>
      </c>
      <c r="O12" s="786" t="s">
        <v>753</v>
      </c>
      <c r="P12" s="466">
        <v>30</v>
      </c>
      <c r="T12" s="785">
        <v>390</v>
      </c>
      <c r="U12" s="786" t="s">
        <v>788</v>
      </c>
      <c r="V12" s="790">
        <f>SUMIF(TIMELINE!$EQ$8:$EQ$35,'base dados'!T12,TIMELINE!$DV$8:$DV$35)+SUMIF(TIMELINE!$ER$8:$ER$35,'base dados'!T12,TIMELINE!$DW$8:$DW$35)+SUMIF(TIMELINE!$ES$8:$ES$35,'base dados'!T12,TIMELINE!$DX$8:$DX$35)+SUMIF(TIMELINE!$EQ$41:$EQ$44,'base dados'!T12,TIMELINE!$DV$41:$DV$44)+SUMIF(TIMELINE!$ER$41:$ER$44,'base dados'!T12,TIMELINE!$DW$41:$DW$44)+SUMIF(TIMELINE!$ES$41:$ES$44,'base dados'!T12,TIMELINE!$DX$41:$DX$44)</f>
        <v>0</v>
      </c>
      <c r="W12" s="463">
        <v>67.52</v>
      </c>
      <c r="X12" s="480">
        <f t="shared" si="0"/>
        <v>0</v>
      </c>
    </row>
    <row r="13" spans="1:24" ht="18.75">
      <c r="A13" s="469">
        <v>130</v>
      </c>
      <c r="B13" s="595" t="s">
        <v>763</v>
      </c>
      <c r="C13" s="470">
        <v>114</v>
      </c>
      <c r="D13" s="592" t="s">
        <v>764</v>
      </c>
      <c r="K13" s="469" t="s">
        <v>912</v>
      </c>
      <c r="L13" s="469">
        <v>250</v>
      </c>
      <c r="M13" s="469" t="s">
        <v>766</v>
      </c>
      <c r="N13" s="469">
        <v>160</v>
      </c>
      <c r="T13" s="785">
        <v>400</v>
      </c>
      <c r="U13" s="786" t="s">
        <v>789</v>
      </c>
      <c r="V13" s="790">
        <f>SUMIF(TIMELINE!$EQ$8:$EQ$35,'base dados'!T13,TIMELINE!$DV$8:$DV$35)+SUMIF(TIMELINE!$ER$8:$ER$35,'base dados'!T13,TIMELINE!$DW$8:$DW$35)+SUMIF(TIMELINE!$ES$8:$ES$35,'base dados'!T13,TIMELINE!$DX$8:$DX$35)+SUMIF(TIMELINE!$EQ$41:$EQ$44,'base dados'!T13,TIMELINE!$DV$41:$DV$44)+SUMIF(TIMELINE!$ER$41:$ER$44,'base dados'!T13,TIMELINE!$DW$41:$DW$44)+SUMIF(TIMELINE!$ES$41:$ES$44,'base dados'!T13,TIMELINE!$DX$41:$DX$44)</f>
        <v>0</v>
      </c>
      <c r="W13" s="463">
        <v>65.52</v>
      </c>
      <c r="X13" s="480">
        <f t="shared" si="0"/>
        <v>0</v>
      </c>
    </row>
    <row r="14" spans="1:24" ht="18.75">
      <c r="A14" s="469">
        <v>140</v>
      </c>
      <c r="B14" s="469" t="s">
        <v>911</v>
      </c>
      <c r="C14" s="470">
        <v>4.34</v>
      </c>
      <c r="D14" s="592" t="s">
        <v>764</v>
      </c>
      <c r="F14" s="465">
        <v>1400</v>
      </c>
      <c r="K14" s="469" t="s">
        <v>776</v>
      </c>
      <c r="L14" s="469">
        <v>270</v>
      </c>
      <c r="M14" s="469" t="s">
        <v>767</v>
      </c>
      <c r="N14" s="469">
        <v>170</v>
      </c>
      <c r="T14" s="785">
        <v>450</v>
      </c>
      <c r="U14" s="786" t="s">
        <v>794</v>
      </c>
      <c r="V14" s="790">
        <f>SUMIF(TIMELINE!$EQ$8:$EQ$35,'base dados'!T14,TIMELINE!$DV$8:$DV$35)+SUMIF(TIMELINE!$ER$8:$ER$35,'base dados'!T14,TIMELINE!$DW$8:$DW$35)+SUMIF(TIMELINE!$ES$8:$ES$35,'base dados'!T14,TIMELINE!$DX$8:$DX$35)+SUMIF(TIMELINE!$EQ$41:$EQ$44,'base dados'!T14,TIMELINE!$DV$41:$DV$44)+SUMIF(TIMELINE!$ER$41:$ER$44,'base dados'!T14,TIMELINE!$DW$41:$DW$44)+SUMIF(TIMELINE!$ES$41:$ES$44,'base dados'!T14,TIMELINE!$DX$41:$DX$44)</f>
        <v>0</v>
      </c>
      <c r="W14" s="463">
        <v>71.849999999999994</v>
      </c>
      <c r="X14" s="480">
        <f t="shared" si="0"/>
        <v>0</v>
      </c>
    </row>
    <row r="15" spans="1:24" ht="18.75">
      <c r="A15" s="469">
        <v>150</v>
      </c>
      <c r="B15" s="595" t="s">
        <v>765</v>
      </c>
      <c r="C15" s="470">
        <v>29.45</v>
      </c>
      <c r="D15" s="592" t="s">
        <v>764</v>
      </c>
      <c r="F15" s="465">
        <v>1300</v>
      </c>
      <c r="M15" s="469" t="s">
        <v>768</v>
      </c>
      <c r="N15" s="469">
        <v>180</v>
      </c>
      <c r="T15" s="785">
        <v>410</v>
      </c>
      <c r="U15" s="786" t="s">
        <v>790</v>
      </c>
      <c r="V15" s="790">
        <f>X15/W15</f>
        <v>0</v>
      </c>
      <c r="W15" s="463">
        <v>1.5</v>
      </c>
      <c r="X15" s="789">
        <f>SUMIF(TIMELINE!$ET$8:$ET$100,'base dados'!T15,TIMELINE!$EJ$8:$EJ$100)</f>
        <v>0</v>
      </c>
    </row>
    <row r="16" spans="1:24" ht="18.75">
      <c r="A16" s="469">
        <v>160</v>
      </c>
      <c r="B16" s="595" t="s">
        <v>766</v>
      </c>
      <c r="C16" s="470">
        <v>9.6999999999999993</v>
      </c>
      <c r="D16" s="592" t="s">
        <v>764</v>
      </c>
      <c r="F16" s="465">
        <v>1300</v>
      </c>
      <c r="M16" s="469" t="s">
        <v>770</v>
      </c>
      <c r="N16" s="469">
        <v>200</v>
      </c>
      <c r="T16" s="785">
        <v>420</v>
      </c>
      <c r="U16" s="786" t="s">
        <v>791</v>
      </c>
      <c r="V16" s="790">
        <f>X16/W16</f>
        <v>0</v>
      </c>
      <c r="W16" s="463">
        <v>2.5</v>
      </c>
      <c r="X16" s="789">
        <f>SUMIF(TIMELINE!$ET$8:$ET$100,'base dados'!T16,TIMELINE!$EJ$8:$EJ$100)</f>
        <v>0</v>
      </c>
    </row>
    <row r="17" spans="1:24" ht="18.75">
      <c r="A17" s="469">
        <v>170</v>
      </c>
      <c r="B17" s="595" t="s">
        <v>767</v>
      </c>
      <c r="C17" s="929">
        <f>30.96*1.1261</f>
        <v>34.864056000000005</v>
      </c>
      <c r="D17" s="592" t="s">
        <v>764</v>
      </c>
      <c r="F17" s="465">
        <v>2530</v>
      </c>
      <c r="G17" s="466">
        <v>31723.164000000004</v>
      </c>
      <c r="H17" s="927">
        <f>4000/G17</f>
        <v>0.12609082751014367</v>
      </c>
      <c r="K17" s="467" t="s">
        <v>942</v>
      </c>
      <c r="L17" s="467" t="s">
        <v>0</v>
      </c>
      <c r="M17" s="469" t="s">
        <v>771</v>
      </c>
      <c r="N17" s="469">
        <v>210</v>
      </c>
      <c r="T17" s="785">
        <v>430</v>
      </c>
      <c r="U17" s="786" t="s">
        <v>792</v>
      </c>
      <c r="V17" s="790">
        <f>X17/W17</f>
        <v>0</v>
      </c>
      <c r="W17" s="463">
        <v>1.6</v>
      </c>
      <c r="X17" s="789">
        <f>SUMIF(TIMELINE!$ET$8:$ET$100,'base dados'!T17,TIMELINE!$EJ$8:$EJ$100)</f>
        <v>0</v>
      </c>
    </row>
    <row r="18" spans="1:24" ht="18.75">
      <c r="A18" s="469">
        <v>180</v>
      </c>
      <c r="B18" s="469" t="s">
        <v>768</v>
      </c>
      <c r="C18" s="470">
        <v>9.6999999999999993</v>
      </c>
      <c r="D18" s="592" t="s">
        <v>764</v>
      </c>
      <c r="F18" s="465">
        <v>2500</v>
      </c>
      <c r="K18" s="469" t="s">
        <v>790</v>
      </c>
      <c r="L18" s="772">
        <v>410</v>
      </c>
      <c r="M18" s="469" t="s">
        <v>772</v>
      </c>
      <c r="N18" s="469">
        <v>220</v>
      </c>
      <c r="T18" s="785">
        <v>460</v>
      </c>
      <c r="U18" s="786" t="s">
        <v>795</v>
      </c>
      <c r="V18" s="790">
        <f>X18/W18</f>
        <v>0</v>
      </c>
      <c r="W18" s="463">
        <v>1.8</v>
      </c>
      <c r="X18" s="789">
        <f>SUMIF(TIMELINE!$ET$8:$ET$100,'base dados'!T18,TIMELINE!$EJ$8:$EJ$100)</f>
        <v>0</v>
      </c>
    </row>
    <row r="19" spans="1:24" ht="18.75">
      <c r="A19" s="469">
        <v>190</v>
      </c>
      <c r="B19" s="469" t="s">
        <v>769</v>
      </c>
      <c r="C19" s="929">
        <f>3.48</f>
        <v>3.48</v>
      </c>
      <c r="D19" s="592" t="s">
        <v>764</v>
      </c>
      <c r="F19" s="465">
        <v>2500</v>
      </c>
      <c r="G19" s="466">
        <v>3523.5</v>
      </c>
      <c r="H19" s="925"/>
      <c r="K19" s="469" t="s">
        <v>791</v>
      </c>
      <c r="L19" s="772">
        <v>420</v>
      </c>
      <c r="M19" s="469" t="s">
        <v>773</v>
      </c>
      <c r="N19" s="469">
        <v>230</v>
      </c>
      <c r="T19" s="785">
        <v>470</v>
      </c>
      <c r="U19" s="786" t="s">
        <v>796</v>
      </c>
      <c r="V19" s="790">
        <f>X19/W19</f>
        <v>0</v>
      </c>
      <c r="W19" s="463">
        <v>1.8</v>
      </c>
      <c r="X19" s="789">
        <f>SUMIF(TIMELINE!$ET$8:$ET$100,'base dados'!T19,TIMELINE!$EJ$8:$EJ$100)</f>
        <v>0</v>
      </c>
    </row>
    <row r="20" spans="1:24" ht="18.75">
      <c r="A20" s="469">
        <v>200</v>
      </c>
      <c r="B20" s="595" t="s">
        <v>770</v>
      </c>
      <c r="C20" s="470">
        <v>42.3</v>
      </c>
      <c r="D20" s="592" t="s">
        <v>764</v>
      </c>
      <c r="F20" s="465">
        <v>2500</v>
      </c>
      <c r="K20" s="469" t="s">
        <v>792</v>
      </c>
      <c r="L20" s="772">
        <v>430</v>
      </c>
      <c r="M20" s="469" t="s">
        <v>774</v>
      </c>
      <c r="N20" s="469">
        <v>240</v>
      </c>
      <c r="T20" s="785">
        <v>20</v>
      </c>
      <c r="U20" s="786" t="s">
        <v>751</v>
      </c>
      <c r="V20" s="790">
        <f>SUMIF('PRÊMIO+MOB'!$G$13:$G$14,'base dados'!T20,'PRÊMIO+MOB'!$C$13:$C$14)</f>
        <v>0</v>
      </c>
      <c r="W20" s="463">
        <v>7800</v>
      </c>
      <c r="X20" s="480">
        <f>W20*V20</f>
        <v>0</v>
      </c>
    </row>
    <row r="21" spans="1:24" ht="18.75">
      <c r="A21" s="469">
        <v>210</v>
      </c>
      <c r="B21" s="595" t="s">
        <v>771</v>
      </c>
      <c r="C21" s="470">
        <v>36.299999999999997</v>
      </c>
      <c r="D21" s="592" t="s">
        <v>764</v>
      </c>
      <c r="F21" s="465">
        <v>2500</v>
      </c>
      <c r="K21" s="469" t="s">
        <v>795</v>
      </c>
      <c r="L21" s="772">
        <v>460</v>
      </c>
      <c r="M21" s="469" t="s">
        <v>775</v>
      </c>
      <c r="N21" s="469">
        <v>260</v>
      </c>
      <c r="T21" s="785">
        <v>30</v>
      </c>
      <c r="U21" s="786" t="s">
        <v>753</v>
      </c>
      <c r="V21" s="790">
        <f>SUMIF('PRÊMIO+MOB'!$G$13:$G$14,'base dados'!T21,'PRÊMIO+MOB'!$C$13:$C$14)</f>
        <v>0</v>
      </c>
      <c r="W21" s="463">
        <v>6800</v>
      </c>
      <c r="X21" s="480">
        <f>W21*V21</f>
        <v>0</v>
      </c>
    </row>
    <row r="22" spans="1:24" ht="18.75">
      <c r="A22" s="469">
        <v>220</v>
      </c>
      <c r="B22" s="595" t="s">
        <v>772</v>
      </c>
      <c r="C22" s="470">
        <v>39.5</v>
      </c>
      <c r="D22" s="592" t="s">
        <v>764</v>
      </c>
      <c r="F22" s="465">
        <v>1750</v>
      </c>
      <c r="K22" s="469" t="s">
        <v>796</v>
      </c>
      <c r="L22" s="772">
        <v>470</v>
      </c>
      <c r="M22" s="469" t="s">
        <v>777</v>
      </c>
      <c r="N22" s="469">
        <v>280</v>
      </c>
    </row>
    <row r="23" spans="1:24" ht="18.75">
      <c r="A23" s="469">
        <v>230</v>
      </c>
      <c r="B23" s="595" t="s">
        <v>773</v>
      </c>
      <c r="C23" s="470">
        <v>37.96</v>
      </c>
      <c r="D23" s="592" t="s">
        <v>764</v>
      </c>
      <c r="F23" s="465">
        <v>1300</v>
      </c>
      <c r="K23" s="469" t="s">
        <v>943</v>
      </c>
      <c r="L23" s="481"/>
      <c r="M23" s="469"/>
      <c r="N23" s="469"/>
    </row>
    <row r="24" spans="1:24" ht="18.75">
      <c r="A24" s="469">
        <v>240</v>
      </c>
      <c r="B24" s="595" t="s">
        <v>774</v>
      </c>
      <c r="C24" s="470">
        <v>44.3</v>
      </c>
      <c r="D24" s="592" t="s">
        <v>764</v>
      </c>
      <c r="F24" s="465">
        <v>1750</v>
      </c>
      <c r="K24" s="469"/>
      <c r="L24" s="481"/>
      <c r="M24" s="469"/>
      <c r="N24" s="469"/>
    </row>
    <row r="25" spans="1:24" ht="18.75">
      <c r="A25" s="469">
        <v>250</v>
      </c>
      <c r="B25" s="469" t="s">
        <v>912</v>
      </c>
      <c r="C25" s="470">
        <v>6300</v>
      </c>
      <c r="D25" s="593" t="s">
        <v>731</v>
      </c>
      <c r="M25" s="469"/>
      <c r="N25" s="469"/>
    </row>
    <row r="26" spans="1:24" ht="37.5">
      <c r="A26" s="469">
        <v>260</v>
      </c>
      <c r="B26" s="595" t="s">
        <v>775</v>
      </c>
      <c r="C26" s="470">
        <v>38.5</v>
      </c>
      <c r="D26" s="592" t="s">
        <v>764</v>
      </c>
      <c r="F26" s="465">
        <v>2530</v>
      </c>
      <c r="K26" s="467" t="s">
        <v>927</v>
      </c>
      <c r="L26" s="467" t="s">
        <v>959</v>
      </c>
      <c r="M26" s="467" t="s">
        <v>959</v>
      </c>
      <c r="N26" s="469"/>
    </row>
    <row r="27" spans="1:24" ht="18.75">
      <c r="A27" s="469">
        <v>270</v>
      </c>
      <c r="B27" s="469" t="s">
        <v>776</v>
      </c>
      <c r="C27" s="470">
        <v>2500</v>
      </c>
      <c r="D27" s="593" t="s">
        <v>731</v>
      </c>
      <c r="K27" s="783" t="s">
        <v>937</v>
      </c>
      <c r="L27" s="832" t="s">
        <v>960</v>
      </c>
      <c r="M27" s="898" t="s">
        <v>961</v>
      </c>
      <c r="N27" s="469"/>
    </row>
    <row r="28" spans="1:24" ht="18.75">
      <c r="A28" s="469">
        <v>280</v>
      </c>
      <c r="B28" s="469" t="s">
        <v>777</v>
      </c>
      <c r="C28" s="470">
        <v>16823.41</v>
      </c>
      <c r="D28" s="594" t="s">
        <v>731</v>
      </c>
      <c r="K28" s="465" t="s">
        <v>938</v>
      </c>
      <c r="L28" s="832" t="s">
        <v>966</v>
      </c>
      <c r="M28" s="898" t="s">
        <v>988</v>
      </c>
      <c r="N28" s="469"/>
    </row>
    <row r="29" spans="1:24" ht="18.75">
      <c r="A29" s="469">
        <v>290</v>
      </c>
      <c r="B29" s="469" t="s">
        <v>778</v>
      </c>
      <c r="C29" s="470">
        <v>235</v>
      </c>
      <c r="D29" s="466" t="s">
        <v>752</v>
      </c>
    </row>
    <row r="30" spans="1:24" ht="18.75">
      <c r="A30" s="469">
        <v>300</v>
      </c>
      <c r="B30" s="469" t="s">
        <v>779</v>
      </c>
      <c r="C30" s="470">
        <v>197</v>
      </c>
      <c r="D30" s="466" t="s">
        <v>752</v>
      </c>
    </row>
    <row r="31" spans="1:24" ht="18.75">
      <c r="A31" s="469">
        <v>310</v>
      </c>
      <c r="B31" s="469" t="s">
        <v>780</v>
      </c>
      <c r="C31" s="470">
        <v>155</v>
      </c>
      <c r="D31" s="466" t="s">
        <v>752</v>
      </c>
    </row>
    <row r="32" spans="1:24" ht="18.75">
      <c r="A32" s="469">
        <v>320</v>
      </c>
      <c r="B32" s="469" t="s">
        <v>781</v>
      </c>
      <c r="C32" s="470">
        <v>149</v>
      </c>
      <c r="D32" s="466" t="s">
        <v>752</v>
      </c>
    </row>
    <row r="33" spans="1:5" ht="18.75">
      <c r="A33" s="469">
        <v>330</v>
      </c>
      <c r="B33" s="469" t="s">
        <v>782</v>
      </c>
      <c r="C33" s="470">
        <v>140</v>
      </c>
      <c r="D33" s="466" t="s">
        <v>752</v>
      </c>
    </row>
    <row r="34" spans="1:5" ht="18.75">
      <c r="A34" s="469">
        <v>340</v>
      </c>
      <c r="B34" s="469" t="s">
        <v>783</v>
      </c>
      <c r="C34" s="470">
        <v>142</v>
      </c>
      <c r="D34" s="466" t="s">
        <v>752</v>
      </c>
    </row>
    <row r="35" spans="1:5" ht="18.75">
      <c r="A35" s="469">
        <v>350</v>
      </c>
      <c r="B35" s="469" t="s">
        <v>784</v>
      </c>
      <c r="C35" s="470">
        <v>116.76</v>
      </c>
      <c r="D35" s="466" t="s">
        <v>752</v>
      </c>
    </row>
    <row r="36" spans="1:5" ht="18.75">
      <c r="A36" s="469">
        <v>360</v>
      </c>
      <c r="B36" s="469" t="s">
        <v>785</v>
      </c>
      <c r="C36" s="470">
        <v>94.89</v>
      </c>
      <c r="D36" s="466" t="s">
        <v>752</v>
      </c>
    </row>
    <row r="37" spans="1:5" ht="18.75">
      <c r="A37" s="469">
        <v>370</v>
      </c>
      <c r="B37" s="469" t="s">
        <v>786</v>
      </c>
      <c r="C37" s="470">
        <v>71.06</v>
      </c>
      <c r="D37" s="466" t="s">
        <v>752</v>
      </c>
    </row>
    <row r="38" spans="1:5" ht="18.75">
      <c r="A38" s="469">
        <v>380</v>
      </c>
      <c r="B38" s="469" t="s">
        <v>787</v>
      </c>
      <c r="C38" s="470">
        <v>61.88</v>
      </c>
      <c r="D38" s="466" t="s">
        <v>752</v>
      </c>
    </row>
    <row r="39" spans="1:5" ht="18.75">
      <c r="A39" s="469">
        <v>390</v>
      </c>
      <c r="B39" s="469" t="s">
        <v>788</v>
      </c>
      <c r="C39" s="470">
        <v>67.52</v>
      </c>
      <c r="D39" s="466" t="s">
        <v>752</v>
      </c>
    </row>
    <row r="40" spans="1:5" ht="18.75">
      <c r="A40" s="469">
        <v>400</v>
      </c>
      <c r="B40" s="469" t="s">
        <v>789</v>
      </c>
      <c r="C40" s="470">
        <v>65.52</v>
      </c>
      <c r="D40" s="466" t="s">
        <v>752</v>
      </c>
    </row>
    <row r="41" spans="1:5" ht="18.75">
      <c r="A41" s="469">
        <v>410</v>
      </c>
      <c r="B41" s="469" t="s">
        <v>790</v>
      </c>
      <c r="C41" s="481">
        <v>1.5</v>
      </c>
      <c r="D41" s="466" t="s">
        <v>752</v>
      </c>
    </row>
    <row r="42" spans="1:5" ht="18.75">
      <c r="A42" s="469">
        <v>420</v>
      </c>
      <c r="B42" s="469" t="s">
        <v>791</v>
      </c>
      <c r="C42" s="481">
        <v>2.5</v>
      </c>
      <c r="D42" s="466" t="s">
        <v>752</v>
      </c>
    </row>
    <row r="43" spans="1:5" ht="18.75">
      <c r="A43" s="469">
        <v>430</v>
      </c>
      <c r="B43" s="469" t="s">
        <v>792</v>
      </c>
      <c r="C43" s="481">
        <v>1.6</v>
      </c>
      <c r="D43" s="466" t="s">
        <v>752</v>
      </c>
    </row>
    <row r="44" spans="1:5" ht="18.75">
      <c r="A44" s="469">
        <v>440</v>
      </c>
      <c r="B44" s="469" t="s">
        <v>793</v>
      </c>
      <c r="C44" s="470">
        <v>10700</v>
      </c>
      <c r="D44" s="466" t="s">
        <v>731</v>
      </c>
      <c r="E44" s="877" t="s">
        <v>800</v>
      </c>
    </row>
    <row r="45" spans="1:5" ht="18.75">
      <c r="A45" s="469">
        <v>450</v>
      </c>
      <c r="B45" s="469" t="s">
        <v>794</v>
      </c>
      <c r="C45" s="481">
        <v>71.849999999999994</v>
      </c>
      <c r="D45" s="466" t="s">
        <v>752</v>
      </c>
    </row>
    <row r="46" spans="1:5" ht="18.75">
      <c r="A46" s="469">
        <v>460</v>
      </c>
      <c r="B46" s="469" t="s">
        <v>795</v>
      </c>
      <c r="C46" s="481">
        <v>1.8</v>
      </c>
      <c r="D46" s="466" t="s">
        <v>752</v>
      </c>
    </row>
    <row r="47" spans="1:5" ht="18.75">
      <c r="A47" s="469">
        <v>470</v>
      </c>
      <c r="B47" s="469" t="s">
        <v>796</v>
      </c>
      <c r="C47" s="481">
        <v>1.8</v>
      </c>
      <c r="D47" s="466" t="s">
        <v>752</v>
      </c>
    </row>
    <row r="48" spans="1:5" ht="18.75">
      <c r="B48" s="469" t="s">
        <v>943</v>
      </c>
      <c r="C48" s="465">
        <v>1</v>
      </c>
    </row>
    <row r="55" spans="12:16">
      <c r="L55" s="785"/>
      <c r="M55" s="786"/>
      <c r="N55" s="790"/>
      <c r="O55" s="463"/>
      <c r="P55"/>
    </row>
  </sheetData>
  <autoFilter ref="A1:P48" xr:uid="{00000000-0009-0000-0000-000014000000}"/>
  <pageMargins left="0.511811024" right="0.511811024" top="0.78740157499999996" bottom="0.78740157499999996" header="0.31496062000000002" footer="0.31496062000000002"/>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5"/>
  <dimension ref="A1:P21"/>
  <sheetViews>
    <sheetView showGridLines="0" workbookViewId="0">
      <selection activeCell="J12" sqref="J12:J13"/>
    </sheetView>
  </sheetViews>
  <sheetFormatPr defaultColWidth="8.85546875" defaultRowHeight="12.75"/>
  <cols>
    <col min="1" max="1" width="18.42578125" customWidth="1"/>
  </cols>
  <sheetData>
    <row r="1" spans="1:16" ht="18.75" customHeight="1">
      <c r="A1" s="1407" t="s">
        <v>295</v>
      </c>
      <c r="B1" s="1407" t="s">
        <v>294</v>
      </c>
      <c r="C1" s="1408"/>
      <c r="D1" s="1408"/>
      <c r="E1" s="1408"/>
      <c r="F1" s="1408"/>
      <c r="G1" s="1408"/>
      <c r="H1" s="1408"/>
      <c r="I1" s="1408"/>
      <c r="J1" s="1408"/>
      <c r="K1" s="1408"/>
      <c r="L1" s="1408"/>
      <c r="M1" s="1408"/>
      <c r="N1" s="1408"/>
      <c r="O1" s="1408"/>
    </row>
    <row r="2" spans="1:16" ht="15.75" customHeight="1">
      <c r="A2" s="1407"/>
      <c r="B2" s="1408"/>
      <c r="C2" s="1408"/>
      <c r="D2" s="1408"/>
      <c r="E2" s="1408"/>
      <c r="F2" s="1408"/>
      <c r="G2" s="1408"/>
      <c r="H2" s="1408"/>
      <c r="I2" s="1408"/>
      <c r="J2" s="1408"/>
      <c r="K2" s="1408"/>
      <c r="L2" s="1408"/>
      <c r="M2" s="1408"/>
      <c r="N2" s="1408"/>
      <c r="O2" s="1408"/>
    </row>
    <row r="3" spans="1:16">
      <c r="A3" s="1407"/>
      <c r="B3" s="1408"/>
      <c r="C3" s="1408"/>
      <c r="D3" s="1408"/>
      <c r="E3" s="1408"/>
      <c r="F3" s="1408"/>
      <c r="G3" s="1408"/>
      <c r="H3" s="1408"/>
      <c r="I3" s="1408"/>
      <c r="J3" s="1408"/>
      <c r="K3" s="1408"/>
      <c r="L3" s="1408"/>
      <c r="M3" s="1408"/>
      <c r="N3" s="1408"/>
      <c r="O3" s="1408"/>
    </row>
    <row r="4" spans="1:16">
      <c r="A4" s="1407"/>
      <c r="B4" s="1406">
        <v>1</v>
      </c>
      <c r="C4" s="1406">
        <v>2</v>
      </c>
      <c r="D4" s="1406">
        <v>3</v>
      </c>
      <c r="E4" s="1406">
        <v>4</v>
      </c>
      <c r="F4" s="1406">
        <v>6</v>
      </c>
      <c r="G4" s="1406">
        <v>8</v>
      </c>
      <c r="H4" s="1406">
        <v>10</v>
      </c>
      <c r="I4" s="1406">
        <v>12</v>
      </c>
      <c r="J4" s="1406">
        <v>14</v>
      </c>
      <c r="K4" s="1406">
        <v>16</v>
      </c>
      <c r="L4" s="1406">
        <v>18</v>
      </c>
      <c r="M4" s="1406">
        <v>20</v>
      </c>
      <c r="N4" s="1406">
        <v>24</v>
      </c>
      <c r="O4" s="1406" t="s">
        <v>293</v>
      </c>
    </row>
    <row r="5" spans="1:16">
      <c r="A5" s="1407"/>
      <c r="B5" s="1406"/>
      <c r="C5" s="1406"/>
      <c r="D5" s="1406"/>
      <c r="E5" s="1406"/>
      <c r="F5" s="1406"/>
      <c r="G5" s="1406"/>
      <c r="H5" s="1406"/>
      <c r="I5" s="1406"/>
      <c r="J5" s="1406"/>
      <c r="K5" s="1406"/>
      <c r="L5" s="1406"/>
      <c r="M5" s="1406"/>
      <c r="N5" s="1406"/>
      <c r="O5" s="1406"/>
    </row>
    <row r="6" spans="1:16" ht="20.100000000000001" customHeight="1">
      <c r="A6" s="1404" t="s">
        <v>292</v>
      </c>
      <c r="B6" s="1404">
        <v>3.5</v>
      </c>
      <c r="C6" s="1404">
        <v>3.5</v>
      </c>
      <c r="D6" s="1404">
        <v>4</v>
      </c>
      <c r="E6" s="1404">
        <v>4</v>
      </c>
      <c r="F6" s="1404">
        <v>4</v>
      </c>
      <c r="G6" s="1404">
        <v>4</v>
      </c>
      <c r="H6" s="1404">
        <v>4</v>
      </c>
      <c r="I6" s="1404">
        <v>4</v>
      </c>
      <c r="J6" s="1404">
        <v>4.5</v>
      </c>
      <c r="K6" s="1404">
        <v>4.5</v>
      </c>
      <c r="L6" s="1404">
        <v>4.5</v>
      </c>
      <c r="M6" s="1404">
        <v>4.5</v>
      </c>
      <c r="N6" s="1404">
        <v>4.5</v>
      </c>
      <c r="O6" s="1404">
        <v>4.5</v>
      </c>
    </row>
    <row r="7" spans="1:16" ht="20.100000000000001" customHeight="1">
      <c r="A7" s="1404"/>
      <c r="B7" s="1404"/>
      <c r="C7" s="1404"/>
      <c r="D7" s="1404"/>
      <c r="E7" s="1404"/>
      <c r="F7" s="1404"/>
      <c r="G7" s="1404"/>
      <c r="H7" s="1404"/>
      <c r="I7" s="1404"/>
      <c r="J7" s="1404"/>
      <c r="K7" s="1404"/>
      <c r="L7" s="1404"/>
      <c r="M7" s="1404"/>
      <c r="N7" s="1404"/>
      <c r="O7" s="1404"/>
    </row>
    <row r="8" spans="1:16" ht="20.100000000000001" customHeight="1">
      <c r="A8" s="1404" t="s">
        <v>291</v>
      </c>
      <c r="B8" s="1404">
        <v>3</v>
      </c>
      <c r="C8" s="1404">
        <v>3.5</v>
      </c>
      <c r="D8" s="1404">
        <v>3.5</v>
      </c>
      <c r="E8" s="1404">
        <v>3.5</v>
      </c>
      <c r="F8" s="1404">
        <v>4</v>
      </c>
      <c r="G8" s="1404">
        <v>4</v>
      </c>
      <c r="H8" s="1404">
        <v>4</v>
      </c>
      <c r="I8" s="1404">
        <v>4</v>
      </c>
      <c r="J8" s="1404">
        <v>4</v>
      </c>
      <c r="K8" s="1404">
        <v>4</v>
      </c>
      <c r="L8" s="1404">
        <v>4</v>
      </c>
      <c r="M8" s="1404">
        <v>4</v>
      </c>
      <c r="N8" s="1404">
        <v>4</v>
      </c>
      <c r="O8" s="1404">
        <v>4</v>
      </c>
      <c r="P8" s="1405" t="s">
        <v>334</v>
      </c>
    </row>
    <row r="9" spans="1:16" ht="20.100000000000001" customHeight="1">
      <c r="A9" s="1404"/>
      <c r="B9" s="1404"/>
      <c r="C9" s="1404"/>
      <c r="D9" s="1404"/>
      <c r="E9" s="1404"/>
      <c r="F9" s="1404"/>
      <c r="G9" s="1404"/>
      <c r="H9" s="1404"/>
      <c r="I9" s="1404"/>
      <c r="J9" s="1404"/>
      <c r="K9" s="1404"/>
      <c r="L9" s="1404"/>
      <c r="M9" s="1404"/>
      <c r="N9" s="1404"/>
      <c r="O9" s="1404"/>
      <c r="P9" s="1405"/>
    </row>
    <row r="10" spans="1:16" ht="20.100000000000001" customHeight="1">
      <c r="A10" s="1404" t="s">
        <v>290</v>
      </c>
      <c r="B10" s="1404">
        <v>3</v>
      </c>
      <c r="C10" s="1404">
        <v>3</v>
      </c>
      <c r="D10" s="1404">
        <v>3</v>
      </c>
      <c r="E10" s="1404">
        <v>3.5</v>
      </c>
      <c r="F10" s="1404">
        <v>3.5</v>
      </c>
      <c r="G10" s="1404">
        <v>3.5</v>
      </c>
      <c r="H10" s="1404">
        <v>3.5</v>
      </c>
      <c r="I10" s="1404">
        <v>3.5</v>
      </c>
      <c r="J10" s="1404">
        <v>3.5</v>
      </c>
      <c r="K10" s="1404">
        <v>3.5</v>
      </c>
      <c r="L10" s="1404">
        <v>3.5</v>
      </c>
      <c r="M10" s="1404">
        <v>3.5</v>
      </c>
      <c r="N10" s="1404">
        <v>3.5</v>
      </c>
      <c r="O10" s="1404">
        <v>3.5</v>
      </c>
    </row>
    <row r="11" spans="1:16" ht="20.100000000000001" customHeight="1">
      <c r="A11" s="1404"/>
      <c r="B11" s="1404"/>
      <c r="C11" s="1404"/>
      <c r="D11" s="1404"/>
      <c r="E11" s="1404"/>
      <c r="F11" s="1404"/>
      <c r="G11" s="1404"/>
      <c r="H11" s="1404"/>
      <c r="I11" s="1404"/>
      <c r="J11" s="1404"/>
      <c r="K11" s="1404"/>
      <c r="L11" s="1404"/>
      <c r="M11" s="1404"/>
      <c r="N11" s="1404"/>
      <c r="O11" s="1404"/>
    </row>
    <row r="12" spans="1:16" ht="20.100000000000001" customHeight="1">
      <c r="A12" s="1404" t="s">
        <v>289</v>
      </c>
      <c r="B12" s="1404">
        <v>2.5</v>
      </c>
      <c r="C12" s="1404">
        <v>2.5</v>
      </c>
      <c r="D12" s="1404">
        <v>3</v>
      </c>
      <c r="E12" s="1404">
        <v>3</v>
      </c>
      <c r="F12" s="1404">
        <v>3</v>
      </c>
      <c r="G12" s="1404">
        <v>3</v>
      </c>
      <c r="H12" s="1404">
        <v>3</v>
      </c>
      <c r="I12" s="1404">
        <v>3</v>
      </c>
      <c r="J12" s="1404">
        <v>3</v>
      </c>
      <c r="K12" s="1404">
        <v>3</v>
      </c>
      <c r="L12" s="1404">
        <v>3</v>
      </c>
      <c r="M12" s="1404">
        <v>3</v>
      </c>
      <c r="N12" s="1404">
        <v>3</v>
      </c>
      <c r="O12" s="1404">
        <v>3</v>
      </c>
    </row>
    <row r="13" spans="1:16" ht="20.100000000000001" customHeight="1">
      <c r="A13" s="1404"/>
      <c r="B13" s="1404"/>
      <c r="C13" s="1404"/>
      <c r="D13" s="1404"/>
      <c r="E13" s="1404"/>
      <c r="F13" s="1404"/>
      <c r="G13" s="1404"/>
      <c r="H13" s="1404"/>
      <c r="I13" s="1404"/>
      <c r="J13" s="1404"/>
      <c r="K13" s="1404"/>
      <c r="L13" s="1404"/>
      <c r="M13" s="1404"/>
      <c r="N13" s="1404"/>
      <c r="O13" s="1404"/>
    </row>
    <row r="14" spans="1:16" ht="20.100000000000001" customHeight="1">
      <c r="A14" s="1404" t="s">
        <v>288</v>
      </c>
      <c r="B14" s="1404">
        <v>2.5</v>
      </c>
      <c r="C14" s="1404">
        <v>2.5</v>
      </c>
      <c r="D14" s="1404">
        <v>2.5</v>
      </c>
      <c r="E14" s="1404">
        <v>2.5</v>
      </c>
      <c r="F14" s="1404">
        <v>2.5</v>
      </c>
      <c r="G14" s="1404">
        <v>3</v>
      </c>
      <c r="H14" s="1404">
        <v>3</v>
      </c>
      <c r="I14" s="1404">
        <v>3</v>
      </c>
      <c r="J14" s="1404">
        <v>3</v>
      </c>
      <c r="K14" s="1404">
        <v>3</v>
      </c>
      <c r="L14" s="1404">
        <v>3</v>
      </c>
      <c r="M14" s="1404">
        <v>3</v>
      </c>
      <c r="N14" s="1404">
        <v>3</v>
      </c>
      <c r="O14" s="1404">
        <v>3</v>
      </c>
      <c r="P14" s="1405" t="s">
        <v>333</v>
      </c>
    </row>
    <row r="15" spans="1:16" ht="20.100000000000001" customHeight="1">
      <c r="A15" s="1404"/>
      <c r="B15" s="1404"/>
      <c r="C15" s="1404"/>
      <c r="D15" s="1404"/>
      <c r="E15" s="1404"/>
      <c r="F15" s="1404"/>
      <c r="G15" s="1404"/>
      <c r="H15" s="1404"/>
      <c r="I15" s="1404"/>
      <c r="J15" s="1404"/>
      <c r="K15" s="1404"/>
      <c r="L15" s="1404"/>
      <c r="M15" s="1404"/>
      <c r="N15" s="1404"/>
      <c r="O15" s="1404"/>
      <c r="P15" s="1405"/>
    </row>
    <row r="16" spans="1:16" ht="20.100000000000001" customHeight="1">
      <c r="A16" s="1404" t="s">
        <v>287</v>
      </c>
      <c r="B16" s="1404">
        <v>2</v>
      </c>
      <c r="C16" s="1404">
        <v>2</v>
      </c>
      <c r="D16" s="1404">
        <v>2.5</v>
      </c>
      <c r="E16" s="1404">
        <v>2.5</v>
      </c>
      <c r="F16" s="1404">
        <v>2.5</v>
      </c>
      <c r="G16" s="1404">
        <v>2.5</v>
      </c>
      <c r="H16" s="1404">
        <v>2.5</v>
      </c>
      <c r="I16" s="1404">
        <v>2.5</v>
      </c>
      <c r="J16" s="1404">
        <v>2.5</v>
      </c>
      <c r="K16" s="1404">
        <v>2.5</v>
      </c>
      <c r="L16" s="1404">
        <v>2.5</v>
      </c>
      <c r="M16" s="1404">
        <v>2.5</v>
      </c>
      <c r="N16" s="1404">
        <v>2.5</v>
      </c>
      <c r="O16" s="1404">
        <v>2.5</v>
      </c>
    </row>
    <row r="17" spans="1:15" ht="20.100000000000001" customHeight="1">
      <c r="A17" s="1404"/>
      <c r="B17" s="1404"/>
      <c r="C17" s="1404"/>
      <c r="D17" s="1404"/>
      <c r="E17" s="1404"/>
      <c r="F17" s="1404"/>
      <c r="G17" s="1404"/>
      <c r="H17" s="1404"/>
      <c r="I17" s="1404"/>
      <c r="J17" s="1404"/>
      <c r="K17" s="1404"/>
      <c r="L17" s="1404"/>
      <c r="M17" s="1404"/>
      <c r="N17" s="1404"/>
      <c r="O17" s="1404"/>
    </row>
    <row r="18" spans="1:15" ht="20.100000000000001" customHeight="1">
      <c r="A18" s="1404" t="s">
        <v>286</v>
      </c>
      <c r="B18" s="1404">
        <v>2</v>
      </c>
      <c r="C18" s="1404">
        <v>2</v>
      </c>
      <c r="D18" s="1404">
        <v>2</v>
      </c>
      <c r="E18" s="1404">
        <v>2</v>
      </c>
      <c r="F18" s="1404">
        <v>2</v>
      </c>
      <c r="G18" s="1404">
        <v>2</v>
      </c>
      <c r="H18" s="1404">
        <v>2</v>
      </c>
      <c r="I18" s="1404">
        <v>2</v>
      </c>
      <c r="J18" s="1404">
        <v>2</v>
      </c>
      <c r="K18" s="1404">
        <v>2</v>
      </c>
      <c r="L18" s="1404">
        <v>2</v>
      </c>
      <c r="M18" s="1404">
        <v>2</v>
      </c>
      <c r="N18" s="1404">
        <v>2</v>
      </c>
      <c r="O18" s="1404">
        <v>2</v>
      </c>
    </row>
    <row r="19" spans="1:15" ht="20.100000000000001" customHeight="1">
      <c r="A19" s="1404"/>
      <c r="B19" s="1404"/>
      <c r="C19" s="1404"/>
      <c r="D19" s="1404"/>
      <c r="E19" s="1404"/>
      <c r="F19" s="1404"/>
      <c r="G19" s="1404"/>
      <c r="H19" s="1404"/>
      <c r="I19" s="1404"/>
      <c r="J19" s="1404"/>
      <c r="K19" s="1404"/>
      <c r="L19" s="1404"/>
      <c r="M19" s="1404"/>
      <c r="N19" s="1404"/>
      <c r="O19" s="1404"/>
    </row>
    <row r="20" spans="1:15" ht="20.100000000000001" customHeight="1">
      <c r="A20" s="1404" t="s">
        <v>285</v>
      </c>
      <c r="B20" s="1404">
        <v>1.5</v>
      </c>
      <c r="C20" s="1404">
        <v>1.5</v>
      </c>
      <c r="D20" s="1404">
        <v>1.5</v>
      </c>
      <c r="E20" s="1404">
        <v>1.5</v>
      </c>
      <c r="F20" s="1404">
        <v>1.5</v>
      </c>
      <c r="G20" s="1404">
        <v>1.5</v>
      </c>
      <c r="H20" s="1404">
        <v>1.5</v>
      </c>
      <c r="I20" s="1404">
        <v>1.5</v>
      </c>
      <c r="J20" s="1404">
        <v>1.5</v>
      </c>
      <c r="K20" s="1404">
        <v>1.5</v>
      </c>
      <c r="L20" s="1404">
        <v>1.5</v>
      </c>
      <c r="M20" s="1404">
        <v>1.5</v>
      </c>
      <c r="N20" s="1404">
        <v>1.5</v>
      </c>
      <c r="O20" s="1404">
        <v>1.5</v>
      </c>
    </row>
    <row r="21" spans="1:15" ht="20.100000000000001" customHeight="1">
      <c r="A21" s="1404"/>
      <c r="B21" s="1404"/>
      <c r="C21" s="1404"/>
      <c r="D21" s="1404"/>
      <c r="E21" s="1404"/>
      <c r="F21" s="1404"/>
      <c r="G21" s="1404"/>
      <c r="H21" s="1404"/>
      <c r="I21" s="1404"/>
      <c r="J21" s="1404"/>
      <c r="K21" s="1404"/>
      <c r="L21" s="1404"/>
      <c r="M21" s="1404"/>
      <c r="N21" s="1404"/>
      <c r="O21" s="1404"/>
    </row>
  </sheetData>
  <mergeCells count="138">
    <mergeCell ref="P14:P15"/>
    <mergeCell ref="P8:P9"/>
    <mergeCell ref="J4:J5"/>
    <mergeCell ref="K4:K5"/>
    <mergeCell ref="L4:L5"/>
    <mergeCell ref="M4:M5"/>
    <mergeCell ref="N4:N5"/>
    <mergeCell ref="O4:O5"/>
    <mergeCell ref="A1:A5"/>
    <mergeCell ref="B1:O3"/>
    <mergeCell ref="B4:B5"/>
    <mergeCell ref="C4:C5"/>
    <mergeCell ref="D4:D5"/>
    <mergeCell ref="E4:E5"/>
    <mergeCell ref="F4:F5"/>
    <mergeCell ref="G4:G5"/>
    <mergeCell ref="H4:H5"/>
    <mergeCell ref="I4:I5"/>
    <mergeCell ref="M6:M7"/>
    <mergeCell ref="N6:N7"/>
    <mergeCell ref="O6:O7"/>
    <mergeCell ref="A8:A9"/>
    <mergeCell ref="B8:B9"/>
    <mergeCell ref="C8:C9"/>
    <mergeCell ref="O8:O9"/>
    <mergeCell ref="I8:I9"/>
    <mergeCell ref="J8:J9"/>
    <mergeCell ref="K8:K9"/>
    <mergeCell ref="L8:L9"/>
    <mergeCell ref="M8:M9"/>
    <mergeCell ref="D8:D9"/>
    <mergeCell ref="E8:E9"/>
    <mergeCell ref="F8:F9"/>
    <mergeCell ref="G8:G9"/>
    <mergeCell ref="H8:H9"/>
    <mergeCell ref="L6:L7"/>
    <mergeCell ref="A6:A7"/>
    <mergeCell ref="B6:B7"/>
    <mergeCell ref="C6:C7"/>
    <mergeCell ref="D6:D7"/>
    <mergeCell ref="E6:E7"/>
    <mergeCell ref="F6:F7"/>
    <mergeCell ref="N8:N9"/>
    <mergeCell ref="G6:G7"/>
    <mergeCell ref="H6:H7"/>
    <mergeCell ref="I6:I7"/>
    <mergeCell ref="J6:J7"/>
    <mergeCell ref="K6:K7"/>
    <mergeCell ref="O10:O11"/>
    <mergeCell ref="A12:A13"/>
    <mergeCell ref="B12:B13"/>
    <mergeCell ref="C12:C13"/>
    <mergeCell ref="D12:D13"/>
    <mergeCell ref="E12:E13"/>
    <mergeCell ref="F12:F13"/>
    <mergeCell ref="G12:G13"/>
    <mergeCell ref="H12:H13"/>
    <mergeCell ref="I12:I13"/>
    <mergeCell ref="I10:I11"/>
    <mergeCell ref="J10:J11"/>
    <mergeCell ref="K10:K11"/>
    <mergeCell ref="L10:L11"/>
    <mergeCell ref="M10:M11"/>
    <mergeCell ref="N10:N11"/>
    <mergeCell ref="A10:A11"/>
    <mergeCell ref="B10:B11"/>
    <mergeCell ref="C10:C11"/>
    <mergeCell ref="D10:D11"/>
    <mergeCell ref="E10:E11"/>
    <mergeCell ref="F10:F11"/>
    <mergeCell ref="G10:G11"/>
    <mergeCell ref="H10:H11"/>
    <mergeCell ref="J12:J13"/>
    <mergeCell ref="K12:K13"/>
    <mergeCell ref="L12:L13"/>
    <mergeCell ref="M12:M13"/>
    <mergeCell ref="N12:N13"/>
    <mergeCell ref="O12:O13"/>
    <mergeCell ref="I16:I17"/>
    <mergeCell ref="J16:J17"/>
    <mergeCell ref="K16:K17"/>
    <mergeCell ref="L16:L17"/>
    <mergeCell ref="M16:M17"/>
    <mergeCell ref="O14:O15"/>
    <mergeCell ref="I14:I15"/>
    <mergeCell ref="J14:J15"/>
    <mergeCell ref="K14:K15"/>
    <mergeCell ref="L14:L15"/>
    <mergeCell ref="N16:N17"/>
    <mergeCell ref="O16:O17"/>
    <mergeCell ref="A16:A17"/>
    <mergeCell ref="B16:B17"/>
    <mergeCell ref="C16:C17"/>
    <mergeCell ref="D16:D17"/>
    <mergeCell ref="E16:E17"/>
    <mergeCell ref="F16:F17"/>
    <mergeCell ref="G16:G17"/>
    <mergeCell ref="G14:G15"/>
    <mergeCell ref="H14:H15"/>
    <mergeCell ref="A14:A15"/>
    <mergeCell ref="B14:B15"/>
    <mergeCell ref="C14:C15"/>
    <mergeCell ref="D14:D15"/>
    <mergeCell ref="E14:E15"/>
    <mergeCell ref="F14:F15"/>
    <mergeCell ref="G18:G19"/>
    <mergeCell ref="H18:H19"/>
    <mergeCell ref="C18:C19"/>
    <mergeCell ref="D18:D19"/>
    <mergeCell ref="E18:E19"/>
    <mergeCell ref="H16:H17"/>
    <mergeCell ref="M14:M15"/>
    <mergeCell ref="N14:N15"/>
    <mergeCell ref="F18:F19"/>
    <mergeCell ref="J20:J21"/>
    <mergeCell ref="K20:K21"/>
    <mergeCell ref="L20:L21"/>
    <mergeCell ref="M20:M21"/>
    <mergeCell ref="N20:N21"/>
    <mergeCell ref="O20:O21"/>
    <mergeCell ref="O18:O19"/>
    <mergeCell ref="A20:A21"/>
    <mergeCell ref="B20:B21"/>
    <mergeCell ref="C20:C21"/>
    <mergeCell ref="D20:D21"/>
    <mergeCell ref="E20:E21"/>
    <mergeCell ref="F20:F21"/>
    <mergeCell ref="G20:G21"/>
    <mergeCell ref="H20:H21"/>
    <mergeCell ref="I20:I21"/>
    <mergeCell ref="I18:I19"/>
    <mergeCell ref="J18:J19"/>
    <mergeCell ref="K18:K19"/>
    <mergeCell ref="L18:L19"/>
    <mergeCell ref="M18:M19"/>
    <mergeCell ref="N18:N19"/>
    <mergeCell ref="A18:A19"/>
    <mergeCell ref="B18:B19"/>
  </mergeCell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3:T20"/>
  <sheetViews>
    <sheetView showGridLines="0" workbookViewId="0">
      <selection activeCell="K17" sqref="K17"/>
    </sheetView>
  </sheetViews>
  <sheetFormatPr defaultColWidth="8.85546875" defaultRowHeight="12.75"/>
  <cols>
    <col min="1" max="1" width="17.42578125" customWidth="1"/>
    <col min="2" max="15" width="6.7109375" customWidth="1"/>
    <col min="17" max="17" width="27.42578125" hidden="1" customWidth="1"/>
    <col min="18" max="18" width="31" hidden="1" customWidth="1"/>
    <col min="19" max="19" width="45.42578125" hidden="1" customWidth="1"/>
    <col min="20" max="20" width="33.85546875" hidden="1" customWidth="1"/>
  </cols>
  <sheetData>
    <row r="3" spans="1:20" ht="24.75" customHeight="1">
      <c r="A3" s="1415" t="s">
        <v>295</v>
      </c>
      <c r="B3" s="1417" t="s">
        <v>294</v>
      </c>
      <c r="C3" s="1417"/>
      <c r="D3" s="1417"/>
      <c r="E3" s="1417"/>
      <c r="F3" s="1417"/>
      <c r="G3" s="1417"/>
      <c r="H3" s="1417"/>
      <c r="I3" s="1417"/>
      <c r="J3" s="1417"/>
      <c r="K3" s="1417"/>
      <c r="L3" s="1417"/>
      <c r="M3" s="1417"/>
      <c r="N3" s="1417"/>
      <c r="O3" s="1418"/>
      <c r="S3" s="77" t="s">
        <v>325</v>
      </c>
      <c r="T3" s="77" t="s">
        <v>324</v>
      </c>
    </row>
    <row r="4" spans="1:20" ht="13.5">
      <c r="A4" s="1416"/>
      <c r="B4" s="1413">
        <v>1</v>
      </c>
      <c r="C4" s="1413">
        <v>2</v>
      </c>
      <c r="D4" s="1413">
        <v>3</v>
      </c>
      <c r="E4" s="1413">
        <v>4</v>
      </c>
      <c r="F4" s="1413">
        <v>6</v>
      </c>
      <c r="G4" s="1413">
        <v>8</v>
      </c>
      <c r="H4" s="1413">
        <v>10</v>
      </c>
      <c r="I4" s="1413">
        <v>12</v>
      </c>
      <c r="J4" s="1413">
        <v>14</v>
      </c>
      <c r="K4" s="1413">
        <v>16</v>
      </c>
      <c r="L4" s="1413">
        <v>18</v>
      </c>
      <c r="M4" s="1413">
        <v>20</v>
      </c>
      <c r="N4" s="1413">
        <v>24</v>
      </c>
      <c r="O4" s="1414" t="s">
        <v>293</v>
      </c>
      <c r="S4" s="76" t="s">
        <v>323</v>
      </c>
      <c r="T4" s="75" t="s">
        <v>322</v>
      </c>
    </row>
    <row r="5" spans="1:20" ht="13.5">
      <c r="A5" s="1416"/>
      <c r="B5" s="1413"/>
      <c r="C5" s="1413"/>
      <c r="D5" s="1413"/>
      <c r="E5" s="1413"/>
      <c r="F5" s="1413"/>
      <c r="G5" s="1413"/>
      <c r="H5" s="1413"/>
      <c r="I5" s="1413"/>
      <c r="J5" s="1413"/>
      <c r="K5" s="1413"/>
      <c r="L5" s="1413"/>
      <c r="M5" s="1413"/>
      <c r="N5" s="1413"/>
      <c r="O5" s="1414"/>
      <c r="S5" s="74" t="s">
        <v>321</v>
      </c>
      <c r="T5" s="73" t="s">
        <v>320</v>
      </c>
    </row>
    <row r="6" spans="1:20" ht="20.100000000000001" customHeight="1">
      <c r="A6" s="71" t="s">
        <v>319</v>
      </c>
      <c r="B6" s="70">
        <v>1.5</v>
      </c>
      <c r="C6" s="70">
        <v>1.5</v>
      </c>
      <c r="D6" s="70">
        <v>1.5</v>
      </c>
      <c r="E6" s="70">
        <v>1.5</v>
      </c>
      <c r="F6" s="70">
        <v>1.5</v>
      </c>
      <c r="G6" s="70">
        <v>1.5</v>
      </c>
      <c r="H6" s="70">
        <v>1.5</v>
      </c>
      <c r="I6" s="70">
        <v>1.5</v>
      </c>
      <c r="J6" s="70">
        <v>1.5</v>
      </c>
      <c r="K6" s="70">
        <v>1.5</v>
      </c>
      <c r="L6" s="70">
        <v>1.5</v>
      </c>
      <c r="M6" s="70">
        <v>1.5</v>
      </c>
      <c r="N6" s="70">
        <v>1.5</v>
      </c>
      <c r="O6" s="69">
        <v>1.5</v>
      </c>
      <c r="S6" s="74" t="s">
        <v>318</v>
      </c>
      <c r="T6" s="73" t="s">
        <v>317</v>
      </c>
    </row>
    <row r="7" spans="1:20" ht="20.100000000000001" customHeight="1">
      <c r="A7" s="72" t="s">
        <v>316</v>
      </c>
      <c r="B7" s="70">
        <v>1.5</v>
      </c>
      <c r="C7" s="70">
        <v>1.5</v>
      </c>
      <c r="D7" s="70">
        <v>1.5</v>
      </c>
      <c r="E7" s="70">
        <v>1.5</v>
      </c>
      <c r="F7" s="70">
        <v>1.5</v>
      </c>
      <c r="G7" s="70">
        <v>1.5</v>
      </c>
      <c r="H7" s="70">
        <v>1.5</v>
      </c>
      <c r="I7" s="70">
        <v>1.5</v>
      </c>
      <c r="J7" s="70">
        <v>1.5</v>
      </c>
      <c r="K7" s="70">
        <v>1.5</v>
      </c>
      <c r="L7" s="70">
        <v>1.5</v>
      </c>
      <c r="M7" s="70">
        <v>1.5</v>
      </c>
      <c r="N7" s="70">
        <v>1.5</v>
      </c>
      <c r="O7" s="69">
        <v>1.5</v>
      </c>
      <c r="S7" s="1409" t="s">
        <v>315</v>
      </c>
      <c r="T7" s="1411" t="s">
        <v>314</v>
      </c>
    </row>
    <row r="8" spans="1:20" ht="20.100000000000001" customHeight="1">
      <c r="A8" s="72" t="s">
        <v>313</v>
      </c>
      <c r="B8" s="70">
        <v>1.5</v>
      </c>
      <c r="C8" s="70">
        <v>1.5</v>
      </c>
      <c r="D8" s="70">
        <v>1.5</v>
      </c>
      <c r="E8" s="70">
        <v>1.5</v>
      </c>
      <c r="F8" s="70">
        <v>1.5</v>
      </c>
      <c r="G8" s="70">
        <v>1.5</v>
      </c>
      <c r="H8" s="70">
        <v>1.5</v>
      </c>
      <c r="I8" s="70">
        <v>1.5</v>
      </c>
      <c r="J8" s="70">
        <v>1.5</v>
      </c>
      <c r="K8" s="70">
        <v>1.5</v>
      </c>
      <c r="L8" s="70">
        <v>1.5</v>
      </c>
      <c r="M8" s="70">
        <v>1.5</v>
      </c>
      <c r="N8" s="70">
        <v>1.5</v>
      </c>
      <c r="O8" s="69">
        <v>1.5</v>
      </c>
      <c r="S8" s="1410"/>
      <c r="T8" s="1412"/>
    </row>
    <row r="9" spans="1:20" ht="20.100000000000001" customHeight="1">
      <c r="A9" s="72" t="s">
        <v>312</v>
      </c>
      <c r="B9" s="70" t="s">
        <v>309</v>
      </c>
      <c r="C9" s="70">
        <v>1.5</v>
      </c>
      <c r="D9" s="70">
        <v>1.5</v>
      </c>
      <c r="E9" s="70">
        <v>1.5</v>
      </c>
      <c r="F9" s="70">
        <v>1.5</v>
      </c>
      <c r="G9" s="70">
        <v>1.5</v>
      </c>
      <c r="H9" s="70">
        <v>1.5</v>
      </c>
      <c r="I9" s="70">
        <v>1.5</v>
      </c>
      <c r="J9" s="70">
        <v>1.5</v>
      </c>
      <c r="K9" s="70">
        <v>2</v>
      </c>
      <c r="L9" s="70">
        <v>2</v>
      </c>
      <c r="M9" s="70">
        <v>2</v>
      </c>
      <c r="N9" s="70">
        <v>2</v>
      </c>
      <c r="O9" s="69">
        <v>2</v>
      </c>
    </row>
    <row r="10" spans="1:20" ht="20.100000000000001" customHeight="1">
      <c r="A10" s="72" t="s">
        <v>311</v>
      </c>
      <c r="B10" s="70" t="s">
        <v>309</v>
      </c>
      <c r="C10" s="70">
        <v>1.5</v>
      </c>
      <c r="D10" s="70">
        <v>2</v>
      </c>
      <c r="E10" s="70">
        <v>2</v>
      </c>
      <c r="F10" s="70">
        <v>2</v>
      </c>
      <c r="G10" s="70">
        <v>2</v>
      </c>
      <c r="H10" s="70">
        <v>2.5</v>
      </c>
      <c r="I10" s="70">
        <v>2.5</v>
      </c>
      <c r="J10" s="70">
        <v>2.5</v>
      </c>
      <c r="K10" s="70">
        <v>2.5</v>
      </c>
      <c r="L10" s="70">
        <v>2.5</v>
      </c>
      <c r="M10" s="70">
        <v>2.5</v>
      </c>
      <c r="N10" s="70">
        <v>2.5</v>
      </c>
      <c r="O10" s="69">
        <v>2.5</v>
      </c>
    </row>
    <row r="11" spans="1:20" ht="20.100000000000001" customHeight="1">
      <c r="A11" s="71" t="s">
        <v>310</v>
      </c>
      <c r="B11" s="70" t="s">
        <v>309</v>
      </c>
      <c r="C11" s="70">
        <v>2</v>
      </c>
      <c r="D11" s="70">
        <v>2.5</v>
      </c>
      <c r="E11" s="70">
        <v>2.5</v>
      </c>
      <c r="F11" s="70">
        <v>2.5</v>
      </c>
      <c r="G11" s="70">
        <v>3</v>
      </c>
      <c r="H11" s="70">
        <v>3</v>
      </c>
      <c r="I11" s="70">
        <v>3</v>
      </c>
      <c r="J11" s="70">
        <v>3</v>
      </c>
      <c r="K11" s="70">
        <v>3.5</v>
      </c>
      <c r="L11" s="70">
        <v>3.5</v>
      </c>
      <c r="M11" s="70">
        <v>3.5</v>
      </c>
      <c r="N11" s="70">
        <v>3.5</v>
      </c>
      <c r="O11" s="69">
        <v>3.5</v>
      </c>
    </row>
    <row r="12" spans="1:20" ht="20.100000000000001" customHeight="1">
      <c r="A12" s="71" t="s">
        <v>308</v>
      </c>
      <c r="B12" s="70" t="s">
        <v>307</v>
      </c>
      <c r="C12" s="70">
        <v>2.5</v>
      </c>
      <c r="D12" s="70">
        <v>3</v>
      </c>
      <c r="E12" s="70">
        <v>3</v>
      </c>
      <c r="F12" s="70">
        <v>3.5</v>
      </c>
      <c r="G12" s="70">
        <v>3.5</v>
      </c>
      <c r="H12" s="70">
        <v>4</v>
      </c>
      <c r="I12" s="70">
        <v>4</v>
      </c>
      <c r="J12" s="70">
        <v>4</v>
      </c>
      <c r="K12" s="70">
        <v>4</v>
      </c>
      <c r="L12" s="70">
        <v>4.5</v>
      </c>
      <c r="M12" s="70">
        <v>4.5</v>
      </c>
      <c r="N12" s="70">
        <v>4.5</v>
      </c>
      <c r="O12" s="69">
        <v>4.5</v>
      </c>
    </row>
    <row r="13" spans="1:20" ht="20.100000000000001" customHeight="1">
      <c r="A13" s="71" t="s">
        <v>306</v>
      </c>
      <c r="B13" s="70" t="s">
        <v>304</v>
      </c>
      <c r="C13" s="70">
        <v>3</v>
      </c>
      <c r="D13" s="70">
        <v>3.5</v>
      </c>
      <c r="E13" s="70">
        <v>3.5</v>
      </c>
      <c r="F13" s="70">
        <v>4</v>
      </c>
      <c r="G13" s="70">
        <v>4.5</v>
      </c>
      <c r="H13" s="70">
        <v>4.5</v>
      </c>
      <c r="I13" s="70">
        <v>5</v>
      </c>
      <c r="J13" s="70">
        <v>5</v>
      </c>
      <c r="K13" s="70">
        <v>5</v>
      </c>
      <c r="L13" s="70">
        <v>5</v>
      </c>
      <c r="M13" s="70">
        <v>5.5</v>
      </c>
      <c r="N13" s="70">
        <v>5.5</v>
      </c>
      <c r="O13" s="69">
        <v>5.5</v>
      </c>
    </row>
    <row r="14" spans="1:20" ht="20.100000000000001" customHeight="1">
      <c r="A14" s="71" t="s">
        <v>305</v>
      </c>
      <c r="B14" s="70" t="s">
        <v>304</v>
      </c>
      <c r="C14" s="70">
        <v>3</v>
      </c>
      <c r="D14" s="70">
        <v>3.5</v>
      </c>
      <c r="E14" s="70">
        <v>4</v>
      </c>
      <c r="F14" s="70">
        <v>4.5</v>
      </c>
      <c r="G14" s="70">
        <v>4.5</v>
      </c>
      <c r="H14" s="70">
        <v>5</v>
      </c>
      <c r="I14" s="70">
        <v>5</v>
      </c>
      <c r="J14" s="70">
        <v>5.5</v>
      </c>
      <c r="K14" s="70">
        <v>5.5</v>
      </c>
      <c r="L14" s="70">
        <v>5.5</v>
      </c>
      <c r="M14" s="70">
        <v>6</v>
      </c>
      <c r="N14" s="70">
        <v>6</v>
      </c>
      <c r="O14" s="69">
        <v>6</v>
      </c>
    </row>
    <row r="15" spans="1:20" ht="20.100000000000001" customHeight="1">
      <c r="A15" s="68" t="s">
        <v>303</v>
      </c>
      <c r="B15" s="67" t="s">
        <v>302</v>
      </c>
      <c r="C15" s="67">
        <v>3.5</v>
      </c>
      <c r="D15" s="67">
        <v>4</v>
      </c>
      <c r="E15" s="67">
        <v>4.5</v>
      </c>
      <c r="F15" s="67">
        <v>5</v>
      </c>
      <c r="G15" s="67">
        <v>5.5</v>
      </c>
      <c r="H15" s="67">
        <v>5.5</v>
      </c>
      <c r="I15" s="67">
        <v>6</v>
      </c>
      <c r="J15" s="67">
        <v>6</v>
      </c>
      <c r="K15" s="67">
        <v>6.5</v>
      </c>
      <c r="L15" s="67">
        <v>6.5</v>
      </c>
      <c r="M15" s="67">
        <v>7</v>
      </c>
      <c r="N15" s="67">
        <v>7</v>
      </c>
      <c r="O15" s="66">
        <v>7</v>
      </c>
    </row>
    <row r="17" spans="17:18" ht="15">
      <c r="Q17" s="65" t="s">
        <v>301</v>
      </c>
      <c r="R17" s="65" t="s">
        <v>300</v>
      </c>
    </row>
    <row r="18" spans="17:18" ht="20.100000000000001" customHeight="1">
      <c r="Q18" s="64" t="s">
        <v>299</v>
      </c>
      <c r="R18" s="64" t="s">
        <v>298</v>
      </c>
    </row>
    <row r="19" spans="17:18" ht="20.100000000000001" customHeight="1">
      <c r="Q19" s="64" t="s">
        <v>297</v>
      </c>
      <c r="R19" s="64" t="s">
        <v>296</v>
      </c>
    </row>
    <row r="20" spans="17:18" ht="33.75" customHeight="1">
      <c r="Q20" s="63"/>
      <c r="R20" s="43"/>
    </row>
  </sheetData>
  <mergeCells count="18">
    <mergeCell ref="A3:A5"/>
    <mergeCell ref="B3:O3"/>
    <mergeCell ref="B4:B5"/>
    <mergeCell ref="C4:C5"/>
    <mergeCell ref="D4:D5"/>
    <mergeCell ref="E4:E5"/>
    <mergeCell ref="F4:F5"/>
    <mergeCell ref="G4:G5"/>
    <mergeCell ref="H4:H5"/>
    <mergeCell ref="I4:I5"/>
    <mergeCell ref="S7:S8"/>
    <mergeCell ref="T7:T8"/>
    <mergeCell ref="J4:J5"/>
    <mergeCell ref="K4:K5"/>
    <mergeCell ref="L4:L5"/>
    <mergeCell ref="M4:M5"/>
    <mergeCell ref="N4:N5"/>
    <mergeCell ref="O4:O5"/>
  </mergeCell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18"/>
  <dimension ref="A1:A10"/>
  <sheetViews>
    <sheetView workbookViewId="0">
      <selection activeCell="L27" sqref="L27"/>
    </sheetView>
  </sheetViews>
  <sheetFormatPr defaultColWidth="8.85546875" defaultRowHeight="12.75"/>
  <cols>
    <col min="1" max="1" width="16.28515625" customWidth="1"/>
  </cols>
  <sheetData>
    <row r="1" spans="1:1">
      <c r="A1" t="s">
        <v>396</v>
      </c>
    </row>
    <row r="2" spans="1:1">
      <c r="A2" s="101">
        <v>2.5000000000000001E-2</v>
      </c>
    </row>
    <row r="3" spans="1:1">
      <c r="A3" s="101">
        <v>3.7999999999999999E-2</v>
      </c>
    </row>
    <row r="4" spans="1:1">
      <c r="A4" s="101">
        <v>0.05</v>
      </c>
    </row>
    <row r="5" spans="1:1">
      <c r="A5" s="101">
        <v>6.3E-2</v>
      </c>
    </row>
    <row r="6" spans="1:1">
      <c r="A6" s="101">
        <v>7.4999999999999997E-2</v>
      </c>
    </row>
    <row r="7" spans="1:1">
      <c r="A7" s="101">
        <v>8.3000000000000004E-2</v>
      </c>
    </row>
    <row r="8" spans="1:1">
      <c r="A8" s="101">
        <v>0.1</v>
      </c>
    </row>
    <row r="9" spans="1:1">
      <c r="A9" s="101">
        <v>0.115</v>
      </c>
    </row>
    <row r="10" spans="1:1">
      <c r="A10" s="101">
        <v>0.125</v>
      </c>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19">
    <pageSetUpPr fitToPage="1"/>
  </sheetPr>
  <dimension ref="A1:Z88"/>
  <sheetViews>
    <sheetView showGridLines="0" zoomScale="85" zoomScaleNormal="85" zoomScaleSheetLayoutView="100" workbookViewId="0">
      <pane ySplit="9" topLeftCell="A42" activePane="bottomLeft" state="frozen"/>
      <selection activeCell="L41" sqref="L41"/>
      <selection pane="bottomLeft" activeCell="L41" sqref="L41"/>
    </sheetView>
  </sheetViews>
  <sheetFormatPr defaultColWidth="11.42578125" defaultRowHeight="12.75"/>
  <cols>
    <col min="1" max="1" width="6" style="4" customWidth="1"/>
    <col min="2" max="2" width="28.7109375" style="4" bestFit="1" customWidth="1"/>
    <col min="3" max="5" width="13.140625" style="4" customWidth="1"/>
    <col min="6" max="6" width="7.42578125" style="4" bestFit="1" customWidth="1"/>
    <col min="7" max="7" width="6.7109375" style="4" customWidth="1"/>
    <col min="8" max="8" width="5" style="4" customWidth="1"/>
    <col min="9" max="9" width="5.7109375" style="4" customWidth="1"/>
    <col min="10" max="10" width="5.140625" style="4" customWidth="1"/>
    <col min="11" max="11" width="4.7109375" style="4" customWidth="1"/>
    <col min="12" max="12" width="8.140625" style="4" customWidth="1"/>
    <col min="13" max="14" width="10.85546875" style="4" customWidth="1"/>
    <col min="15" max="15" width="6.42578125" style="4" customWidth="1"/>
    <col min="16" max="17" width="7.42578125" style="4" customWidth="1"/>
    <col min="18" max="18" width="5.85546875" style="4" customWidth="1"/>
    <col min="19" max="19" width="6.42578125" style="4" customWidth="1"/>
    <col min="20" max="20" width="5.85546875" style="4" customWidth="1"/>
    <col min="21" max="21" width="5.140625" style="4" customWidth="1"/>
    <col min="22" max="22" width="12.85546875" style="4" customWidth="1"/>
    <col min="23" max="23" width="23.85546875" style="4" bestFit="1" customWidth="1"/>
    <col min="24" max="24" width="20.7109375" style="4" customWidth="1"/>
    <col min="25" max="25" width="23.7109375" style="4" customWidth="1"/>
    <col min="26" max="26" width="5.42578125" style="4" customWidth="1"/>
    <col min="27" max="259" width="11.42578125" style="4"/>
    <col min="260" max="260" width="6" style="4" customWidth="1"/>
    <col min="261" max="261" width="15.7109375" style="4" customWidth="1"/>
    <col min="262" max="263" width="13.140625" style="4" customWidth="1"/>
    <col min="264" max="264" width="6.42578125" style="4" customWidth="1"/>
    <col min="265" max="265" width="6.7109375" style="4" customWidth="1"/>
    <col min="266" max="266" width="5" style="4" customWidth="1"/>
    <col min="267" max="267" width="5.7109375" style="4" customWidth="1"/>
    <col min="268" max="268" width="5.140625" style="4" customWidth="1"/>
    <col min="269" max="269" width="4.7109375" style="4" customWidth="1"/>
    <col min="270" max="270" width="8.140625" style="4" customWidth="1"/>
    <col min="271" max="271" width="10.85546875" style="4" customWidth="1"/>
    <col min="272" max="272" width="6.42578125" style="4" customWidth="1"/>
    <col min="273" max="273" width="7.42578125" style="4" customWidth="1"/>
    <col min="274" max="274" width="5.85546875" style="4" customWidth="1"/>
    <col min="275" max="275" width="6.42578125" style="4" customWidth="1"/>
    <col min="276" max="276" width="5.85546875" style="4" customWidth="1"/>
    <col min="277" max="277" width="5.140625" style="4" customWidth="1"/>
    <col min="278" max="278" width="12.85546875" style="4" customWidth="1"/>
    <col min="279" max="279" width="15" style="4" customWidth="1"/>
    <col min="280" max="280" width="20.7109375" style="4" customWidth="1"/>
    <col min="281" max="281" width="23.7109375" style="4" customWidth="1"/>
    <col min="282" max="282" width="5.42578125" style="4" customWidth="1"/>
    <col min="283" max="515" width="11.42578125" style="4"/>
    <col min="516" max="516" width="6" style="4" customWidth="1"/>
    <col min="517" max="517" width="15.7109375" style="4" customWidth="1"/>
    <col min="518" max="519" width="13.140625" style="4" customWidth="1"/>
    <col min="520" max="520" width="6.42578125" style="4" customWidth="1"/>
    <col min="521" max="521" width="6.7109375" style="4" customWidth="1"/>
    <col min="522" max="522" width="5" style="4" customWidth="1"/>
    <col min="523" max="523" width="5.7109375" style="4" customWidth="1"/>
    <col min="524" max="524" width="5.140625" style="4" customWidth="1"/>
    <col min="525" max="525" width="4.7109375" style="4" customWidth="1"/>
    <col min="526" max="526" width="8.140625" style="4" customWidth="1"/>
    <col min="527" max="527" width="10.85546875" style="4" customWidth="1"/>
    <col min="528" max="528" width="6.42578125" style="4" customWidth="1"/>
    <col min="529" max="529" width="7.42578125" style="4" customWidth="1"/>
    <col min="530" max="530" width="5.85546875" style="4" customWidth="1"/>
    <col min="531" max="531" width="6.42578125" style="4" customWidth="1"/>
    <col min="532" max="532" width="5.85546875" style="4" customWidth="1"/>
    <col min="533" max="533" width="5.140625" style="4" customWidth="1"/>
    <col min="534" max="534" width="12.85546875" style="4" customWidth="1"/>
    <col min="535" max="535" width="15" style="4" customWidth="1"/>
    <col min="536" max="536" width="20.7109375" style="4" customWidth="1"/>
    <col min="537" max="537" width="23.7109375" style="4" customWidth="1"/>
    <col min="538" max="538" width="5.42578125" style="4" customWidth="1"/>
    <col min="539" max="771" width="11.42578125" style="4"/>
    <col min="772" max="772" width="6" style="4" customWidth="1"/>
    <col min="773" max="773" width="15.7109375" style="4" customWidth="1"/>
    <col min="774" max="775" width="13.140625" style="4" customWidth="1"/>
    <col min="776" max="776" width="6.42578125" style="4" customWidth="1"/>
    <col min="777" max="777" width="6.7109375" style="4" customWidth="1"/>
    <col min="778" max="778" width="5" style="4" customWidth="1"/>
    <col min="779" max="779" width="5.7109375" style="4" customWidth="1"/>
    <col min="780" max="780" width="5.140625" style="4" customWidth="1"/>
    <col min="781" max="781" width="4.7109375" style="4" customWidth="1"/>
    <col min="782" max="782" width="8.140625" style="4" customWidth="1"/>
    <col min="783" max="783" width="10.85546875" style="4" customWidth="1"/>
    <col min="784" max="784" width="6.42578125" style="4" customWidth="1"/>
    <col min="785" max="785" width="7.42578125" style="4" customWidth="1"/>
    <col min="786" max="786" width="5.85546875" style="4" customWidth="1"/>
    <col min="787" max="787" width="6.42578125" style="4" customWidth="1"/>
    <col min="788" max="788" width="5.85546875" style="4" customWidth="1"/>
    <col min="789" max="789" width="5.140625" style="4" customWidth="1"/>
    <col min="790" max="790" width="12.85546875" style="4" customWidth="1"/>
    <col min="791" max="791" width="15" style="4" customWidth="1"/>
    <col min="792" max="792" width="20.7109375" style="4" customWidth="1"/>
    <col min="793" max="793" width="23.7109375" style="4" customWidth="1"/>
    <col min="794" max="794" width="5.42578125" style="4" customWidth="1"/>
    <col min="795" max="1027" width="11.42578125" style="4"/>
    <col min="1028" max="1028" width="6" style="4" customWidth="1"/>
    <col min="1029" max="1029" width="15.7109375" style="4" customWidth="1"/>
    <col min="1030" max="1031" width="13.140625" style="4" customWidth="1"/>
    <col min="1032" max="1032" width="6.42578125" style="4" customWidth="1"/>
    <col min="1033" max="1033" width="6.7109375" style="4" customWidth="1"/>
    <col min="1034" max="1034" width="5" style="4" customWidth="1"/>
    <col min="1035" max="1035" width="5.7109375" style="4" customWidth="1"/>
    <col min="1036" max="1036" width="5.140625" style="4" customWidth="1"/>
    <col min="1037" max="1037" width="4.7109375" style="4" customWidth="1"/>
    <col min="1038" max="1038" width="8.140625" style="4" customWidth="1"/>
    <col min="1039" max="1039" width="10.85546875" style="4" customWidth="1"/>
    <col min="1040" max="1040" width="6.42578125" style="4" customWidth="1"/>
    <col min="1041" max="1041" width="7.42578125" style="4" customWidth="1"/>
    <col min="1042" max="1042" width="5.85546875" style="4" customWidth="1"/>
    <col min="1043" max="1043" width="6.42578125" style="4" customWidth="1"/>
    <col min="1044" max="1044" width="5.85546875" style="4" customWidth="1"/>
    <col min="1045" max="1045" width="5.140625" style="4" customWidth="1"/>
    <col min="1046" max="1046" width="12.85546875" style="4" customWidth="1"/>
    <col min="1047" max="1047" width="15" style="4" customWidth="1"/>
    <col min="1048" max="1048" width="20.7109375" style="4" customWidth="1"/>
    <col min="1049" max="1049" width="23.7109375" style="4" customWidth="1"/>
    <col min="1050" max="1050" width="5.42578125" style="4" customWidth="1"/>
    <col min="1051" max="1283" width="11.42578125" style="4"/>
    <col min="1284" max="1284" width="6" style="4" customWidth="1"/>
    <col min="1285" max="1285" width="15.7109375" style="4" customWidth="1"/>
    <col min="1286" max="1287" width="13.140625" style="4" customWidth="1"/>
    <col min="1288" max="1288" width="6.42578125" style="4" customWidth="1"/>
    <col min="1289" max="1289" width="6.7109375" style="4" customWidth="1"/>
    <col min="1290" max="1290" width="5" style="4" customWidth="1"/>
    <col min="1291" max="1291" width="5.7109375" style="4" customWidth="1"/>
    <col min="1292" max="1292" width="5.140625" style="4" customWidth="1"/>
    <col min="1293" max="1293" width="4.7109375" style="4" customWidth="1"/>
    <col min="1294" max="1294" width="8.140625" style="4" customWidth="1"/>
    <col min="1295" max="1295" width="10.85546875" style="4" customWidth="1"/>
    <col min="1296" max="1296" width="6.42578125" style="4" customWidth="1"/>
    <col min="1297" max="1297" width="7.42578125" style="4" customWidth="1"/>
    <col min="1298" max="1298" width="5.85546875" style="4" customWidth="1"/>
    <col min="1299" max="1299" width="6.42578125" style="4" customWidth="1"/>
    <col min="1300" max="1300" width="5.85546875" style="4" customWidth="1"/>
    <col min="1301" max="1301" width="5.140625" style="4" customWidth="1"/>
    <col min="1302" max="1302" width="12.85546875" style="4" customWidth="1"/>
    <col min="1303" max="1303" width="15" style="4" customWidth="1"/>
    <col min="1304" max="1304" width="20.7109375" style="4" customWidth="1"/>
    <col min="1305" max="1305" width="23.7109375" style="4" customWidth="1"/>
    <col min="1306" max="1306" width="5.42578125" style="4" customWidth="1"/>
    <col min="1307" max="1539" width="11.42578125" style="4"/>
    <col min="1540" max="1540" width="6" style="4" customWidth="1"/>
    <col min="1541" max="1541" width="15.7109375" style="4" customWidth="1"/>
    <col min="1542" max="1543" width="13.140625" style="4" customWidth="1"/>
    <col min="1544" max="1544" width="6.42578125" style="4" customWidth="1"/>
    <col min="1545" max="1545" width="6.7109375" style="4" customWidth="1"/>
    <col min="1546" max="1546" width="5" style="4" customWidth="1"/>
    <col min="1547" max="1547" width="5.7109375" style="4" customWidth="1"/>
    <col min="1548" max="1548" width="5.140625" style="4" customWidth="1"/>
    <col min="1549" max="1549" width="4.7109375" style="4" customWidth="1"/>
    <col min="1550" max="1550" width="8.140625" style="4" customWidth="1"/>
    <col min="1551" max="1551" width="10.85546875" style="4" customWidth="1"/>
    <col min="1552" max="1552" width="6.42578125" style="4" customWidth="1"/>
    <col min="1553" max="1553" width="7.42578125" style="4" customWidth="1"/>
    <col min="1554" max="1554" width="5.85546875" style="4" customWidth="1"/>
    <col min="1555" max="1555" width="6.42578125" style="4" customWidth="1"/>
    <col min="1556" max="1556" width="5.85546875" style="4" customWidth="1"/>
    <col min="1557" max="1557" width="5.140625" style="4" customWidth="1"/>
    <col min="1558" max="1558" width="12.85546875" style="4" customWidth="1"/>
    <col min="1559" max="1559" width="15" style="4" customWidth="1"/>
    <col min="1560" max="1560" width="20.7109375" style="4" customWidth="1"/>
    <col min="1561" max="1561" width="23.7109375" style="4" customWidth="1"/>
    <col min="1562" max="1562" width="5.42578125" style="4" customWidth="1"/>
    <col min="1563" max="1795" width="11.42578125" style="4"/>
    <col min="1796" max="1796" width="6" style="4" customWidth="1"/>
    <col min="1797" max="1797" width="15.7109375" style="4" customWidth="1"/>
    <col min="1798" max="1799" width="13.140625" style="4" customWidth="1"/>
    <col min="1800" max="1800" width="6.42578125" style="4" customWidth="1"/>
    <col min="1801" max="1801" width="6.7109375" style="4" customWidth="1"/>
    <col min="1802" max="1802" width="5" style="4" customWidth="1"/>
    <col min="1803" max="1803" width="5.7109375" style="4" customWidth="1"/>
    <col min="1804" max="1804" width="5.140625" style="4" customWidth="1"/>
    <col min="1805" max="1805" width="4.7109375" style="4" customWidth="1"/>
    <col min="1806" max="1806" width="8.140625" style="4" customWidth="1"/>
    <col min="1807" max="1807" width="10.85546875" style="4" customWidth="1"/>
    <col min="1808" max="1808" width="6.42578125" style="4" customWidth="1"/>
    <col min="1809" max="1809" width="7.42578125" style="4" customWidth="1"/>
    <col min="1810" max="1810" width="5.85546875" style="4" customWidth="1"/>
    <col min="1811" max="1811" width="6.42578125" style="4" customWidth="1"/>
    <col min="1812" max="1812" width="5.85546875" style="4" customWidth="1"/>
    <col min="1813" max="1813" width="5.140625" style="4" customWidth="1"/>
    <col min="1814" max="1814" width="12.85546875" style="4" customWidth="1"/>
    <col min="1815" max="1815" width="15" style="4" customWidth="1"/>
    <col min="1816" max="1816" width="20.7109375" style="4" customWidth="1"/>
    <col min="1817" max="1817" width="23.7109375" style="4" customWidth="1"/>
    <col min="1818" max="1818" width="5.42578125" style="4" customWidth="1"/>
    <col min="1819" max="2051" width="11.42578125" style="4"/>
    <col min="2052" max="2052" width="6" style="4" customWidth="1"/>
    <col min="2053" max="2053" width="15.7109375" style="4" customWidth="1"/>
    <col min="2054" max="2055" width="13.140625" style="4" customWidth="1"/>
    <col min="2056" max="2056" width="6.42578125" style="4" customWidth="1"/>
    <col min="2057" max="2057" width="6.7109375" style="4" customWidth="1"/>
    <col min="2058" max="2058" width="5" style="4" customWidth="1"/>
    <col min="2059" max="2059" width="5.7109375" style="4" customWidth="1"/>
    <col min="2060" max="2060" width="5.140625" style="4" customWidth="1"/>
    <col min="2061" max="2061" width="4.7109375" style="4" customWidth="1"/>
    <col min="2062" max="2062" width="8.140625" style="4" customWidth="1"/>
    <col min="2063" max="2063" width="10.85546875" style="4" customWidth="1"/>
    <col min="2064" max="2064" width="6.42578125" style="4" customWidth="1"/>
    <col min="2065" max="2065" width="7.42578125" style="4" customWidth="1"/>
    <col min="2066" max="2066" width="5.85546875" style="4" customWidth="1"/>
    <col min="2067" max="2067" width="6.42578125" style="4" customWidth="1"/>
    <col min="2068" max="2068" width="5.85546875" style="4" customWidth="1"/>
    <col min="2069" max="2069" width="5.140625" style="4" customWidth="1"/>
    <col min="2070" max="2070" width="12.85546875" style="4" customWidth="1"/>
    <col min="2071" max="2071" width="15" style="4" customWidth="1"/>
    <col min="2072" max="2072" width="20.7109375" style="4" customWidth="1"/>
    <col min="2073" max="2073" width="23.7109375" style="4" customWidth="1"/>
    <col min="2074" max="2074" width="5.42578125" style="4" customWidth="1"/>
    <col min="2075" max="2307" width="11.42578125" style="4"/>
    <col min="2308" max="2308" width="6" style="4" customWidth="1"/>
    <col min="2309" max="2309" width="15.7109375" style="4" customWidth="1"/>
    <col min="2310" max="2311" width="13.140625" style="4" customWidth="1"/>
    <col min="2312" max="2312" width="6.42578125" style="4" customWidth="1"/>
    <col min="2313" max="2313" width="6.7109375" style="4" customWidth="1"/>
    <col min="2314" max="2314" width="5" style="4" customWidth="1"/>
    <col min="2315" max="2315" width="5.7109375" style="4" customWidth="1"/>
    <col min="2316" max="2316" width="5.140625" style="4" customWidth="1"/>
    <col min="2317" max="2317" width="4.7109375" style="4" customWidth="1"/>
    <col min="2318" max="2318" width="8.140625" style="4" customWidth="1"/>
    <col min="2319" max="2319" width="10.85546875" style="4" customWidth="1"/>
    <col min="2320" max="2320" width="6.42578125" style="4" customWidth="1"/>
    <col min="2321" max="2321" width="7.42578125" style="4" customWidth="1"/>
    <col min="2322" max="2322" width="5.85546875" style="4" customWidth="1"/>
    <col min="2323" max="2323" width="6.42578125" style="4" customWidth="1"/>
    <col min="2324" max="2324" width="5.85546875" style="4" customWidth="1"/>
    <col min="2325" max="2325" width="5.140625" style="4" customWidth="1"/>
    <col min="2326" max="2326" width="12.85546875" style="4" customWidth="1"/>
    <col min="2327" max="2327" width="15" style="4" customWidth="1"/>
    <col min="2328" max="2328" width="20.7109375" style="4" customWidth="1"/>
    <col min="2329" max="2329" width="23.7109375" style="4" customWidth="1"/>
    <col min="2330" max="2330" width="5.42578125" style="4" customWidth="1"/>
    <col min="2331" max="2563" width="11.42578125" style="4"/>
    <col min="2564" max="2564" width="6" style="4" customWidth="1"/>
    <col min="2565" max="2565" width="15.7109375" style="4" customWidth="1"/>
    <col min="2566" max="2567" width="13.140625" style="4" customWidth="1"/>
    <col min="2568" max="2568" width="6.42578125" style="4" customWidth="1"/>
    <col min="2569" max="2569" width="6.7109375" style="4" customWidth="1"/>
    <col min="2570" max="2570" width="5" style="4" customWidth="1"/>
    <col min="2571" max="2571" width="5.7109375" style="4" customWidth="1"/>
    <col min="2572" max="2572" width="5.140625" style="4" customWidth="1"/>
    <col min="2573" max="2573" width="4.7109375" style="4" customWidth="1"/>
    <col min="2574" max="2574" width="8.140625" style="4" customWidth="1"/>
    <col min="2575" max="2575" width="10.85546875" style="4" customWidth="1"/>
    <col min="2576" max="2576" width="6.42578125" style="4" customWidth="1"/>
    <col min="2577" max="2577" width="7.42578125" style="4" customWidth="1"/>
    <col min="2578" max="2578" width="5.85546875" style="4" customWidth="1"/>
    <col min="2579" max="2579" width="6.42578125" style="4" customWidth="1"/>
    <col min="2580" max="2580" width="5.85546875" style="4" customWidth="1"/>
    <col min="2581" max="2581" width="5.140625" style="4" customWidth="1"/>
    <col min="2582" max="2582" width="12.85546875" style="4" customWidth="1"/>
    <col min="2583" max="2583" width="15" style="4" customWidth="1"/>
    <col min="2584" max="2584" width="20.7109375" style="4" customWidth="1"/>
    <col min="2585" max="2585" width="23.7109375" style="4" customWidth="1"/>
    <col min="2586" max="2586" width="5.42578125" style="4" customWidth="1"/>
    <col min="2587" max="2819" width="11.42578125" style="4"/>
    <col min="2820" max="2820" width="6" style="4" customWidth="1"/>
    <col min="2821" max="2821" width="15.7109375" style="4" customWidth="1"/>
    <col min="2822" max="2823" width="13.140625" style="4" customWidth="1"/>
    <col min="2824" max="2824" width="6.42578125" style="4" customWidth="1"/>
    <col min="2825" max="2825" width="6.7109375" style="4" customWidth="1"/>
    <col min="2826" max="2826" width="5" style="4" customWidth="1"/>
    <col min="2827" max="2827" width="5.7109375" style="4" customWidth="1"/>
    <col min="2828" max="2828" width="5.140625" style="4" customWidth="1"/>
    <col min="2829" max="2829" width="4.7109375" style="4" customWidth="1"/>
    <col min="2830" max="2830" width="8.140625" style="4" customWidth="1"/>
    <col min="2831" max="2831" width="10.85546875" style="4" customWidth="1"/>
    <col min="2832" max="2832" width="6.42578125" style="4" customWidth="1"/>
    <col min="2833" max="2833" width="7.42578125" style="4" customWidth="1"/>
    <col min="2834" max="2834" width="5.85546875" style="4" customWidth="1"/>
    <col min="2835" max="2835" width="6.42578125" style="4" customWidth="1"/>
    <col min="2836" max="2836" width="5.85546875" style="4" customWidth="1"/>
    <col min="2837" max="2837" width="5.140625" style="4" customWidth="1"/>
    <col min="2838" max="2838" width="12.85546875" style="4" customWidth="1"/>
    <col min="2839" max="2839" width="15" style="4" customWidth="1"/>
    <col min="2840" max="2840" width="20.7109375" style="4" customWidth="1"/>
    <col min="2841" max="2841" width="23.7109375" style="4" customWidth="1"/>
    <col min="2842" max="2842" width="5.42578125" style="4" customWidth="1"/>
    <col min="2843" max="3075" width="11.42578125" style="4"/>
    <col min="3076" max="3076" width="6" style="4" customWidth="1"/>
    <col min="3077" max="3077" width="15.7109375" style="4" customWidth="1"/>
    <col min="3078" max="3079" width="13.140625" style="4" customWidth="1"/>
    <col min="3080" max="3080" width="6.42578125" style="4" customWidth="1"/>
    <col min="3081" max="3081" width="6.7109375" style="4" customWidth="1"/>
    <col min="3082" max="3082" width="5" style="4" customWidth="1"/>
    <col min="3083" max="3083" width="5.7109375" style="4" customWidth="1"/>
    <col min="3084" max="3084" width="5.140625" style="4" customWidth="1"/>
    <col min="3085" max="3085" width="4.7109375" style="4" customWidth="1"/>
    <col min="3086" max="3086" width="8.140625" style="4" customWidth="1"/>
    <col min="3087" max="3087" width="10.85546875" style="4" customWidth="1"/>
    <col min="3088" max="3088" width="6.42578125" style="4" customWidth="1"/>
    <col min="3089" max="3089" width="7.42578125" style="4" customWidth="1"/>
    <col min="3090" max="3090" width="5.85546875" style="4" customWidth="1"/>
    <col min="3091" max="3091" width="6.42578125" style="4" customWidth="1"/>
    <col min="3092" max="3092" width="5.85546875" style="4" customWidth="1"/>
    <col min="3093" max="3093" width="5.140625" style="4" customWidth="1"/>
    <col min="3094" max="3094" width="12.85546875" style="4" customWidth="1"/>
    <col min="3095" max="3095" width="15" style="4" customWidth="1"/>
    <col min="3096" max="3096" width="20.7109375" style="4" customWidth="1"/>
    <col min="3097" max="3097" width="23.7109375" style="4" customWidth="1"/>
    <col min="3098" max="3098" width="5.42578125" style="4" customWidth="1"/>
    <col min="3099" max="3331" width="11.42578125" style="4"/>
    <col min="3332" max="3332" width="6" style="4" customWidth="1"/>
    <col min="3333" max="3333" width="15.7109375" style="4" customWidth="1"/>
    <col min="3334" max="3335" width="13.140625" style="4" customWidth="1"/>
    <col min="3336" max="3336" width="6.42578125" style="4" customWidth="1"/>
    <col min="3337" max="3337" width="6.7109375" style="4" customWidth="1"/>
    <col min="3338" max="3338" width="5" style="4" customWidth="1"/>
    <col min="3339" max="3339" width="5.7109375" style="4" customWidth="1"/>
    <col min="3340" max="3340" width="5.140625" style="4" customWidth="1"/>
    <col min="3341" max="3341" width="4.7109375" style="4" customWidth="1"/>
    <col min="3342" max="3342" width="8.140625" style="4" customWidth="1"/>
    <col min="3343" max="3343" width="10.85546875" style="4" customWidth="1"/>
    <col min="3344" max="3344" width="6.42578125" style="4" customWidth="1"/>
    <col min="3345" max="3345" width="7.42578125" style="4" customWidth="1"/>
    <col min="3346" max="3346" width="5.85546875" style="4" customWidth="1"/>
    <col min="3347" max="3347" width="6.42578125" style="4" customWidth="1"/>
    <col min="3348" max="3348" width="5.85546875" style="4" customWidth="1"/>
    <col min="3349" max="3349" width="5.140625" style="4" customWidth="1"/>
    <col min="3350" max="3350" width="12.85546875" style="4" customWidth="1"/>
    <col min="3351" max="3351" width="15" style="4" customWidth="1"/>
    <col min="3352" max="3352" width="20.7109375" style="4" customWidth="1"/>
    <col min="3353" max="3353" width="23.7109375" style="4" customWidth="1"/>
    <col min="3354" max="3354" width="5.42578125" style="4" customWidth="1"/>
    <col min="3355" max="3587" width="11.42578125" style="4"/>
    <col min="3588" max="3588" width="6" style="4" customWidth="1"/>
    <col min="3589" max="3589" width="15.7109375" style="4" customWidth="1"/>
    <col min="3590" max="3591" width="13.140625" style="4" customWidth="1"/>
    <col min="3592" max="3592" width="6.42578125" style="4" customWidth="1"/>
    <col min="3593" max="3593" width="6.7109375" style="4" customWidth="1"/>
    <col min="3594" max="3594" width="5" style="4" customWidth="1"/>
    <col min="3595" max="3595" width="5.7109375" style="4" customWidth="1"/>
    <col min="3596" max="3596" width="5.140625" style="4" customWidth="1"/>
    <col min="3597" max="3597" width="4.7109375" style="4" customWidth="1"/>
    <col min="3598" max="3598" width="8.140625" style="4" customWidth="1"/>
    <col min="3599" max="3599" width="10.85546875" style="4" customWidth="1"/>
    <col min="3600" max="3600" width="6.42578125" style="4" customWidth="1"/>
    <col min="3601" max="3601" width="7.42578125" style="4" customWidth="1"/>
    <col min="3602" max="3602" width="5.85546875" style="4" customWidth="1"/>
    <col min="3603" max="3603" width="6.42578125" style="4" customWidth="1"/>
    <col min="3604" max="3604" width="5.85546875" style="4" customWidth="1"/>
    <col min="3605" max="3605" width="5.140625" style="4" customWidth="1"/>
    <col min="3606" max="3606" width="12.85546875" style="4" customWidth="1"/>
    <col min="3607" max="3607" width="15" style="4" customWidth="1"/>
    <col min="3608" max="3608" width="20.7109375" style="4" customWidth="1"/>
    <col min="3609" max="3609" width="23.7109375" style="4" customWidth="1"/>
    <col min="3610" max="3610" width="5.42578125" style="4" customWidth="1"/>
    <col min="3611" max="3843" width="11.42578125" style="4"/>
    <col min="3844" max="3844" width="6" style="4" customWidth="1"/>
    <col min="3845" max="3845" width="15.7109375" style="4" customWidth="1"/>
    <col min="3846" max="3847" width="13.140625" style="4" customWidth="1"/>
    <col min="3848" max="3848" width="6.42578125" style="4" customWidth="1"/>
    <col min="3849" max="3849" width="6.7109375" style="4" customWidth="1"/>
    <col min="3850" max="3850" width="5" style="4" customWidth="1"/>
    <col min="3851" max="3851" width="5.7109375" style="4" customWidth="1"/>
    <col min="3852" max="3852" width="5.140625" style="4" customWidth="1"/>
    <col min="3853" max="3853" width="4.7109375" style="4" customWidth="1"/>
    <col min="3854" max="3854" width="8.140625" style="4" customWidth="1"/>
    <col min="3855" max="3855" width="10.85546875" style="4" customWidth="1"/>
    <col min="3856" max="3856" width="6.42578125" style="4" customWidth="1"/>
    <col min="3857" max="3857" width="7.42578125" style="4" customWidth="1"/>
    <col min="3858" max="3858" width="5.85546875" style="4" customWidth="1"/>
    <col min="3859" max="3859" width="6.42578125" style="4" customWidth="1"/>
    <col min="3860" max="3860" width="5.85546875" style="4" customWidth="1"/>
    <col min="3861" max="3861" width="5.140625" style="4" customWidth="1"/>
    <col min="3862" max="3862" width="12.85546875" style="4" customWidth="1"/>
    <col min="3863" max="3863" width="15" style="4" customWidth="1"/>
    <col min="3864" max="3864" width="20.7109375" style="4" customWidth="1"/>
    <col min="3865" max="3865" width="23.7109375" style="4" customWidth="1"/>
    <col min="3866" max="3866" width="5.42578125" style="4" customWidth="1"/>
    <col min="3867" max="4099" width="11.42578125" style="4"/>
    <col min="4100" max="4100" width="6" style="4" customWidth="1"/>
    <col min="4101" max="4101" width="15.7109375" style="4" customWidth="1"/>
    <col min="4102" max="4103" width="13.140625" style="4" customWidth="1"/>
    <col min="4104" max="4104" width="6.42578125" style="4" customWidth="1"/>
    <col min="4105" max="4105" width="6.7109375" style="4" customWidth="1"/>
    <col min="4106" max="4106" width="5" style="4" customWidth="1"/>
    <col min="4107" max="4107" width="5.7109375" style="4" customWidth="1"/>
    <col min="4108" max="4108" width="5.140625" style="4" customWidth="1"/>
    <col min="4109" max="4109" width="4.7109375" style="4" customWidth="1"/>
    <col min="4110" max="4110" width="8.140625" style="4" customWidth="1"/>
    <col min="4111" max="4111" width="10.85546875" style="4" customWidth="1"/>
    <col min="4112" max="4112" width="6.42578125" style="4" customWidth="1"/>
    <col min="4113" max="4113" width="7.42578125" style="4" customWidth="1"/>
    <col min="4114" max="4114" width="5.85546875" style="4" customWidth="1"/>
    <col min="4115" max="4115" width="6.42578125" style="4" customWidth="1"/>
    <col min="4116" max="4116" width="5.85546875" style="4" customWidth="1"/>
    <col min="4117" max="4117" width="5.140625" style="4" customWidth="1"/>
    <col min="4118" max="4118" width="12.85546875" style="4" customWidth="1"/>
    <col min="4119" max="4119" width="15" style="4" customWidth="1"/>
    <col min="4120" max="4120" width="20.7109375" style="4" customWidth="1"/>
    <col min="4121" max="4121" width="23.7109375" style="4" customWidth="1"/>
    <col min="4122" max="4122" width="5.42578125" style="4" customWidth="1"/>
    <col min="4123" max="4355" width="11.42578125" style="4"/>
    <col min="4356" max="4356" width="6" style="4" customWidth="1"/>
    <col min="4357" max="4357" width="15.7109375" style="4" customWidth="1"/>
    <col min="4358" max="4359" width="13.140625" style="4" customWidth="1"/>
    <col min="4360" max="4360" width="6.42578125" style="4" customWidth="1"/>
    <col min="4361" max="4361" width="6.7109375" style="4" customWidth="1"/>
    <col min="4362" max="4362" width="5" style="4" customWidth="1"/>
    <col min="4363" max="4363" width="5.7109375" style="4" customWidth="1"/>
    <col min="4364" max="4364" width="5.140625" style="4" customWidth="1"/>
    <col min="4365" max="4365" width="4.7109375" style="4" customWidth="1"/>
    <col min="4366" max="4366" width="8.140625" style="4" customWidth="1"/>
    <col min="4367" max="4367" width="10.85546875" style="4" customWidth="1"/>
    <col min="4368" max="4368" width="6.42578125" style="4" customWidth="1"/>
    <col min="4369" max="4369" width="7.42578125" style="4" customWidth="1"/>
    <col min="4370" max="4370" width="5.85546875" style="4" customWidth="1"/>
    <col min="4371" max="4371" width="6.42578125" style="4" customWidth="1"/>
    <col min="4372" max="4372" width="5.85546875" style="4" customWidth="1"/>
    <col min="4373" max="4373" width="5.140625" style="4" customWidth="1"/>
    <col min="4374" max="4374" width="12.85546875" style="4" customWidth="1"/>
    <col min="4375" max="4375" width="15" style="4" customWidth="1"/>
    <col min="4376" max="4376" width="20.7109375" style="4" customWidth="1"/>
    <col min="4377" max="4377" width="23.7109375" style="4" customWidth="1"/>
    <col min="4378" max="4378" width="5.42578125" style="4" customWidth="1"/>
    <col min="4379" max="4611" width="11.42578125" style="4"/>
    <col min="4612" max="4612" width="6" style="4" customWidth="1"/>
    <col min="4613" max="4613" width="15.7109375" style="4" customWidth="1"/>
    <col min="4614" max="4615" width="13.140625" style="4" customWidth="1"/>
    <col min="4616" max="4616" width="6.42578125" style="4" customWidth="1"/>
    <col min="4617" max="4617" width="6.7109375" style="4" customWidth="1"/>
    <col min="4618" max="4618" width="5" style="4" customWidth="1"/>
    <col min="4619" max="4619" width="5.7109375" style="4" customWidth="1"/>
    <col min="4620" max="4620" width="5.140625" style="4" customWidth="1"/>
    <col min="4621" max="4621" width="4.7109375" style="4" customWidth="1"/>
    <col min="4622" max="4622" width="8.140625" style="4" customWidth="1"/>
    <col min="4623" max="4623" width="10.85546875" style="4" customWidth="1"/>
    <col min="4624" max="4624" width="6.42578125" style="4" customWidth="1"/>
    <col min="4625" max="4625" width="7.42578125" style="4" customWidth="1"/>
    <col min="4626" max="4626" width="5.85546875" style="4" customWidth="1"/>
    <col min="4627" max="4627" width="6.42578125" style="4" customWidth="1"/>
    <col min="4628" max="4628" width="5.85546875" style="4" customWidth="1"/>
    <col min="4629" max="4629" width="5.140625" style="4" customWidth="1"/>
    <col min="4630" max="4630" width="12.85546875" style="4" customWidth="1"/>
    <col min="4631" max="4631" width="15" style="4" customWidth="1"/>
    <col min="4632" max="4632" width="20.7109375" style="4" customWidth="1"/>
    <col min="4633" max="4633" width="23.7109375" style="4" customWidth="1"/>
    <col min="4634" max="4634" width="5.42578125" style="4" customWidth="1"/>
    <col min="4635" max="4867" width="11.42578125" style="4"/>
    <col min="4868" max="4868" width="6" style="4" customWidth="1"/>
    <col min="4869" max="4869" width="15.7109375" style="4" customWidth="1"/>
    <col min="4870" max="4871" width="13.140625" style="4" customWidth="1"/>
    <col min="4872" max="4872" width="6.42578125" style="4" customWidth="1"/>
    <col min="4873" max="4873" width="6.7109375" style="4" customWidth="1"/>
    <col min="4874" max="4874" width="5" style="4" customWidth="1"/>
    <col min="4875" max="4875" width="5.7109375" style="4" customWidth="1"/>
    <col min="4876" max="4876" width="5.140625" style="4" customWidth="1"/>
    <col min="4877" max="4877" width="4.7109375" style="4" customWidth="1"/>
    <col min="4878" max="4878" width="8.140625" style="4" customWidth="1"/>
    <col min="4879" max="4879" width="10.85546875" style="4" customWidth="1"/>
    <col min="4880" max="4880" width="6.42578125" style="4" customWidth="1"/>
    <col min="4881" max="4881" width="7.42578125" style="4" customWidth="1"/>
    <col min="4882" max="4882" width="5.85546875" style="4" customWidth="1"/>
    <col min="4883" max="4883" width="6.42578125" style="4" customWidth="1"/>
    <col min="4884" max="4884" width="5.85546875" style="4" customWidth="1"/>
    <col min="4885" max="4885" width="5.140625" style="4" customWidth="1"/>
    <col min="4886" max="4886" width="12.85546875" style="4" customWidth="1"/>
    <col min="4887" max="4887" width="15" style="4" customWidth="1"/>
    <col min="4888" max="4888" width="20.7109375" style="4" customWidth="1"/>
    <col min="4889" max="4889" width="23.7109375" style="4" customWidth="1"/>
    <col min="4890" max="4890" width="5.42578125" style="4" customWidth="1"/>
    <col min="4891" max="5123" width="11.42578125" style="4"/>
    <col min="5124" max="5124" width="6" style="4" customWidth="1"/>
    <col min="5125" max="5125" width="15.7109375" style="4" customWidth="1"/>
    <col min="5126" max="5127" width="13.140625" style="4" customWidth="1"/>
    <col min="5128" max="5128" width="6.42578125" style="4" customWidth="1"/>
    <col min="5129" max="5129" width="6.7109375" style="4" customWidth="1"/>
    <col min="5130" max="5130" width="5" style="4" customWidth="1"/>
    <col min="5131" max="5131" width="5.7109375" style="4" customWidth="1"/>
    <col min="5132" max="5132" width="5.140625" style="4" customWidth="1"/>
    <col min="5133" max="5133" width="4.7109375" style="4" customWidth="1"/>
    <col min="5134" max="5134" width="8.140625" style="4" customWidth="1"/>
    <col min="5135" max="5135" width="10.85546875" style="4" customWidth="1"/>
    <col min="5136" max="5136" width="6.42578125" style="4" customWidth="1"/>
    <col min="5137" max="5137" width="7.42578125" style="4" customWidth="1"/>
    <col min="5138" max="5138" width="5.85546875" style="4" customWidth="1"/>
    <col min="5139" max="5139" width="6.42578125" style="4" customWidth="1"/>
    <col min="5140" max="5140" width="5.85546875" style="4" customWidth="1"/>
    <col min="5141" max="5141" width="5.140625" style="4" customWidth="1"/>
    <col min="5142" max="5142" width="12.85546875" style="4" customWidth="1"/>
    <col min="5143" max="5143" width="15" style="4" customWidth="1"/>
    <col min="5144" max="5144" width="20.7109375" style="4" customWidth="1"/>
    <col min="5145" max="5145" width="23.7109375" style="4" customWidth="1"/>
    <col min="5146" max="5146" width="5.42578125" style="4" customWidth="1"/>
    <col min="5147" max="5379" width="11.42578125" style="4"/>
    <col min="5380" max="5380" width="6" style="4" customWidth="1"/>
    <col min="5381" max="5381" width="15.7109375" style="4" customWidth="1"/>
    <col min="5382" max="5383" width="13.140625" style="4" customWidth="1"/>
    <col min="5384" max="5384" width="6.42578125" style="4" customWidth="1"/>
    <col min="5385" max="5385" width="6.7109375" style="4" customWidth="1"/>
    <col min="5386" max="5386" width="5" style="4" customWidth="1"/>
    <col min="5387" max="5387" width="5.7109375" style="4" customWidth="1"/>
    <col min="5388" max="5388" width="5.140625" style="4" customWidth="1"/>
    <col min="5389" max="5389" width="4.7109375" style="4" customWidth="1"/>
    <col min="5390" max="5390" width="8.140625" style="4" customWidth="1"/>
    <col min="5391" max="5391" width="10.85546875" style="4" customWidth="1"/>
    <col min="5392" max="5392" width="6.42578125" style="4" customWidth="1"/>
    <col min="5393" max="5393" width="7.42578125" style="4" customWidth="1"/>
    <col min="5394" max="5394" width="5.85546875" style="4" customWidth="1"/>
    <col min="5395" max="5395" width="6.42578125" style="4" customWidth="1"/>
    <col min="5396" max="5396" width="5.85546875" style="4" customWidth="1"/>
    <col min="5397" max="5397" width="5.140625" style="4" customWidth="1"/>
    <col min="5398" max="5398" width="12.85546875" style="4" customWidth="1"/>
    <col min="5399" max="5399" width="15" style="4" customWidth="1"/>
    <col min="5400" max="5400" width="20.7109375" style="4" customWidth="1"/>
    <col min="5401" max="5401" width="23.7109375" style="4" customWidth="1"/>
    <col min="5402" max="5402" width="5.42578125" style="4" customWidth="1"/>
    <col min="5403" max="5635" width="11.42578125" style="4"/>
    <col min="5636" max="5636" width="6" style="4" customWidth="1"/>
    <col min="5637" max="5637" width="15.7109375" style="4" customWidth="1"/>
    <col min="5638" max="5639" width="13.140625" style="4" customWidth="1"/>
    <col min="5640" max="5640" width="6.42578125" style="4" customWidth="1"/>
    <col min="5641" max="5641" width="6.7109375" style="4" customWidth="1"/>
    <col min="5642" max="5642" width="5" style="4" customWidth="1"/>
    <col min="5643" max="5643" width="5.7109375" style="4" customWidth="1"/>
    <col min="5644" max="5644" width="5.140625" style="4" customWidth="1"/>
    <col min="5645" max="5645" width="4.7109375" style="4" customWidth="1"/>
    <col min="5646" max="5646" width="8.140625" style="4" customWidth="1"/>
    <col min="5647" max="5647" width="10.85546875" style="4" customWidth="1"/>
    <col min="5648" max="5648" width="6.42578125" style="4" customWidth="1"/>
    <col min="5649" max="5649" width="7.42578125" style="4" customWidth="1"/>
    <col min="5650" max="5650" width="5.85546875" style="4" customWidth="1"/>
    <col min="5651" max="5651" width="6.42578125" style="4" customWidth="1"/>
    <col min="5652" max="5652" width="5.85546875" style="4" customWidth="1"/>
    <col min="5653" max="5653" width="5.140625" style="4" customWidth="1"/>
    <col min="5654" max="5654" width="12.85546875" style="4" customWidth="1"/>
    <col min="5655" max="5655" width="15" style="4" customWidth="1"/>
    <col min="5656" max="5656" width="20.7109375" style="4" customWidth="1"/>
    <col min="5657" max="5657" width="23.7109375" style="4" customWidth="1"/>
    <col min="5658" max="5658" width="5.42578125" style="4" customWidth="1"/>
    <col min="5659" max="5891" width="11.42578125" style="4"/>
    <col min="5892" max="5892" width="6" style="4" customWidth="1"/>
    <col min="5893" max="5893" width="15.7109375" style="4" customWidth="1"/>
    <col min="5894" max="5895" width="13.140625" style="4" customWidth="1"/>
    <col min="5896" max="5896" width="6.42578125" style="4" customWidth="1"/>
    <col min="5897" max="5897" width="6.7109375" style="4" customWidth="1"/>
    <col min="5898" max="5898" width="5" style="4" customWidth="1"/>
    <col min="5899" max="5899" width="5.7109375" style="4" customWidth="1"/>
    <col min="5900" max="5900" width="5.140625" style="4" customWidth="1"/>
    <col min="5901" max="5901" width="4.7109375" style="4" customWidth="1"/>
    <col min="5902" max="5902" width="8.140625" style="4" customWidth="1"/>
    <col min="5903" max="5903" width="10.85546875" style="4" customWidth="1"/>
    <col min="5904" max="5904" width="6.42578125" style="4" customWidth="1"/>
    <col min="5905" max="5905" width="7.42578125" style="4" customWidth="1"/>
    <col min="5906" max="5906" width="5.85546875" style="4" customWidth="1"/>
    <col min="5907" max="5907" width="6.42578125" style="4" customWidth="1"/>
    <col min="5908" max="5908" width="5.85546875" style="4" customWidth="1"/>
    <col min="5909" max="5909" width="5.140625" style="4" customWidth="1"/>
    <col min="5910" max="5910" width="12.85546875" style="4" customWidth="1"/>
    <col min="5911" max="5911" width="15" style="4" customWidth="1"/>
    <col min="5912" max="5912" width="20.7109375" style="4" customWidth="1"/>
    <col min="5913" max="5913" width="23.7109375" style="4" customWidth="1"/>
    <col min="5914" max="5914" width="5.42578125" style="4" customWidth="1"/>
    <col min="5915" max="6147" width="11.42578125" style="4"/>
    <col min="6148" max="6148" width="6" style="4" customWidth="1"/>
    <col min="6149" max="6149" width="15.7109375" style="4" customWidth="1"/>
    <col min="6150" max="6151" width="13.140625" style="4" customWidth="1"/>
    <col min="6152" max="6152" width="6.42578125" style="4" customWidth="1"/>
    <col min="6153" max="6153" width="6.7109375" style="4" customWidth="1"/>
    <col min="6154" max="6154" width="5" style="4" customWidth="1"/>
    <col min="6155" max="6155" width="5.7109375" style="4" customWidth="1"/>
    <col min="6156" max="6156" width="5.140625" style="4" customWidth="1"/>
    <col min="6157" max="6157" width="4.7109375" style="4" customWidth="1"/>
    <col min="6158" max="6158" width="8.140625" style="4" customWidth="1"/>
    <col min="6159" max="6159" width="10.85546875" style="4" customWidth="1"/>
    <col min="6160" max="6160" width="6.42578125" style="4" customWidth="1"/>
    <col min="6161" max="6161" width="7.42578125" style="4" customWidth="1"/>
    <col min="6162" max="6162" width="5.85546875" style="4" customWidth="1"/>
    <col min="6163" max="6163" width="6.42578125" style="4" customWidth="1"/>
    <col min="6164" max="6164" width="5.85546875" style="4" customWidth="1"/>
    <col min="6165" max="6165" width="5.140625" style="4" customWidth="1"/>
    <col min="6166" max="6166" width="12.85546875" style="4" customWidth="1"/>
    <col min="6167" max="6167" width="15" style="4" customWidth="1"/>
    <col min="6168" max="6168" width="20.7109375" style="4" customWidth="1"/>
    <col min="6169" max="6169" width="23.7109375" style="4" customWidth="1"/>
    <col min="6170" max="6170" width="5.42578125" style="4" customWidth="1"/>
    <col min="6171" max="6403" width="11.42578125" style="4"/>
    <col min="6404" max="6404" width="6" style="4" customWidth="1"/>
    <col min="6405" max="6405" width="15.7109375" style="4" customWidth="1"/>
    <col min="6406" max="6407" width="13.140625" style="4" customWidth="1"/>
    <col min="6408" max="6408" width="6.42578125" style="4" customWidth="1"/>
    <col min="6409" max="6409" width="6.7109375" style="4" customWidth="1"/>
    <col min="6410" max="6410" width="5" style="4" customWidth="1"/>
    <col min="6411" max="6411" width="5.7109375" style="4" customWidth="1"/>
    <col min="6412" max="6412" width="5.140625" style="4" customWidth="1"/>
    <col min="6413" max="6413" width="4.7109375" style="4" customWidth="1"/>
    <col min="6414" max="6414" width="8.140625" style="4" customWidth="1"/>
    <col min="6415" max="6415" width="10.85546875" style="4" customWidth="1"/>
    <col min="6416" max="6416" width="6.42578125" style="4" customWidth="1"/>
    <col min="6417" max="6417" width="7.42578125" style="4" customWidth="1"/>
    <col min="6418" max="6418" width="5.85546875" style="4" customWidth="1"/>
    <col min="6419" max="6419" width="6.42578125" style="4" customWidth="1"/>
    <col min="6420" max="6420" width="5.85546875" style="4" customWidth="1"/>
    <col min="6421" max="6421" width="5.140625" style="4" customWidth="1"/>
    <col min="6422" max="6422" width="12.85546875" style="4" customWidth="1"/>
    <col min="6423" max="6423" width="15" style="4" customWidth="1"/>
    <col min="6424" max="6424" width="20.7109375" style="4" customWidth="1"/>
    <col min="6425" max="6425" width="23.7109375" style="4" customWidth="1"/>
    <col min="6426" max="6426" width="5.42578125" style="4" customWidth="1"/>
    <col min="6427" max="6659" width="11.42578125" style="4"/>
    <col min="6660" max="6660" width="6" style="4" customWidth="1"/>
    <col min="6661" max="6661" width="15.7109375" style="4" customWidth="1"/>
    <col min="6662" max="6663" width="13.140625" style="4" customWidth="1"/>
    <col min="6664" max="6664" width="6.42578125" style="4" customWidth="1"/>
    <col min="6665" max="6665" width="6.7109375" style="4" customWidth="1"/>
    <col min="6666" max="6666" width="5" style="4" customWidth="1"/>
    <col min="6667" max="6667" width="5.7109375" style="4" customWidth="1"/>
    <col min="6668" max="6668" width="5.140625" style="4" customWidth="1"/>
    <col min="6669" max="6669" width="4.7109375" style="4" customWidth="1"/>
    <col min="6670" max="6670" width="8.140625" style="4" customWidth="1"/>
    <col min="6671" max="6671" width="10.85546875" style="4" customWidth="1"/>
    <col min="6672" max="6672" width="6.42578125" style="4" customWidth="1"/>
    <col min="6673" max="6673" width="7.42578125" style="4" customWidth="1"/>
    <col min="6674" max="6674" width="5.85546875" style="4" customWidth="1"/>
    <col min="6675" max="6675" width="6.42578125" style="4" customWidth="1"/>
    <col min="6676" max="6676" width="5.85546875" style="4" customWidth="1"/>
    <col min="6677" max="6677" width="5.140625" style="4" customWidth="1"/>
    <col min="6678" max="6678" width="12.85546875" style="4" customWidth="1"/>
    <col min="6679" max="6679" width="15" style="4" customWidth="1"/>
    <col min="6680" max="6680" width="20.7109375" style="4" customWidth="1"/>
    <col min="6681" max="6681" width="23.7109375" style="4" customWidth="1"/>
    <col min="6682" max="6682" width="5.42578125" style="4" customWidth="1"/>
    <col min="6683" max="6915" width="11.42578125" style="4"/>
    <col min="6916" max="6916" width="6" style="4" customWidth="1"/>
    <col min="6917" max="6917" width="15.7109375" style="4" customWidth="1"/>
    <col min="6918" max="6919" width="13.140625" style="4" customWidth="1"/>
    <col min="6920" max="6920" width="6.42578125" style="4" customWidth="1"/>
    <col min="6921" max="6921" width="6.7109375" style="4" customWidth="1"/>
    <col min="6922" max="6922" width="5" style="4" customWidth="1"/>
    <col min="6923" max="6923" width="5.7109375" style="4" customWidth="1"/>
    <col min="6924" max="6924" width="5.140625" style="4" customWidth="1"/>
    <col min="6925" max="6925" width="4.7109375" style="4" customWidth="1"/>
    <col min="6926" max="6926" width="8.140625" style="4" customWidth="1"/>
    <col min="6927" max="6927" width="10.85546875" style="4" customWidth="1"/>
    <col min="6928" max="6928" width="6.42578125" style="4" customWidth="1"/>
    <col min="6929" max="6929" width="7.42578125" style="4" customWidth="1"/>
    <col min="6930" max="6930" width="5.85546875" style="4" customWidth="1"/>
    <col min="6931" max="6931" width="6.42578125" style="4" customWidth="1"/>
    <col min="6932" max="6932" width="5.85546875" style="4" customWidth="1"/>
    <col min="6933" max="6933" width="5.140625" style="4" customWidth="1"/>
    <col min="6934" max="6934" width="12.85546875" style="4" customWidth="1"/>
    <col min="6935" max="6935" width="15" style="4" customWidth="1"/>
    <col min="6936" max="6936" width="20.7109375" style="4" customWidth="1"/>
    <col min="6937" max="6937" width="23.7109375" style="4" customWidth="1"/>
    <col min="6938" max="6938" width="5.42578125" style="4" customWidth="1"/>
    <col min="6939" max="7171" width="11.42578125" style="4"/>
    <col min="7172" max="7172" width="6" style="4" customWidth="1"/>
    <col min="7173" max="7173" width="15.7109375" style="4" customWidth="1"/>
    <col min="7174" max="7175" width="13.140625" style="4" customWidth="1"/>
    <col min="7176" max="7176" width="6.42578125" style="4" customWidth="1"/>
    <col min="7177" max="7177" width="6.7109375" style="4" customWidth="1"/>
    <col min="7178" max="7178" width="5" style="4" customWidth="1"/>
    <col min="7179" max="7179" width="5.7109375" style="4" customWidth="1"/>
    <col min="7180" max="7180" width="5.140625" style="4" customWidth="1"/>
    <col min="7181" max="7181" width="4.7109375" style="4" customWidth="1"/>
    <col min="7182" max="7182" width="8.140625" style="4" customWidth="1"/>
    <col min="7183" max="7183" width="10.85546875" style="4" customWidth="1"/>
    <col min="7184" max="7184" width="6.42578125" style="4" customWidth="1"/>
    <col min="7185" max="7185" width="7.42578125" style="4" customWidth="1"/>
    <col min="7186" max="7186" width="5.85546875" style="4" customWidth="1"/>
    <col min="7187" max="7187" width="6.42578125" style="4" customWidth="1"/>
    <col min="7188" max="7188" width="5.85546875" style="4" customWidth="1"/>
    <col min="7189" max="7189" width="5.140625" style="4" customWidth="1"/>
    <col min="7190" max="7190" width="12.85546875" style="4" customWidth="1"/>
    <col min="7191" max="7191" width="15" style="4" customWidth="1"/>
    <col min="7192" max="7192" width="20.7109375" style="4" customWidth="1"/>
    <col min="7193" max="7193" width="23.7109375" style="4" customWidth="1"/>
    <col min="7194" max="7194" width="5.42578125" style="4" customWidth="1"/>
    <col min="7195" max="7427" width="11.42578125" style="4"/>
    <col min="7428" max="7428" width="6" style="4" customWidth="1"/>
    <col min="7429" max="7429" width="15.7109375" style="4" customWidth="1"/>
    <col min="7430" max="7431" width="13.140625" style="4" customWidth="1"/>
    <col min="7432" max="7432" width="6.42578125" style="4" customWidth="1"/>
    <col min="7433" max="7433" width="6.7109375" style="4" customWidth="1"/>
    <col min="7434" max="7434" width="5" style="4" customWidth="1"/>
    <col min="7435" max="7435" width="5.7109375" style="4" customWidth="1"/>
    <col min="7436" max="7436" width="5.140625" style="4" customWidth="1"/>
    <col min="7437" max="7437" width="4.7109375" style="4" customWidth="1"/>
    <col min="7438" max="7438" width="8.140625" style="4" customWidth="1"/>
    <col min="7439" max="7439" width="10.85546875" style="4" customWidth="1"/>
    <col min="7440" max="7440" width="6.42578125" style="4" customWidth="1"/>
    <col min="7441" max="7441" width="7.42578125" style="4" customWidth="1"/>
    <col min="7442" max="7442" width="5.85546875" style="4" customWidth="1"/>
    <col min="7443" max="7443" width="6.42578125" style="4" customWidth="1"/>
    <col min="7444" max="7444" width="5.85546875" style="4" customWidth="1"/>
    <col min="7445" max="7445" width="5.140625" style="4" customWidth="1"/>
    <col min="7446" max="7446" width="12.85546875" style="4" customWidth="1"/>
    <col min="7447" max="7447" width="15" style="4" customWidth="1"/>
    <col min="7448" max="7448" width="20.7109375" style="4" customWidth="1"/>
    <col min="7449" max="7449" width="23.7109375" style="4" customWidth="1"/>
    <col min="7450" max="7450" width="5.42578125" style="4" customWidth="1"/>
    <col min="7451" max="7683" width="11.42578125" style="4"/>
    <col min="7684" max="7684" width="6" style="4" customWidth="1"/>
    <col min="7685" max="7685" width="15.7109375" style="4" customWidth="1"/>
    <col min="7686" max="7687" width="13.140625" style="4" customWidth="1"/>
    <col min="7688" max="7688" width="6.42578125" style="4" customWidth="1"/>
    <col min="7689" max="7689" width="6.7109375" style="4" customWidth="1"/>
    <col min="7690" max="7690" width="5" style="4" customWidth="1"/>
    <col min="7691" max="7691" width="5.7109375" style="4" customWidth="1"/>
    <col min="7692" max="7692" width="5.140625" style="4" customWidth="1"/>
    <col min="7693" max="7693" width="4.7109375" style="4" customWidth="1"/>
    <col min="7694" max="7694" width="8.140625" style="4" customWidth="1"/>
    <col min="7695" max="7695" width="10.85546875" style="4" customWidth="1"/>
    <col min="7696" max="7696" width="6.42578125" style="4" customWidth="1"/>
    <col min="7697" max="7697" width="7.42578125" style="4" customWidth="1"/>
    <col min="7698" max="7698" width="5.85546875" style="4" customWidth="1"/>
    <col min="7699" max="7699" width="6.42578125" style="4" customWidth="1"/>
    <col min="7700" max="7700" width="5.85546875" style="4" customWidth="1"/>
    <col min="7701" max="7701" width="5.140625" style="4" customWidth="1"/>
    <col min="7702" max="7702" width="12.85546875" style="4" customWidth="1"/>
    <col min="7703" max="7703" width="15" style="4" customWidth="1"/>
    <col min="7704" max="7704" width="20.7109375" style="4" customWidth="1"/>
    <col min="7705" max="7705" width="23.7109375" style="4" customWidth="1"/>
    <col min="7706" max="7706" width="5.42578125" style="4" customWidth="1"/>
    <col min="7707" max="7939" width="11.42578125" style="4"/>
    <col min="7940" max="7940" width="6" style="4" customWidth="1"/>
    <col min="7941" max="7941" width="15.7109375" style="4" customWidth="1"/>
    <col min="7942" max="7943" width="13.140625" style="4" customWidth="1"/>
    <col min="7944" max="7944" width="6.42578125" style="4" customWidth="1"/>
    <col min="7945" max="7945" width="6.7109375" style="4" customWidth="1"/>
    <col min="7946" max="7946" width="5" style="4" customWidth="1"/>
    <col min="7947" max="7947" width="5.7109375" style="4" customWidth="1"/>
    <col min="7948" max="7948" width="5.140625" style="4" customWidth="1"/>
    <col min="7949" max="7949" width="4.7109375" style="4" customWidth="1"/>
    <col min="7950" max="7950" width="8.140625" style="4" customWidth="1"/>
    <col min="7951" max="7951" width="10.85546875" style="4" customWidth="1"/>
    <col min="7952" max="7952" width="6.42578125" style="4" customWidth="1"/>
    <col min="7953" max="7953" width="7.42578125" style="4" customWidth="1"/>
    <col min="7954" max="7954" width="5.85546875" style="4" customWidth="1"/>
    <col min="7955" max="7955" width="6.42578125" style="4" customWidth="1"/>
    <col min="7956" max="7956" width="5.85546875" style="4" customWidth="1"/>
    <col min="7957" max="7957" width="5.140625" style="4" customWidth="1"/>
    <col min="7958" max="7958" width="12.85546875" style="4" customWidth="1"/>
    <col min="7959" max="7959" width="15" style="4" customWidth="1"/>
    <col min="7960" max="7960" width="20.7109375" style="4" customWidth="1"/>
    <col min="7961" max="7961" width="23.7109375" style="4" customWidth="1"/>
    <col min="7962" max="7962" width="5.42578125" style="4" customWidth="1"/>
    <col min="7963" max="8195" width="11.42578125" style="4"/>
    <col min="8196" max="8196" width="6" style="4" customWidth="1"/>
    <col min="8197" max="8197" width="15.7109375" style="4" customWidth="1"/>
    <col min="8198" max="8199" width="13.140625" style="4" customWidth="1"/>
    <col min="8200" max="8200" width="6.42578125" style="4" customWidth="1"/>
    <col min="8201" max="8201" width="6.7109375" style="4" customWidth="1"/>
    <col min="8202" max="8202" width="5" style="4" customWidth="1"/>
    <col min="8203" max="8203" width="5.7109375" style="4" customWidth="1"/>
    <col min="8204" max="8204" width="5.140625" style="4" customWidth="1"/>
    <col min="8205" max="8205" width="4.7109375" style="4" customWidth="1"/>
    <col min="8206" max="8206" width="8.140625" style="4" customWidth="1"/>
    <col min="8207" max="8207" width="10.85546875" style="4" customWidth="1"/>
    <col min="8208" max="8208" width="6.42578125" style="4" customWidth="1"/>
    <col min="8209" max="8209" width="7.42578125" style="4" customWidth="1"/>
    <col min="8210" max="8210" width="5.85546875" style="4" customWidth="1"/>
    <col min="8211" max="8211" width="6.42578125" style="4" customWidth="1"/>
    <col min="8212" max="8212" width="5.85546875" style="4" customWidth="1"/>
    <col min="8213" max="8213" width="5.140625" style="4" customWidth="1"/>
    <col min="8214" max="8214" width="12.85546875" style="4" customWidth="1"/>
    <col min="8215" max="8215" width="15" style="4" customWidth="1"/>
    <col min="8216" max="8216" width="20.7109375" style="4" customWidth="1"/>
    <col min="8217" max="8217" width="23.7109375" style="4" customWidth="1"/>
    <col min="8218" max="8218" width="5.42578125" style="4" customWidth="1"/>
    <col min="8219" max="8451" width="11.42578125" style="4"/>
    <col min="8452" max="8452" width="6" style="4" customWidth="1"/>
    <col min="8453" max="8453" width="15.7109375" style="4" customWidth="1"/>
    <col min="8454" max="8455" width="13.140625" style="4" customWidth="1"/>
    <col min="8456" max="8456" width="6.42578125" style="4" customWidth="1"/>
    <col min="8457" max="8457" width="6.7109375" style="4" customWidth="1"/>
    <col min="8458" max="8458" width="5" style="4" customWidth="1"/>
    <col min="8459" max="8459" width="5.7109375" style="4" customWidth="1"/>
    <col min="8460" max="8460" width="5.140625" style="4" customWidth="1"/>
    <col min="8461" max="8461" width="4.7109375" style="4" customWidth="1"/>
    <col min="8462" max="8462" width="8.140625" style="4" customWidth="1"/>
    <col min="8463" max="8463" width="10.85546875" style="4" customWidth="1"/>
    <col min="8464" max="8464" width="6.42578125" style="4" customWidth="1"/>
    <col min="8465" max="8465" width="7.42578125" style="4" customWidth="1"/>
    <col min="8466" max="8466" width="5.85546875" style="4" customWidth="1"/>
    <col min="8467" max="8467" width="6.42578125" style="4" customWidth="1"/>
    <col min="8468" max="8468" width="5.85546875" style="4" customWidth="1"/>
    <col min="8469" max="8469" width="5.140625" style="4" customWidth="1"/>
    <col min="8470" max="8470" width="12.85546875" style="4" customWidth="1"/>
    <col min="8471" max="8471" width="15" style="4" customWidth="1"/>
    <col min="8472" max="8472" width="20.7109375" style="4" customWidth="1"/>
    <col min="8473" max="8473" width="23.7109375" style="4" customWidth="1"/>
    <col min="8474" max="8474" width="5.42578125" style="4" customWidth="1"/>
    <col min="8475" max="8707" width="11.42578125" style="4"/>
    <col min="8708" max="8708" width="6" style="4" customWidth="1"/>
    <col min="8709" max="8709" width="15.7109375" style="4" customWidth="1"/>
    <col min="8710" max="8711" width="13.140625" style="4" customWidth="1"/>
    <col min="8712" max="8712" width="6.42578125" style="4" customWidth="1"/>
    <col min="8713" max="8713" width="6.7109375" style="4" customWidth="1"/>
    <col min="8714" max="8714" width="5" style="4" customWidth="1"/>
    <col min="8715" max="8715" width="5.7109375" style="4" customWidth="1"/>
    <col min="8716" max="8716" width="5.140625" style="4" customWidth="1"/>
    <col min="8717" max="8717" width="4.7109375" style="4" customWidth="1"/>
    <col min="8718" max="8718" width="8.140625" style="4" customWidth="1"/>
    <col min="8719" max="8719" width="10.85546875" style="4" customWidth="1"/>
    <col min="8720" max="8720" width="6.42578125" style="4" customWidth="1"/>
    <col min="8721" max="8721" width="7.42578125" style="4" customWidth="1"/>
    <col min="8722" max="8722" width="5.85546875" style="4" customWidth="1"/>
    <col min="8723" max="8723" width="6.42578125" style="4" customWidth="1"/>
    <col min="8724" max="8724" width="5.85546875" style="4" customWidth="1"/>
    <col min="8725" max="8725" width="5.140625" style="4" customWidth="1"/>
    <col min="8726" max="8726" width="12.85546875" style="4" customWidth="1"/>
    <col min="8727" max="8727" width="15" style="4" customWidth="1"/>
    <col min="8728" max="8728" width="20.7109375" style="4" customWidth="1"/>
    <col min="8729" max="8729" width="23.7109375" style="4" customWidth="1"/>
    <col min="8730" max="8730" width="5.42578125" style="4" customWidth="1"/>
    <col min="8731" max="8963" width="11.42578125" style="4"/>
    <col min="8964" max="8964" width="6" style="4" customWidth="1"/>
    <col min="8965" max="8965" width="15.7109375" style="4" customWidth="1"/>
    <col min="8966" max="8967" width="13.140625" style="4" customWidth="1"/>
    <col min="8968" max="8968" width="6.42578125" style="4" customWidth="1"/>
    <col min="8969" max="8969" width="6.7109375" style="4" customWidth="1"/>
    <col min="8970" max="8970" width="5" style="4" customWidth="1"/>
    <col min="8971" max="8971" width="5.7109375" style="4" customWidth="1"/>
    <col min="8972" max="8972" width="5.140625" style="4" customWidth="1"/>
    <col min="8973" max="8973" width="4.7109375" style="4" customWidth="1"/>
    <col min="8974" max="8974" width="8.140625" style="4" customWidth="1"/>
    <col min="8975" max="8975" width="10.85546875" style="4" customWidth="1"/>
    <col min="8976" max="8976" width="6.42578125" style="4" customWidth="1"/>
    <col min="8977" max="8977" width="7.42578125" style="4" customWidth="1"/>
    <col min="8978" max="8978" width="5.85546875" style="4" customWidth="1"/>
    <col min="8979" max="8979" width="6.42578125" style="4" customWidth="1"/>
    <col min="8980" max="8980" width="5.85546875" style="4" customWidth="1"/>
    <col min="8981" max="8981" width="5.140625" style="4" customWidth="1"/>
    <col min="8982" max="8982" width="12.85546875" style="4" customWidth="1"/>
    <col min="8983" max="8983" width="15" style="4" customWidth="1"/>
    <col min="8984" max="8984" width="20.7109375" style="4" customWidth="1"/>
    <col min="8985" max="8985" width="23.7109375" style="4" customWidth="1"/>
    <col min="8986" max="8986" width="5.42578125" style="4" customWidth="1"/>
    <col min="8987" max="9219" width="11.42578125" style="4"/>
    <col min="9220" max="9220" width="6" style="4" customWidth="1"/>
    <col min="9221" max="9221" width="15.7109375" style="4" customWidth="1"/>
    <col min="9222" max="9223" width="13.140625" style="4" customWidth="1"/>
    <col min="9224" max="9224" width="6.42578125" style="4" customWidth="1"/>
    <col min="9225" max="9225" width="6.7109375" style="4" customWidth="1"/>
    <col min="9226" max="9226" width="5" style="4" customWidth="1"/>
    <col min="9227" max="9227" width="5.7109375" style="4" customWidth="1"/>
    <col min="9228" max="9228" width="5.140625" style="4" customWidth="1"/>
    <col min="9229" max="9229" width="4.7109375" style="4" customWidth="1"/>
    <col min="9230" max="9230" width="8.140625" style="4" customWidth="1"/>
    <col min="9231" max="9231" width="10.85546875" style="4" customWidth="1"/>
    <col min="9232" max="9232" width="6.42578125" style="4" customWidth="1"/>
    <col min="9233" max="9233" width="7.42578125" style="4" customWidth="1"/>
    <col min="9234" max="9234" width="5.85546875" style="4" customWidth="1"/>
    <col min="9235" max="9235" width="6.42578125" style="4" customWidth="1"/>
    <col min="9236" max="9236" width="5.85546875" style="4" customWidth="1"/>
    <col min="9237" max="9237" width="5.140625" style="4" customWidth="1"/>
    <col min="9238" max="9238" width="12.85546875" style="4" customWidth="1"/>
    <col min="9239" max="9239" width="15" style="4" customWidth="1"/>
    <col min="9240" max="9240" width="20.7109375" style="4" customWidth="1"/>
    <col min="9241" max="9241" width="23.7109375" style="4" customWidth="1"/>
    <col min="9242" max="9242" width="5.42578125" style="4" customWidth="1"/>
    <col min="9243" max="9475" width="11.42578125" style="4"/>
    <col min="9476" max="9476" width="6" style="4" customWidth="1"/>
    <col min="9477" max="9477" width="15.7109375" style="4" customWidth="1"/>
    <col min="9478" max="9479" width="13.140625" style="4" customWidth="1"/>
    <col min="9480" max="9480" width="6.42578125" style="4" customWidth="1"/>
    <col min="9481" max="9481" width="6.7109375" style="4" customWidth="1"/>
    <col min="9482" max="9482" width="5" style="4" customWidth="1"/>
    <col min="9483" max="9483" width="5.7109375" style="4" customWidth="1"/>
    <col min="9484" max="9484" width="5.140625" style="4" customWidth="1"/>
    <col min="9485" max="9485" width="4.7109375" style="4" customWidth="1"/>
    <col min="9486" max="9486" width="8.140625" style="4" customWidth="1"/>
    <col min="9487" max="9487" width="10.85546875" style="4" customWidth="1"/>
    <col min="9488" max="9488" width="6.42578125" style="4" customWidth="1"/>
    <col min="9489" max="9489" width="7.42578125" style="4" customWidth="1"/>
    <col min="9490" max="9490" width="5.85546875" style="4" customWidth="1"/>
    <col min="9491" max="9491" width="6.42578125" style="4" customWidth="1"/>
    <col min="9492" max="9492" width="5.85546875" style="4" customWidth="1"/>
    <col min="9493" max="9493" width="5.140625" style="4" customWidth="1"/>
    <col min="9494" max="9494" width="12.85546875" style="4" customWidth="1"/>
    <col min="9495" max="9495" width="15" style="4" customWidth="1"/>
    <col min="9496" max="9496" width="20.7109375" style="4" customWidth="1"/>
    <col min="9497" max="9497" width="23.7109375" style="4" customWidth="1"/>
    <col min="9498" max="9498" width="5.42578125" style="4" customWidth="1"/>
    <col min="9499" max="9731" width="11.42578125" style="4"/>
    <col min="9732" max="9732" width="6" style="4" customWidth="1"/>
    <col min="9733" max="9733" width="15.7109375" style="4" customWidth="1"/>
    <col min="9734" max="9735" width="13.140625" style="4" customWidth="1"/>
    <col min="9736" max="9736" width="6.42578125" style="4" customWidth="1"/>
    <col min="9737" max="9737" width="6.7109375" style="4" customWidth="1"/>
    <col min="9738" max="9738" width="5" style="4" customWidth="1"/>
    <col min="9739" max="9739" width="5.7109375" style="4" customWidth="1"/>
    <col min="9740" max="9740" width="5.140625" style="4" customWidth="1"/>
    <col min="9741" max="9741" width="4.7109375" style="4" customWidth="1"/>
    <col min="9742" max="9742" width="8.140625" style="4" customWidth="1"/>
    <col min="9743" max="9743" width="10.85546875" style="4" customWidth="1"/>
    <col min="9744" max="9744" width="6.42578125" style="4" customWidth="1"/>
    <col min="9745" max="9745" width="7.42578125" style="4" customWidth="1"/>
    <col min="9746" max="9746" width="5.85546875" style="4" customWidth="1"/>
    <col min="9747" max="9747" width="6.42578125" style="4" customWidth="1"/>
    <col min="9748" max="9748" width="5.85546875" style="4" customWidth="1"/>
    <col min="9749" max="9749" width="5.140625" style="4" customWidth="1"/>
    <col min="9750" max="9750" width="12.85546875" style="4" customWidth="1"/>
    <col min="9751" max="9751" width="15" style="4" customWidth="1"/>
    <col min="9752" max="9752" width="20.7109375" style="4" customWidth="1"/>
    <col min="9753" max="9753" width="23.7109375" style="4" customWidth="1"/>
    <col min="9754" max="9754" width="5.42578125" style="4" customWidth="1"/>
    <col min="9755" max="9987" width="11.42578125" style="4"/>
    <col min="9988" max="9988" width="6" style="4" customWidth="1"/>
    <col min="9989" max="9989" width="15.7109375" style="4" customWidth="1"/>
    <col min="9990" max="9991" width="13.140625" style="4" customWidth="1"/>
    <col min="9992" max="9992" width="6.42578125" style="4" customWidth="1"/>
    <col min="9993" max="9993" width="6.7109375" style="4" customWidth="1"/>
    <col min="9994" max="9994" width="5" style="4" customWidth="1"/>
    <col min="9995" max="9995" width="5.7109375" style="4" customWidth="1"/>
    <col min="9996" max="9996" width="5.140625" style="4" customWidth="1"/>
    <col min="9997" max="9997" width="4.7109375" style="4" customWidth="1"/>
    <col min="9998" max="9998" width="8.140625" style="4" customWidth="1"/>
    <col min="9999" max="9999" width="10.85546875" style="4" customWidth="1"/>
    <col min="10000" max="10000" width="6.42578125" style="4" customWidth="1"/>
    <col min="10001" max="10001" width="7.42578125" style="4" customWidth="1"/>
    <col min="10002" max="10002" width="5.85546875" style="4" customWidth="1"/>
    <col min="10003" max="10003" width="6.42578125" style="4" customWidth="1"/>
    <col min="10004" max="10004" width="5.85546875" style="4" customWidth="1"/>
    <col min="10005" max="10005" width="5.140625" style="4" customWidth="1"/>
    <col min="10006" max="10006" width="12.85546875" style="4" customWidth="1"/>
    <col min="10007" max="10007" width="15" style="4" customWidth="1"/>
    <col min="10008" max="10008" width="20.7109375" style="4" customWidth="1"/>
    <col min="10009" max="10009" width="23.7109375" style="4" customWidth="1"/>
    <col min="10010" max="10010" width="5.42578125" style="4" customWidth="1"/>
    <col min="10011" max="10243" width="11.42578125" style="4"/>
    <col min="10244" max="10244" width="6" style="4" customWidth="1"/>
    <col min="10245" max="10245" width="15.7109375" style="4" customWidth="1"/>
    <col min="10246" max="10247" width="13.140625" style="4" customWidth="1"/>
    <col min="10248" max="10248" width="6.42578125" style="4" customWidth="1"/>
    <col min="10249" max="10249" width="6.7109375" style="4" customWidth="1"/>
    <col min="10250" max="10250" width="5" style="4" customWidth="1"/>
    <col min="10251" max="10251" width="5.7109375" style="4" customWidth="1"/>
    <col min="10252" max="10252" width="5.140625" style="4" customWidth="1"/>
    <col min="10253" max="10253" width="4.7109375" style="4" customWidth="1"/>
    <col min="10254" max="10254" width="8.140625" style="4" customWidth="1"/>
    <col min="10255" max="10255" width="10.85546875" style="4" customWidth="1"/>
    <col min="10256" max="10256" width="6.42578125" style="4" customWidth="1"/>
    <col min="10257" max="10257" width="7.42578125" style="4" customWidth="1"/>
    <col min="10258" max="10258" width="5.85546875" style="4" customWidth="1"/>
    <col min="10259" max="10259" width="6.42578125" style="4" customWidth="1"/>
    <col min="10260" max="10260" width="5.85546875" style="4" customWidth="1"/>
    <col min="10261" max="10261" width="5.140625" style="4" customWidth="1"/>
    <col min="10262" max="10262" width="12.85546875" style="4" customWidth="1"/>
    <col min="10263" max="10263" width="15" style="4" customWidth="1"/>
    <col min="10264" max="10264" width="20.7109375" style="4" customWidth="1"/>
    <col min="10265" max="10265" width="23.7109375" style="4" customWidth="1"/>
    <col min="10266" max="10266" width="5.42578125" style="4" customWidth="1"/>
    <col min="10267" max="10499" width="11.42578125" style="4"/>
    <col min="10500" max="10500" width="6" style="4" customWidth="1"/>
    <col min="10501" max="10501" width="15.7109375" style="4" customWidth="1"/>
    <col min="10502" max="10503" width="13.140625" style="4" customWidth="1"/>
    <col min="10504" max="10504" width="6.42578125" style="4" customWidth="1"/>
    <col min="10505" max="10505" width="6.7109375" style="4" customWidth="1"/>
    <col min="10506" max="10506" width="5" style="4" customWidth="1"/>
    <col min="10507" max="10507" width="5.7109375" style="4" customWidth="1"/>
    <col min="10508" max="10508" width="5.140625" style="4" customWidth="1"/>
    <col min="10509" max="10509" width="4.7109375" style="4" customWidth="1"/>
    <col min="10510" max="10510" width="8.140625" style="4" customWidth="1"/>
    <col min="10511" max="10511" width="10.85546875" style="4" customWidth="1"/>
    <col min="10512" max="10512" width="6.42578125" style="4" customWidth="1"/>
    <col min="10513" max="10513" width="7.42578125" style="4" customWidth="1"/>
    <col min="10514" max="10514" width="5.85546875" style="4" customWidth="1"/>
    <col min="10515" max="10515" width="6.42578125" style="4" customWidth="1"/>
    <col min="10516" max="10516" width="5.85546875" style="4" customWidth="1"/>
    <col min="10517" max="10517" width="5.140625" style="4" customWidth="1"/>
    <col min="10518" max="10518" width="12.85546875" style="4" customWidth="1"/>
    <col min="10519" max="10519" width="15" style="4" customWidth="1"/>
    <col min="10520" max="10520" width="20.7109375" style="4" customWidth="1"/>
    <col min="10521" max="10521" width="23.7109375" style="4" customWidth="1"/>
    <col min="10522" max="10522" width="5.42578125" style="4" customWidth="1"/>
    <col min="10523" max="10755" width="11.42578125" style="4"/>
    <col min="10756" max="10756" width="6" style="4" customWidth="1"/>
    <col min="10757" max="10757" width="15.7109375" style="4" customWidth="1"/>
    <col min="10758" max="10759" width="13.140625" style="4" customWidth="1"/>
    <col min="10760" max="10760" width="6.42578125" style="4" customWidth="1"/>
    <col min="10761" max="10761" width="6.7109375" style="4" customWidth="1"/>
    <col min="10762" max="10762" width="5" style="4" customWidth="1"/>
    <col min="10763" max="10763" width="5.7109375" style="4" customWidth="1"/>
    <col min="10764" max="10764" width="5.140625" style="4" customWidth="1"/>
    <col min="10765" max="10765" width="4.7109375" style="4" customWidth="1"/>
    <col min="10766" max="10766" width="8.140625" style="4" customWidth="1"/>
    <col min="10767" max="10767" width="10.85546875" style="4" customWidth="1"/>
    <col min="10768" max="10768" width="6.42578125" style="4" customWidth="1"/>
    <col min="10769" max="10769" width="7.42578125" style="4" customWidth="1"/>
    <col min="10770" max="10770" width="5.85546875" style="4" customWidth="1"/>
    <col min="10771" max="10771" width="6.42578125" style="4" customWidth="1"/>
    <col min="10772" max="10772" width="5.85546875" style="4" customWidth="1"/>
    <col min="10773" max="10773" width="5.140625" style="4" customWidth="1"/>
    <col min="10774" max="10774" width="12.85546875" style="4" customWidth="1"/>
    <col min="10775" max="10775" width="15" style="4" customWidth="1"/>
    <col min="10776" max="10776" width="20.7109375" style="4" customWidth="1"/>
    <col min="10777" max="10777" width="23.7109375" style="4" customWidth="1"/>
    <col min="10778" max="10778" width="5.42578125" style="4" customWidth="1"/>
    <col min="10779" max="11011" width="11.42578125" style="4"/>
    <col min="11012" max="11012" width="6" style="4" customWidth="1"/>
    <col min="11013" max="11013" width="15.7109375" style="4" customWidth="1"/>
    <col min="11014" max="11015" width="13.140625" style="4" customWidth="1"/>
    <col min="11016" max="11016" width="6.42578125" style="4" customWidth="1"/>
    <col min="11017" max="11017" width="6.7109375" style="4" customWidth="1"/>
    <col min="11018" max="11018" width="5" style="4" customWidth="1"/>
    <col min="11019" max="11019" width="5.7109375" style="4" customWidth="1"/>
    <col min="11020" max="11020" width="5.140625" style="4" customWidth="1"/>
    <col min="11021" max="11021" width="4.7109375" style="4" customWidth="1"/>
    <col min="11022" max="11022" width="8.140625" style="4" customWidth="1"/>
    <col min="11023" max="11023" width="10.85546875" style="4" customWidth="1"/>
    <col min="11024" max="11024" width="6.42578125" style="4" customWidth="1"/>
    <col min="11025" max="11025" width="7.42578125" style="4" customWidth="1"/>
    <col min="11026" max="11026" width="5.85546875" style="4" customWidth="1"/>
    <col min="11027" max="11027" width="6.42578125" style="4" customWidth="1"/>
    <col min="11028" max="11028" width="5.85546875" style="4" customWidth="1"/>
    <col min="11029" max="11029" width="5.140625" style="4" customWidth="1"/>
    <col min="11030" max="11030" width="12.85546875" style="4" customWidth="1"/>
    <col min="11031" max="11031" width="15" style="4" customWidth="1"/>
    <col min="11032" max="11032" width="20.7109375" style="4" customWidth="1"/>
    <col min="11033" max="11033" width="23.7109375" style="4" customWidth="1"/>
    <col min="11034" max="11034" width="5.42578125" style="4" customWidth="1"/>
    <col min="11035" max="11267" width="11.42578125" style="4"/>
    <col min="11268" max="11268" width="6" style="4" customWidth="1"/>
    <col min="11269" max="11269" width="15.7109375" style="4" customWidth="1"/>
    <col min="11270" max="11271" width="13.140625" style="4" customWidth="1"/>
    <col min="11272" max="11272" width="6.42578125" style="4" customWidth="1"/>
    <col min="11273" max="11273" width="6.7109375" style="4" customWidth="1"/>
    <col min="11274" max="11274" width="5" style="4" customWidth="1"/>
    <col min="11275" max="11275" width="5.7109375" style="4" customWidth="1"/>
    <col min="11276" max="11276" width="5.140625" style="4" customWidth="1"/>
    <col min="11277" max="11277" width="4.7109375" style="4" customWidth="1"/>
    <col min="11278" max="11278" width="8.140625" style="4" customWidth="1"/>
    <col min="11279" max="11279" width="10.85546875" style="4" customWidth="1"/>
    <col min="11280" max="11280" width="6.42578125" style="4" customWidth="1"/>
    <col min="11281" max="11281" width="7.42578125" style="4" customWidth="1"/>
    <col min="11282" max="11282" width="5.85546875" style="4" customWidth="1"/>
    <col min="11283" max="11283" width="6.42578125" style="4" customWidth="1"/>
    <col min="11284" max="11284" width="5.85546875" style="4" customWidth="1"/>
    <col min="11285" max="11285" width="5.140625" style="4" customWidth="1"/>
    <col min="11286" max="11286" width="12.85546875" style="4" customWidth="1"/>
    <col min="11287" max="11287" width="15" style="4" customWidth="1"/>
    <col min="11288" max="11288" width="20.7109375" style="4" customWidth="1"/>
    <col min="11289" max="11289" width="23.7109375" style="4" customWidth="1"/>
    <col min="11290" max="11290" width="5.42578125" style="4" customWidth="1"/>
    <col min="11291" max="11523" width="11.42578125" style="4"/>
    <col min="11524" max="11524" width="6" style="4" customWidth="1"/>
    <col min="11525" max="11525" width="15.7109375" style="4" customWidth="1"/>
    <col min="11526" max="11527" width="13.140625" style="4" customWidth="1"/>
    <col min="11528" max="11528" width="6.42578125" style="4" customWidth="1"/>
    <col min="11529" max="11529" width="6.7109375" style="4" customWidth="1"/>
    <col min="11530" max="11530" width="5" style="4" customWidth="1"/>
    <col min="11531" max="11531" width="5.7109375" style="4" customWidth="1"/>
    <col min="11532" max="11532" width="5.140625" style="4" customWidth="1"/>
    <col min="11533" max="11533" width="4.7109375" style="4" customWidth="1"/>
    <col min="11534" max="11534" width="8.140625" style="4" customWidth="1"/>
    <col min="11535" max="11535" width="10.85546875" style="4" customWidth="1"/>
    <col min="11536" max="11536" width="6.42578125" style="4" customWidth="1"/>
    <col min="11537" max="11537" width="7.42578125" style="4" customWidth="1"/>
    <col min="11538" max="11538" width="5.85546875" style="4" customWidth="1"/>
    <col min="11539" max="11539" width="6.42578125" style="4" customWidth="1"/>
    <col min="11540" max="11540" width="5.85546875" style="4" customWidth="1"/>
    <col min="11541" max="11541" width="5.140625" style="4" customWidth="1"/>
    <col min="11542" max="11542" width="12.85546875" style="4" customWidth="1"/>
    <col min="11543" max="11543" width="15" style="4" customWidth="1"/>
    <col min="11544" max="11544" width="20.7109375" style="4" customWidth="1"/>
    <col min="11545" max="11545" width="23.7109375" style="4" customWidth="1"/>
    <col min="11546" max="11546" width="5.42578125" style="4" customWidth="1"/>
    <col min="11547" max="11779" width="11.42578125" style="4"/>
    <col min="11780" max="11780" width="6" style="4" customWidth="1"/>
    <col min="11781" max="11781" width="15.7109375" style="4" customWidth="1"/>
    <col min="11782" max="11783" width="13.140625" style="4" customWidth="1"/>
    <col min="11784" max="11784" width="6.42578125" style="4" customWidth="1"/>
    <col min="11785" max="11785" width="6.7109375" style="4" customWidth="1"/>
    <col min="11786" max="11786" width="5" style="4" customWidth="1"/>
    <col min="11787" max="11787" width="5.7109375" style="4" customWidth="1"/>
    <col min="11788" max="11788" width="5.140625" style="4" customWidth="1"/>
    <col min="11789" max="11789" width="4.7109375" style="4" customWidth="1"/>
    <col min="11790" max="11790" width="8.140625" style="4" customWidth="1"/>
    <col min="11791" max="11791" width="10.85546875" style="4" customWidth="1"/>
    <col min="11792" max="11792" width="6.42578125" style="4" customWidth="1"/>
    <col min="11793" max="11793" width="7.42578125" style="4" customWidth="1"/>
    <col min="11794" max="11794" width="5.85546875" style="4" customWidth="1"/>
    <col min="11795" max="11795" width="6.42578125" style="4" customWidth="1"/>
    <col min="11796" max="11796" width="5.85546875" style="4" customWidth="1"/>
    <col min="11797" max="11797" width="5.140625" style="4" customWidth="1"/>
    <col min="11798" max="11798" width="12.85546875" style="4" customWidth="1"/>
    <col min="11799" max="11799" width="15" style="4" customWidth="1"/>
    <col min="11800" max="11800" width="20.7109375" style="4" customWidth="1"/>
    <col min="11801" max="11801" width="23.7109375" style="4" customWidth="1"/>
    <col min="11802" max="11802" width="5.42578125" style="4" customWidth="1"/>
    <col min="11803" max="12035" width="11.42578125" style="4"/>
    <col min="12036" max="12036" width="6" style="4" customWidth="1"/>
    <col min="12037" max="12037" width="15.7109375" style="4" customWidth="1"/>
    <col min="12038" max="12039" width="13.140625" style="4" customWidth="1"/>
    <col min="12040" max="12040" width="6.42578125" style="4" customWidth="1"/>
    <col min="12041" max="12041" width="6.7109375" style="4" customWidth="1"/>
    <col min="12042" max="12042" width="5" style="4" customWidth="1"/>
    <col min="12043" max="12043" width="5.7109375" style="4" customWidth="1"/>
    <col min="12044" max="12044" width="5.140625" style="4" customWidth="1"/>
    <col min="12045" max="12045" width="4.7109375" style="4" customWidth="1"/>
    <col min="12046" max="12046" width="8.140625" style="4" customWidth="1"/>
    <col min="12047" max="12047" width="10.85546875" style="4" customWidth="1"/>
    <col min="12048" max="12048" width="6.42578125" style="4" customWidth="1"/>
    <col min="12049" max="12049" width="7.42578125" style="4" customWidth="1"/>
    <col min="12050" max="12050" width="5.85546875" style="4" customWidth="1"/>
    <col min="12051" max="12051" width="6.42578125" style="4" customWidth="1"/>
    <col min="12052" max="12052" width="5.85546875" style="4" customWidth="1"/>
    <col min="12053" max="12053" width="5.140625" style="4" customWidth="1"/>
    <col min="12054" max="12054" width="12.85546875" style="4" customWidth="1"/>
    <col min="12055" max="12055" width="15" style="4" customWidth="1"/>
    <col min="12056" max="12056" width="20.7109375" style="4" customWidth="1"/>
    <col min="12057" max="12057" width="23.7109375" style="4" customWidth="1"/>
    <col min="12058" max="12058" width="5.42578125" style="4" customWidth="1"/>
    <col min="12059" max="12291" width="11.42578125" style="4"/>
    <col min="12292" max="12292" width="6" style="4" customWidth="1"/>
    <col min="12293" max="12293" width="15.7109375" style="4" customWidth="1"/>
    <col min="12294" max="12295" width="13.140625" style="4" customWidth="1"/>
    <col min="12296" max="12296" width="6.42578125" style="4" customWidth="1"/>
    <col min="12297" max="12297" width="6.7109375" style="4" customWidth="1"/>
    <col min="12298" max="12298" width="5" style="4" customWidth="1"/>
    <col min="12299" max="12299" width="5.7109375" style="4" customWidth="1"/>
    <col min="12300" max="12300" width="5.140625" style="4" customWidth="1"/>
    <col min="12301" max="12301" width="4.7109375" style="4" customWidth="1"/>
    <col min="12302" max="12302" width="8.140625" style="4" customWidth="1"/>
    <col min="12303" max="12303" width="10.85546875" style="4" customWidth="1"/>
    <col min="12304" max="12304" width="6.42578125" style="4" customWidth="1"/>
    <col min="12305" max="12305" width="7.42578125" style="4" customWidth="1"/>
    <col min="12306" max="12306" width="5.85546875" style="4" customWidth="1"/>
    <col min="12307" max="12307" width="6.42578125" style="4" customWidth="1"/>
    <col min="12308" max="12308" width="5.85546875" style="4" customWidth="1"/>
    <col min="12309" max="12309" width="5.140625" style="4" customWidth="1"/>
    <col min="12310" max="12310" width="12.85546875" style="4" customWidth="1"/>
    <col min="12311" max="12311" width="15" style="4" customWidth="1"/>
    <col min="12312" max="12312" width="20.7109375" style="4" customWidth="1"/>
    <col min="12313" max="12313" width="23.7109375" style="4" customWidth="1"/>
    <col min="12314" max="12314" width="5.42578125" style="4" customWidth="1"/>
    <col min="12315" max="12547" width="11.42578125" style="4"/>
    <col min="12548" max="12548" width="6" style="4" customWidth="1"/>
    <col min="12549" max="12549" width="15.7109375" style="4" customWidth="1"/>
    <col min="12550" max="12551" width="13.140625" style="4" customWidth="1"/>
    <col min="12552" max="12552" width="6.42578125" style="4" customWidth="1"/>
    <col min="12553" max="12553" width="6.7109375" style="4" customWidth="1"/>
    <col min="12554" max="12554" width="5" style="4" customWidth="1"/>
    <col min="12555" max="12555" width="5.7109375" style="4" customWidth="1"/>
    <col min="12556" max="12556" width="5.140625" style="4" customWidth="1"/>
    <col min="12557" max="12557" width="4.7109375" style="4" customWidth="1"/>
    <col min="12558" max="12558" width="8.140625" style="4" customWidth="1"/>
    <col min="12559" max="12559" width="10.85546875" style="4" customWidth="1"/>
    <col min="12560" max="12560" width="6.42578125" style="4" customWidth="1"/>
    <col min="12561" max="12561" width="7.42578125" style="4" customWidth="1"/>
    <col min="12562" max="12562" width="5.85546875" style="4" customWidth="1"/>
    <col min="12563" max="12563" width="6.42578125" style="4" customWidth="1"/>
    <col min="12564" max="12564" width="5.85546875" style="4" customWidth="1"/>
    <col min="12565" max="12565" width="5.140625" style="4" customWidth="1"/>
    <col min="12566" max="12566" width="12.85546875" style="4" customWidth="1"/>
    <col min="12567" max="12567" width="15" style="4" customWidth="1"/>
    <col min="12568" max="12568" width="20.7109375" style="4" customWidth="1"/>
    <col min="12569" max="12569" width="23.7109375" style="4" customWidth="1"/>
    <col min="12570" max="12570" width="5.42578125" style="4" customWidth="1"/>
    <col min="12571" max="12803" width="11.42578125" style="4"/>
    <col min="12804" max="12804" width="6" style="4" customWidth="1"/>
    <col min="12805" max="12805" width="15.7109375" style="4" customWidth="1"/>
    <col min="12806" max="12807" width="13.140625" style="4" customWidth="1"/>
    <col min="12808" max="12808" width="6.42578125" style="4" customWidth="1"/>
    <col min="12809" max="12809" width="6.7109375" style="4" customWidth="1"/>
    <col min="12810" max="12810" width="5" style="4" customWidth="1"/>
    <col min="12811" max="12811" width="5.7109375" style="4" customWidth="1"/>
    <col min="12812" max="12812" width="5.140625" style="4" customWidth="1"/>
    <col min="12813" max="12813" width="4.7109375" style="4" customWidth="1"/>
    <col min="12814" max="12814" width="8.140625" style="4" customWidth="1"/>
    <col min="12815" max="12815" width="10.85546875" style="4" customWidth="1"/>
    <col min="12816" max="12816" width="6.42578125" style="4" customWidth="1"/>
    <col min="12817" max="12817" width="7.42578125" style="4" customWidth="1"/>
    <col min="12818" max="12818" width="5.85546875" style="4" customWidth="1"/>
    <col min="12819" max="12819" width="6.42578125" style="4" customWidth="1"/>
    <col min="12820" max="12820" width="5.85546875" style="4" customWidth="1"/>
    <col min="12821" max="12821" width="5.140625" style="4" customWidth="1"/>
    <col min="12822" max="12822" width="12.85546875" style="4" customWidth="1"/>
    <col min="12823" max="12823" width="15" style="4" customWidth="1"/>
    <col min="12824" max="12824" width="20.7109375" style="4" customWidth="1"/>
    <col min="12825" max="12825" width="23.7109375" style="4" customWidth="1"/>
    <col min="12826" max="12826" width="5.42578125" style="4" customWidth="1"/>
    <col min="12827" max="13059" width="11.42578125" style="4"/>
    <col min="13060" max="13060" width="6" style="4" customWidth="1"/>
    <col min="13061" max="13061" width="15.7109375" style="4" customWidth="1"/>
    <col min="13062" max="13063" width="13.140625" style="4" customWidth="1"/>
    <col min="13064" max="13064" width="6.42578125" style="4" customWidth="1"/>
    <col min="13065" max="13065" width="6.7109375" style="4" customWidth="1"/>
    <col min="13066" max="13066" width="5" style="4" customWidth="1"/>
    <col min="13067" max="13067" width="5.7109375" style="4" customWidth="1"/>
    <col min="13068" max="13068" width="5.140625" style="4" customWidth="1"/>
    <col min="13069" max="13069" width="4.7109375" style="4" customWidth="1"/>
    <col min="13070" max="13070" width="8.140625" style="4" customWidth="1"/>
    <col min="13071" max="13071" width="10.85546875" style="4" customWidth="1"/>
    <col min="13072" max="13072" width="6.42578125" style="4" customWidth="1"/>
    <col min="13073" max="13073" width="7.42578125" style="4" customWidth="1"/>
    <col min="13074" max="13074" width="5.85546875" style="4" customWidth="1"/>
    <col min="13075" max="13075" width="6.42578125" style="4" customWidth="1"/>
    <col min="13076" max="13076" width="5.85546875" style="4" customWidth="1"/>
    <col min="13077" max="13077" width="5.140625" style="4" customWidth="1"/>
    <col min="13078" max="13078" width="12.85546875" style="4" customWidth="1"/>
    <col min="13079" max="13079" width="15" style="4" customWidth="1"/>
    <col min="13080" max="13080" width="20.7109375" style="4" customWidth="1"/>
    <col min="13081" max="13081" width="23.7109375" style="4" customWidth="1"/>
    <col min="13082" max="13082" width="5.42578125" style="4" customWidth="1"/>
    <col min="13083" max="13315" width="11.42578125" style="4"/>
    <col min="13316" max="13316" width="6" style="4" customWidth="1"/>
    <col min="13317" max="13317" width="15.7109375" style="4" customWidth="1"/>
    <col min="13318" max="13319" width="13.140625" style="4" customWidth="1"/>
    <col min="13320" max="13320" width="6.42578125" style="4" customWidth="1"/>
    <col min="13321" max="13321" width="6.7109375" style="4" customWidth="1"/>
    <col min="13322" max="13322" width="5" style="4" customWidth="1"/>
    <col min="13323" max="13323" width="5.7109375" style="4" customWidth="1"/>
    <col min="13324" max="13324" width="5.140625" style="4" customWidth="1"/>
    <col min="13325" max="13325" width="4.7109375" style="4" customWidth="1"/>
    <col min="13326" max="13326" width="8.140625" style="4" customWidth="1"/>
    <col min="13327" max="13327" width="10.85546875" style="4" customWidth="1"/>
    <col min="13328" max="13328" width="6.42578125" style="4" customWidth="1"/>
    <col min="13329" max="13329" width="7.42578125" style="4" customWidth="1"/>
    <col min="13330" max="13330" width="5.85546875" style="4" customWidth="1"/>
    <col min="13331" max="13331" width="6.42578125" style="4" customWidth="1"/>
    <col min="13332" max="13332" width="5.85546875" style="4" customWidth="1"/>
    <col min="13333" max="13333" width="5.140625" style="4" customWidth="1"/>
    <col min="13334" max="13334" width="12.85546875" style="4" customWidth="1"/>
    <col min="13335" max="13335" width="15" style="4" customWidth="1"/>
    <col min="13336" max="13336" width="20.7109375" style="4" customWidth="1"/>
    <col min="13337" max="13337" width="23.7109375" style="4" customWidth="1"/>
    <col min="13338" max="13338" width="5.42578125" style="4" customWidth="1"/>
    <col min="13339" max="13571" width="11.42578125" style="4"/>
    <col min="13572" max="13572" width="6" style="4" customWidth="1"/>
    <col min="13573" max="13573" width="15.7109375" style="4" customWidth="1"/>
    <col min="13574" max="13575" width="13.140625" style="4" customWidth="1"/>
    <col min="13576" max="13576" width="6.42578125" style="4" customWidth="1"/>
    <col min="13577" max="13577" width="6.7109375" style="4" customWidth="1"/>
    <col min="13578" max="13578" width="5" style="4" customWidth="1"/>
    <col min="13579" max="13579" width="5.7109375" style="4" customWidth="1"/>
    <col min="13580" max="13580" width="5.140625" style="4" customWidth="1"/>
    <col min="13581" max="13581" width="4.7109375" style="4" customWidth="1"/>
    <col min="13582" max="13582" width="8.140625" style="4" customWidth="1"/>
    <col min="13583" max="13583" width="10.85546875" style="4" customWidth="1"/>
    <col min="13584" max="13584" width="6.42578125" style="4" customWidth="1"/>
    <col min="13585" max="13585" width="7.42578125" style="4" customWidth="1"/>
    <col min="13586" max="13586" width="5.85546875" style="4" customWidth="1"/>
    <col min="13587" max="13587" width="6.42578125" style="4" customWidth="1"/>
    <col min="13588" max="13588" width="5.85546875" style="4" customWidth="1"/>
    <col min="13589" max="13589" width="5.140625" style="4" customWidth="1"/>
    <col min="13590" max="13590" width="12.85546875" style="4" customWidth="1"/>
    <col min="13591" max="13591" width="15" style="4" customWidth="1"/>
    <col min="13592" max="13592" width="20.7109375" style="4" customWidth="1"/>
    <col min="13593" max="13593" width="23.7109375" style="4" customWidth="1"/>
    <col min="13594" max="13594" width="5.42578125" style="4" customWidth="1"/>
    <col min="13595" max="13827" width="11.42578125" style="4"/>
    <col min="13828" max="13828" width="6" style="4" customWidth="1"/>
    <col min="13829" max="13829" width="15.7109375" style="4" customWidth="1"/>
    <col min="13830" max="13831" width="13.140625" style="4" customWidth="1"/>
    <col min="13832" max="13832" width="6.42578125" style="4" customWidth="1"/>
    <col min="13833" max="13833" width="6.7109375" style="4" customWidth="1"/>
    <col min="13834" max="13834" width="5" style="4" customWidth="1"/>
    <col min="13835" max="13835" width="5.7109375" style="4" customWidth="1"/>
    <col min="13836" max="13836" width="5.140625" style="4" customWidth="1"/>
    <col min="13837" max="13837" width="4.7109375" style="4" customWidth="1"/>
    <col min="13838" max="13838" width="8.140625" style="4" customWidth="1"/>
    <col min="13839" max="13839" width="10.85546875" style="4" customWidth="1"/>
    <col min="13840" max="13840" width="6.42578125" style="4" customWidth="1"/>
    <col min="13841" max="13841" width="7.42578125" style="4" customWidth="1"/>
    <col min="13842" max="13842" width="5.85546875" style="4" customWidth="1"/>
    <col min="13843" max="13843" width="6.42578125" style="4" customWidth="1"/>
    <col min="13844" max="13844" width="5.85546875" style="4" customWidth="1"/>
    <col min="13845" max="13845" width="5.140625" style="4" customWidth="1"/>
    <col min="13846" max="13846" width="12.85546875" style="4" customWidth="1"/>
    <col min="13847" max="13847" width="15" style="4" customWidth="1"/>
    <col min="13848" max="13848" width="20.7109375" style="4" customWidth="1"/>
    <col min="13849" max="13849" width="23.7109375" style="4" customWidth="1"/>
    <col min="13850" max="13850" width="5.42578125" style="4" customWidth="1"/>
    <col min="13851" max="14083" width="11.42578125" style="4"/>
    <col min="14084" max="14084" width="6" style="4" customWidth="1"/>
    <col min="14085" max="14085" width="15.7109375" style="4" customWidth="1"/>
    <col min="14086" max="14087" width="13.140625" style="4" customWidth="1"/>
    <col min="14088" max="14088" width="6.42578125" style="4" customWidth="1"/>
    <col min="14089" max="14089" width="6.7109375" style="4" customWidth="1"/>
    <col min="14090" max="14090" width="5" style="4" customWidth="1"/>
    <col min="14091" max="14091" width="5.7109375" style="4" customWidth="1"/>
    <col min="14092" max="14092" width="5.140625" style="4" customWidth="1"/>
    <col min="14093" max="14093" width="4.7109375" style="4" customWidth="1"/>
    <col min="14094" max="14094" width="8.140625" style="4" customWidth="1"/>
    <col min="14095" max="14095" width="10.85546875" style="4" customWidth="1"/>
    <col min="14096" max="14096" width="6.42578125" style="4" customWidth="1"/>
    <col min="14097" max="14097" width="7.42578125" style="4" customWidth="1"/>
    <col min="14098" max="14098" width="5.85546875" style="4" customWidth="1"/>
    <col min="14099" max="14099" width="6.42578125" style="4" customWidth="1"/>
    <col min="14100" max="14100" width="5.85546875" style="4" customWidth="1"/>
    <col min="14101" max="14101" width="5.140625" style="4" customWidth="1"/>
    <col min="14102" max="14102" width="12.85546875" style="4" customWidth="1"/>
    <col min="14103" max="14103" width="15" style="4" customWidth="1"/>
    <col min="14104" max="14104" width="20.7109375" style="4" customWidth="1"/>
    <col min="14105" max="14105" width="23.7109375" style="4" customWidth="1"/>
    <col min="14106" max="14106" width="5.42578125" style="4" customWidth="1"/>
    <col min="14107" max="14339" width="11.42578125" style="4"/>
    <col min="14340" max="14340" width="6" style="4" customWidth="1"/>
    <col min="14341" max="14341" width="15.7109375" style="4" customWidth="1"/>
    <col min="14342" max="14343" width="13.140625" style="4" customWidth="1"/>
    <col min="14344" max="14344" width="6.42578125" style="4" customWidth="1"/>
    <col min="14345" max="14345" width="6.7109375" style="4" customWidth="1"/>
    <col min="14346" max="14346" width="5" style="4" customWidth="1"/>
    <col min="14347" max="14347" width="5.7109375" style="4" customWidth="1"/>
    <col min="14348" max="14348" width="5.140625" style="4" customWidth="1"/>
    <col min="14349" max="14349" width="4.7109375" style="4" customWidth="1"/>
    <col min="14350" max="14350" width="8.140625" style="4" customWidth="1"/>
    <col min="14351" max="14351" width="10.85546875" style="4" customWidth="1"/>
    <col min="14352" max="14352" width="6.42578125" style="4" customWidth="1"/>
    <col min="14353" max="14353" width="7.42578125" style="4" customWidth="1"/>
    <col min="14354" max="14354" width="5.85546875" style="4" customWidth="1"/>
    <col min="14355" max="14355" width="6.42578125" style="4" customWidth="1"/>
    <col min="14356" max="14356" width="5.85546875" style="4" customWidth="1"/>
    <col min="14357" max="14357" width="5.140625" style="4" customWidth="1"/>
    <col min="14358" max="14358" width="12.85546875" style="4" customWidth="1"/>
    <col min="14359" max="14359" width="15" style="4" customWidth="1"/>
    <col min="14360" max="14360" width="20.7109375" style="4" customWidth="1"/>
    <col min="14361" max="14361" width="23.7109375" style="4" customWidth="1"/>
    <col min="14362" max="14362" width="5.42578125" style="4" customWidth="1"/>
    <col min="14363" max="14595" width="11.42578125" style="4"/>
    <col min="14596" max="14596" width="6" style="4" customWidth="1"/>
    <col min="14597" max="14597" width="15.7109375" style="4" customWidth="1"/>
    <col min="14598" max="14599" width="13.140625" style="4" customWidth="1"/>
    <col min="14600" max="14600" width="6.42578125" style="4" customWidth="1"/>
    <col min="14601" max="14601" width="6.7109375" style="4" customWidth="1"/>
    <col min="14602" max="14602" width="5" style="4" customWidth="1"/>
    <col min="14603" max="14603" width="5.7109375" style="4" customWidth="1"/>
    <col min="14604" max="14604" width="5.140625" style="4" customWidth="1"/>
    <col min="14605" max="14605" width="4.7109375" style="4" customWidth="1"/>
    <col min="14606" max="14606" width="8.140625" style="4" customWidth="1"/>
    <col min="14607" max="14607" width="10.85546875" style="4" customWidth="1"/>
    <col min="14608" max="14608" width="6.42578125" style="4" customWidth="1"/>
    <col min="14609" max="14609" width="7.42578125" style="4" customWidth="1"/>
    <col min="14610" max="14610" width="5.85546875" style="4" customWidth="1"/>
    <col min="14611" max="14611" width="6.42578125" style="4" customWidth="1"/>
    <col min="14612" max="14612" width="5.85546875" style="4" customWidth="1"/>
    <col min="14613" max="14613" width="5.140625" style="4" customWidth="1"/>
    <col min="14614" max="14614" width="12.85546875" style="4" customWidth="1"/>
    <col min="14615" max="14615" width="15" style="4" customWidth="1"/>
    <col min="14616" max="14616" width="20.7109375" style="4" customWidth="1"/>
    <col min="14617" max="14617" width="23.7109375" style="4" customWidth="1"/>
    <col min="14618" max="14618" width="5.42578125" style="4" customWidth="1"/>
    <col min="14619" max="14851" width="11.42578125" style="4"/>
    <col min="14852" max="14852" width="6" style="4" customWidth="1"/>
    <col min="14853" max="14853" width="15.7109375" style="4" customWidth="1"/>
    <col min="14854" max="14855" width="13.140625" style="4" customWidth="1"/>
    <col min="14856" max="14856" width="6.42578125" style="4" customWidth="1"/>
    <col min="14857" max="14857" width="6.7109375" style="4" customWidth="1"/>
    <col min="14858" max="14858" width="5" style="4" customWidth="1"/>
    <col min="14859" max="14859" width="5.7109375" style="4" customWidth="1"/>
    <col min="14860" max="14860" width="5.140625" style="4" customWidth="1"/>
    <col min="14861" max="14861" width="4.7109375" style="4" customWidth="1"/>
    <col min="14862" max="14862" width="8.140625" style="4" customWidth="1"/>
    <col min="14863" max="14863" width="10.85546875" style="4" customWidth="1"/>
    <col min="14864" max="14864" width="6.42578125" style="4" customWidth="1"/>
    <col min="14865" max="14865" width="7.42578125" style="4" customWidth="1"/>
    <col min="14866" max="14866" width="5.85546875" style="4" customWidth="1"/>
    <col min="14867" max="14867" width="6.42578125" style="4" customWidth="1"/>
    <col min="14868" max="14868" width="5.85546875" style="4" customWidth="1"/>
    <col min="14869" max="14869" width="5.140625" style="4" customWidth="1"/>
    <col min="14870" max="14870" width="12.85546875" style="4" customWidth="1"/>
    <col min="14871" max="14871" width="15" style="4" customWidth="1"/>
    <col min="14872" max="14872" width="20.7109375" style="4" customWidth="1"/>
    <col min="14873" max="14873" width="23.7109375" style="4" customWidth="1"/>
    <col min="14874" max="14874" width="5.42578125" style="4" customWidth="1"/>
    <col min="14875" max="15107" width="11.42578125" style="4"/>
    <col min="15108" max="15108" width="6" style="4" customWidth="1"/>
    <col min="15109" max="15109" width="15.7109375" style="4" customWidth="1"/>
    <col min="15110" max="15111" width="13.140625" style="4" customWidth="1"/>
    <col min="15112" max="15112" width="6.42578125" style="4" customWidth="1"/>
    <col min="15113" max="15113" width="6.7109375" style="4" customWidth="1"/>
    <col min="15114" max="15114" width="5" style="4" customWidth="1"/>
    <col min="15115" max="15115" width="5.7109375" style="4" customWidth="1"/>
    <col min="15116" max="15116" width="5.140625" style="4" customWidth="1"/>
    <col min="15117" max="15117" width="4.7109375" style="4" customWidth="1"/>
    <col min="15118" max="15118" width="8.140625" style="4" customWidth="1"/>
    <col min="15119" max="15119" width="10.85546875" style="4" customWidth="1"/>
    <col min="15120" max="15120" width="6.42578125" style="4" customWidth="1"/>
    <col min="15121" max="15121" width="7.42578125" style="4" customWidth="1"/>
    <col min="15122" max="15122" width="5.85546875" style="4" customWidth="1"/>
    <col min="15123" max="15123" width="6.42578125" style="4" customWidth="1"/>
    <col min="15124" max="15124" width="5.85546875" style="4" customWidth="1"/>
    <col min="15125" max="15125" width="5.140625" style="4" customWidth="1"/>
    <col min="15126" max="15126" width="12.85546875" style="4" customWidth="1"/>
    <col min="15127" max="15127" width="15" style="4" customWidth="1"/>
    <col min="15128" max="15128" width="20.7109375" style="4" customWidth="1"/>
    <col min="15129" max="15129" width="23.7109375" style="4" customWidth="1"/>
    <col min="15130" max="15130" width="5.42578125" style="4" customWidth="1"/>
    <col min="15131" max="15363" width="11.42578125" style="4"/>
    <col min="15364" max="15364" width="6" style="4" customWidth="1"/>
    <col min="15365" max="15365" width="15.7109375" style="4" customWidth="1"/>
    <col min="15366" max="15367" width="13.140625" style="4" customWidth="1"/>
    <col min="15368" max="15368" width="6.42578125" style="4" customWidth="1"/>
    <col min="15369" max="15369" width="6.7109375" style="4" customWidth="1"/>
    <col min="15370" max="15370" width="5" style="4" customWidth="1"/>
    <col min="15371" max="15371" width="5.7109375" style="4" customWidth="1"/>
    <col min="15372" max="15372" width="5.140625" style="4" customWidth="1"/>
    <col min="15373" max="15373" width="4.7109375" style="4" customWidth="1"/>
    <col min="15374" max="15374" width="8.140625" style="4" customWidth="1"/>
    <col min="15375" max="15375" width="10.85546875" style="4" customWidth="1"/>
    <col min="15376" max="15376" width="6.42578125" style="4" customWidth="1"/>
    <col min="15377" max="15377" width="7.42578125" style="4" customWidth="1"/>
    <col min="15378" max="15378" width="5.85546875" style="4" customWidth="1"/>
    <col min="15379" max="15379" width="6.42578125" style="4" customWidth="1"/>
    <col min="15380" max="15380" width="5.85546875" style="4" customWidth="1"/>
    <col min="15381" max="15381" width="5.140625" style="4" customWidth="1"/>
    <col min="15382" max="15382" width="12.85546875" style="4" customWidth="1"/>
    <col min="15383" max="15383" width="15" style="4" customWidth="1"/>
    <col min="15384" max="15384" width="20.7109375" style="4" customWidth="1"/>
    <col min="15385" max="15385" width="23.7109375" style="4" customWidth="1"/>
    <col min="15386" max="15386" width="5.42578125" style="4" customWidth="1"/>
    <col min="15387" max="15619" width="11.42578125" style="4"/>
    <col min="15620" max="15620" width="6" style="4" customWidth="1"/>
    <col min="15621" max="15621" width="15.7109375" style="4" customWidth="1"/>
    <col min="15622" max="15623" width="13.140625" style="4" customWidth="1"/>
    <col min="15624" max="15624" width="6.42578125" style="4" customWidth="1"/>
    <col min="15625" max="15625" width="6.7109375" style="4" customWidth="1"/>
    <col min="15626" max="15626" width="5" style="4" customWidth="1"/>
    <col min="15627" max="15627" width="5.7109375" style="4" customWidth="1"/>
    <col min="15628" max="15628" width="5.140625" style="4" customWidth="1"/>
    <col min="15629" max="15629" width="4.7109375" style="4" customWidth="1"/>
    <col min="15630" max="15630" width="8.140625" style="4" customWidth="1"/>
    <col min="15631" max="15631" width="10.85546875" style="4" customWidth="1"/>
    <col min="15632" max="15632" width="6.42578125" style="4" customWidth="1"/>
    <col min="15633" max="15633" width="7.42578125" style="4" customWidth="1"/>
    <col min="15634" max="15634" width="5.85546875" style="4" customWidth="1"/>
    <col min="15635" max="15635" width="6.42578125" style="4" customWidth="1"/>
    <col min="15636" max="15636" width="5.85546875" style="4" customWidth="1"/>
    <col min="15637" max="15637" width="5.140625" style="4" customWidth="1"/>
    <col min="15638" max="15638" width="12.85546875" style="4" customWidth="1"/>
    <col min="15639" max="15639" width="15" style="4" customWidth="1"/>
    <col min="15640" max="15640" width="20.7109375" style="4" customWidth="1"/>
    <col min="15641" max="15641" width="23.7109375" style="4" customWidth="1"/>
    <col min="15642" max="15642" width="5.42578125" style="4" customWidth="1"/>
    <col min="15643" max="15875" width="11.42578125" style="4"/>
    <col min="15876" max="15876" width="6" style="4" customWidth="1"/>
    <col min="15877" max="15877" width="15.7109375" style="4" customWidth="1"/>
    <col min="15878" max="15879" width="13.140625" style="4" customWidth="1"/>
    <col min="15880" max="15880" width="6.42578125" style="4" customWidth="1"/>
    <col min="15881" max="15881" width="6.7109375" style="4" customWidth="1"/>
    <col min="15882" max="15882" width="5" style="4" customWidth="1"/>
    <col min="15883" max="15883" width="5.7109375" style="4" customWidth="1"/>
    <col min="15884" max="15884" width="5.140625" style="4" customWidth="1"/>
    <col min="15885" max="15885" width="4.7109375" style="4" customWidth="1"/>
    <col min="15886" max="15886" width="8.140625" style="4" customWidth="1"/>
    <col min="15887" max="15887" width="10.85546875" style="4" customWidth="1"/>
    <col min="15888" max="15888" width="6.42578125" style="4" customWidth="1"/>
    <col min="15889" max="15889" width="7.42578125" style="4" customWidth="1"/>
    <col min="15890" max="15890" width="5.85546875" style="4" customWidth="1"/>
    <col min="15891" max="15891" width="6.42578125" style="4" customWidth="1"/>
    <col min="15892" max="15892" width="5.85546875" style="4" customWidth="1"/>
    <col min="15893" max="15893" width="5.140625" style="4" customWidth="1"/>
    <col min="15894" max="15894" width="12.85546875" style="4" customWidth="1"/>
    <col min="15895" max="15895" width="15" style="4" customWidth="1"/>
    <col min="15896" max="15896" width="20.7109375" style="4" customWidth="1"/>
    <col min="15897" max="15897" width="23.7109375" style="4" customWidth="1"/>
    <col min="15898" max="15898" width="5.42578125" style="4" customWidth="1"/>
    <col min="15899" max="16131" width="11.42578125" style="4"/>
    <col min="16132" max="16132" width="6" style="4" customWidth="1"/>
    <col min="16133" max="16133" width="15.7109375" style="4" customWidth="1"/>
    <col min="16134" max="16135" width="13.140625" style="4" customWidth="1"/>
    <col min="16136" max="16136" width="6.42578125" style="4" customWidth="1"/>
    <col min="16137" max="16137" width="6.7109375" style="4" customWidth="1"/>
    <col min="16138" max="16138" width="5" style="4" customWidth="1"/>
    <col min="16139" max="16139" width="5.7109375" style="4" customWidth="1"/>
    <col min="16140" max="16140" width="5.140625" style="4" customWidth="1"/>
    <col min="16141" max="16141" width="4.7109375" style="4" customWidth="1"/>
    <col min="16142" max="16142" width="8.140625" style="4" customWidth="1"/>
    <col min="16143" max="16143" width="10.85546875" style="4" customWidth="1"/>
    <col min="16144" max="16144" width="6.42578125" style="4" customWidth="1"/>
    <col min="16145" max="16145" width="7.42578125" style="4" customWidth="1"/>
    <col min="16146" max="16146" width="5.85546875" style="4" customWidth="1"/>
    <col min="16147" max="16147" width="6.42578125" style="4" customWidth="1"/>
    <col min="16148" max="16148" width="5.85546875" style="4" customWidth="1"/>
    <col min="16149" max="16149" width="5.140625" style="4" customWidth="1"/>
    <col min="16150" max="16150" width="12.85546875" style="4" customWidth="1"/>
    <col min="16151" max="16151" width="15" style="4" customWidth="1"/>
    <col min="16152" max="16152" width="20.7109375" style="4" customWidth="1"/>
    <col min="16153" max="16153" width="23.7109375" style="4" customWidth="1"/>
    <col min="16154" max="16154" width="5.42578125" style="4" customWidth="1"/>
    <col min="16155" max="16384" width="11.42578125" style="4"/>
  </cols>
  <sheetData>
    <row r="1" spans="1:25" s="1" customFormat="1">
      <c r="A1" s="1422"/>
      <c r="B1" s="1422"/>
      <c r="C1" s="1425" t="s">
        <v>327</v>
      </c>
      <c r="D1" s="1425"/>
      <c r="E1" s="1425"/>
      <c r="F1" s="1425"/>
      <c r="G1" s="1425"/>
      <c r="H1" s="1425"/>
      <c r="I1" s="1425"/>
      <c r="J1" s="1425"/>
      <c r="K1" s="1425"/>
      <c r="L1" s="1425"/>
      <c r="M1" s="1425"/>
      <c r="N1" s="1425"/>
      <c r="O1" s="1425"/>
      <c r="P1" s="1425"/>
      <c r="Q1" s="1425"/>
      <c r="R1" s="1425"/>
      <c r="S1" s="1425"/>
      <c r="T1" s="1425"/>
      <c r="U1" s="1425"/>
      <c r="V1" s="1425"/>
      <c r="W1" s="1425"/>
      <c r="X1" s="1425"/>
      <c r="Y1" s="1422"/>
    </row>
    <row r="2" spans="1:25" s="2" customFormat="1">
      <c r="A2" s="1423"/>
      <c r="B2" s="1423"/>
      <c r="C2" s="1426"/>
      <c r="D2" s="1426"/>
      <c r="E2" s="1426"/>
      <c r="F2" s="1426"/>
      <c r="G2" s="1426"/>
      <c r="H2" s="1426"/>
      <c r="I2" s="1426"/>
      <c r="J2" s="1426"/>
      <c r="K2" s="1426"/>
      <c r="L2" s="1426"/>
      <c r="M2" s="1426"/>
      <c r="N2" s="1426"/>
      <c r="O2" s="1426"/>
      <c r="P2" s="1426"/>
      <c r="Q2" s="1426"/>
      <c r="R2" s="1426"/>
      <c r="S2" s="1426"/>
      <c r="T2" s="1426"/>
      <c r="U2" s="1426"/>
      <c r="V2" s="1426"/>
      <c r="W2" s="1426"/>
      <c r="X2" s="1426"/>
      <c r="Y2" s="1423"/>
    </row>
    <row r="3" spans="1:25" s="2" customFormat="1">
      <c r="A3" s="1424"/>
      <c r="B3" s="1424"/>
      <c r="C3" s="1427"/>
      <c r="D3" s="1427"/>
      <c r="E3" s="1427"/>
      <c r="F3" s="1427"/>
      <c r="G3" s="1427"/>
      <c r="H3" s="1427"/>
      <c r="I3" s="1427"/>
      <c r="J3" s="1427"/>
      <c r="K3" s="1427"/>
      <c r="L3" s="1427"/>
      <c r="M3" s="1427"/>
      <c r="N3" s="1427"/>
      <c r="O3" s="1427"/>
      <c r="P3" s="1427"/>
      <c r="Q3" s="1427"/>
      <c r="R3" s="1427"/>
      <c r="S3" s="1427"/>
      <c r="T3" s="1427"/>
      <c r="U3" s="1427"/>
      <c r="V3" s="1427"/>
      <c r="W3" s="1427"/>
      <c r="X3" s="1427"/>
      <c r="Y3" s="1424"/>
    </row>
    <row r="4" spans="1:25" s="2" customFormat="1"/>
    <row r="5" spans="1:25" ht="6" customHeight="1">
      <c r="A5" s="3"/>
      <c r="B5" s="3"/>
      <c r="C5" s="3"/>
      <c r="D5" s="3"/>
      <c r="E5" s="3"/>
      <c r="F5" s="3"/>
      <c r="G5" s="3"/>
      <c r="H5" s="3"/>
      <c r="I5" s="3"/>
      <c r="J5" s="3"/>
      <c r="K5" s="3"/>
      <c r="L5" s="3"/>
      <c r="M5" s="3"/>
      <c r="N5" s="3"/>
      <c r="O5" s="3"/>
      <c r="P5" s="3"/>
      <c r="Q5" s="3"/>
      <c r="R5" s="3"/>
      <c r="S5" s="3"/>
      <c r="T5" s="3"/>
      <c r="U5" s="3"/>
      <c r="V5" s="3"/>
      <c r="W5" s="3"/>
      <c r="X5" s="3"/>
      <c r="Y5" s="1"/>
    </row>
    <row r="6" spans="1:25" ht="6" customHeight="1">
      <c r="A6" s="3"/>
      <c r="B6" s="3"/>
      <c r="C6" s="3"/>
      <c r="D6" s="3"/>
      <c r="E6" s="3"/>
      <c r="F6" s="3"/>
      <c r="G6" s="3"/>
      <c r="H6" s="3"/>
      <c r="I6" s="3"/>
      <c r="J6" s="3"/>
      <c r="K6" s="3"/>
      <c r="L6" s="3"/>
      <c r="M6" s="3"/>
      <c r="N6" s="3"/>
      <c r="O6" s="3"/>
      <c r="P6" s="3"/>
      <c r="Q6" s="3"/>
      <c r="R6" s="3"/>
      <c r="S6" s="3"/>
      <c r="T6" s="3"/>
      <c r="U6" s="3"/>
      <c r="V6" s="3"/>
      <c r="W6" s="3"/>
      <c r="X6" s="3"/>
      <c r="Y6" s="1"/>
    </row>
    <row r="7" spans="1:25" s="7" customFormat="1" ht="12.75" customHeight="1">
      <c r="A7" s="1428" t="s">
        <v>0</v>
      </c>
      <c r="B7" s="1428" t="s">
        <v>1</v>
      </c>
      <c r="C7" s="1420" t="s">
        <v>2</v>
      </c>
      <c r="D7" s="1428" t="s">
        <v>3</v>
      </c>
      <c r="E7" s="1428" t="s">
        <v>326</v>
      </c>
      <c r="F7" s="1429" t="s">
        <v>4</v>
      </c>
      <c r="G7" s="1429"/>
      <c r="H7" s="1429"/>
      <c r="I7" s="1429"/>
      <c r="J7" s="1429"/>
      <c r="K7" s="1429"/>
      <c r="L7" s="6"/>
      <c r="M7" s="5"/>
      <c r="N7" s="5"/>
      <c r="O7" s="1430" t="s">
        <v>4</v>
      </c>
      <c r="P7" s="1431"/>
      <c r="Q7" s="1432"/>
      <c r="R7" s="1420" t="s">
        <v>5</v>
      </c>
      <c r="S7" s="1420"/>
      <c r="T7" s="1420" t="s">
        <v>6</v>
      </c>
      <c r="U7" s="1420"/>
      <c r="V7" s="1419" t="s">
        <v>7</v>
      </c>
      <c r="W7" s="1419" t="s">
        <v>8</v>
      </c>
      <c r="X7" s="1420" t="s">
        <v>9</v>
      </c>
      <c r="Y7" s="1421" t="s">
        <v>10</v>
      </c>
    </row>
    <row r="8" spans="1:25" s="7" customFormat="1" ht="11.25">
      <c r="A8" s="1428"/>
      <c r="B8" s="1428"/>
      <c r="C8" s="1420"/>
      <c r="D8" s="1428"/>
      <c r="E8" s="1428"/>
      <c r="F8" s="1428" t="s">
        <v>11</v>
      </c>
      <c r="G8" s="1428" t="s">
        <v>330</v>
      </c>
      <c r="H8" s="1428" t="s">
        <v>12</v>
      </c>
      <c r="I8" s="1428" t="s">
        <v>13</v>
      </c>
      <c r="J8" s="1428" t="s">
        <v>14</v>
      </c>
      <c r="K8" s="1428" t="s">
        <v>15</v>
      </c>
      <c r="L8" s="6" t="s">
        <v>16</v>
      </c>
      <c r="M8" s="5" t="s">
        <v>17</v>
      </c>
      <c r="N8" s="5" t="s">
        <v>394</v>
      </c>
      <c r="O8" s="6" t="s">
        <v>18</v>
      </c>
      <c r="P8" s="6" t="s">
        <v>19</v>
      </c>
      <c r="Q8" s="6" t="s">
        <v>398</v>
      </c>
      <c r="R8" s="1420"/>
      <c r="S8" s="1420"/>
      <c r="T8" s="1420"/>
      <c r="U8" s="1420"/>
      <c r="V8" s="1419"/>
      <c r="W8" s="1419"/>
      <c r="X8" s="1420"/>
      <c r="Y8" s="1421"/>
    </row>
    <row r="9" spans="1:25" s="7" customFormat="1" ht="18.75" customHeight="1">
      <c r="A9" s="1428"/>
      <c r="B9" s="1428"/>
      <c r="C9" s="1420"/>
      <c r="D9" s="1428"/>
      <c r="E9" s="1428"/>
      <c r="F9" s="1428"/>
      <c r="G9" s="1428"/>
      <c r="H9" s="1428"/>
      <c r="I9" s="1428"/>
      <c r="J9" s="1428"/>
      <c r="K9" s="1428"/>
      <c r="L9" s="6" t="s">
        <v>20</v>
      </c>
      <c r="M9" s="5" t="s">
        <v>11</v>
      </c>
      <c r="N9" s="5" t="s">
        <v>395</v>
      </c>
      <c r="O9" s="6" t="s">
        <v>21</v>
      </c>
      <c r="P9" s="6" t="s">
        <v>22</v>
      </c>
      <c r="Q9" s="6" t="s">
        <v>397</v>
      </c>
      <c r="R9" s="1420"/>
      <c r="S9" s="1420"/>
      <c r="T9" s="1420"/>
      <c r="U9" s="1420"/>
      <c r="V9" s="1419"/>
      <c r="W9" s="1419"/>
      <c r="X9" s="1420"/>
      <c r="Y9" s="1421"/>
    </row>
    <row r="10" spans="1:25" s="7" customFormat="1" ht="18.75" customHeight="1">
      <c r="A10" s="8">
        <v>1</v>
      </c>
      <c r="B10" s="91" t="s">
        <v>328</v>
      </c>
      <c r="C10" s="9" t="s">
        <v>329</v>
      </c>
      <c r="D10" s="91" t="s">
        <v>339</v>
      </c>
      <c r="E10" s="9">
        <v>51</v>
      </c>
      <c r="F10" s="9">
        <v>11</v>
      </c>
      <c r="G10" s="9">
        <v>3</v>
      </c>
      <c r="H10" s="9">
        <v>2</v>
      </c>
      <c r="I10" s="9"/>
      <c r="J10" s="9">
        <v>1</v>
      </c>
      <c r="K10" s="9"/>
      <c r="L10" s="10">
        <f>F10+(G10*2)+(H10*1.5)+(I10*1.5)+(J10*2.5)+(K10*1.5)</f>
        <v>22.5</v>
      </c>
      <c r="M10" s="9" t="s">
        <v>232</v>
      </c>
      <c r="N10" s="92">
        <v>7.4999999999999997E-2</v>
      </c>
      <c r="O10" s="10">
        <f>VLOOKUP(M10,PID!A5:B247,2,0)</f>
        <v>0.95</v>
      </c>
      <c r="P10" s="11">
        <f t="shared" ref="P10:P42" si="0">L10*O10</f>
        <v>21.375</v>
      </c>
      <c r="Q10" s="10">
        <f>P10*N10</f>
        <v>1.6031249999999999</v>
      </c>
      <c r="R10" s="1433">
        <f>11498*0.4</f>
        <v>4599.2</v>
      </c>
      <c r="S10" s="1433"/>
      <c r="T10" s="1433">
        <f>11498*0.6</f>
        <v>6898.8</v>
      </c>
      <c r="U10" s="1433"/>
      <c r="V10" s="12">
        <f>T10+R10</f>
        <v>11498</v>
      </c>
      <c r="W10" s="12">
        <f>Q10*V10</f>
        <v>18432.731250000001</v>
      </c>
      <c r="X10" s="13"/>
      <c r="Y10" s="9"/>
    </row>
    <row r="11" spans="1:25" s="7" customFormat="1" ht="18.75" customHeight="1">
      <c r="A11" s="8">
        <v>2</v>
      </c>
      <c r="B11" s="91" t="s">
        <v>331</v>
      </c>
      <c r="C11" s="9" t="s">
        <v>332</v>
      </c>
      <c r="D11" s="91" t="s">
        <v>339</v>
      </c>
      <c r="E11" s="9">
        <v>51</v>
      </c>
      <c r="F11" s="9">
        <v>14</v>
      </c>
      <c r="G11" s="9">
        <v>4</v>
      </c>
      <c r="H11" s="9">
        <v>2</v>
      </c>
      <c r="I11" s="9"/>
      <c r="J11" s="9">
        <v>1</v>
      </c>
      <c r="K11" s="9"/>
      <c r="L11" s="10">
        <f t="shared" ref="L11:L72" si="1">F11+(G11*2)+(H11*1.5)+(I11*1.5)+(J11*2.5)+(K11*1.5)</f>
        <v>27.5</v>
      </c>
      <c r="M11" s="9" t="s">
        <v>250</v>
      </c>
      <c r="N11" s="92">
        <v>7.4999999999999997E-2</v>
      </c>
      <c r="O11" s="10">
        <f>VLOOKUP(M11,PID!A6:B248,2,0)</f>
        <v>0.78</v>
      </c>
      <c r="P11" s="11">
        <f t="shared" si="0"/>
        <v>21.45</v>
      </c>
      <c r="Q11" s="10">
        <f t="shared" ref="Q11:Q72" si="2">P11*N11</f>
        <v>1.6087499999999999</v>
      </c>
      <c r="R11" s="1433">
        <f t="shared" ref="R11:R72" si="3">11498*0.4</f>
        <v>4599.2</v>
      </c>
      <c r="S11" s="1433"/>
      <c r="T11" s="1433">
        <f t="shared" ref="T11:T72" si="4">11498*0.6</f>
        <v>6898.8</v>
      </c>
      <c r="U11" s="1433"/>
      <c r="V11" s="12">
        <f t="shared" ref="V11:V72" si="5">T11+R11</f>
        <v>11498</v>
      </c>
      <c r="W11" s="12">
        <f t="shared" ref="W11:W72" si="6">Q11*V11</f>
        <v>18497.407499999998</v>
      </c>
      <c r="X11" s="13"/>
      <c r="Y11" s="9"/>
    </row>
    <row r="12" spans="1:25" s="7" customFormat="1" ht="18.75" customHeight="1">
      <c r="A12" s="8">
        <v>3</v>
      </c>
      <c r="B12" s="91" t="s">
        <v>335</v>
      </c>
      <c r="C12" s="9" t="s">
        <v>336</v>
      </c>
      <c r="D12" s="91" t="s">
        <v>340</v>
      </c>
      <c r="E12" s="9">
        <v>51</v>
      </c>
      <c r="F12" s="9">
        <v>31</v>
      </c>
      <c r="G12" s="9">
        <v>7</v>
      </c>
      <c r="H12" s="9"/>
      <c r="I12" s="9"/>
      <c r="J12" s="9"/>
      <c r="K12" s="9"/>
      <c r="L12" s="10">
        <f t="shared" si="1"/>
        <v>45</v>
      </c>
      <c r="M12" s="9" t="s">
        <v>176</v>
      </c>
      <c r="N12" s="92">
        <v>0.1</v>
      </c>
      <c r="O12" s="10">
        <f>VLOOKUP(M12,PID!A7:B249,2,0)</f>
        <v>2.1</v>
      </c>
      <c r="P12" s="11">
        <f t="shared" si="0"/>
        <v>94.5</v>
      </c>
      <c r="Q12" s="10">
        <f t="shared" si="2"/>
        <v>9.4500000000000011</v>
      </c>
      <c r="R12" s="1433">
        <f t="shared" si="3"/>
        <v>4599.2</v>
      </c>
      <c r="S12" s="1433"/>
      <c r="T12" s="1433">
        <f t="shared" si="4"/>
        <v>6898.8</v>
      </c>
      <c r="U12" s="1433"/>
      <c r="V12" s="12">
        <f t="shared" si="5"/>
        <v>11498</v>
      </c>
      <c r="W12" s="12">
        <f t="shared" si="6"/>
        <v>108656.1</v>
      </c>
      <c r="X12" s="13"/>
      <c r="Y12" s="9"/>
    </row>
    <row r="13" spans="1:25" s="7" customFormat="1" ht="18.75" customHeight="1">
      <c r="A13" s="8">
        <v>4</v>
      </c>
      <c r="B13" s="91" t="s">
        <v>337</v>
      </c>
      <c r="C13" s="9" t="s">
        <v>338</v>
      </c>
      <c r="D13" s="91" t="s">
        <v>341</v>
      </c>
      <c r="E13" s="9">
        <v>51</v>
      </c>
      <c r="F13" s="9">
        <v>71.8</v>
      </c>
      <c r="G13" s="9">
        <v>14</v>
      </c>
      <c r="H13" s="9"/>
      <c r="I13" s="9"/>
      <c r="J13" s="9"/>
      <c r="K13" s="9">
        <v>7</v>
      </c>
      <c r="L13" s="10">
        <f t="shared" si="1"/>
        <v>110.3</v>
      </c>
      <c r="M13" s="9" t="s">
        <v>176</v>
      </c>
      <c r="N13" s="92">
        <v>0.1</v>
      </c>
      <c r="O13" s="10">
        <f>VLOOKUP(M13,PID!A8:B250,2,0)</f>
        <v>2.1</v>
      </c>
      <c r="P13" s="11">
        <f t="shared" si="0"/>
        <v>231.63</v>
      </c>
      <c r="Q13" s="10">
        <f t="shared" si="2"/>
        <v>23.163</v>
      </c>
      <c r="R13" s="1433">
        <f t="shared" si="3"/>
        <v>4599.2</v>
      </c>
      <c r="S13" s="1433"/>
      <c r="T13" s="1433">
        <f t="shared" si="4"/>
        <v>6898.8</v>
      </c>
      <c r="U13" s="1433"/>
      <c r="V13" s="12">
        <f t="shared" si="5"/>
        <v>11498</v>
      </c>
      <c r="W13" s="12">
        <f t="shared" si="6"/>
        <v>266328.174</v>
      </c>
      <c r="X13" s="13"/>
      <c r="Y13" s="9"/>
    </row>
    <row r="14" spans="1:25" s="7" customFormat="1" ht="18.75" customHeight="1">
      <c r="A14" s="8">
        <v>5</v>
      </c>
      <c r="B14" s="91" t="s">
        <v>337</v>
      </c>
      <c r="C14" s="9" t="s">
        <v>338</v>
      </c>
      <c r="D14" s="93" t="s">
        <v>342</v>
      </c>
      <c r="E14" s="92">
        <v>51</v>
      </c>
      <c r="F14" s="96">
        <v>26.681000000000001</v>
      </c>
      <c r="G14" s="9">
        <v>5</v>
      </c>
      <c r="H14" s="9"/>
      <c r="I14" s="9"/>
      <c r="J14" s="9">
        <v>1</v>
      </c>
      <c r="K14" s="9">
        <v>1</v>
      </c>
      <c r="L14" s="10">
        <f t="shared" si="1"/>
        <v>40.680999999999997</v>
      </c>
      <c r="M14" s="9" t="s">
        <v>176</v>
      </c>
      <c r="N14" s="92">
        <v>0.1</v>
      </c>
      <c r="O14" s="10">
        <f>VLOOKUP(M14,PID!A9:B251,2,0)</f>
        <v>2.1</v>
      </c>
      <c r="P14" s="11">
        <f t="shared" si="0"/>
        <v>85.430099999999996</v>
      </c>
      <c r="Q14" s="10">
        <f t="shared" si="2"/>
        <v>8.5430100000000007</v>
      </c>
      <c r="R14" s="1433">
        <f t="shared" si="3"/>
        <v>4599.2</v>
      </c>
      <c r="S14" s="1433"/>
      <c r="T14" s="1433">
        <f t="shared" si="4"/>
        <v>6898.8</v>
      </c>
      <c r="U14" s="1433"/>
      <c r="V14" s="12">
        <f t="shared" si="5"/>
        <v>11498</v>
      </c>
      <c r="W14" s="12">
        <f t="shared" si="6"/>
        <v>98227.528980000003</v>
      </c>
      <c r="X14" s="13"/>
      <c r="Y14" s="9"/>
    </row>
    <row r="15" spans="1:25" s="7" customFormat="1" ht="18.75" customHeight="1">
      <c r="A15" s="8">
        <v>6</v>
      </c>
      <c r="B15" s="91" t="s">
        <v>343</v>
      </c>
      <c r="C15" s="92" t="s">
        <v>344</v>
      </c>
      <c r="D15" s="93" t="s">
        <v>342</v>
      </c>
      <c r="E15" s="92">
        <v>51</v>
      </c>
      <c r="F15" s="99">
        <f>4.5/4</f>
        <v>1.125</v>
      </c>
      <c r="G15" s="9"/>
      <c r="H15" s="9">
        <v>2</v>
      </c>
      <c r="I15" s="9"/>
      <c r="J15" s="9">
        <v>1</v>
      </c>
      <c r="K15" s="9"/>
      <c r="L15" s="10">
        <f t="shared" si="1"/>
        <v>6.625</v>
      </c>
      <c r="M15" s="9" t="s">
        <v>221</v>
      </c>
      <c r="N15" s="92">
        <v>0.1</v>
      </c>
      <c r="O15" s="10">
        <f>VLOOKUP(M15,PID!A10:B252,2,0)</f>
        <v>1.35</v>
      </c>
      <c r="P15" s="11">
        <f t="shared" si="0"/>
        <v>8.9437500000000014</v>
      </c>
      <c r="Q15" s="10">
        <f t="shared" si="2"/>
        <v>0.89437500000000014</v>
      </c>
      <c r="R15" s="1433">
        <f t="shared" si="3"/>
        <v>4599.2</v>
      </c>
      <c r="S15" s="1433"/>
      <c r="T15" s="1433">
        <f t="shared" si="4"/>
        <v>6898.8</v>
      </c>
      <c r="U15" s="1433"/>
      <c r="V15" s="12">
        <f t="shared" si="5"/>
        <v>11498</v>
      </c>
      <c r="W15" s="12">
        <f t="shared" si="6"/>
        <v>10283.523750000002</v>
      </c>
      <c r="X15" s="13"/>
      <c r="Y15" s="9"/>
    </row>
    <row r="16" spans="1:25" s="7" customFormat="1" ht="19.5" customHeight="1">
      <c r="A16" s="8">
        <v>7</v>
      </c>
      <c r="B16" s="91" t="s">
        <v>345</v>
      </c>
      <c r="C16" s="94" t="s">
        <v>344</v>
      </c>
      <c r="D16" s="93" t="s">
        <v>342</v>
      </c>
      <c r="E16" s="92">
        <v>51</v>
      </c>
      <c r="F16" s="99">
        <f t="shared" ref="F16:F18" si="7">4.5/4</f>
        <v>1.125</v>
      </c>
      <c r="G16" s="9"/>
      <c r="H16" s="9"/>
      <c r="I16" s="9"/>
      <c r="J16" s="9"/>
      <c r="K16" s="9"/>
      <c r="L16" s="10">
        <f t="shared" si="1"/>
        <v>1.125</v>
      </c>
      <c r="M16" s="9" t="s">
        <v>221</v>
      </c>
      <c r="N16" s="92">
        <v>0.1</v>
      </c>
      <c r="O16" s="10">
        <f>VLOOKUP(M16,PID!A11:B253,2,0)</f>
        <v>1.35</v>
      </c>
      <c r="P16" s="11">
        <f t="shared" si="0"/>
        <v>1.51875</v>
      </c>
      <c r="Q16" s="10">
        <f t="shared" si="2"/>
        <v>0.15187500000000001</v>
      </c>
      <c r="R16" s="1433">
        <f t="shared" si="3"/>
        <v>4599.2</v>
      </c>
      <c r="S16" s="1433"/>
      <c r="T16" s="1433">
        <f t="shared" si="4"/>
        <v>6898.8</v>
      </c>
      <c r="U16" s="1433"/>
      <c r="V16" s="12">
        <f t="shared" si="5"/>
        <v>11498</v>
      </c>
      <c r="W16" s="12">
        <f t="shared" si="6"/>
        <v>1746.2587500000002</v>
      </c>
      <c r="X16" s="13"/>
      <c r="Y16" s="9"/>
    </row>
    <row r="17" spans="1:25" s="7" customFormat="1" ht="21" customHeight="1">
      <c r="A17" s="8">
        <v>8</v>
      </c>
      <c r="B17" s="91" t="s">
        <v>346</v>
      </c>
      <c r="C17" s="94" t="s">
        <v>344</v>
      </c>
      <c r="D17" s="93" t="s">
        <v>342</v>
      </c>
      <c r="E17" s="92">
        <v>51</v>
      </c>
      <c r="F17" s="99">
        <f t="shared" si="7"/>
        <v>1.125</v>
      </c>
      <c r="G17" s="9"/>
      <c r="H17" s="9"/>
      <c r="I17" s="9"/>
      <c r="J17" s="9"/>
      <c r="K17" s="9"/>
      <c r="L17" s="10">
        <f t="shared" si="1"/>
        <v>1.125</v>
      </c>
      <c r="M17" s="9" t="s">
        <v>221</v>
      </c>
      <c r="N17" s="92">
        <v>0.1</v>
      </c>
      <c r="O17" s="10">
        <f>VLOOKUP(M17,PID!A12:B254,2,0)</f>
        <v>1.35</v>
      </c>
      <c r="P17" s="11">
        <f t="shared" si="0"/>
        <v>1.51875</v>
      </c>
      <c r="Q17" s="10">
        <f t="shared" si="2"/>
        <v>0.15187500000000001</v>
      </c>
      <c r="R17" s="1433">
        <f t="shared" si="3"/>
        <v>4599.2</v>
      </c>
      <c r="S17" s="1433"/>
      <c r="T17" s="1433">
        <f t="shared" si="4"/>
        <v>6898.8</v>
      </c>
      <c r="U17" s="1433"/>
      <c r="V17" s="12">
        <f t="shared" si="5"/>
        <v>11498</v>
      </c>
      <c r="W17" s="12">
        <f t="shared" si="6"/>
        <v>1746.2587500000002</v>
      </c>
      <c r="X17" s="13"/>
      <c r="Y17" s="9"/>
    </row>
    <row r="18" spans="1:25" s="7" customFormat="1" ht="18.75" customHeight="1">
      <c r="A18" s="8">
        <v>9</v>
      </c>
      <c r="B18" s="91" t="s">
        <v>347</v>
      </c>
      <c r="C18" s="94" t="s">
        <v>344</v>
      </c>
      <c r="D18" s="93" t="s">
        <v>342</v>
      </c>
      <c r="E18" s="92">
        <v>51</v>
      </c>
      <c r="F18" s="99">
        <f t="shared" si="7"/>
        <v>1.125</v>
      </c>
      <c r="G18" s="9"/>
      <c r="H18" s="9"/>
      <c r="I18" s="9"/>
      <c r="J18" s="9"/>
      <c r="K18" s="9"/>
      <c r="L18" s="10">
        <f t="shared" si="1"/>
        <v>1.125</v>
      </c>
      <c r="M18" s="9" t="s">
        <v>221</v>
      </c>
      <c r="N18" s="92">
        <v>0.1</v>
      </c>
      <c r="O18" s="10">
        <f>VLOOKUP(M18,PID!A13:B255,2,0)</f>
        <v>1.35</v>
      </c>
      <c r="P18" s="11">
        <f t="shared" si="0"/>
        <v>1.51875</v>
      </c>
      <c r="Q18" s="10">
        <f t="shared" si="2"/>
        <v>0.15187500000000001</v>
      </c>
      <c r="R18" s="1433">
        <f t="shared" si="3"/>
        <v>4599.2</v>
      </c>
      <c r="S18" s="1433"/>
      <c r="T18" s="1433">
        <f t="shared" si="4"/>
        <v>6898.8</v>
      </c>
      <c r="U18" s="1433"/>
      <c r="V18" s="12">
        <f>T18+R18</f>
        <v>11498</v>
      </c>
      <c r="W18" s="12">
        <f t="shared" si="6"/>
        <v>1746.2587500000002</v>
      </c>
      <c r="X18" s="13"/>
      <c r="Y18" s="9"/>
    </row>
    <row r="19" spans="1:25" s="7" customFormat="1" ht="18.75" customHeight="1">
      <c r="A19" s="8">
        <v>10</v>
      </c>
      <c r="B19" s="92" t="s">
        <v>348</v>
      </c>
      <c r="C19" s="94" t="s">
        <v>349</v>
      </c>
      <c r="D19" s="93" t="s">
        <v>342</v>
      </c>
      <c r="E19" s="92">
        <v>51</v>
      </c>
      <c r="F19" s="99">
        <v>6</v>
      </c>
      <c r="G19" s="9"/>
      <c r="H19" s="9"/>
      <c r="I19" s="9"/>
      <c r="J19" s="9"/>
      <c r="K19" s="9"/>
      <c r="L19" s="10">
        <f t="shared" si="1"/>
        <v>6</v>
      </c>
      <c r="M19" s="9" t="s">
        <v>203</v>
      </c>
      <c r="N19" s="92">
        <v>0.1</v>
      </c>
      <c r="O19" s="10">
        <f>VLOOKUP(M19,PID!A14:B256,2,0)</f>
        <v>1.68</v>
      </c>
      <c r="P19" s="11">
        <f t="shared" si="0"/>
        <v>10.08</v>
      </c>
      <c r="Q19" s="10">
        <f t="shared" si="2"/>
        <v>1.008</v>
      </c>
      <c r="R19" s="1433">
        <f t="shared" si="3"/>
        <v>4599.2</v>
      </c>
      <c r="S19" s="1433"/>
      <c r="T19" s="1433">
        <f t="shared" si="4"/>
        <v>6898.8</v>
      </c>
      <c r="U19" s="1433"/>
      <c r="V19" s="12">
        <f t="shared" si="5"/>
        <v>11498</v>
      </c>
      <c r="W19" s="12">
        <f t="shared" si="6"/>
        <v>11589.984</v>
      </c>
      <c r="X19" s="13"/>
      <c r="Y19" s="9"/>
    </row>
    <row r="20" spans="1:25" s="7" customFormat="1" ht="18.75" customHeight="1">
      <c r="A20" s="8">
        <v>11</v>
      </c>
      <c r="B20" s="91" t="s">
        <v>335</v>
      </c>
      <c r="C20" s="94" t="s">
        <v>350</v>
      </c>
      <c r="D20" s="93" t="s">
        <v>342</v>
      </c>
      <c r="E20" s="92">
        <v>51</v>
      </c>
      <c r="F20" s="100">
        <v>28.318999999999999</v>
      </c>
      <c r="G20" s="9"/>
      <c r="H20" s="9"/>
      <c r="I20" s="9"/>
      <c r="J20" s="9"/>
      <c r="K20" s="9"/>
      <c r="L20" s="10">
        <f t="shared" si="1"/>
        <v>28.318999999999999</v>
      </c>
      <c r="M20" s="9" t="s">
        <v>176</v>
      </c>
      <c r="N20" s="92">
        <v>0.1</v>
      </c>
      <c r="O20" s="10">
        <f>VLOOKUP(M20,PID!A15:B257,2,0)</f>
        <v>2.1</v>
      </c>
      <c r="P20" s="11">
        <f t="shared" si="0"/>
        <v>59.469900000000003</v>
      </c>
      <c r="Q20" s="10">
        <f t="shared" si="2"/>
        <v>5.9469900000000004</v>
      </c>
      <c r="R20" s="1433">
        <f t="shared" si="3"/>
        <v>4599.2</v>
      </c>
      <c r="S20" s="1433"/>
      <c r="T20" s="1433">
        <f t="shared" si="4"/>
        <v>6898.8</v>
      </c>
      <c r="U20" s="1433"/>
      <c r="V20" s="12">
        <f t="shared" si="5"/>
        <v>11498</v>
      </c>
      <c r="W20" s="12">
        <f t="shared" si="6"/>
        <v>68378.491020000001</v>
      </c>
      <c r="X20" s="13"/>
      <c r="Y20" s="9"/>
    </row>
    <row r="21" spans="1:25" s="7" customFormat="1" ht="18.75" customHeight="1">
      <c r="A21" s="8">
        <v>12</v>
      </c>
      <c r="B21" s="92" t="s">
        <v>337</v>
      </c>
      <c r="C21" s="94" t="s">
        <v>352</v>
      </c>
      <c r="D21" s="95" t="s">
        <v>351</v>
      </c>
      <c r="E21" s="94">
        <v>51</v>
      </c>
      <c r="F21" s="99">
        <v>24</v>
      </c>
      <c r="G21" s="9">
        <v>6</v>
      </c>
      <c r="H21" s="9"/>
      <c r="I21" s="9"/>
      <c r="J21" s="9"/>
      <c r="K21" s="9"/>
      <c r="L21" s="10">
        <f t="shared" si="1"/>
        <v>36</v>
      </c>
      <c r="M21" s="9" t="s">
        <v>176</v>
      </c>
      <c r="N21" s="92">
        <v>0.1</v>
      </c>
      <c r="O21" s="10">
        <f>VLOOKUP(M21,PID!A16:B258,2,0)</f>
        <v>2.1</v>
      </c>
      <c r="P21" s="11">
        <f t="shared" si="0"/>
        <v>75.600000000000009</v>
      </c>
      <c r="Q21" s="10">
        <f t="shared" si="2"/>
        <v>7.5600000000000014</v>
      </c>
      <c r="R21" s="1433">
        <f t="shared" si="3"/>
        <v>4599.2</v>
      </c>
      <c r="S21" s="1433"/>
      <c r="T21" s="1433">
        <f t="shared" si="4"/>
        <v>6898.8</v>
      </c>
      <c r="U21" s="1433"/>
      <c r="V21" s="12">
        <f t="shared" si="5"/>
        <v>11498</v>
      </c>
      <c r="W21" s="12">
        <f t="shared" si="6"/>
        <v>86924.880000000019</v>
      </c>
      <c r="X21" s="13"/>
      <c r="Y21" s="9"/>
    </row>
    <row r="22" spans="1:25" s="7" customFormat="1" ht="18.75" customHeight="1">
      <c r="A22" s="8">
        <v>13</v>
      </c>
      <c r="B22" s="92" t="s">
        <v>353</v>
      </c>
      <c r="C22" s="92" t="s">
        <v>354</v>
      </c>
      <c r="D22" s="93" t="s">
        <v>355</v>
      </c>
      <c r="E22" s="92">
        <v>51</v>
      </c>
      <c r="F22" s="99">
        <v>20</v>
      </c>
      <c r="G22" s="9">
        <v>6</v>
      </c>
      <c r="H22" s="9"/>
      <c r="I22" s="9"/>
      <c r="J22" s="9"/>
      <c r="K22" s="9">
        <v>1</v>
      </c>
      <c r="L22" s="10">
        <f t="shared" si="1"/>
        <v>33.5</v>
      </c>
      <c r="M22" s="9" t="s">
        <v>205</v>
      </c>
      <c r="N22" s="92">
        <v>7.4999999999999997E-2</v>
      </c>
      <c r="O22" s="10">
        <f>VLOOKUP(M22,PID!A17:B259,2,0)</f>
        <v>1.52</v>
      </c>
      <c r="P22" s="11">
        <f t="shared" si="0"/>
        <v>50.92</v>
      </c>
      <c r="Q22" s="10">
        <f t="shared" si="2"/>
        <v>3.819</v>
      </c>
      <c r="R22" s="1433">
        <f t="shared" si="3"/>
        <v>4599.2</v>
      </c>
      <c r="S22" s="1433"/>
      <c r="T22" s="1433">
        <f t="shared" si="4"/>
        <v>6898.8</v>
      </c>
      <c r="U22" s="1433"/>
      <c r="V22" s="12">
        <f t="shared" si="5"/>
        <v>11498</v>
      </c>
      <c r="W22" s="12">
        <f t="shared" si="6"/>
        <v>43910.862000000001</v>
      </c>
      <c r="X22" s="13"/>
      <c r="Y22" s="9"/>
    </row>
    <row r="23" spans="1:25" s="7" customFormat="1" ht="18.75" customHeight="1">
      <c r="A23" s="8">
        <v>14</v>
      </c>
      <c r="B23" s="92" t="s">
        <v>356</v>
      </c>
      <c r="C23" s="92" t="s">
        <v>357</v>
      </c>
      <c r="D23" s="93" t="s">
        <v>373</v>
      </c>
      <c r="E23" s="92">
        <v>51</v>
      </c>
      <c r="F23" s="99">
        <v>9.8000000000000007</v>
      </c>
      <c r="G23" s="9"/>
      <c r="H23" s="9"/>
      <c r="I23" s="9"/>
      <c r="J23" s="9"/>
      <c r="K23" s="9">
        <v>1</v>
      </c>
      <c r="L23" s="10">
        <f t="shared" si="1"/>
        <v>11.3</v>
      </c>
      <c r="M23" s="9" t="s">
        <v>187</v>
      </c>
      <c r="N23" s="92">
        <v>7.4999999999999997E-2</v>
      </c>
      <c r="O23" s="10">
        <f>VLOOKUP(M23,PID!A18:B260,2,0)</f>
        <v>1.78</v>
      </c>
      <c r="P23" s="11">
        <f t="shared" si="0"/>
        <v>20.114000000000001</v>
      </c>
      <c r="Q23" s="10">
        <f t="shared" si="2"/>
        <v>1.5085500000000001</v>
      </c>
      <c r="R23" s="1433">
        <f t="shared" si="3"/>
        <v>4599.2</v>
      </c>
      <c r="S23" s="1433"/>
      <c r="T23" s="1433">
        <f t="shared" si="4"/>
        <v>6898.8</v>
      </c>
      <c r="U23" s="1433"/>
      <c r="V23" s="12">
        <f t="shared" si="5"/>
        <v>11498</v>
      </c>
      <c r="W23" s="12">
        <f t="shared" si="6"/>
        <v>17345.3079</v>
      </c>
      <c r="X23" s="13"/>
      <c r="Y23" s="9"/>
    </row>
    <row r="24" spans="1:25" s="7" customFormat="1" ht="18.75" customHeight="1">
      <c r="A24" s="8">
        <v>15</v>
      </c>
      <c r="B24" s="92" t="s">
        <v>359</v>
      </c>
      <c r="C24" s="92" t="s">
        <v>360</v>
      </c>
      <c r="D24" s="93" t="s">
        <v>373</v>
      </c>
      <c r="E24" s="92">
        <v>51</v>
      </c>
      <c r="F24" s="100">
        <v>8.6549999999999994</v>
      </c>
      <c r="G24" s="9">
        <v>3</v>
      </c>
      <c r="H24" s="9"/>
      <c r="I24" s="9"/>
      <c r="J24" s="9"/>
      <c r="K24" s="9">
        <v>1</v>
      </c>
      <c r="L24" s="10">
        <f t="shared" si="1"/>
        <v>16.155000000000001</v>
      </c>
      <c r="M24" s="9" t="s">
        <v>187</v>
      </c>
      <c r="N24" s="92">
        <v>7.4999999999999997E-2</v>
      </c>
      <c r="O24" s="10">
        <f>VLOOKUP(M24,PID!A19:B261,2,0)</f>
        <v>1.78</v>
      </c>
      <c r="P24" s="11">
        <f t="shared" si="0"/>
        <v>28.755900000000004</v>
      </c>
      <c r="Q24" s="10">
        <f t="shared" si="2"/>
        <v>2.1566925000000001</v>
      </c>
      <c r="R24" s="1433">
        <f t="shared" si="3"/>
        <v>4599.2</v>
      </c>
      <c r="S24" s="1433"/>
      <c r="T24" s="1433">
        <f t="shared" si="4"/>
        <v>6898.8</v>
      </c>
      <c r="U24" s="1433"/>
      <c r="V24" s="12">
        <f t="shared" si="5"/>
        <v>11498</v>
      </c>
      <c r="W24" s="12">
        <f t="shared" si="6"/>
        <v>24797.650365000001</v>
      </c>
      <c r="X24" s="13"/>
      <c r="Y24" s="9"/>
    </row>
    <row r="25" spans="1:25" s="7" customFormat="1" ht="18.75" customHeight="1">
      <c r="A25" s="8">
        <v>16</v>
      </c>
      <c r="B25" s="92" t="s">
        <v>361</v>
      </c>
      <c r="C25" s="92" t="s">
        <v>362</v>
      </c>
      <c r="D25" s="93" t="s">
        <v>373</v>
      </c>
      <c r="E25" s="92">
        <v>51</v>
      </c>
      <c r="F25" s="99">
        <v>29.545000000000002</v>
      </c>
      <c r="G25" s="9">
        <v>8</v>
      </c>
      <c r="H25" s="9">
        <v>4</v>
      </c>
      <c r="I25" s="9"/>
      <c r="J25" s="9">
        <v>2</v>
      </c>
      <c r="K25" s="9">
        <v>1</v>
      </c>
      <c r="L25" s="10">
        <f t="shared" si="1"/>
        <v>58.045000000000002</v>
      </c>
      <c r="M25" s="9" t="s">
        <v>187</v>
      </c>
      <c r="N25" s="92">
        <v>7.4999999999999997E-2</v>
      </c>
      <c r="O25" s="10">
        <f>VLOOKUP(M25,PID!A20:B262,2,0)</f>
        <v>1.78</v>
      </c>
      <c r="P25" s="11">
        <f t="shared" si="0"/>
        <v>103.32010000000001</v>
      </c>
      <c r="Q25" s="10">
        <f t="shared" si="2"/>
        <v>7.7490075000000003</v>
      </c>
      <c r="R25" s="1433">
        <f t="shared" si="3"/>
        <v>4599.2</v>
      </c>
      <c r="S25" s="1433"/>
      <c r="T25" s="1433">
        <f t="shared" si="4"/>
        <v>6898.8</v>
      </c>
      <c r="U25" s="1433"/>
      <c r="V25" s="12">
        <f t="shared" si="5"/>
        <v>11498</v>
      </c>
      <c r="W25" s="12">
        <f t="shared" si="6"/>
        <v>89098.088235000003</v>
      </c>
      <c r="X25" s="13"/>
      <c r="Y25" s="9"/>
    </row>
    <row r="26" spans="1:25" s="7" customFormat="1" ht="18.75" customHeight="1">
      <c r="A26" s="8">
        <v>17</v>
      </c>
      <c r="B26" s="91" t="s">
        <v>363</v>
      </c>
      <c r="C26" s="92" t="s">
        <v>364</v>
      </c>
      <c r="D26" s="93" t="s">
        <v>358</v>
      </c>
      <c r="E26" s="92">
        <v>51</v>
      </c>
      <c r="F26" s="9">
        <v>48.9</v>
      </c>
      <c r="G26" s="9">
        <v>14</v>
      </c>
      <c r="H26" s="9"/>
      <c r="I26" s="9">
        <v>2</v>
      </c>
      <c r="J26" s="9"/>
      <c r="K26" s="9">
        <v>3</v>
      </c>
      <c r="L26" s="10">
        <f t="shared" si="1"/>
        <v>84.4</v>
      </c>
      <c r="M26" s="9" t="s">
        <v>169</v>
      </c>
      <c r="N26" s="92">
        <v>7.4999999999999997E-2</v>
      </c>
      <c r="O26" s="10">
        <f>VLOOKUP(M26,PID!A21:B263,2,0)</f>
        <v>2.1</v>
      </c>
      <c r="P26" s="11">
        <f t="shared" si="0"/>
        <v>177.24</v>
      </c>
      <c r="Q26" s="10">
        <f t="shared" si="2"/>
        <v>13.293000000000001</v>
      </c>
      <c r="R26" s="1433">
        <f t="shared" si="3"/>
        <v>4599.2</v>
      </c>
      <c r="S26" s="1433"/>
      <c r="T26" s="1433">
        <f t="shared" si="4"/>
        <v>6898.8</v>
      </c>
      <c r="U26" s="1433"/>
      <c r="V26" s="12">
        <f t="shared" si="5"/>
        <v>11498</v>
      </c>
      <c r="W26" s="12">
        <f t="shared" si="6"/>
        <v>152842.91400000002</v>
      </c>
      <c r="X26" s="13"/>
      <c r="Y26" s="9"/>
    </row>
    <row r="27" spans="1:25" s="7" customFormat="1" ht="18.75" customHeight="1">
      <c r="A27" s="8">
        <v>18</v>
      </c>
      <c r="B27" s="91" t="s">
        <v>356</v>
      </c>
      <c r="C27" s="92" t="s">
        <v>357</v>
      </c>
      <c r="D27" s="93" t="s">
        <v>358</v>
      </c>
      <c r="E27" s="92">
        <v>51</v>
      </c>
      <c r="F27" s="9">
        <v>22</v>
      </c>
      <c r="G27" s="9">
        <v>8</v>
      </c>
      <c r="H27" s="9"/>
      <c r="I27" s="9"/>
      <c r="J27" s="9"/>
      <c r="K27" s="9"/>
      <c r="L27" s="10">
        <f t="shared" si="1"/>
        <v>38</v>
      </c>
      <c r="M27" s="9" t="s">
        <v>187</v>
      </c>
      <c r="N27" s="92">
        <v>7.4999999999999997E-2</v>
      </c>
      <c r="O27" s="10">
        <f>VLOOKUP(M27,PID!A7:B249,2,0)</f>
        <v>1.78</v>
      </c>
      <c r="P27" s="11">
        <f t="shared" si="0"/>
        <v>67.64</v>
      </c>
      <c r="Q27" s="10">
        <f t="shared" si="2"/>
        <v>5.0729999999999995</v>
      </c>
      <c r="R27" s="1433">
        <f t="shared" si="3"/>
        <v>4599.2</v>
      </c>
      <c r="S27" s="1433"/>
      <c r="T27" s="1433">
        <f t="shared" si="4"/>
        <v>6898.8</v>
      </c>
      <c r="U27" s="1433"/>
      <c r="V27" s="12">
        <f t="shared" si="5"/>
        <v>11498</v>
      </c>
      <c r="W27" s="12">
        <f t="shared" si="6"/>
        <v>58329.353999999992</v>
      </c>
      <c r="X27" s="13"/>
      <c r="Y27" s="9"/>
    </row>
    <row r="28" spans="1:25" s="7" customFormat="1" ht="18.75" customHeight="1">
      <c r="A28" s="8">
        <v>19</v>
      </c>
      <c r="B28" s="91" t="s">
        <v>365</v>
      </c>
      <c r="C28" s="92" t="s">
        <v>368</v>
      </c>
      <c r="D28" s="93" t="s">
        <v>367</v>
      </c>
      <c r="E28" s="92">
        <v>51</v>
      </c>
      <c r="F28" s="9">
        <v>27.94</v>
      </c>
      <c r="G28" s="9">
        <v>7</v>
      </c>
      <c r="H28" s="9"/>
      <c r="I28" s="9"/>
      <c r="J28" s="9"/>
      <c r="K28" s="9">
        <v>1</v>
      </c>
      <c r="L28" s="10">
        <f t="shared" si="1"/>
        <v>43.44</v>
      </c>
      <c r="M28" s="9" t="s">
        <v>203</v>
      </c>
      <c r="N28" s="92">
        <v>0.1</v>
      </c>
      <c r="O28" s="10">
        <f>VLOOKUP(M28,PID!A8:B250,2,0)</f>
        <v>1.68</v>
      </c>
      <c r="P28" s="11">
        <f t="shared" si="0"/>
        <v>72.979199999999992</v>
      </c>
      <c r="Q28" s="10">
        <f t="shared" si="2"/>
        <v>7.2979199999999995</v>
      </c>
      <c r="R28" s="1433">
        <f t="shared" si="3"/>
        <v>4599.2</v>
      </c>
      <c r="S28" s="1433"/>
      <c r="T28" s="1433">
        <f t="shared" si="4"/>
        <v>6898.8</v>
      </c>
      <c r="U28" s="1433"/>
      <c r="V28" s="12">
        <f t="shared" si="5"/>
        <v>11498</v>
      </c>
      <c r="W28" s="12">
        <f t="shared" si="6"/>
        <v>83911.484159999993</v>
      </c>
      <c r="X28" s="13"/>
      <c r="Y28" s="9"/>
    </row>
    <row r="29" spans="1:25" s="7" customFormat="1" ht="18.75" customHeight="1">
      <c r="A29" s="8">
        <v>20</v>
      </c>
      <c r="B29" s="91" t="s">
        <v>366</v>
      </c>
      <c r="C29" s="92" t="s">
        <v>369</v>
      </c>
      <c r="D29" s="93" t="s">
        <v>367</v>
      </c>
      <c r="E29" s="92">
        <v>51</v>
      </c>
      <c r="F29" s="9">
        <v>6.06</v>
      </c>
      <c r="G29" s="9">
        <v>1</v>
      </c>
      <c r="H29" s="9"/>
      <c r="I29" s="9"/>
      <c r="J29" s="9">
        <v>1</v>
      </c>
      <c r="K29" s="9"/>
      <c r="L29" s="10">
        <f t="shared" si="1"/>
        <v>10.559999999999999</v>
      </c>
      <c r="M29" s="9" t="s">
        <v>203</v>
      </c>
      <c r="N29" s="92">
        <v>0.1</v>
      </c>
      <c r="O29" s="10">
        <f>VLOOKUP(M29,PID!A9:B251,2,0)</f>
        <v>1.68</v>
      </c>
      <c r="P29" s="11">
        <f t="shared" si="0"/>
        <v>17.740799999999997</v>
      </c>
      <c r="Q29" s="10">
        <f t="shared" si="2"/>
        <v>1.7740799999999997</v>
      </c>
      <c r="R29" s="1433">
        <f t="shared" si="3"/>
        <v>4599.2</v>
      </c>
      <c r="S29" s="1433"/>
      <c r="T29" s="1433">
        <f t="shared" si="4"/>
        <v>6898.8</v>
      </c>
      <c r="U29" s="1433"/>
      <c r="V29" s="12">
        <f t="shared" si="5"/>
        <v>11498</v>
      </c>
      <c r="W29" s="12">
        <f t="shared" si="6"/>
        <v>20398.371839999996</v>
      </c>
      <c r="X29" s="13"/>
      <c r="Y29" s="9"/>
    </row>
    <row r="30" spans="1:25" s="7" customFormat="1" ht="18.75" customHeight="1">
      <c r="A30" s="8">
        <v>21</v>
      </c>
      <c r="B30" s="98" t="s">
        <v>371</v>
      </c>
      <c r="C30" s="92" t="s">
        <v>372</v>
      </c>
      <c r="D30" s="93" t="s">
        <v>370</v>
      </c>
      <c r="E30" s="92">
        <v>51</v>
      </c>
      <c r="F30" s="99">
        <v>9.66</v>
      </c>
      <c r="G30" s="9">
        <v>3</v>
      </c>
      <c r="H30" s="9">
        <v>2</v>
      </c>
      <c r="I30" s="9"/>
      <c r="J30" s="9">
        <v>2</v>
      </c>
      <c r="K30" s="9">
        <v>2</v>
      </c>
      <c r="L30" s="10">
        <f t="shared" si="1"/>
        <v>26.66</v>
      </c>
      <c r="M30" s="9" t="s">
        <v>203</v>
      </c>
      <c r="N30" s="92">
        <v>0.1</v>
      </c>
      <c r="O30" s="10">
        <f>VLOOKUP(M30,PID!A10:B252,2,0)</f>
        <v>1.68</v>
      </c>
      <c r="P30" s="11">
        <f t="shared" si="0"/>
        <v>44.788800000000002</v>
      </c>
      <c r="Q30" s="10">
        <f t="shared" si="2"/>
        <v>4.4788800000000002</v>
      </c>
      <c r="R30" s="1433">
        <f t="shared" si="3"/>
        <v>4599.2</v>
      </c>
      <c r="S30" s="1433"/>
      <c r="T30" s="1433">
        <f t="shared" si="4"/>
        <v>6898.8</v>
      </c>
      <c r="U30" s="1433"/>
      <c r="V30" s="12">
        <f t="shared" si="5"/>
        <v>11498</v>
      </c>
      <c r="W30" s="12">
        <f t="shared" si="6"/>
        <v>51498.162240000005</v>
      </c>
      <c r="X30" s="13"/>
      <c r="Y30" s="9"/>
    </row>
    <row r="31" spans="1:25" s="7" customFormat="1" ht="18.75" customHeight="1">
      <c r="A31" s="8">
        <v>22</v>
      </c>
      <c r="B31" s="91" t="s">
        <v>375</v>
      </c>
      <c r="C31" s="92" t="s">
        <v>376</v>
      </c>
      <c r="D31" s="93" t="s">
        <v>374</v>
      </c>
      <c r="E31" s="92">
        <v>51</v>
      </c>
      <c r="F31" s="9">
        <v>30</v>
      </c>
      <c r="G31" s="9">
        <v>4</v>
      </c>
      <c r="H31" s="9">
        <v>4</v>
      </c>
      <c r="I31" s="9">
        <v>1</v>
      </c>
      <c r="J31" s="9">
        <v>2</v>
      </c>
      <c r="K31" s="9"/>
      <c r="L31" s="10">
        <f t="shared" si="1"/>
        <v>50.5</v>
      </c>
      <c r="M31" s="9" t="s">
        <v>169</v>
      </c>
      <c r="N31" s="92">
        <v>7.4999999999999997E-2</v>
      </c>
      <c r="O31" s="10">
        <f>VLOOKUP(M31,PID!A11:B253,2,0)</f>
        <v>2.1</v>
      </c>
      <c r="P31" s="11">
        <f t="shared" si="0"/>
        <v>106.05000000000001</v>
      </c>
      <c r="Q31" s="10">
        <f t="shared" si="2"/>
        <v>7.9537500000000003</v>
      </c>
      <c r="R31" s="1433">
        <f t="shared" si="3"/>
        <v>4599.2</v>
      </c>
      <c r="S31" s="1433"/>
      <c r="T31" s="1433">
        <f t="shared" si="4"/>
        <v>6898.8</v>
      </c>
      <c r="U31" s="1433"/>
      <c r="V31" s="12">
        <f t="shared" si="5"/>
        <v>11498</v>
      </c>
      <c r="W31" s="12">
        <f t="shared" si="6"/>
        <v>91452.217499999999</v>
      </c>
      <c r="X31" s="13"/>
      <c r="Y31" s="9"/>
    </row>
    <row r="32" spans="1:25" s="7" customFormat="1" ht="18.75" customHeight="1">
      <c r="A32" s="8">
        <v>23</v>
      </c>
      <c r="B32" s="91" t="s">
        <v>377</v>
      </c>
      <c r="C32" s="92" t="s">
        <v>376</v>
      </c>
      <c r="D32" s="93" t="s">
        <v>374</v>
      </c>
      <c r="E32" s="92">
        <v>51</v>
      </c>
      <c r="F32" s="9">
        <v>2.2000000000000002</v>
      </c>
      <c r="G32" s="9"/>
      <c r="H32" s="9"/>
      <c r="I32" s="9"/>
      <c r="J32" s="9"/>
      <c r="K32" s="9"/>
      <c r="L32" s="10">
        <f t="shared" si="1"/>
        <v>2.2000000000000002</v>
      </c>
      <c r="M32" s="9" t="s">
        <v>196</v>
      </c>
      <c r="N32" s="92">
        <v>7.4999999999999997E-2</v>
      </c>
      <c r="O32" s="10">
        <f>VLOOKUP(M32,PID!A12:B254,2,0)</f>
        <v>1.62</v>
      </c>
      <c r="P32" s="11">
        <f t="shared" si="0"/>
        <v>3.5640000000000005</v>
      </c>
      <c r="Q32" s="10">
        <f t="shared" si="2"/>
        <v>0.26730000000000004</v>
      </c>
      <c r="R32" s="1433">
        <f t="shared" si="3"/>
        <v>4599.2</v>
      </c>
      <c r="S32" s="1433"/>
      <c r="T32" s="1433">
        <f t="shared" si="4"/>
        <v>6898.8</v>
      </c>
      <c r="U32" s="1433"/>
      <c r="V32" s="12">
        <f t="shared" si="5"/>
        <v>11498</v>
      </c>
      <c r="W32" s="12">
        <f t="shared" si="6"/>
        <v>3073.4154000000003</v>
      </c>
      <c r="X32" s="13"/>
      <c r="Y32" s="9"/>
    </row>
    <row r="33" spans="1:25" s="7" customFormat="1" ht="18.75" customHeight="1">
      <c r="A33" s="8">
        <v>24</v>
      </c>
      <c r="B33" s="91" t="s">
        <v>361</v>
      </c>
      <c r="C33" s="92" t="s">
        <v>360</v>
      </c>
      <c r="D33" s="93" t="s">
        <v>374</v>
      </c>
      <c r="E33" s="92">
        <v>51</v>
      </c>
      <c r="F33" s="9">
        <v>0.6</v>
      </c>
      <c r="G33" s="9"/>
      <c r="H33" s="9"/>
      <c r="I33" s="9"/>
      <c r="J33" s="9"/>
      <c r="K33" s="9"/>
      <c r="L33" s="10">
        <f t="shared" si="1"/>
        <v>0.6</v>
      </c>
      <c r="M33" s="9" t="s">
        <v>187</v>
      </c>
      <c r="N33" s="92">
        <v>7.4999999999999997E-2</v>
      </c>
      <c r="O33" s="10">
        <f>VLOOKUP(M33,PID!A13:B255,2,0)</f>
        <v>1.78</v>
      </c>
      <c r="P33" s="11">
        <f t="shared" si="0"/>
        <v>1.0680000000000001</v>
      </c>
      <c r="Q33" s="10">
        <f t="shared" si="2"/>
        <v>8.0100000000000005E-2</v>
      </c>
      <c r="R33" s="1433">
        <f t="shared" si="3"/>
        <v>4599.2</v>
      </c>
      <c r="S33" s="1433"/>
      <c r="T33" s="1433">
        <f t="shared" si="4"/>
        <v>6898.8</v>
      </c>
      <c r="U33" s="1433"/>
      <c r="V33" s="12">
        <f t="shared" si="5"/>
        <v>11498</v>
      </c>
      <c r="W33" s="12">
        <f t="shared" si="6"/>
        <v>920.98980000000006</v>
      </c>
      <c r="X33" s="13"/>
      <c r="Y33" s="9"/>
    </row>
    <row r="34" spans="1:25" s="7" customFormat="1" ht="18.75" customHeight="1">
      <c r="A34" s="8">
        <v>25</v>
      </c>
      <c r="B34" s="91" t="s">
        <v>343</v>
      </c>
      <c r="C34" s="92" t="s">
        <v>378</v>
      </c>
      <c r="D34" s="93" t="s">
        <v>374</v>
      </c>
      <c r="E34" s="92">
        <v>51</v>
      </c>
      <c r="F34" s="9">
        <v>0.5</v>
      </c>
      <c r="G34" s="9">
        <v>2</v>
      </c>
      <c r="H34" s="9">
        <v>2</v>
      </c>
      <c r="I34" s="9"/>
      <c r="J34" s="9"/>
      <c r="K34" s="9"/>
      <c r="L34" s="10">
        <f t="shared" si="1"/>
        <v>7.5</v>
      </c>
      <c r="M34" s="9" t="s">
        <v>221</v>
      </c>
      <c r="N34" s="92">
        <v>0.1</v>
      </c>
      <c r="O34" s="10">
        <f>VLOOKUP(M34,PID!A14:B256,2,0)</f>
        <v>1.35</v>
      </c>
      <c r="P34" s="11">
        <f t="shared" si="0"/>
        <v>10.125</v>
      </c>
      <c r="Q34" s="10">
        <f t="shared" si="2"/>
        <v>1.0125</v>
      </c>
      <c r="R34" s="1433">
        <f t="shared" si="3"/>
        <v>4599.2</v>
      </c>
      <c r="S34" s="1433"/>
      <c r="T34" s="1433">
        <f t="shared" si="4"/>
        <v>6898.8</v>
      </c>
      <c r="U34" s="1433"/>
      <c r="V34" s="12">
        <f t="shared" si="5"/>
        <v>11498</v>
      </c>
      <c r="W34" s="12">
        <f t="shared" si="6"/>
        <v>11641.725</v>
      </c>
      <c r="X34" s="13"/>
      <c r="Y34" s="9"/>
    </row>
    <row r="35" spans="1:25" s="7" customFormat="1" ht="18.75" customHeight="1">
      <c r="A35" s="8">
        <v>26</v>
      </c>
      <c r="B35" s="91" t="s">
        <v>375</v>
      </c>
      <c r="C35" s="92" t="s">
        <v>376</v>
      </c>
      <c r="D35" s="93" t="s">
        <v>379</v>
      </c>
      <c r="E35" s="92">
        <v>51</v>
      </c>
      <c r="F35" s="9">
        <v>3.5</v>
      </c>
      <c r="G35" s="97">
        <v>3</v>
      </c>
      <c r="H35" s="9"/>
      <c r="I35" s="9">
        <v>2</v>
      </c>
      <c r="J35" s="9"/>
      <c r="K35" s="9">
        <v>1</v>
      </c>
      <c r="L35" s="10">
        <f t="shared" si="1"/>
        <v>14</v>
      </c>
      <c r="M35" s="9" t="s">
        <v>169</v>
      </c>
      <c r="N35" s="92">
        <v>7.4999999999999997E-2</v>
      </c>
      <c r="O35" s="10">
        <f>VLOOKUP(M35,PID!A15:B257,2,0)</f>
        <v>2.1</v>
      </c>
      <c r="P35" s="11">
        <f t="shared" si="0"/>
        <v>29.400000000000002</v>
      </c>
      <c r="Q35" s="10">
        <f t="shared" si="2"/>
        <v>2.2050000000000001</v>
      </c>
      <c r="R35" s="1433">
        <f t="shared" si="3"/>
        <v>4599.2</v>
      </c>
      <c r="S35" s="1433"/>
      <c r="T35" s="1433">
        <f t="shared" si="4"/>
        <v>6898.8</v>
      </c>
      <c r="U35" s="1433"/>
      <c r="V35" s="12">
        <f t="shared" si="5"/>
        <v>11498</v>
      </c>
      <c r="W35" s="12">
        <f t="shared" si="6"/>
        <v>25353.09</v>
      </c>
      <c r="X35" s="13"/>
      <c r="Y35" s="9"/>
    </row>
    <row r="36" spans="1:25" s="7" customFormat="1" ht="18.75" customHeight="1">
      <c r="A36" s="8">
        <v>27</v>
      </c>
      <c r="B36" s="91" t="s">
        <v>380</v>
      </c>
      <c r="C36" s="92" t="s">
        <v>381</v>
      </c>
      <c r="D36" s="93" t="s">
        <v>379</v>
      </c>
      <c r="E36" s="92">
        <v>51</v>
      </c>
      <c r="F36" s="9">
        <v>12</v>
      </c>
      <c r="G36" s="9">
        <v>2</v>
      </c>
      <c r="H36" s="9">
        <v>2</v>
      </c>
      <c r="I36" s="9"/>
      <c r="J36" s="9">
        <v>1</v>
      </c>
      <c r="K36" s="9"/>
      <c r="L36" s="10">
        <f t="shared" si="1"/>
        <v>21.5</v>
      </c>
      <c r="M36" s="9" t="s">
        <v>178</v>
      </c>
      <c r="N36" s="92">
        <v>7.4999999999999997E-2</v>
      </c>
      <c r="O36" s="10">
        <f>VLOOKUP(M36,PID!A16:B258,2,0)</f>
        <v>1.94</v>
      </c>
      <c r="P36" s="11">
        <f t="shared" si="0"/>
        <v>41.71</v>
      </c>
      <c r="Q36" s="10">
        <f t="shared" si="2"/>
        <v>3.12825</v>
      </c>
      <c r="R36" s="1433">
        <f t="shared" si="3"/>
        <v>4599.2</v>
      </c>
      <c r="S36" s="1433"/>
      <c r="T36" s="1433">
        <f t="shared" si="4"/>
        <v>6898.8</v>
      </c>
      <c r="U36" s="1433"/>
      <c r="V36" s="12">
        <f t="shared" si="5"/>
        <v>11498</v>
      </c>
      <c r="W36" s="12">
        <f t="shared" si="6"/>
        <v>35968.618499999997</v>
      </c>
      <c r="X36" s="13"/>
      <c r="Y36" s="9"/>
    </row>
    <row r="37" spans="1:25" s="7" customFormat="1" ht="18.75" customHeight="1">
      <c r="A37" s="8">
        <v>28</v>
      </c>
      <c r="B37" s="91" t="s">
        <v>328</v>
      </c>
      <c r="C37" s="92" t="s">
        <v>382</v>
      </c>
      <c r="D37" s="93" t="s">
        <v>379</v>
      </c>
      <c r="E37" s="92">
        <v>51</v>
      </c>
      <c r="F37" s="9">
        <v>2.5</v>
      </c>
      <c r="G37" s="9"/>
      <c r="H37" s="9">
        <v>1</v>
      </c>
      <c r="I37" s="9"/>
      <c r="J37" s="9"/>
      <c r="K37" s="9"/>
      <c r="L37" s="10">
        <f t="shared" si="1"/>
        <v>4</v>
      </c>
      <c r="M37" s="9" t="s">
        <v>232</v>
      </c>
      <c r="N37" s="92">
        <v>7.4999999999999997E-2</v>
      </c>
      <c r="O37" s="10">
        <f>VLOOKUP(M37,PID!A17:B259,2,0)</f>
        <v>0.95</v>
      </c>
      <c r="P37" s="11">
        <f t="shared" si="0"/>
        <v>3.8</v>
      </c>
      <c r="Q37" s="10">
        <f t="shared" si="2"/>
        <v>0.28499999999999998</v>
      </c>
      <c r="R37" s="1433">
        <f t="shared" si="3"/>
        <v>4599.2</v>
      </c>
      <c r="S37" s="1433"/>
      <c r="T37" s="1433">
        <f t="shared" si="4"/>
        <v>6898.8</v>
      </c>
      <c r="U37" s="1433"/>
      <c r="V37" s="12">
        <f t="shared" si="5"/>
        <v>11498</v>
      </c>
      <c r="W37" s="12">
        <f t="shared" si="6"/>
        <v>3276.93</v>
      </c>
      <c r="X37" s="13"/>
      <c r="Y37" s="9"/>
    </row>
    <row r="38" spans="1:25" s="7" customFormat="1" ht="18.75" customHeight="1">
      <c r="A38" s="8">
        <v>29</v>
      </c>
      <c r="B38" s="91" t="s">
        <v>384</v>
      </c>
      <c r="C38" s="92" t="s">
        <v>385</v>
      </c>
      <c r="D38" s="93" t="s">
        <v>383</v>
      </c>
      <c r="E38" s="92">
        <v>51</v>
      </c>
      <c r="F38" s="9">
        <v>30.8</v>
      </c>
      <c r="G38" s="9">
        <v>8</v>
      </c>
      <c r="H38" s="9"/>
      <c r="I38" s="9"/>
      <c r="J38" s="9"/>
      <c r="K38" s="9"/>
      <c r="L38" s="10">
        <f t="shared" si="1"/>
        <v>46.8</v>
      </c>
      <c r="M38" s="9" t="s">
        <v>214</v>
      </c>
      <c r="N38" s="92">
        <v>7.4999999999999997E-2</v>
      </c>
      <c r="O38" s="10">
        <f>VLOOKUP(M38,PID!A18:B260,2,0)</f>
        <v>1.36</v>
      </c>
      <c r="P38" s="11">
        <f t="shared" si="0"/>
        <v>63.648000000000003</v>
      </c>
      <c r="Q38" s="10">
        <f t="shared" si="2"/>
        <v>4.7736000000000001</v>
      </c>
      <c r="R38" s="1433">
        <f t="shared" si="3"/>
        <v>4599.2</v>
      </c>
      <c r="S38" s="1433"/>
      <c r="T38" s="1433">
        <f t="shared" si="4"/>
        <v>6898.8</v>
      </c>
      <c r="U38" s="1433"/>
      <c r="V38" s="12">
        <f t="shared" si="5"/>
        <v>11498</v>
      </c>
      <c r="W38" s="12">
        <f t="shared" si="6"/>
        <v>54886.852800000001</v>
      </c>
      <c r="X38" s="13"/>
      <c r="Y38" s="9"/>
    </row>
    <row r="39" spans="1:25" s="7" customFormat="1" ht="18.75" customHeight="1">
      <c r="A39" s="8">
        <v>30</v>
      </c>
      <c r="B39" s="91" t="s">
        <v>386</v>
      </c>
      <c r="C39" s="92" t="s">
        <v>389</v>
      </c>
      <c r="D39" s="93" t="s">
        <v>390</v>
      </c>
      <c r="E39" s="92">
        <v>51</v>
      </c>
      <c r="F39" s="96">
        <v>1.575</v>
      </c>
      <c r="G39" s="9">
        <v>1</v>
      </c>
      <c r="H39" s="9"/>
      <c r="I39" s="9"/>
      <c r="J39" s="9">
        <v>1</v>
      </c>
      <c r="K39" s="9"/>
      <c r="L39" s="10">
        <f t="shared" si="1"/>
        <v>6.0750000000000002</v>
      </c>
      <c r="M39" s="9" t="s">
        <v>250</v>
      </c>
      <c r="N39" s="92">
        <v>7.4999999999999997E-2</v>
      </c>
      <c r="O39" s="10">
        <f>VLOOKUP(M39,PID!A19:B261,2,0)</f>
        <v>0.78</v>
      </c>
      <c r="P39" s="11">
        <f t="shared" si="0"/>
        <v>4.7385000000000002</v>
      </c>
      <c r="Q39" s="10">
        <f t="shared" si="2"/>
        <v>0.35538750000000002</v>
      </c>
      <c r="R39" s="1433">
        <f t="shared" si="3"/>
        <v>4599.2</v>
      </c>
      <c r="S39" s="1433"/>
      <c r="T39" s="1433">
        <f t="shared" si="4"/>
        <v>6898.8</v>
      </c>
      <c r="U39" s="1433"/>
      <c r="V39" s="12">
        <f t="shared" si="5"/>
        <v>11498</v>
      </c>
      <c r="W39" s="12">
        <f t="shared" si="6"/>
        <v>4086.2454750000002</v>
      </c>
      <c r="X39" s="13"/>
      <c r="Y39" s="9"/>
    </row>
    <row r="40" spans="1:25" s="7" customFormat="1" ht="18.75" customHeight="1">
      <c r="A40" s="8">
        <v>31</v>
      </c>
      <c r="B40" s="91" t="s">
        <v>387</v>
      </c>
      <c r="C40" s="92" t="s">
        <v>388</v>
      </c>
      <c r="D40" s="93" t="s">
        <v>390</v>
      </c>
      <c r="E40" s="92">
        <v>51</v>
      </c>
      <c r="F40" s="96">
        <v>1.4350000000000001</v>
      </c>
      <c r="G40" s="9"/>
      <c r="H40" s="9">
        <v>4</v>
      </c>
      <c r="I40" s="9">
        <v>1</v>
      </c>
      <c r="J40" s="9">
        <v>1</v>
      </c>
      <c r="K40" s="9">
        <v>1</v>
      </c>
      <c r="L40" s="10">
        <f t="shared" si="1"/>
        <v>12.935</v>
      </c>
      <c r="M40" s="9" t="s">
        <v>250</v>
      </c>
      <c r="N40" s="92">
        <v>7.4999999999999997E-2</v>
      </c>
      <c r="O40" s="10">
        <f>VLOOKUP(M40,PID!A20:B262,2,0)</f>
        <v>0.78</v>
      </c>
      <c r="P40" s="11">
        <f t="shared" si="0"/>
        <v>10.089300000000001</v>
      </c>
      <c r="Q40" s="10">
        <f t="shared" si="2"/>
        <v>0.75669750000000013</v>
      </c>
      <c r="R40" s="1433">
        <f t="shared" si="3"/>
        <v>4599.2</v>
      </c>
      <c r="S40" s="1433"/>
      <c r="T40" s="1433">
        <f t="shared" si="4"/>
        <v>6898.8</v>
      </c>
      <c r="U40" s="1433"/>
      <c r="V40" s="12">
        <f t="shared" si="5"/>
        <v>11498</v>
      </c>
      <c r="W40" s="12">
        <f t="shared" si="6"/>
        <v>8700.5078550000017</v>
      </c>
      <c r="X40" s="13"/>
      <c r="Y40" s="9"/>
    </row>
    <row r="41" spans="1:25" s="7" customFormat="1" ht="18.75" customHeight="1">
      <c r="A41" s="8">
        <v>32</v>
      </c>
      <c r="B41" s="91" t="s">
        <v>391</v>
      </c>
      <c r="C41" s="92" t="s">
        <v>393</v>
      </c>
      <c r="D41" s="93" t="s">
        <v>392</v>
      </c>
      <c r="E41" s="92">
        <v>51</v>
      </c>
      <c r="F41" s="9">
        <v>6.8</v>
      </c>
      <c r="G41" s="9">
        <v>2</v>
      </c>
      <c r="H41" s="9">
        <v>1</v>
      </c>
      <c r="I41" s="9"/>
      <c r="J41" s="9">
        <v>1</v>
      </c>
      <c r="K41" s="9"/>
      <c r="L41" s="10">
        <f t="shared" si="1"/>
        <v>14.8</v>
      </c>
      <c r="M41" s="9" t="s">
        <v>187</v>
      </c>
      <c r="N41" s="92">
        <v>7.4999999999999997E-2</v>
      </c>
      <c r="O41" s="10">
        <f>VLOOKUP(M41,PID!A21:B263,2,0)</f>
        <v>1.78</v>
      </c>
      <c r="P41" s="11">
        <f t="shared" si="0"/>
        <v>26.344000000000001</v>
      </c>
      <c r="Q41" s="10">
        <f t="shared" si="2"/>
        <v>1.9758</v>
      </c>
      <c r="R41" s="1433">
        <f t="shared" si="3"/>
        <v>4599.2</v>
      </c>
      <c r="S41" s="1433"/>
      <c r="T41" s="1433">
        <f t="shared" si="4"/>
        <v>6898.8</v>
      </c>
      <c r="U41" s="1433"/>
      <c r="V41" s="12">
        <f t="shared" si="5"/>
        <v>11498</v>
      </c>
      <c r="W41" s="12">
        <f t="shared" si="6"/>
        <v>22717.7484</v>
      </c>
      <c r="X41" s="13"/>
      <c r="Y41" s="9"/>
    </row>
    <row r="42" spans="1:25" s="7" customFormat="1" ht="18.75" customHeight="1">
      <c r="A42" s="8">
        <v>33</v>
      </c>
      <c r="B42" s="91" t="s">
        <v>399</v>
      </c>
      <c r="C42" s="92" t="s">
        <v>401</v>
      </c>
      <c r="D42" s="93" t="s">
        <v>400</v>
      </c>
      <c r="E42" s="92">
        <v>51</v>
      </c>
      <c r="F42" s="9">
        <v>16.5</v>
      </c>
      <c r="G42" s="9">
        <v>4</v>
      </c>
      <c r="H42" s="9"/>
      <c r="I42" s="9"/>
      <c r="J42" s="9"/>
      <c r="K42" s="9"/>
      <c r="L42" s="10">
        <f t="shared" si="1"/>
        <v>24.5</v>
      </c>
      <c r="M42" s="9" t="s">
        <v>212</v>
      </c>
      <c r="N42" s="92">
        <v>0.1</v>
      </c>
      <c r="O42" s="10">
        <f>VLOOKUP(M42,PID!A22:B264,2,0)</f>
        <v>1.52</v>
      </c>
      <c r="P42" s="11">
        <f t="shared" si="0"/>
        <v>37.24</v>
      </c>
      <c r="Q42" s="10">
        <f t="shared" si="2"/>
        <v>3.7240000000000002</v>
      </c>
      <c r="R42" s="1433">
        <f t="shared" si="3"/>
        <v>4599.2</v>
      </c>
      <c r="S42" s="1433"/>
      <c r="T42" s="1433">
        <f t="shared" si="4"/>
        <v>6898.8</v>
      </c>
      <c r="U42" s="1433"/>
      <c r="V42" s="12">
        <f t="shared" si="5"/>
        <v>11498</v>
      </c>
      <c r="W42" s="12">
        <f t="shared" si="6"/>
        <v>42818.552000000003</v>
      </c>
      <c r="X42" s="13"/>
      <c r="Y42" s="9"/>
    </row>
    <row r="43" spans="1:25" s="7" customFormat="1" ht="18.75" customHeight="1">
      <c r="A43" s="8">
        <v>34</v>
      </c>
      <c r="B43" s="91" t="s">
        <v>402</v>
      </c>
      <c r="C43" s="92" t="s">
        <v>401</v>
      </c>
      <c r="D43" s="93" t="s">
        <v>403</v>
      </c>
      <c r="E43" s="92">
        <v>51</v>
      </c>
      <c r="F43" s="9">
        <v>15</v>
      </c>
      <c r="G43" s="9">
        <v>4</v>
      </c>
      <c r="H43" s="9"/>
      <c r="I43" s="9"/>
      <c r="J43" s="9"/>
      <c r="K43" s="9"/>
      <c r="L43" s="10">
        <f t="shared" si="1"/>
        <v>23</v>
      </c>
      <c r="M43" s="9" t="s">
        <v>212</v>
      </c>
      <c r="N43" s="92">
        <v>0.1</v>
      </c>
      <c r="O43" s="10">
        <f>VLOOKUP(M43,PID!A22:B264,2,0)</f>
        <v>1.52</v>
      </c>
      <c r="P43" s="11">
        <f>L43*O43</f>
        <v>34.96</v>
      </c>
      <c r="Q43" s="10">
        <f t="shared" si="2"/>
        <v>3.4960000000000004</v>
      </c>
      <c r="R43" s="1433">
        <f t="shared" si="3"/>
        <v>4599.2</v>
      </c>
      <c r="S43" s="1433"/>
      <c r="T43" s="1433">
        <f t="shared" si="4"/>
        <v>6898.8</v>
      </c>
      <c r="U43" s="1433"/>
      <c r="V43" s="12">
        <f>T43+R43</f>
        <v>11498</v>
      </c>
      <c r="W43" s="12">
        <f t="shared" si="6"/>
        <v>40197.008000000002</v>
      </c>
      <c r="X43" s="13"/>
      <c r="Y43" s="9"/>
    </row>
    <row r="44" spans="1:25" s="7" customFormat="1" ht="18.75" customHeight="1">
      <c r="A44" s="8">
        <v>35</v>
      </c>
      <c r="B44" s="91" t="s">
        <v>404</v>
      </c>
      <c r="C44" s="92" t="s">
        <v>406</v>
      </c>
      <c r="D44" s="93" t="s">
        <v>405</v>
      </c>
      <c r="E44" s="92">
        <v>51</v>
      </c>
      <c r="F44" s="9">
        <v>34.200000000000003</v>
      </c>
      <c r="G44" s="9">
        <v>15</v>
      </c>
      <c r="H44" s="9"/>
      <c r="I44" s="9">
        <v>1</v>
      </c>
      <c r="J44" s="9">
        <v>1</v>
      </c>
      <c r="K44" s="9">
        <v>1</v>
      </c>
      <c r="L44" s="10">
        <f t="shared" si="1"/>
        <v>69.7</v>
      </c>
      <c r="M44" s="9" t="s">
        <v>230</v>
      </c>
      <c r="N44" s="92">
        <v>0.1</v>
      </c>
      <c r="O44" s="10">
        <f>VLOOKUP(M44,PID!A23:B265,2,0)</f>
        <v>1.1100000000000001</v>
      </c>
      <c r="P44" s="11">
        <f>L44*O44</f>
        <v>77.367000000000004</v>
      </c>
      <c r="Q44" s="10">
        <f t="shared" si="2"/>
        <v>7.7367000000000008</v>
      </c>
      <c r="R44" s="1433">
        <f t="shared" si="3"/>
        <v>4599.2</v>
      </c>
      <c r="S44" s="1433"/>
      <c r="T44" s="1433">
        <f t="shared" si="4"/>
        <v>6898.8</v>
      </c>
      <c r="U44" s="1433"/>
      <c r="V44" s="12">
        <f t="shared" si="5"/>
        <v>11498</v>
      </c>
      <c r="W44" s="12">
        <f t="shared" si="6"/>
        <v>88956.576600000015</v>
      </c>
      <c r="X44" s="13"/>
      <c r="Y44" s="9"/>
    </row>
    <row r="45" spans="1:25" s="7" customFormat="1" ht="18.75" customHeight="1">
      <c r="A45" s="8">
        <v>36</v>
      </c>
      <c r="B45" s="91" t="s">
        <v>407</v>
      </c>
      <c r="C45" s="92" t="s">
        <v>408</v>
      </c>
      <c r="D45" s="93" t="s">
        <v>409</v>
      </c>
      <c r="E45" s="92">
        <v>51</v>
      </c>
      <c r="F45" s="9">
        <v>11</v>
      </c>
      <c r="G45" s="9">
        <v>5</v>
      </c>
      <c r="H45" s="9">
        <v>1</v>
      </c>
      <c r="I45" s="9"/>
      <c r="J45" s="9"/>
      <c r="K45" s="9"/>
      <c r="L45" s="10">
        <f t="shared" si="1"/>
        <v>22.5</v>
      </c>
      <c r="M45" s="9" t="s">
        <v>203</v>
      </c>
      <c r="N45" s="92">
        <v>0.1</v>
      </c>
      <c r="O45" s="10">
        <f>VLOOKUP(M45,PID!A23:B265,2,0)</f>
        <v>1.68</v>
      </c>
      <c r="P45" s="11">
        <f>L45*O45</f>
        <v>37.799999999999997</v>
      </c>
      <c r="Q45" s="10">
        <f t="shared" si="2"/>
        <v>3.78</v>
      </c>
      <c r="R45" s="1433">
        <f t="shared" si="3"/>
        <v>4599.2</v>
      </c>
      <c r="S45" s="1433"/>
      <c r="T45" s="1433">
        <f t="shared" si="4"/>
        <v>6898.8</v>
      </c>
      <c r="U45" s="1433"/>
      <c r="V45" s="12">
        <f t="shared" si="5"/>
        <v>11498</v>
      </c>
      <c r="W45" s="12">
        <f t="shared" si="6"/>
        <v>43462.439999999995</v>
      </c>
      <c r="X45" s="13"/>
      <c r="Y45" s="9"/>
    </row>
    <row r="46" spans="1:25" s="7" customFormat="1" ht="18.75" hidden="1" customHeight="1">
      <c r="A46" s="8">
        <v>37</v>
      </c>
      <c r="B46" s="91" t="s">
        <v>410</v>
      </c>
      <c r="C46" s="92"/>
      <c r="D46" s="93" t="s">
        <v>411</v>
      </c>
      <c r="E46" s="92">
        <v>51</v>
      </c>
      <c r="F46" s="9"/>
      <c r="G46" s="9"/>
      <c r="H46" s="9"/>
      <c r="I46" s="9"/>
      <c r="J46" s="9"/>
      <c r="K46" s="9"/>
      <c r="L46" s="10">
        <f t="shared" si="1"/>
        <v>0</v>
      </c>
      <c r="M46" s="9" t="s">
        <v>176</v>
      </c>
      <c r="N46" s="92">
        <v>0.1</v>
      </c>
      <c r="O46" s="10">
        <f>VLOOKUP(M46,PID!A24:B266,2,0)</f>
        <v>2.1</v>
      </c>
      <c r="P46" s="11">
        <f t="shared" ref="P46:P72" si="8">L46*O46</f>
        <v>0</v>
      </c>
      <c r="Q46" s="10">
        <f t="shared" si="2"/>
        <v>0</v>
      </c>
      <c r="R46" s="1433">
        <f t="shared" si="3"/>
        <v>4599.2</v>
      </c>
      <c r="S46" s="1433"/>
      <c r="T46" s="1433">
        <f t="shared" si="4"/>
        <v>6898.8</v>
      </c>
      <c r="U46" s="1433"/>
      <c r="V46" s="12">
        <f t="shared" si="5"/>
        <v>11498</v>
      </c>
      <c r="W46" s="12">
        <f t="shared" si="6"/>
        <v>0</v>
      </c>
      <c r="X46" s="13"/>
      <c r="Y46" s="9"/>
    </row>
    <row r="47" spans="1:25" s="7" customFormat="1" ht="18.75" hidden="1" customHeight="1">
      <c r="A47" s="8">
        <v>38</v>
      </c>
      <c r="B47" s="91" t="s">
        <v>412</v>
      </c>
      <c r="C47" s="92"/>
      <c r="D47" s="93" t="s">
        <v>411</v>
      </c>
      <c r="E47" s="92">
        <v>51</v>
      </c>
      <c r="F47" s="9"/>
      <c r="G47" s="9"/>
      <c r="H47" s="9"/>
      <c r="I47" s="9"/>
      <c r="J47" s="9"/>
      <c r="K47" s="9"/>
      <c r="L47" s="10">
        <f t="shared" si="1"/>
        <v>0</v>
      </c>
      <c r="M47" s="9" t="s">
        <v>176</v>
      </c>
      <c r="N47" s="92">
        <v>0.1</v>
      </c>
      <c r="O47" s="10">
        <f>VLOOKUP(M47,PID!A25:B267,2,0)</f>
        <v>2.1</v>
      </c>
      <c r="P47" s="11">
        <f t="shared" si="8"/>
        <v>0</v>
      </c>
      <c r="Q47" s="10">
        <f t="shared" si="2"/>
        <v>0</v>
      </c>
      <c r="R47" s="1433">
        <f t="shared" si="3"/>
        <v>4599.2</v>
      </c>
      <c r="S47" s="1433"/>
      <c r="T47" s="1433">
        <f t="shared" si="4"/>
        <v>6898.8</v>
      </c>
      <c r="U47" s="1433"/>
      <c r="V47" s="12">
        <f t="shared" si="5"/>
        <v>11498</v>
      </c>
      <c r="W47" s="12">
        <f t="shared" si="6"/>
        <v>0</v>
      </c>
      <c r="X47" s="13"/>
      <c r="Y47" s="9"/>
    </row>
    <row r="48" spans="1:25" s="7" customFormat="1" ht="18.75" hidden="1" customHeight="1">
      <c r="A48" s="8">
        <v>39</v>
      </c>
      <c r="B48" s="91" t="s">
        <v>413</v>
      </c>
      <c r="C48" s="92"/>
      <c r="D48" s="93" t="s">
        <v>411</v>
      </c>
      <c r="E48" s="92">
        <v>51</v>
      </c>
      <c r="F48" s="9"/>
      <c r="G48" s="9"/>
      <c r="H48" s="9"/>
      <c r="I48" s="9"/>
      <c r="J48" s="9"/>
      <c r="K48" s="9"/>
      <c r="L48" s="10">
        <f t="shared" si="1"/>
        <v>0</v>
      </c>
      <c r="M48" s="9" t="s">
        <v>176</v>
      </c>
      <c r="N48" s="92">
        <v>0.1</v>
      </c>
      <c r="O48" s="10">
        <f>VLOOKUP(M48,PID!A26:B268,2,0)</f>
        <v>2.1</v>
      </c>
      <c r="P48" s="11">
        <f t="shared" si="8"/>
        <v>0</v>
      </c>
      <c r="Q48" s="10">
        <f t="shared" si="2"/>
        <v>0</v>
      </c>
      <c r="R48" s="1433">
        <f t="shared" si="3"/>
        <v>4599.2</v>
      </c>
      <c r="S48" s="1433"/>
      <c r="T48" s="1433">
        <f t="shared" si="4"/>
        <v>6898.8</v>
      </c>
      <c r="U48" s="1433"/>
      <c r="V48" s="12">
        <f t="shared" si="5"/>
        <v>11498</v>
      </c>
      <c r="W48" s="12">
        <f t="shared" si="6"/>
        <v>0</v>
      </c>
      <c r="X48" s="13"/>
      <c r="Y48" s="9"/>
    </row>
    <row r="49" spans="1:25" s="7" customFormat="1" ht="18.75" hidden="1" customHeight="1">
      <c r="A49" s="8">
        <v>40</v>
      </c>
      <c r="B49" s="91" t="s">
        <v>414</v>
      </c>
      <c r="C49" s="92"/>
      <c r="D49" s="93" t="s">
        <v>411</v>
      </c>
      <c r="E49" s="92">
        <v>51</v>
      </c>
      <c r="F49" s="9"/>
      <c r="G49" s="9"/>
      <c r="H49" s="9"/>
      <c r="I49" s="9"/>
      <c r="J49" s="9"/>
      <c r="K49" s="9"/>
      <c r="L49" s="10">
        <f t="shared" si="1"/>
        <v>0</v>
      </c>
      <c r="M49" s="9" t="s">
        <v>176</v>
      </c>
      <c r="N49" s="92">
        <v>0.1</v>
      </c>
      <c r="O49" s="10">
        <f>VLOOKUP(M49,PID!A27:B269,2,0)</f>
        <v>2.1</v>
      </c>
      <c r="P49" s="11">
        <f t="shared" si="8"/>
        <v>0</v>
      </c>
      <c r="Q49" s="10">
        <f t="shared" si="2"/>
        <v>0</v>
      </c>
      <c r="R49" s="1433">
        <f t="shared" si="3"/>
        <v>4599.2</v>
      </c>
      <c r="S49" s="1433"/>
      <c r="T49" s="1433">
        <f t="shared" si="4"/>
        <v>6898.8</v>
      </c>
      <c r="U49" s="1433"/>
      <c r="V49" s="12">
        <f t="shared" si="5"/>
        <v>11498</v>
      </c>
      <c r="W49" s="12">
        <f t="shared" si="6"/>
        <v>0</v>
      </c>
      <c r="X49" s="13"/>
      <c r="Y49" s="9"/>
    </row>
    <row r="50" spans="1:25" s="7" customFormat="1" ht="18.75" hidden="1" customHeight="1">
      <c r="A50" s="8">
        <v>41</v>
      </c>
      <c r="B50" s="91" t="s">
        <v>415</v>
      </c>
      <c r="C50" s="92"/>
      <c r="D50" s="93" t="s">
        <v>411</v>
      </c>
      <c r="E50" s="92">
        <v>51</v>
      </c>
      <c r="F50" s="9"/>
      <c r="G50" s="9"/>
      <c r="H50" s="9"/>
      <c r="I50" s="9"/>
      <c r="J50" s="9"/>
      <c r="K50" s="9"/>
      <c r="L50" s="10">
        <f t="shared" si="1"/>
        <v>0</v>
      </c>
      <c r="M50" s="9" t="s">
        <v>212</v>
      </c>
      <c r="N50" s="92">
        <v>0.1</v>
      </c>
      <c r="O50" s="10">
        <f>VLOOKUP(M50,PID!A28:B270,2,0)</f>
        <v>1.52</v>
      </c>
      <c r="P50" s="11">
        <f t="shared" si="8"/>
        <v>0</v>
      </c>
      <c r="Q50" s="10">
        <f t="shared" si="2"/>
        <v>0</v>
      </c>
      <c r="R50" s="1433">
        <f t="shared" si="3"/>
        <v>4599.2</v>
      </c>
      <c r="S50" s="1433"/>
      <c r="T50" s="1433">
        <f t="shared" si="4"/>
        <v>6898.8</v>
      </c>
      <c r="U50" s="1433"/>
      <c r="V50" s="12">
        <f t="shared" si="5"/>
        <v>11498</v>
      </c>
      <c r="W50" s="12">
        <f t="shared" si="6"/>
        <v>0</v>
      </c>
      <c r="X50" s="13"/>
      <c r="Y50" s="9"/>
    </row>
    <row r="51" spans="1:25" s="7" customFormat="1" ht="18.75" hidden="1" customHeight="1">
      <c r="A51" s="8">
        <v>42</v>
      </c>
      <c r="B51" s="91" t="s">
        <v>416</v>
      </c>
      <c r="C51" s="92"/>
      <c r="D51" s="93" t="s">
        <v>411</v>
      </c>
      <c r="E51" s="92">
        <v>51</v>
      </c>
      <c r="F51" s="9"/>
      <c r="G51" s="9"/>
      <c r="H51" s="9"/>
      <c r="I51" s="9"/>
      <c r="J51" s="9"/>
      <c r="K51" s="9"/>
      <c r="L51" s="10">
        <f t="shared" si="1"/>
        <v>0</v>
      </c>
      <c r="M51" s="9" t="s">
        <v>212</v>
      </c>
      <c r="N51" s="92">
        <v>0.1</v>
      </c>
      <c r="O51" s="10">
        <f>VLOOKUP(M51,PID!A29:B271,2,0)</f>
        <v>1.52</v>
      </c>
      <c r="P51" s="11">
        <f t="shared" si="8"/>
        <v>0</v>
      </c>
      <c r="Q51" s="10">
        <f t="shared" si="2"/>
        <v>0</v>
      </c>
      <c r="R51" s="1433">
        <f t="shared" si="3"/>
        <v>4599.2</v>
      </c>
      <c r="S51" s="1433"/>
      <c r="T51" s="1433">
        <f t="shared" si="4"/>
        <v>6898.8</v>
      </c>
      <c r="U51" s="1433"/>
      <c r="V51" s="12">
        <f t="shared" si="5"/>
        <v>11498</v>
      </c>
      <c r="W51" s="12">
        <f t="shared" si="6"/>
        <v>0</v>
      </c>
      <c r="X51" s="13"/>
      <c r="Y51" s="9"/>
    </row>
    <row r="52" spans="1:25" s="7" customFormat="1" ht="18.75" hidden="1" customHeight="1">
      <c r="A52" s="8">
        <v>43</v>
      </c>
      <c r="B52" s="91" t="s">
        <v>418</v>
      </c>
      <c r="C52" s="92"/>
      <c r="D52" s="93" t="s">
        <v>411</v>
      </c>
      <c r="E52" s="92">
        <v>51</v>
      </c>
      <c r="F52" s="9"/>
      <c r="G52" s="9"/>
      <c r="H52" s="9"/>
      <c r="I52" s="9"/>
      <c r="J52" s="9"/>
      <c r="K52" s="9"/>
      <c r="L52" s="10">
        <f t="shared" si="1"/>
        <v>0</v>
      </c>
      <c r="M52" s="9" t="s">
        <v>203</v>
      </c>
      <c r="N52" s="92">
        <v>0.1</v>
      </c>
      <c r="O52" s="10">
        <f>VLOOKUP(M52,PID!A30:B272,2,0)</f>
        <v>1.68</v>
      </c>
      <c r="P52" s="11">
        <f t="shared" si="8"/>
        <v>0</v>
      </c>
      <c r="Q52" s="10">
        <f t="shared" si="2"/>
        <v>0</v>
      </c>
      <c r="R52" s="1433">
        <f t="shared" si="3"/>
        <v>4599.2</v>
      </c>
      <c r="S52" s="1433"/>
      <c r="T52" s="1433">
        <f t="shared" si="4"/>
        <v>6898.8</v>
      </c>
      <c r="U52" s="1433"/>
      <c r="V52" s="12">
        <f t="shared" si="5"/>
        <v>11498</v>
      </c>
      <c r="W52" s="12">
        <f t="shared" si="6"/>
        <v>0</v>
      </c>
      <c r="X52" s="13"/>
      <c r="Y52" s="9"/>
    </row>
    <row r="53" spans="1:25" s="7" customFormat="1" ht="18.75" hidden="1" customHeight="1">
      <c r="A53" s="8">
        <v>44</v>
      </c>
      <c r="B53" s="91" t="s">
        <v>417</v>
      </c>
      <c r="C53" s="92"/>
      <c r="D53" s="93" t="s">
        <v>411</v>
      </c>
      <c r="E53" s="92">
        <v>51</v>
      </c>
      <c r="F53" s="9"/>
      <c r="G53" s="9"/>
      <c r="H53" s="9"/>
      <c r="I53" s="9"/>
      <c r="J53" s="9"/>
      <c r="K53" s="9"/>
      <c r="L53" s="10">
        <f t="shared" si="1"/>
        <v>0</v>
      </c>
      <c r="M53" s="9" t="s">
        <v>203</v>
      </c>
      <c r="N53" s="92">
        <v>0.1</v>
      </c>
      <c r="O53" s="10">
        <f>VLOOKUP(M53,PID!A31:B273,2,0)</f>
        <v>1.68</v>
      </c>
      <c r="P53" s="11">
        <f t="shared" si="8"/>
        <v>0</v>
      </c>
      <c r="Q53" s="10">
        <f t="shared" si="2"/>
        <v>0</v>
      </c>
      <c r="R53" s="1433">
        <f t="shared" si="3"/>
        <v>4599.2</v>
      </c>
      <c r="S53" s="1433"/>
      <c r="T53" s="1433">
        <f t="shared" si="4"/>
        <v>6898.8</v>
      </c>
      <c r="U53" s="1433"/>
      <c r="V53" s="12">
        <f t="shared" si="5"/>
        <v>11498</v>
      </c>
      <c r="W53" s="12">
        <f t="shared" si="6"/>
        <v>0</v>
      </c>
      <c r="X53" s="13"/>
      <c r="Y53" s="9"/>
    </row>
    <row r="54" spans="1:25" s="7" customFormat="1" ht="18.75" hidden="1" customHeight="1">
      <c r="A54" s="8">
        <v>45</v>
      </c>
      <c r="B54" s="91" t="s">
        <v>419</v>
      </c>
      <c r="C54" s="92"/>
      <c r="D54" s="93" t="s">
        <v>411</v>
      </c>
      <c r="E54" s="92">
        <v>51</v>
      </c>
      <c r="F54" s="9"/>
      <c r="G54" s="9"/>
      <c r="H54" s="9"/>
      <c r="I54" s="9"/>
      <c r="J54" s="9"/>
      <c r="K54" s="9"/>
      <c r="L54" s="10">
        <f t="shared" si="1"/>
        <v>0</v>
      </c>
      <c r="M54" s="9" t="s">
        <v>140</v>
      </c>
      <c r="N54" s="92">
        <v>0.1</v>
      </c>
      <c r="O54" s="10">
        <f>VLOOKUP(M54,PID!A32:B274,2,0)</f>
        <v>2.73</v>
      </c>
      <c r="P54" s="11">
        <f t="shared" si="8"/>
        <v>0</v>
      </c>
      <c r="Q54" s="10">
        <f t="shared" si="2"/>
        <v>0</v>
      </c>
      <c r="R54" s="1433">
        <f t="shared" si="3"/>
        <v>4599.2</v>
      </c>
      <c r="S54" s="1433"/>
      <c r="T54" s="1433">
        <f t="shared" si="4"/>
        <v>6898.8</v>
      </c>
      <c r="U54" s="1433"/>
      <c r="V54" s="12">
        <f t="shared" si="5"/>
        <v>11498</v>
      </c>
      <c r="W54" s="12">
        <f t="shared" si="6"/>
        <v>0</v>
      </c>
      <c r="X54" s="13"/>
      <c r="Y54" s="9"/>
    </row>
    <row r="55" spans="1:25" s="7" customFormat="1" ht="18.75" hidden="1" customHeight="1">
      <c r="A55" s="8">
        <v>46</v>
      </c>
      <c r="B55" s="91" t="s">
        <v>420</v>
      </c>
      <c r="C55" s="92"/>
      <c r="D55" s="93" t="s">
        <v>411</v>
      </c>
      <c r="E55" s="92">
        <v>51</v>
      </c>
      <c r="F55" s="9"/>
      <c r="G55" s="9"/>
      <c r="H55" s="9"/>
      <c r="I55" s="9"/>
      <c r="J55" s="9"/>
      <c r="K55" s="9"/>
      <c r="L55" s="10">
        <f t="shared" si="1"/>
        <v>0</v>
      </c>
      <c r="M55" s="9" t="s">
        <v>140</v>
      </c>
      <c r="N55" s="92">
        <v>0.1</v>
      </c>
      <c r="O55" s="10">
        <f>VLOOKUP(M55,PID!A33:B275,2,0)</f>
        <v>2.73</v>
      </c>
      <c r="P55" s="11">
        <f t="shared" si="8"/>
        <v>0</v>
      </c>
      <c r="Q55" s="10">
        <f t="shared" si="2"/>
        <v>0</v>
      </c>
      <c r="R55" s="1433">
        <f t="shared" si="3"/>
        <v>4599.2</v>
      </c>
      <c r="S55" s="1433"/>
      <c r="T55" s="1433">
        <f t="shared" si="4"/>
        <v>6898.8</v>
      </c>
      <c r="U55" s="1433"/>
      <c r="V55" s="12">
        <f t="shared" si="5"/>
        <v>11498</v>
      </c>
      <c r="W55" s="12">
        <f t="shared" si="6"/>
        <v>0</v>
      </c>
      <c r="X55" s="13"/>
      <c r="Y55" s="9"/>
    </row>
    <row r="56" spans="1:25" s="7" customFormat="1" ht="18.75" hidden="1" customHeight="1">
      <c r="A56" s="8">
        <v>47</v>
      </c>
      <c r="B56" s="91" t="s">
        <v>421</v>
      </c>
      <c r="C56" s="92"/>
      <c r="D56" s="93" t="s">
        <v>411</v>
      </c>
      <c r="E56" s="92">
        <v>51</v>
      </c>
      <c r="F56" s="9"/>
      <c r="G56" s="9"/>
      <c r="H56" s="9"/>
      <c r="I56" s="9"/>
      <c r="J56" s="9"/>
      <c r="K56" s="9"/>
      <c r="L56" s="10">
        <f t="shared" si="1"/>
        <v>0</v>
      </c>
      <c r="M56" s="9" t="s">
        <v>140</v>
      </c>
      <c r="N56" s="92">
        <v>0.1</v>
      </c>
      <c r="O56" s="10">
        <f>VLOOKUP(M56,PID!A34:B276,2,0)</f>
        <v>2.73</v>
      </c>
      <c r="P56" s="11">
        <f t="shared" si="8"/>
        <v>0</v>
      </c>
      <c r="Q56" s="10">
        <f t="shared" si="2"/>
        <v>0</v>
      </c>
      <c r="R56" s="1433">
        <f t="shared" si="3"/>
        <v>4599.2</v>
      </c>
      <c r="S56" s="1433"/>
      <c r="T56" s="1433">
        <f t="shared" si="4"/>
        <v>6898.8</v>
      </c>
      <c r="U56" s="1433"/>
      <c r="V56" s="12">
        <f t="shared" si="5"/>
        <v>11498</v>
      </c>
      <c r="W56" s="12">
        <f t="shared" si="6"/>
        <v>0</v>
      </c>
      <c r="X56" s="13"/>
      <c r="Y56" s="9"/>
    </row>
    <row r="57" spans="1:25" s="7" customFormat="1" ht="18.75" hidden="1" customHeight="1">
      <c r="A57" s="8">
        <v>48</v>
      </c>
      <c r="B57" s="91" t="s">
        <v>422</v>
      </c>
      <c r="C57" s="92"/>
      <c r="D57" s="93" t="s">
        <v>411</v>
      </c>
      <c r="E57" s="92">
        <v>51</v>
      </c>
      <c r="F57" s="9"/>
      <c r="G57" s="9"/>
      <c r="H57" s="9"/>
      <c r="I57" s="9"/>
      <c r="J57" s="9"/>
      <c r="K57" s="9"/>
      <c r="L57" s="10">
        <f t="shared" si="1"/>
        <v>0</v>
      </c>
      <c r="M57" s="9" t="s">
        <v>140</v>
      </c>
      <c r="N57" s="92">
        <v>0.1</v>
      </c>
      <c r="O57" s="10">
        <f>VLOOKUP(M57,PID!A35:B277,2,0)</f>
        <v>2.73</v>
      </c>
      <c r="P57" s="11">
        <f t="shared" si="8"/>
        <v>0</v>
      </c>
      <c r="Q57" s="10">
        <f t="shared" si="2"/>
        <v>0</v>
      </c>
      <c r="R57" s="1433">
        <f t="shared" si="3"/>
        <v>4599.2</v>
      </c>
      <c r="S57" s="1433"/>
      <c r="T57" s="1433">
        <f t="shared" si="4"/>
        <v>6898.8</v>
      </c>
      <c r="U57" s="1433"/>
      <c r="V57" s="12">
        <f t="shared" si="5"/>
        <v>11498</v>
      </c>
      <c r="W57" s="12">
        <f t="shared" si="6"/>
        <v>0</v>
      </c>
      <c r="X57" s="13"/>
      <c r="Y57" s="9"/>
    </row>
    <row r="58" spans="1:25" s="7" customFormat="1" ht="18.75" hidden="1" customHeight="1">
      <c r="A58" s="8">
        <v>49</v>
      </c>
      <c r="B58" s="91" t="s">
        <v>424</v>
      </c>
      <c r="C58" s="92"/>
      <c r="D58" s="93" t="s">
        <v>411</v>
      </c>
      <c r="E58" s="92" t="s">
        <v>423</v>
      </c>
      <c r="F58" s="9"/>
      <c r="G58" s="9"/>
      <c r="H58" s="9"/>
      <c r="I58" s="9"/>
      <c r="J58" s="9"/>
      <c r="K58" s="9"/>
      <c r="L58" s="10">
        <f t="shared" si="1"/>
        <v>0</v>
      </c>
      <c r="M58" s="9" t="s">
        <v>176</v>
      </c>
      <c r="N58" s="92">
        <v>0.1</v>
      </c>
      <c r="O58" s="10">
        <f>VLOOKUP(M58,PID!A36:B278,2,0)</f>
        <v>2.1</v>
      </c>
      <c r="P58" s="11">
        <f t="shared" si="8"/>
        <v>0</v>
      </c>
      <c r="Q58" s="10">
        <f t="shared" si="2"/>
        <v>0</v>
      </c>
      <c r="R58" s="1433">
        <f t="shared" si="3"/>
        <v>4599.2</v>
      </c>
      <c r="S58" s="1433"/>
      <c r="T58" s="1433">
        <f t="shared" si="4"/>
        <v>6898.8</v>
      </c>
      <c r="U58" s="1433"/>
      <c r="V58" s="12">
        <f t="shared" si="5"/>
        <v>11498</v>
      </c>
      <c r="W58" s="12">
        <f t="shared" si="6"/>
        <v>0</v>
      </c>
      <c r="X58" s="13"/>
      <c r="Y58" s="9"/>
    </row>
    <row r="59" spans="1:25" s="7" customFormat="1" ht="18.75" hidden="1" customHeight="1">
      <c r="A59" s="8">
        <v>50</v>
      </c>
      <c r="B59" s="91" t="s">
        <v>425</v>
      </c>
      <c r="C59" s="92"/>
      <c r="D59" s="93" t="s">
        <v>411</v>
      </c>
      <c r="E59" s="92" t="s">
        <v>423</v>
      </c>
      <c r="F59" s="9"/>
      <c r="G59" s="9"/>
      <c r="H59" s="9"/>
      <c r="I59" s="9"/>
      <c r="J59" s="9"/>
      <c r="K59" s="9"/>
      <c r="L59" s="10">
        <f t="shared" si="1"/>
        <v>0</v>
      </c>
      <c r="M59" s="9" t="s">
        <v>176</v>
      </c>
      <c r="N59" s="92">
        <v>0.1</v>
      </c>
      <c r="O59" s="10">
        <f>VLOOKUP(M59,PID!A37:B279,2,0)</f>
        <v>2.1</v>
      </c>
      <c r="P59" s="11">
        <f t="shared" si="8"/>
        <v>0</v>
      </c>
      <c r="Q59" s="10">
        <f t="shared" si="2"/>
        <v>0</v>
      </c>
      <c r="R59" s="1433">
        <f t="shared" si="3"/>
        <v>4599.2</v>
      </c>
      <c r="S59" s="1433"/>
      <c r="T59" s="1433">
        <f t="shared" si="4"/>
        <v>6898.8</v>
      </c>
      <c r="U59" s="1433"/>
      <c r="V59" s="12">
        <f t="shared" si="5"/>
        <v>11498</v>
      </c>
      <c r="W59" s="12">
        <f t="shared" si="6"/>
        <v>0</v>
      </c>
      <c r="X59" s="13"/>
      <c r="Y59" s="9"/>
    </row>
    <row r="60" spans="1:25" s="7" customFormat="1" ht="18.75" hidden="1" customHeight="1">
      <c r="A60" s="8">
        <v>51</v>
      </c>
      <c r="B60" s="91" t="s">
        <v>426</v>
      </c>
      <c r="C60" s="92"/>
      <c r="D60" s="93" t="s">
        <v>411</v>
      </c>
      <c r="E60" s="92" t="s">
        <v>423</v>
      </c>
      <c r="F60" s="9"/>
      <c r="G60" s="9"/>
      <c r="H60" s="9"/>
      <c r="I60" s="9"/>
      <c r="J60" s="9"/>
      <c r="K60" s="9"/>
      <c r="L60" s="10">
        <f t="shared" si="1"/>
        <v>0</v>
      </c>
      <c r="M60" s="9" t="s">
        <v>176</v>
      </c>
      <c r="N60" s="92">
        <v>0.1</v>
      </c>
      <c r="O60" s="10">
        <f>VLOOKUP(M60,PID!A38:B280,2,0)</f>
        <v>2.1</v>
      </c>
      <c r="P60" s="11">
        <f t="shared" si="8"/>
        <v>0</v>
      </c>
      <c r="Q60" s="10">
        <f t="shared" si="2"/>
        <v>0</v>
      </c>
      <c r="R60" s="1433">
        <f t="shared" si="3"/>
        <v>4599.2</v>
      </c>
      <c r="S60" s="1433"/>
      <c r="T60" s="1433">
        <f t="shared" si="4"/>
        <v>6898.8</v>
      </c>
      <c r="U60" s="1433"/>
      <c r="V60" s="12">
        <f t="shared" si="5"/>
        <v>11498</v>
      </c>
      <c r="W60" s="12">
        <f t="shared" si="6"/>
        <v>0</v>
      </c>
      <c r="X60" s="13"/>
      <c r="Y60" s="9"/>
    </row>
    <row r="61" spans="1:25" s="7" customFormat="1" ht="18.75" hidden="1" customHeight="1">
      <c r="A61" s="8">
        <v>52</v>
      </c>
      <c r="B61" s="91" t="s">
        <v>427</v>
      </c>
      <c r="C61" s="92"/>
      <c r="D61" s="93" t="s">
        <v>411</v>
      </c>
      <c r="E61" s="92" t="s">
        <v>423</v>
      </c>
      <c r="F61" s="9"/>
      <c r="G61" s="9"/>
      <c r="H61" s="9"/>
      <c r="I61" s="9"/>
      <c r="J61" s="9"/>
      <c r="K61" s="9"/>
      <c r="L61" s="10">
        <f t="shared" si="1"/>
        <v>0</v>
      </c>
      <c r="M61" s="9" t="s">
        <v>176</v>
      </c>
      <c r="N61" s="92">
        <v>0.1</v>
      </c>
      <c r="O61" s="10">
        <f>VLOOKUP(M61,PID!A39:B281,2,0)</f>
        <v>2.1</v>
      </c>
      <c r="P61" s="11">
        <f t="shared" si="8"/>
        <v>0</v>
      </c>
      <c r="Q61" s="10">
        <f t="shared" si="2"/>
        <v>0</v>
      </c>
      <c r="R61" s="1433">
        <f t="shared" si="3"/>
        <v>4599.2</v>
      </c>
      <c r="S61" s="1433"/>
      <c r="T61" s="1433">
        <f t="shared" si="4"/>
        <v>6898.8</v>
      </c>
      <c r="U61" s="1433"/>
      <c r="V61" s="12">
        <f t="shared" si="5"/>
        <v>11498</v>
      </c>
      <c r="W61" s="12">
        <f t="shared" si="6"/>
        <v>0</v>
      </c>
      <c r="X61" s="13"/>
      <c r="Y61" s="9"/>
    </row>
    <row r="62" spans="1:25" s="7" customFormat="1" ht="18.75" hidden="1" customHeight="1">
      <c r="A62" s="8">
        <v>53</v>
      </c>
      <c r="B62" s="91" t="s">
        <v>428</v>
      </c>
      <c r="C62" s="92"/>
      <c r="D62" s="93" t="s">
        <v>411</v>
      </c>
      <c r="E62" s="92" t="s">
        <v>423</v>
      </c>
      <c r="F62" s="9"/>
      <c r="G62" s="9"/>
      <c r="H62" s="9"/>
      <c r="I62" s="9"/>
      <c r="J62" s="9"/>
      <c r="K62" s="9"/>
      <c r="L62" s="10">
        <f t="shared" si="1"/>
        <v>0</v>
      </c>
      <c r="M62" s="9" t="s">
        <v>212</v>
      </c>
      <c r="N62" s="92">
        <v>0.1</v>
      </c>
      <c r="O62" s="10">
        <f>VLOOKUP(M62,PID!A40:B282,2,0)</f>
        <v>1.52</v>
      </c>
      <c r="P62" s="11">
        <f t="shared" si="8"/>
        <v>0</v>
      </c>
      <c r="Q62" s="10">
        <f t="shared" si="2"/>
        <v>0</v>
      </c>
      <c r="R62" s="1433">
        <f t="shared" si="3"/>
        <v>4599.2</v>
      </c>
      <c r="S62" s="1433"/>
      <c r="T62" s="1433">
        <f t="shared" si="4"/>
        <v>6898.8</v>
      </c>
      <c r="U62" s="1433"/>
      <c r="V62" s="12">
        <f t="shared" si="5"/>
        <v>11498</v>
      </c>
      <c r="W62" s="12">
        <f t="shared" si="6"/>
        <v>0</v>
      </c>
      <c r="X62" s="13"/>
      <c r="Y62" s="9"/>
    </row>
    <row r="63" spans="1:25" s="7" customFormat="1" ht="18.75" hidden="1" customHeight="1">
      <c r="A63" s="8">
        <v>54</v>
      </c>
      <c r="B63" s="91" t="s">
        <v>429</v>
      </c>
      <c r="C63" s="92"/>
      <c r="D63" s="93" t="s">
        <v>411</v>
      </c>
      <c r="E63" s="92" t="s">
        <v>423</v>
      </c>
      <c r="F63" s="9"/>
      <c r="G63" s="9"/>
      <c r="H63" s="9"/>
      <c r="I63" s="9"/>
      <c r="J63" s="9"/>
      <c r="K63" s="9"/>
      <c r="L63" s="10">
        <f t="shared" si="1"/>
        <v>0</v>
      </c>
      <c r="M63" s="9" t="s">
        <v>212</v>
      </c>
      <c r="N63" s="92">
        <v>0.1</v>
      </c>
      <c r="O63" s="10">
        <f>VLOOKUP(M63,PID!A41:B283,2,0)</f>
        <v>1.52</v>
      </c>
      <c r="P63" s="11">
        <f t="shared" si="8"/>
        <v>0</v>
      </c>
      <c r="Q63" s="10">
        <f t="shared" si="2"/>
        <v>0</v>
      </c>
      <c r="R63" s="1433">
        <f t="shared" si="3"/>
        <v>4599.2</v>
      </c>
      <c r="S63" s="1433"/>
      <c r="T63" s="1433">
        <f t="shared" si="4"/>
        <v>6898.8</v>
      </c>
      <c r="U63" s="1433"/>
      <c r="V63" s="12">
        <f t="shared" si="5"/>
        <v>11498</v>
      </c>
      <c r="W63" s="12">
        <f t="shared" si="6"/>
        <v>0</v>
      </c>
      <c r="X63" s="13"/>
      <c r="Y63" s="9"/>
    </row>
    <row r="64" spans="1:25" s="7" customFormat="1" ht="18.75" hidden="1" customHeight="1">
      <c r="A64" s="8">
        <v>55</v>
      </c>
      <c r="B64" s="91" t="s">
        <v>430</v>
      </c>
      <c r="C64" s="92"/>
      <c r="D64" s="93" t="s">
        <v>411</v>
      </c>
      <c r="E64" s="92">
        <v>83</v>
      </c>
      <c r="F64" s="9"/>
      <c r="G64" s="9"/>
      <c r="H64" s="9"/>
      <c r="I64" s="9"/>
      <c r="J64" s="9"/>
      <c r="K64" s="9"/>
      <c r="L64" s="10">
        <f t="shared" si="1"/>
        <v>0</v>
      </c>
      <c r="M64" s="9" t="s">
        <v>176</v>
      </c>
      <c r="N64" s="92">
        <v>0.1</v>
      </c>
      <c r="O64" s="10">
        <f>VLOOKUP(M64,PID!A42:B284,2,0)</f>
        <v>2.1</v>
      </c>
      <c r="P64" s="11">
        <f t="shared" si="8"/>
        <v>0</v>
      </c>
      <c r="Q64" s="10">
        <f t="shared" si="2"/>
        <v>0</v>
      </c>
      <c r="R64" s="1433">
        <f t="shared" si="3"/>
        <v>4599.2</v>
      </c>
      <c r="S64" s="1433"/>
      <c r="T64" s="1433">
        <f t="shared" si="4"/>
        <v>6898.8</v>
      </c>
      <c r="U64" s="1433"/>
      <c r="V64" s="12">
        <f t="shared" si="5"/>
        <v>11498</v>
      </c>
      <c r="W64" s="12">
        <f t="shared" si="6"/>
        <v>0</v>
      </c>
      <c r="X64" s="13"/>
      <c r="Y64" s="9"/>
    </row>
    <row r="65" spans="1:26" s="7" customFormat="1" ht="18.75" hidden="1" customHeight="1">
      <c r="A65" s="8">
        <v>56</v>
      </c>
      <c r="B65" s="91" t="s">
        <v>431</v>
      </c>
      <c r="C65" s="92"/>
      <c r="D65" s="93" t="s">
        <v>411</v>
      </c>
      <c r="E65" s="92">
        <v>83</v>
      </c>
      <c r="F65" s="9"/>
      <c r="G65" s="9"/>
      <c r="H65" s="9"/>
      <c r="I65" s="9"/>
      <c r="J65" s="9"/>
      <c r="K65" s="9"/>
      <c r="L65" s="10">
        <f t="shared" si="1"/>
        <v>0</v>
      </c>
      <c r="M65" s="9" t="s">
        <v>176</v>
      </c>
      <c r="N65" s="92">
        <v>0.1</v>
      </c>
      <c r="O65" s="10">
        <f>VLOOKUP(M65,PID!A43:B285,2,0)</f>
        <v>2.1</v>
      </c>
      <c r="P65" s="11">
        <f t="shared" si="8"/>
        <v>0</v>
      </c>
      <c r="Q65" s="10">
        <f t="shared" si="2"/>
        <v>0</v>
      </c>
      <c r="R65" s="1433">
        <f t="shared" si="3"/>
        <v>4599.2</v>
      </c>
      <c r="S65" s="1433"/>
      <c r="T65" s="1433">
        <f t="shared" si="4"/>
        <v>6898.8</v>
      </c>
      <c r="U65" s="1433"/>
      <c r="V65" s="12">
        <f t="shared" si="5"/>
        <v>11498</v>
      </c>
      <c r="W65" s="12">
        <f t="shared" si="6"/>
        <v>0</v>
      </c>
      <c r="X65" s="13"/>
      <c r="Y65" s="9"/>
    </row>
    <row r="66" spans="1:26" s="7" customFormat="1" ht="18.75" hidden="1" customHeight="1">
      <c r="A66" s="8">
        <v>57</v>
      </c>
      <c r="B66" s="91" t="s">
        <v>432</v>
      </c>
      <c r="C66" s="92"/>
      <c r="D66" s="93" t="s">
        <v>411</v>
      </c>
      <c r="E66" s="92">
        <v>83</v>
      </c>
      <c r="F66" s="9"/>
      <c r="G66" s="9"/>
      <c r="H66" s="9"/>
      <c r="I66" s="9"/>
      <c r="J66" s="9"/>
      <c r="K66" s="9"/>
      <c r="L66" s="10">
        <f t="shared" si="1"/>
        <v>0</v>
      </c>
      <c r="M66" s="9" t="s">
        <v>212</v>
      </c>
      <c r="N66" s="92">
        <v>0.1</v>
      </c>
      <c r="O66" s="10">
        <f>VLOOKUP(M66,PID!A24:B266,2,0)</f>
        <v>1.52</v>
      </c>
      <c r="P66" s="11">
        <f t="shared" si="8"/>
        <v>0</v>
      </c>
      <c r="Q66" s="10">
        <f t="shared" si="2"/>
        <v>0</v>
      </c>
      <c r="R66" s="1433">
        <f t="shared" si="3"/>
        <v>4599.2</v>
      </c>
      <c r="S66" s="1433"/>
      <c r="T66" s="1433">
        <f t="shared" si="4"/>
        <v>6898.8</v>
      </c>
      <c r="U66" s="1433"/>
      <c r="V66" s="12">
        <f t="shared" si="5"/>
        <v>11498</v>
      </c>
      <c r="W66" s="12">
        <f t="shared" si="6"/>
        <v>0</v>
      </c>
      <c r="X66" s="13"/>
      <c r="Y66" s="9"/>
    </row>
    <row r="67" spans="1:26" s="7" customFormat="1" ht="18.75" hidden="1" customHeight="1">
      <c r="A67" s="8">
        <v>58</v>
      </c>
      <c r="B67" s="91" t="s">
        <v>434</v>
      </c>
      <c r="C67" s="92"/>
      <c r="D67" s="93" t="s">
        <v>433</v>
      </c>
      <c r="E67" s="92" t="s">
        <v>435</v>
      </c>
      <c r="F67" s="9"/>
      <c r="G67" s="9"/>
      <c r="H67" s="9"/>
      <c r="I67" s="9"/>
      <c r="J67" s="9"/>
      <c r="K67" s="9"/>
      <c r="L67" s="10">
        <f t="shared" si="1"/>
        <v>0</v>
      </c>
      <c r="M67" s="9" t="s">
        <v>223</v>
      </c>
      <c r="N67" s="92">
        <v>7.4999999999999997E-2</v>
      </c>
      <c r="O67" s="10">
        <f>VLOOKUP(M67,PID!A25:B267,2,0)</f>
        <v>1.19</v>
      </c>
      <c r="P67" s="11">
        <f t="shared" si="8"/>
        <v>0</v>
      </c>
      <c r="Q67" s="10">
        <f t="shared" si="2"/>
        <v>0</v>
      </c>
      <c r="R67" s="1433">
        <f t="shared" si="3"/>
        <v>4599.2</v>
      </c>
      <c r="S67" s="1433"/>
      <c r="T67" s="1433">
        <f t="shared" si="4"/>
        <v>6898.8</v>
      </c>
      <c r="U67" s="1433"/>
      <c r="V67" s="12">
        <f t="shared" si="5"/>
        <v>11498</v>
      </c>
      <c r="W67" s="12">
        <f t="shared" si="6"/>
        <v>0</v>
      </c>
      <c r="X67" s="13"/>
      <c r="Y67" s="9"/>
    </row>
    <row r="68" spans="1:26" s="7" customFormat="1" ht="18.75" hidden="1" customHeight="1">
      <c r="A68" s="8">
        <v>59</v>
      </c>
      <c r="B68" s="91" t="s">
        <v>436</v>
      </c>
      <c r="C68" s="92"/>
      <c r="D68" s="93" t="s">
        <v>433</v>
      </c>
      <c r="E68" s="92">
        <v>51</v>
      </c>
      <c r="F68" s="9"/>
      <c r="G68" s="9"/>
      <c r="H68" s="9"/>
      <c r="I68" s="9"/>
      <c r="J68" s="9"/>
      <c r="K68" s="9"/>
      <c r="L68" s="10">
        <f t="shared" si="1"/>
        <v>0</v>
      </c>
      <c r="M68" s="9" t="s">
        <v>223</v>
      </c>
      <c r="N68" s="92">
        <v>7.4999999999999997E-2</v>
      </c>
      <c r="O68" s="10">
        <f>VLOOKUP(M68,PID!A26:B268,2,0)</f>
        <v>1.19</v>
      </c>
      <c r="P68" s="11">
        <f t="shared" si="8"/>
        <v>0</v>
      </c>
      <c r="Q68" s="10">
        <f t="shared" si="2"/>
        <v>0</v>
      </c>
      <c r="R68" s="1433">
        <f t="shared" si="3"/>
        <v>4599.2</v>
      </c>
      <c r="S68" s="1433"/>
      <c r="T68" s="1433">
        <f t="shared" si="4"/>
        <v>6898.8</v>
      </c>
      <c r="U68" s="1433"/>
      <c r="V68" s="12">
        <f t="shared" si="5"/>
        <v>11498</v>
      </c>
      <c r="W68" s="12">
        <f t="shared" si="6"/>
        <v>0</v>
      </c>
      <c r="X68" s="13"/>
      <c r="Y68" s="9"/>
    </row>
    <row r="69" spans="1:26" s="7" customFormat="1" ht="18.75" hidden="1" customHeight="1">
      <c r="A69" s="8">
        <v>60</v>
      </c>
      <c r="B69" s="91" t="s">
        <v>437</v>
      </c>
      <c r="C69" s="92"/>
      <c r="D69" s="93" t="s">
        <v>433</v>
      </c>
      <c r="E69" s="92">
        <v>51</v>
      </c>
      <c r="F69" s="9"/>
      <c r="G69" s="9"/>
      <c r="H69" s="9"/>
      <c r="I69" s="9"/>
      <c r="J69" s="9"/>
      <c r="K69" s="9"/>
      <c r="L69" s="10">
        <f t="shared" si="1"/>
        <v>0</v>
      </c>
      <c r="M69" s="9" t="s">
        <v>223</v>
      </c>
      <c r="N69" s="92">
        <v>7.4999999999999997E-2</v>
      </c>
      <c r="O69" s="10">
        <f>VLOOKUP(M69,PID!A27:B269,2,0)</f>
        <v>1.19</v>
      </c>
      <c r="P69" s="11">
        <f t="shared" si="8"/>
        <v>0</v>
      </c>
      <c r="Q69" s="10">
        <f t="shared" si="2"/>
        <v>0</v>
      </c>
      <c r="R69" s="1433">
        <f t="shared" si="3"/>
        <v>4599.2</v>
      </c>
      <c r="S69" s="1433"/>
      <c r="T69" s="1433">
        <f t="shared" si="4"/>
        <v>6898.8</v>
      </c>
      <c r="U69" s="1433"/>
      <c r="V69" s="12">
        <f t="shared" si="5"/>
        <v>11498</v>
      </c>
      <c r="W69" s="12">
        <f t="shared" si="6"/>
        <v>0</v>
      </c>
      <c r="X69" s="13"/>
      <c r="Y69" s="9"/>
    </row>
    <row r="70" spans="1:26" s="7" customFormat="1" ht="18.75" hidden="1" customHeight="1">
      <c r="A70" s="8">
        <v>61</v>
      </c>
      <c r="B70" s="91" t="s">
        <v>438</v>
      </c>
      <c r="C70" s="92"/>
      <c r="D70" s="93" t="s">
        <v>433</v>
      </c>
      <c r="E70" s="92" t="s">
        <v>423</v>
      </c>
      <c r="F70" s="9"/>
      <c r="G70" s="9"/>
      <c r="H70" s="9"/>
      <c r="I70" s="9"/>
      <c r="J70" s="9"/>
      <c r="K70" s="9"/>
      <c r="L70" s="10">
        <f t="shared" si="1"/>
        <v>0</v>
      </c>
      <c r="M70" s="9" t="s">
        <v>223</v>
      </c>
      <c r="N70" s="92">
        <v>7.4999999999999997E-2</v>
      </c>
      <c r="O70" s="10">
        <f>VLOOKUP(M70,PID!A28:B270,2,0)</f>
        <v>1.19</v>
      </c>
      <c r="P70" s="11">
        <f t="shared" si="8"/>
        <v>0</v>
      </c>
      <c r="Q70" s="10">
        <f t="shared" si="2"/>
        <v>0</v>
      </c>
      <c r="R70" s="1433">
        <f t="shared" si="3"/>
        <v>4599.2</v>
      </c>
      <c r="S70" s="1433"/>
      <c r="T70" s="1433">
        <f t="shared" si="4"/>
        <v>6898.8</v>
      </c>
      <c r="U70" s="1433"/>
      <c r="V70" s="12">
        <f t="shared" si="5"/>
        <v>11498</v>
      </c>
      <c r="W70" s="12">
        <f t="shared" si="6"/>
        <v>0</v>
      </c>
      <c r="X70" s="13"/>
      <c r="Y70" s="9"/>
    </row>
    <row r="71" spans="1:26" s="7" customFormat="1" ht="18.75" hidden="1" customHeight="1">
      <c r="A71" s="8">
        <v>62</v>
      </c>
      <c r="B71" s="91" t="s">
        <v>439</v>
      </c>
      <c r="C71" s="92"/>
      <c r="D71" s="93" t="s">
        <v>433</v>
      </c>
      <c r="E71" s="92">
        <v>83</v>
      </c>
      <c r="F71" s="9"/>
      <c r="G71" s="9"/>
      <c r="H71" s="9"/>
      <c r="I71" s="9"/>
      <c r="J71" s="9"/>
      <c r="K71" s="9"/>
      <c r="L71" s="10">
        <f t="shared" si="1"/>
        <v>0</v>
      </c>
      <c r="M71" s="9" t="s">
        <v>232</v>
      </c>
      <c r="N71" s="92">
        <v>7.4999999999999997E-2</v>
      </c>
      <c r="O71" s="10">
        <f>VLOOKUP(M71,PID!A29:B271,2,0)</f>
        <v>0.95</v>
      </c>
      <c r="P71" s="11">
        <f t="shared" si="8"/>
        <v>0</v>
      </c>
      <c r="Q71" s="10">
        <f t="shared" si="2"/>
        <v>0</v>
      </c>
      <c r="R71" s="1433">
        <f t="shared" si="3"/>
        <v>4599.2</v>
      </c>
      <c r="S71" s="1433"/>
      <c r="T71" s="1433">
        <f t="shared" si="4"/>
        <v>6898.8</v>
      </c>
      <c r="U71" s="1433"/>
      <c r="V71" s="12">
        <f t="shared" si="5"/>
        <v>11498</v>
      </c>
      <c r="W71" s="12">
        <f t="shared" si="6"/>
        <v>0</v>
      </c>
      <c r="X71" s="13"/>
      <c r="Y71" s="9"/>
    </row>
    <row r="72" spans="1:26" s="7" customFormat="1" ht="18.75" hidden="1" customHeight="1">
      <c r="A72" s="8">
        <v>63</v>
      </c>
      <c r="B72" s="91" t="s">
        <v>440</v>
      </c>
      <c r="C72" s="92"/>
      <c r="D72" s="93" t="s">
        <v>433</v>
      </c>
      <c r="E72" s="92">
        <v>83</v>
      </c>
      <c r="F72" s="9"/>
      <c r="G72" s="9"/>
      <c r="H72" s="9"/>
      <c r="I72" s="9"/>
      <c r="J72" s="9"/>
      <c r="K72" s="9"/>
      <c r="L72" s="10">
        <f t="shared" si="1"/>
        <v>0</v>
      </c>
      <c r="M72" s="9" t="s">
        <v>250</v>
      </c>
      <c r="N72" s="92">
        <v>7.4999999999999997E-2</v>
      </c>
      <c r="O72" s="10">
        <f>VLOOKUP(M72,PID!A30:B272,2,0)</f>
        <v>0.78</v>
      </c>
      <c r="P72" s="11">
        <f t="shared" si="8"/>
        <v>0</v>
      </c>
      <c r="Q72" s="10">
        <f t="shared" si="2"/>
        <v>0</v>
      </c>
      <c r="R72" s="1433">
        <f t="shared" si="3"/>
        <v>4599.2</v>
      </c>
      <c r="S72" s="1433"/>
      <c r="T72" s="1433">
        <f t="shared" si="4"/>
        <v>6898.8</v>
      </c>
      <c r="U72" s="1433"/>
      <c r="V72" s="12">
        <f t="shared" si="5"/>
        <v>11498</v>
      </c>
      <c r="W72" s="12">
        <f t="shared" si="6"/>
        <v>0</v>
      </c>
      <c r="X72" s="13"/>
      <c r="Y72" s="9"/>
    </row>
    <row r="73" spans="1:26" s="90" customFormat="1" ht="18.75" customHeight="1">
      <c r="A73" s="81"/>
      <c r="B73" s="82"/>
      <c r="C73" s="83"/>
      <c r="D73" s="83"/>
      <c r="E73" s="83"/>
      <c r="F73" s="85">
        <f t="shared" ref="F73" si="9">SUM(F10:F72)</f>
        <v>568.47</v>
      </c>
      <c r="G73" s="85"/>
      <c r="H73" s="85"/>
      <c r="I73" s="85"/>
      <c r="J73" s="85"/>
      <c r="K73" s="85"/>
      <c r="L73" s="85">
        <f>SUM(L10:L72)</f>
        <v>968.97</v>
      </c>
      <c r="M73" s="84"/>
      <c r="N73" s="84"/>
      <c r="O73" s="85"/>
      <c r="P73" s="84">
        <f>SUM(P10:P72)</f>
        <v>1684.4376000000002</v>
      </c>
      <c r="Q73" s="10">
        <f>SUM(Q10:Q72)</f>
        <v>148.91309000000004</v>
      </c>
      <c r="R73" s="86"/>
      <c r="S73" s="86"/>
      <c r="T73" s="86"/>
      <c r="U73" s="86"/>
      <c r="V73" s="87"/>
      <c r="W73" s="87"/>
      <c r="X73" s="88"/>
      <c r="Y73" s="89"/>
    </row>
    <row r="74" spans="1:26" s="17" customFormat="1" ht="20.100000000000001" hidden="1" customHeight="1">
      <c r="A74" s="1435" t="s">
        <v>23</v>
      </c>
      <c r="B74" s="1435"/>
      <c r="C74" s="1435"/>
      <c r="D74" s="1435"/>
      <c r="E74" s="1435"/>
      <c r="F74" s="1435"/>
      <c r="G74" s="1435"/>
      <c r="H74" s="1435"/>
      <c r="I74" s="1435"/>
      <c r="J74" s="1435"/>
      <c r="K74" s="1435"/>
      <c r="L74" s="1435"/>
      <c r="M74" s="1435"/>
      <c r="N74" s="1435"/>
      <c r="O74" s="1435"/>
      <c r="P74" s="1435"/>
      <c r="Q74" s="1435"/>
      <c r="R74" s="1435"/>
      <c r="S74" s="1435"/>
      <c r="T74" s="1435"/>
      <c r="U74" s="1435"/>
      <c r="V74" s="1435"/>
      <c r="W74" s="14">
        <f>SUM(W10:W72)</f>
        <v>1712202.7088200001</v>
      </c>
      <c r="X74" s="15"/>
      <c r="Y74" s="16"/>
    </row>
    <row r="75" spans="1:26" ht="20.100000000000001" customHeight="1">
      <c r="A75"/>
      <c r="B75" s="111" t="s">
        <v>456</v>
      </c>
      <c r="C75" s="112">
        <v>0.2</v>
      </c>
      <c r="D75" s="1436" t="s">
        <v>457</v>
      </c>
      <c r="E75" s="1436"/>
      <c r="F75" s="1436"/>
      <c r="G75" s="1436"/>
      <c r="H75" s="1436"/>
      <c r="I75" s="1436"/>
      <c r="J75" s="1436"/>
      <c r="K75" s="1436"/>
      <c r="L75" s="1436"/>
      <c r="M75" s="1436"/>
      <c r="N75" s="1436"/>
      <c r="O75" s="1436"/>
      <c r="P75" s="1436"/>
      <c r="Q75" s="1436"/>
      <c r="R75" s="1436"/>
      <c r="S75" s="1436"/>
      <c r="T75" s="1436"/>
      <c r="U75" s="1436"/>
      <c r="V75" s="1436"/>
      <c r="W75" s="113">
        <f>W74*C75</f>
        <v>342440.54176400002</v>
      </c>
      <c r="X75"/>
      <c r="Z75"/>
    </row>
    <row r="76" spans="1:26">
      <c r="A76" s="1437"/>
      <c r="B76" s="1437"/>
      <c r="C76" s="1437"/>
      <c r="D76" s="1437"/>
      <c r="E76" s="1437"/>
      <c r="F76" s="1437"/>
      <c r="G76" s="1437"/>
      <c r="H76" s="1437"/>
      <c r="I76" s="1437"/>
      <c r="J76" s="1437"/>
      <c r="K76" s="1437"/>
      <c r="L76" s="1437"/>
      <c r="M76" s="1437"/>
      <c r="N76" s="1437"/>
      <c r="O76" s="1437"/>
      <c r="P76" s="1437"/>
      <c r="Q76" s="1437"/>
      <c r="R76" s="1437"/>
      <c r="S76" s="1437"/>
      <c r="T76" s="1437"/>
      <c r="U76" s="1437"/>
      <c r="V76" s="1437"/>
      <c r="W76" s="1437"/>
      <c r="X76" s="1437"/>
      <c r="Y76"/>
      <c r="Z76"/>
    </row>
    <row r="77" spans="1:26" ht="15.75" customHeight="1">
      <c r="A77" s="18"/>
      <c r="B77"/>
      <c r="C77"/>
      <c r="D77"/>
      <c r="E77"/>
      <c r="F77"/>
      <c r="G77"/>
      <c r="H77"/>
      <c r="I77"/>
      <c r="J77"/>
      <c r="K77"/>
      <c r="L77" s="150"/>
      <c r="M77"/>
      <c r="N77"/>
      <c r="O77"/>
      <c r="P77"/>
      <c r="Q77"/>
      <c r="R77"/>
      <c r="S77"/>
      <c r="T77"/>
      <c r="U77"/>
      <c r="V77"/>
      <c r="W77"/>
      <c r="X77"/>
      <c r="Y77"/>
      <c r="Z77"/>
    </row>
    <row r="78" spans="1:26" ht="18" customHeight="1">
      <c r="A78" s="1438"/>
      <c r="B78" s="1438"/>
      <c r="C78" s="1438"/>
      <c r="D78" s="1438"/>
      <c r="E78" s="1438"/>
      <c r="F78" s="1438"/>
      <c r="G78" s="1438"/>
      <c r="H78" s="1438"/>
      <c r="I78" s="1438"/>
      <c r="J78" s="1438"/>
      <c r="K78" s="1438"/>
      <c r="L78" s="1438"/>
      <c r="M78" s="1438"/>
      <c r="N78" s="1438"/>
      <c r="O78" s="1438"/>
      <c r="P78" s="1438"/>
      <c r="Q78" s="1438"/>
      <c r="R78" s="1438"/>
      <c r="S78" s="1438"/>
      <c r="T78" s="1438"/>
      <c r="U78" s="1438"/>
      <c r="V78" s="1438"/>
      <c r="W78" s="1438"/>
      <c r="X78" s="1438"/>
      <c r="Y78"/>
      <c r="Z78"/>
    </row>
    <row r="79" spans="1:26" ht="14.25" customHeight="1">
      <c r="A79" s="18"/>
      <c r="B79" s="18"/>
      <c r="C79" s="18"/>
      <c r="D79" s="18"/>
      <c r="E79" s="18"/>
      <c r="F79" s="18"/>
      <c r="G79" s="18"/>
      <c r="H79" s="18"/>
      <c r="I79" s="18"/>
      <c r="J79" s="18"/>
      <c r="K79" s="18"/>
      <c r="L79" s="18"/>
      <c r="M79" s="18"/>
      <c r="N79" s="18"/>
      <c r="O79"/>
      <c r="P79"/>
      <c r="Q79"/>
      <c r="R79"/>
      <c r="S79"/>
      <c r="T79"/>
      <c r="U79"/>
      <c r="V79"/>
      <c r="W79"/>
      <c r="X79"/>
      <c r="Y79"/>
      <c r="Z79"/>
    </row>
    <row r="82" spans="1:5">
      <c r="A82" s="1439"/>
      <c r="B82" s="1439"/>
      <c r="C82" s="1439"/>
      <c r="D82" s="19"/>
      <c r="E82" s="19"/>
    </row>
    <row r="83" spans="1:5">
      <c r="A83" s="1434"/>
      <c r="B83" s="1434"/>
      <c r="C83" s="1434"/>
      <c r="D83" s="20"/>
      <c r="E83" s="20"/>
    </row>
    <row r="84" spans="1:5">
      <c r="A84" s="1434"/>
      <c r="B84" s="1434"/>
      <c r="C84" s="1434"/>
      <c r="D84" s="20"/>
      <c r="E84" s="20"/>
    </row>
    <row r="85" spans="1:5">
      <c r="A85" s="1434"/>
      <c r="B85" s="1434"/>
      <c r="C85" s="1434"/>
      <c r="D85" s="20"/>
      <c r="E85" s="20"/>
    </row>
    <row r="86" spans="1:5">
      <c r="A86" s="1434"/>
      <c r="B86" s="1434"/>
      <c r="C86" s="1434"/>
      <c r="D86" s="20"/>
      <c r="E86" s="20"/>
    </row>
    <row r="87" spans="1:5">
      <c r="A87" s="1434"/>
      <c r="B87" s="1434"/>
      <c r="C87" s="1434"/>
      <c r="D87" s="20"/>
      <c r="E87" s="20"/>
    </row>
    <row r="88" spans="1:5">
      <c r="A88" s="1434"/>
      <c r="B88" s="1434"/>
      <c r="C88" s="1434"/>
      <c r="D88" s="20"/>
      <c r="E88" s="20"/>
    </row>
  </sheetData>
  <sheetProtection selectLockedCells="1" selectUnlockedCells="1"/>
  <autoFilter ref="A7:Y74" xr:uid="{00000000-0009-0000-0000-000018000000}">
    <filterColumn colId="5" showButton="0"/>
    <filterColumn colId="6" showButton="0"/>
    <filterColumn colId="7" showButton="0"/>
    <filterColumn colId="8" showButton="0"/>
    <filterColumn colId="9" showButton="0"/>
    <filterColumn colId="14" showButton="0"/>
    <filterColumn colId="17" showButton="0"/>
    <filterColumn colId="19" showButton="0"/>
  </autoFilter>
  <mergeCells count="159">
    <mergeCell ref="A84:C84"/>
    <mergeCell ref="A85:C85"/>
    <mergeCell ref="A86:C86"/>
    <mergeCell ref="A87:C87"/>
    <mergeCell ref="A88:C88"/>
    <mergeCell ref="A74:V74"/>
    <mergeCell ref="D75:V75"/>
    <mergeCell ref="A76:X76"/>
    <mergeCell ref="A78:X78"/>
    <mergeCell ref="A82:C82"/>
    <mergeCell ref="A83:C83"/>
    <mergeCell ref="R70:S70"/>
    <mergeCell ref="T70:U70"/>
    <mergeCell ref="R71:S71"/>
    <mergeCell ref="T71:U71"/>
    <mergeCell ref="R72:S72"/>
    <mergeCell ref="T72:U72"/>
    <mergeCell ref="R67:S67"/>
    <mergeCell ref="T67:U67"/>
    <mergeCell ref="R68:S68"/>
    <mergeCell ref="T68:U68"/>
    <mergeCell ref="R69:S69"/>
    <mergeCell ref="T69:U69"/>
    <mergeCell ref="R64:S64"/>
    <mergeCell ref="T64:U64"/>
    <mergeCell ref="R65:S65"/>
    <mergeCell ref="T65:U65"/>
    <mergeCell ref="R66:S66"/>
    <mergeCell ref="T66:U66"/>
    <mergeCell ref="R61:S61"/>
    <mergeCell ref="T61:U61"/>
    <mergeCell ref="R62:S62"/>
    <mergeCell ref="T62:U62"/>
    <mergeCell ref="R63:S63"/>
    <mergeCell ref="T63:U63"/>
    <mergeCell ref="R58:S58"/>
    <mergeCell ref="T58:U58"/>
    <mergeCell ref="R59:S59"/>
    <mergeCell ref="T59:U59"/>
    <mergeCell ref="R60:S60"/>
    <mergeCell ref="T60:U60"/>
    <mergeCell ref="R55:S55"/>
    <mergeCell ref="T55:U55"/>
    <mergeCell ref="R56:S56"/>
    <mergeCell ref="T56:U56"/>
    <mergeCell ref="R57:S57"/>
    <mergeCell ref="T57:U57"/>
    <mergeCell ref="R52:S52"/>
    <mergeCell ref="T52:U52"/>
    <mergeCell ref="R53:S53"/>
    <mergeCell ref="T53:U53"/>
    <mergeCell ref="R54:S54"/>
    <mergeCell ref="T54:U54"/>
    <mergeCell ref="R49:S49"/>
    <mergeCell ref="T49:U49"/>
    <mergeCell ref="R50:S50"/>
    <mergeCell ref="T50:U50"/>
    <mergeCell ref="R51:S51"/>
    <mergeCell ref="T51:U51"/>
    <mergeCell ref="R46:S46"/>
    <mergeCell ref="T46:U46"/>
    <mergeCell ref="R47:S47"/>
    <mergeCell ref="T47:U47"/>
    <mergeCell ref="R48:S48"/>
    <mergeCell ref="T48:U48"/>
    <mergeCell ref="R43:S43"/>
    <mergeCell ref="T43:U43"/>
    <mergeCell ref="R44:S44"/>
    <mergeCell ref="T44:U44"/>
    <mergeCell ref="R45:S45"/>
    <mergeCell ref="T45:U45"/>
    <mergeCell ref="R40:S40"/>
    <mergeCell ref="T40:U40"/>
    <mergeCell ref="R41:S41"/>
    <mergeCell ref="T41:U41"/>
    <mergeCell ref="R42:S42"/>
    <mergeCell ref="T42:U42"/>
    <mergeCell ref="R37:S37"/>
    <mergeCell ref="T37:U37"/>
    <mergeCell ref="R38:S38"/>
    <mergeCell ref="T38:U38"/>
    <mergeCell ref="R39:S39"/>
    <mergeCell ref="T39:U39"/>
    <mergeCell ref="R34:S34"/>
    <mergeCell ref="T34:U34"/>
    <mergeCell ref="R35:S35"/>
    <mergeCell ref="T35:U35"/>
    <mergeCell ref="R36:S36"/>
    <mergeCell ref="T36:U36"/>
    <mergeCell ref="R31:S31"/>
    <mergeCell ref="T31:U31"/>
    <mergeCell ref="R32:S32"/>
    <mergeCell ref="T32:U32"/>
    <mergeCell ref="R33:S33"/>
    <mergeCell ref="T33:U33"/>
    <mergeCell ref="R28:S28"/>
    <mergeCell ref="T28:U28"/>
    <mergeCell ref="R29:S29"/>
    <mergeCell ref="T29:U29"/>
    <mergeCell ref="R30:S30"/>
    <mergeCell ref="T30:U30"/>
    <mergeCell ref="R25:S25"/>
    <mergeCell ref="T25:U25"/>
    <mergeCell ref="R26:S26"/>
    <mergeCell ref="T26:U26"/>
    <mergeCell ref="R27:S27"/>
    <mergeCell ref="T27:U27"/>
    <mergeCell ref="R22:S22"/>
    <mergeCell ref="T22:U22"/>
    <mergeCell ref="R23:S23"/>
    <mergeCell ref="T23:U23"/>
    <mergeCell ref="R24:S24"/>
    <mergeCell ref="T24:U24"/>
    <mergeCell ref="R19:S19"/>
    <mergeCell ref="T19:U19"/>
    <mergeCell ref="R20:S20"/>
    <mergeCell ref="T20:U20"/>
    <mergeCell ref="R21:S21"/>
    <mergeCell ref="T21:U21"/>
    <mergeCell ref="R16:S16"/>
    <mergeCell ref="T16:U16"/>
    <mergeCell ref="R17:S17"/>
    <mergeCell ref="T17:U17"/>
    <mergeCell ref="R18:S18"/>
    <mergeCell ref="T18:U18"/>
    <mergeCell ref="R13:S13"/>
    <mergeCell ref="T13:U13"/>
    <mergeCell ref="R14:S14"/>
    <mergeCell ref="T14:U14"/>
    <mergeCell ref="R15:S15"/>
    <mergeCell ref="T15:U15"/>
    <mergeCell ref="R10:S10"/>
    <mergeCell ref="T10:U10"/>
    <mergeCell ref="R11:S11"/>
    <mergeCell ref="T11:U11"/>
    <mergeCell ref="R12:S12"/>
    <mergeCell ref="T12:U12"/>
    <mergeCell ref="F8:F9"/>
    <mergeCell ref="G8:G9"/>
    <mergeCell ref="H8:H9"/>
    <mergeCell ref="I8:I9"/>
    <mergeCell ref="J8:J9"/>
    <mergeCell ref="K8:K9"/>
    <mergeCell ref="R7:S9"/>
    <mergeCell ref="T7:U9"/>
    <mergeCell ref="V7:V9"/>
    <mergeCell ref="W7:W9"/>
    <mergeCell ref="X7:X9"/>
    <mergeCell ref="Y7:Y9"/>
    <mergeCell ref="A1:B3"/>
    <mergeCell ref="C1:X3"/>
    <mergeCell ref="Y1:Y3"/>
    <mergeCell ref="A7:A9"/>
    <mergeCell ref="B7:B9"/>
    <mergeCell ref="C7:C9"/>
    <mergeCell ref="D7:D9"/>
    <mergeCell ref="E7:E9"/>
    <mergeCell ref="F7:K7"/>
    <mergeCell ref="O7:Q7"/>
  </mergeCells>
  <printOptions horizontalCentered="1"/>
  <pageMargins left="0.19652777777777777" right="0.27569444444444446" top="0.35416666666666669" bottom="0.15763888888888888" header="0.51180555555555551" footer="0.51180555555555551"/>
  <pageSetup paperSize="9" scale="53" firstPageNumber="0" orientation="landscape"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esp!$A$2:$A$10</xm:f>
          </x14:formula1>
          <xm:sqref>N10:N72</xm:sqref>
        </x14:dataValidation>
        <x14:dataValidation type="list" allowBlank="1" showInputMessage="1" showErrorMessage="1" xr:uid="{00000000-0002-0000-1800-000001000000}">
          <x14:formula1>
            <xm:f>PID!$A$5:$A$247</xm:f>
          </x14:formula1>
          <xm:sqref>M10:M72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0"/>
  <dimension ref="A1:AL43"/>
  <sheetViews>
    <sheetView showGridLines="0" topLeftCell="V1" zoomScale="85" zoomScaleNormal="85" workbookViewId="0">
      <selection activeCell="J27" sqref="J27"/>
    </sheetView>
  </sheetViews>
  <sheetFormatPr defaultColWidth="9.140625" defaultRowHeight="15"/>
  <cols>
    <col min="1" max="1" width="8.85546875" style="378" customWidth="1"/>
    <col min="2" max="2" width="10.28515625" style="378" customWidth="1"/>
    <col min="3" max="3" width="14.42578125" style="378" customWidth="1"/>
    <col min="4" max="4" width="24.140625" style="378" bestFit="1" customWidth="1"/>
    <col min="5" max="5" width="16.28515625" style="378" bestFit="1" customWidth="1"/>
    <col min="6" max="6" width="15.42578125" style="378" bestFit="1" customWidth="1"/>
    <col min="7" max="7" width="17.28515625" style="378" bestFit="1" customWidth="1"/>
    <col min="8" max="8" width="17.7109375" style="378" bestFit="1" customWidth="1"/>
    <col min="9" max="9" width="12" style="378" bestFit="1" customWidth="1"/>
    <col min="10" max="10" width="12.28515625" style="378" bestFit="1" customWidth="1"/>
    <col min="11" max="11" width="13.42578125" style="378" bestFit="1" customWidth="1"/>
    <col min="12" max="12" width="16.42578125" style="378" bestFit="1" customWidth="1"/>
    <col min="13" max="13" width="9.140625" style="378"/>
    <col min="14" max="14" width="11.28515625" style="378" customWidth="1"/>
    <col min="15" max="15" width="13.85546875" style="378" bestFit="1" customWidth="1"/>
    <col min="16" max="16" width="24.140625" style="378" bestFit="1" customWidth="1"/>
    <col min="17" max="17" width="15.42578125" style="378" bestFit="1" customWidth="1"/>
    <col min="18" max="18" width="15.85546875" style="378" bestFit="1" customWidth="1"/>
    <col min="19" max="19" width="12" style="378" bestFit="1" customWidth="1"/>
    <col min="20" max="20" width="16.5703125" style="378" bestFit="1" customWidth="1"/>
    <col min="21" max="21" width="17.28515625" style="378" customWidth="1"/>
    <col min="22" max="22" width="11.28515625" style="378" bestFit="1" customWidth="1"/>
    <col min="23" max="23" width="15.5703125" style="378" bestFit="1" customWidth="1"/>
    <col min="24" max="24" width="15.42578125" style="378" bestFit="1" customWidth="1"/>
    <col min="25" max="25" width="9.140625" style="378"/>
    <col min="26" max="26" width="11.7109375" style="378" bestFit="1" customWidth="1"/>
    <col min="27" max="27" width="9.140625" style="378"/>
    <col min="28" max="28" width="14.85546875" style="378" bestFit="1" customWidth="1"/>
    <col min="29" max="29" width="15.5703125" style="378" bestFit="1" customWidth="1"/>
    <col min="30" max="31" width="14" style="378" bestFit="1" customWidth="1"/>
    <col min="32" max="32" width="14.28515625" style="378" bestFit="1" customWidth="1"/>
    <col min="33" max="33" width="14" style="378" bestFit="1" customWidth="1"/>
    <col min="34" max="34" width="15.5703125" style="378" bestFit="1" customWidth="1"/>
    <col min="35" max="35" width="9.140625" style="378"/>
    <col min="36" max="36" width="14.28515625" style="378" bestFit="1" customWidth="1"/>
    <col min="37" max="16384" width="9.140625" style="378"/>
  </cols>
  <sheetData>
    <row r="1" spans="2:38">
      <c r="B1" s="1441" t="s">
        <v>446</v>
      </c>
      <c r="C1" s="1442"/>
      <c r="D1" s="1442"/>
      <c r="E1" s="1442"/>
      <c r="F1" s="1442"/>
      <c r="G1" s="1442"/>
      <c r="H1" s="1442"/>
      <c r="I1" s="1442"/>
      <c r="J1" s="1442"/>
      <c r="K1" s="1442"/>
      <c r="L1" s="1443"/>
      <c r="N1" s="1444" t="s">
        <v>662</v>
      </c>
      <c r="O1" s="1445"/>
      <c r="P1" s="1445"/>
      <c r="Q1" s="1445"/>
      <c r="R1" s="1445"/>
      <c r="S1" s="1445"/>
      <c r="T1" s="1445"/>
      <c r="U1" s="1445"/>
      <c r="V1" s="1445"/>
      <c r="W1" s="1445"/>
      <c r="X1" s="1446"/>
      <c r="Z1" s="379" t="s">
        <v>663</v>
      </c>
      <c r="AA1" s="379">
        <v>0.5</v>
      </c>
      <c r="AC1" s="379" t="s">
        <v>664</v>
      </c>
      <c r="AD1" s="379">
        <v>1.28298687</v>
      </c>
      <c r="AF1" s="379" t="s">
        <v>665</v>
      </c>
      <c r="AG1" s="379" t="e">
        <f>((D13+D21)/AD3)/(AD1*22)</f>
        <v>#REF!</v>
      </c>
    </row>
    <row r="2" spans="2:38" ht="6.6" customHeight="1">
      <c r="B2" s="380"/>
      <c r="L2" s="381"/>
      <c r="N2" s="380"/>
      <c r="X2" s="381"/>
    </row>
    <row r="3" spans="2:38" ht="16.149999999999999" customHeight="1">
      <c r="B3" s="1447" t="s">
        <v>666</v>
      </c>
      <c r="C3" s="1448"/>
      <c r="D3" s="1448"/>
      <c r="E3" s="1448"/>
      <c r="F3" s="1448"/>
      <c r="G3" s="1448"/>
      <c r="H3" s="1448"/>
      <c r="I3" s="1448"/>
      <c r="J3" s="1448"/>
      <c r="K3" s="1448"/>
      <c r="L3" s="1449"/>
      <c r="N3" s="1450" t="s">
        <v>666</v>
      </c>
      <c r="O3" s="1451"/>
      <c r="P3" s="1451"/>
      <c r="Q3" s="1451"/>
      <c r="R3" s="1451"/>
      <c r="S3" s="1451"/>
      <c r="T3" s="1451"/>
      <c r="U3" s="1451"/>
      <c r="V3" s="1451"/>
      <c r="W3" s="1451"/>
      <c r="X3" s="1452"/>
      <c r="AC3" s="379" t="s">
        <v>667</v>
      </c>
      <c r="AD3" s="379">
        <v>6</v>
      </c>
      <c r="AE3" s="378">
        <f>AD1/8.8</f>
        <v>0.14579396249999999</v>
      </c>
    </row>
    <row r="4" spans="2:38">
      <c r="B4" s="382" t="s">
        <v>668</v>
      </c>
      <c r="C4" s="383" t="s">
        <v>669</v>
      </c>
      <c r="D4" s="383" t="s">
        <v>670</v>
      </c>
      <c r="E4" s="383" t="s">
        <v>671</v>
      </c>
      <c r="F4" s="383" t="s">
        <v>672</v>
      </c>
      <c r="G4" s="383" t="s">
        <v>673</v>
      </c>
      <c r="H4" s="383" t="s">
        <v>674</v>
      </c>
      <c r="I4" s="383" t="s">
        <v>675</v>
      </c>
      <c r="J4" s="383" t="s">
        <v>676</v>
      </c>
      <c r="K4" s="383" t="s">
        <v>677</v>
      </c>
      <c r="L4" s="384" t="s">
        <v>678</v>
      </c>
      <c r="N4" s="382" t="s">
        <v>668</v>
      </c>
      <c r="O4" s="383" t="s">
        <v>669</v>
      </c>
      <c r="P4" s="383" t="s">
        <v>670</v>
      </c>
      <c r="Q4" s="383" t="s">
        <v>671</v>
      </c>
      <c r="R4" s="383" t="s">
        <v>672</v>
      </c>
      <c r="S4" s="383" t="s">
        <v>673</v>
      </c>
      <c r="T4" s="383" t="s">
        <v>674</v>
      </c>
      <c r="U4" s="383" t="s">
        <v>675</v>
      </c>
      <c r="V4" s="383" t="s">
        <v>676</v>
      </c>
      <c r="W4" s="383" t="s">
        <v>677</v>
      </c>
      <c r="X4" s="384" t="s">
        <v>678</v>
      </c>
    </row>
    <row r="5" spans="2:38">
      <c r="B5" s="385" t="s">
        <v>679</v>
      </c>
      <c r="C5" s="386">
        <v>3474</v>
      </c>
      <c r="D5" s="387" t="e">
        <f>#REF!</f>
        <v>#REF!</v>
      </c>
      <c r="E5" s="388" t="e">
        <f>D5*C5</f>
        <v>#REF!</v>
      </c>
      <c r="F5" s="386">
        <v>11000</v>
      </c>
      <c r="G5" s="386" t="e">
        <f t="shared" ref="G5:G6" si="0">E5/F5</f>
        <v>#REF!</v>
      </c>
      <c r="H5" s="386">
        <v>0.7</v>
      </c>
      <c r="I5" s="386" t="e">
        <f t="shared" ref="I5:I6" si="1">G5/H5</f>
        <v>#REF!</v>
      </c>
      <c r="J5" s="389" t="e">
        <f t="shared" ref="J5:J6" si="2">I5*24*365</f>
        <v>#REF!</v>
      </c>
      <c r="K5" s="386">
        <v>2.5</v>
      </c>
      <c r="L5" s="390" t="e">
        <f t="shared" ref="L5:L12" si="3">J5*K5*$AA$1</f>
        <v>#REF!</v>
      </c>
      <c r="N5" s="385" t="str">
        <f>B5</f>
        <v>3"</v>
      </c>
      <c r="O5" s="386">
        <f>'calc. perda energ'!C10</f>
        <v>126.273</v>
      </c>
      <c r="P5" s="387" t="e">
        <f>D5</f>
        <v>#REF!</v>
      </c>
      <c r="Q5" s="386" t="e">
        <f t="shared" ref="Q5:Q12" si="4">P5*O5</f>
        <v>#REF!</v>
      </c>
      <c r="R5" s="386">
        <v>11000</v>
      </c>
      <c r="S5" s="386" t="e">
        <f t="shared" ref="S5:S12" si="5">Q5/R5</f>
        <v>#REF!</v>
      </c>
      <c r="T5" s="386">
        <v>0.7</v>
      </c>
      <c r="U5" s="386" t="e">
        <f t="shared" ref="U5:U12" si="6">S5/T5</f>
        <v>#REF!</v>
      </c>
      <c r="V5" s="389" t="e">
        <f t="shared" ref="V5:V12" si="7">U5*24*365</f>
        <v>#REF!</v>
      </c>
      <c r="W5" s="386">
        <v>2.5</v>
      </c>
      <c r="X5" s="391" t="e">
        <f t="shared" ref="X5:X12" si="8">V5*W5*$AA$1</f>
        <v>#REF!</v>
      </c>
    </row>
    <row r="6" spans="2:38">
      <c r="B6" s="385" t="s">
        <v>680</v>
      </c>
      <c r="C6" s="386">
        <v>3403</v>
      </c>
      <c r="D6" s="387" t="e">
        <f>#REF!</f>
        <v>#REF!</v>
      </c>
      <c r="E6" s="388" t="e">
        <f t="shared" ref="E6" si="9">D6*C6</f>
        <v>#REF!</v>
      </c>
      <c r="F6" s="386">
        <v>11000</v>
      </c>
      <c r="G6" s="386" t="e">
        <f t="shared" si="0"/>
        <v>#REF!</v>
      </c>
      <c r="H6" s="386">
        <v>0.7</v>
      </c>
      <c r="I6" s="386" t="e">
        <f t="shared" si="1"/>
        <v>#REF!</v>
      </c>
      <c r="J6" s="389" t="e">
        <f t="shared" si="2"/>
        <v>#REF!</v>
      </c>
      <c r="K6" s="386">
        <v>2.5</v>
      </c>
      <c r="L6" s="390" t="e">
        <f t="shared" si="3"/>
        <v>#REF!</v>
      </c>
      <c r="N6" s="385" t="str">
        <f t="shared" ref="N6:N12" si="10">B6</f>
        <v>6"</v>
      </c>
      <c r="O6" s="386">
        <f>'calc. perda energ'!F10</f>
        <v>145.17099999999999</v>
      </c>
      <c r="P6" s="387" t="e">
        <f t="shared" ref="P6:P12" si="11">D6</f>
        <v>#REF!</v>
      </c>
      <c r="Q6" s="386" t="e">
        <f t="shared" si="4"/>
        <v>#REF!</v>
      </c>
      <c r="R6" s="386">
        <v>11000</v>
      </c>
      <c r="S6" s="386" t="e">
        <f t="shared" si="5"/>
        <v>#REF!</v>
      </c>
      <c r="T6" s="386">
        <v>0.7</v>
      </c>
      <c r="U6" s="386" t="e">
        <f t="shared" si="6"/>
        <v>#REF!</v>
      </c>
      <c r="V6" s="389" t="e">
        <f t="shared" si="7"/>
        <v>#REF!</v>
      </c>
      <c r="W6" s="386">
        <v>2.5</v>
      </c>
      <c r="X6" s="391" t="e">
        <f t="shared" si="8"/>
        <v>#REF!</v>
      </c>
      <c r="Z6" s="378">
        <f>2.5/2</f>
        <v>1.25</v>
      </c>
    </row>
    <row r="7" spans="2:38">
      <c r="B7" s="385" t="s">
        <v>443</v>
      </c>
      <c r="C7" s="386">
        <v>3361</v>
      </c>
      <c r="D7" s="387" t="e">
        <f>#REF!</f>
        <v>#REF!</v>
      </c>
      <c r="E7" s="388" t="e">
        <f>D7*C7</f>
        <v>#REF!</v>
      </c>
      <c r="F7" s="386">
        <v>11000</v>
      </c>
      <c r="G7" s="386" t="e">
        <f>E7/F7</f>
        <v>#REF!</v>
      </c>
      <c r="H7" s="386">
        <v>0.7</v>
      </c>
      <c r="I7" s="386" t="e">
        <f>G7/H7</f>
        <v>#REF!</v>
      </c>
      <c r="J7" s="389" t="e">
        <f>I7*24*365</f>
        <v>#REF!</v>
      </c>
      <c r="K7" s="386">
        <v>2.5</v>
      </c>
      <c r="L7" s="390" t="e">
        <f t="shared" si="3"/>
        <v>#REF!</v>
      </c>
      <c r="N7" s="385" t="str">
        <f t="shared" si="10"/>
        <v>10"</v>
      </c>
      <c r="O7" s="386">
        <f>'calc. perda energ'!I10</f>
        <v>159.774</v>
      </c>
      <c r="P7" s="387" t="e">
        <f t="shared" si="11"/>
        <v>#REF!</v>
      </c>
      <c r="Q7" s="386" t="e">
        <f t="shared" si="4"/>
        <v>#REF!</v>
      </c>
      <c r="R7" s="386">
        <v>11000</v>
      </c>
      <c r="S7" s="386" t="e">
        <f t="shared" si="5"/>
        <v>#REF!</v>
      </c>
      <c r="T7" s="386">
        <v>0.7</v>
      </c>
      <c r="U7" s="386" t="e">
        <f t="shared" si="6"/>
        <v>#REF!</v>
      </c>
      <c r="V7" s="389" t="e">
        <f t="shared" si="7"/>
        <v>#REF!</v>
      </c>
      <c r="W7" s="386">
        <v>2.5</v>
      </c>
      <c r="X7" s="391" t="e">
        <f t="shared" si="8"/>
        <v>#REF!</v>
      </c>
    </row>
    <row r="8" spans="2:38">
      <c r="B8" s="385" t="s">
        <v>681</v>
      </c>
      <c r="C8" s="386">
        <v>3348</v>
      </c>
      <c r="D8" s="387" t="e">
        <f>#REF!</f>
        <v>#REF!</v>
      </c>
      <c r="E8" s="388" t="e">
        <f>D8*C8</f>
        <v>#REF!</v>
      </c>
      <c r="F8" s="386">
        <v>11000</v>
      </c>
      <c r="G8" s="386" t="e">
        <f>E8/F8</f>
        <v>#REF!</v>
      </c>
      <c r="H8" s="386">
        <v>0.7</v>
      </c>
      <c r="I8" s="386" t="e">
        <f>G8/H8</f>
        <v>#REF!</v>
      </c>
      <c r="J8" s="389" t="e">
        <f>I8*24*365</f>
        <v>#REF!</v>
      </c>
      <c r="K8" s="386">
        <v>2.5</v>
      </c>
      <c r="L8" s="390" t="e">
        <f t="shared" si="3"/>
        <v>#REF!</v>
      </c>
      <c r="N8" s="385" t="str">
        <f t="shared" si="10"/>
        <v>12"</v>
      </c>
      <c r="O8" s="386">
        <f>'calc. perda energ'!L10</f>
        <v>161.49199999999999</v>
      </c>
      <c r="P8" s="387" t="e">
        <f t="shared" si="11"/>
        <v>#REF!</v>
      </c>
      <c r="Q8" s="386" t="e">
        <f t="shared" si="4"/>
        <v>#REF!</v>
      </c>
      <c r="R8" s="386">
        <v>11000</v>
      </c>
      <c r="S8" s="386" t="e">
        <f t="shared" si="5"/>
        <v>#REF!</v>
      </c>
      <c r="T8" s="386">
        <v>0.7</v>
      </c>
      <c r="U8" s="386" t="e">
        <f t="shared" si="6"/>
        <v>#REF!</v>
      </c>
      <c r="V8" s="389" t="e">
        <f t="shared" si="7"/>
        <v>#REF!</v>
      </c>
      <c r="W8" s="386">
        <v>2.5</v>
      </c>
      <c r="X8" s="391" t="e">
        <f t="shared" si="8"/>
        <v>#REF!</v>
      </c>
      <c r="AB8" s="392" t="s">
        <v>682</v>
      </c>
      <c r="AC8" s="393" t="s">
        <v>683</v>
      </c>
      <c r="AD8" s="393" t="s">
        <v>684</v>
      </c>
      <c r="AE8" s="393" t="s">
        <v>685</v>
      </c>
      <c r="AF8" s="393" t="s">
        <v>686</v>
      </c>
      <c r="AG8" s="393" t="s">
        <v>687</v>
      </c>
      <c r="AH8" s="393" t="s">
        <v>688</v>
      </c>
    </row>
    <row r="9" spans="2:38">
      <c r="B9" s="385" t="s">
        <v>442</v>
      </c>
      <c r="C9" s="386">
        <v>3342</v>
      </c>
      <c r="D9" s="387" t="e">
        <f>#REF!</f>
        <v>#REF!</v>
      </c>
      <c r="E9" s="388" t="e">
        <f t="shared" ref="E9:E12" si="12">D9*C9</f>
        <v>#REF!</v>
      </c>
      <c r="F9" s="386">
        <v>11000</v>
      </c>
      <c r="G9" s="386" t="e">
        <f t="shared" ref="G9:G12" si="13">E9/F9</f>
        <v>#REF!</v>
      </c>
      <c r="H9" s="386">
        <v>0.7</v>
      </c>
      <c r="I9" s="386" t="e">
        <f t="shared" ref="I9:I12" si="14">G9/H9</f>
        <v>#REF!</v>
      </c>
      <c r="J9" s="389" t="e">
        <f t="shared" ref="J9:J12" si="15">I9*24*365</f>
        <v>#REF!</v>
      </c>
      <c r="K9" s="386">
        <v>2.5</v>
      </c>
      <c r="L9" s="390" t="e">
        <f t="shared" si="3"/>
        <v>#REF!</v>
      </c>
      <c r="N9" s="385" t="str">
        <f t="shared" si="10"/>
        <v>14"</v>
      </c>
      <c r="O9" s="386">
        <f>'calc. perda energ'!O10</f>
        <v>163</v>
      </c>
      <c r="P9" s="387" t="e">
        <f t="shared" si="11"/>
        <v>#REF!</v>
      </c>
      <c r="Q9" s="386" t="e">
        <f t="shared" si="4"/>
        <v>#REF!</v>
      </c>
      <c r="R9" s="386">
        <v>11000</v>
      </c>
      <c r="S9" s="386" t="e">
        <f t="shared" si="5"/>
        <v>#REF!</v>
      </c>
      <c r="T9" s="386">
        <v>0.7</v>
      </c>
      <c r="U9" s="386" t="e">
        <f t="shared" si="6"/>
        <v>#REF!</v>
      </c>
      <c r="V9" s="389" t="e">
        <f t="shared" si="7"/>
        <v>#REF!</v>
      </c>
      <c r="W9" s="386">
        <v>2.5</v>
      </c>
      <c r="X9" s="391" t="e">
        <f t="shared" si="8"/>
        <v>#REF!</v>
      </c>
      <c r="AB9" s="392" t="s">
        <v>689</v>
      </c>
      <c r="AC9" s="386">
        <v>4</v>
      </c>
      <c r="AD9" s="386">
        <f t="shared" ref="AD9:AG9" si="16">$AD$3</f>
        <v>6</v>
      </c>
      <c r="AE9" s="386">
        <v>8</v>
      </c>
      <c r="AF9" s="386">
        <v>8</v>
      </c>
      <c r="AG9" s="386">
        <f t="shared" si="16"/>
        <v>6</v>
      </c>
      <c r="AH9" s="386">
        <v>5</v>
      </c>
    </row>
    <row r="10" spans="2:38">
      <c r="B10" s="385" t="s">
        <v>690</v>
      </c>
      <c r="C10" s="386">
        <f>C7</f>
        <v>3361</v>
      </c>
      <c r="D10" s="387" t="e">
        <f>#REF!</f>
        <v>#REF!</v>
      </c>
      <c r="E10" s="388" t="e">
        <f t="shared" si="12"/>
        <v>#REF!</v>
      </c>
      <c r="F10" s="386">
        <v>11000</v>
      </c>
      <c r="G10" s="386" t="e">
        <f t="shared" si="13"/>
        <v>#REF!</v>
      </c>
      <c r="H10" s="386">
        <v>0.7</v>
      </c>
      <c r="I10" s="386" t="e">
        <f t="shared" si="14"/>
        <v>#REF!</v>
      </c>
      <c r="J10" s="389" t="e">
        <f t="shared" si="15"/>
        <v>#REF!</v>
      </c>
      <c r="K10" s="386">
        <v>2.5</v>
      </c>
      <c r="L10" s="390" t="e">
        <f t="shared" si="3"/>
        <v>#REF!</v>
      </c>
      <c r="N10" s="385" t="str">
        <f t="shared" si="10"/>
        <v>16"</v>
      </c>
      <c r="O10" s="386">
        <f>O7</f>
        <v>159.774</v>
      </c>
      <c r="P10" s="387" t="e">
        <f t="shared" si="11"/>
        <v>#REF!</v>
      </c>
      <c r="Q10" s="386" t="e">
        <f t="shared" si="4"/>
        <v>#REF!</v>
      </c>
      <c r="R10" s="386">
        <v>11000</v>
      </c>
      <c r="S10" s="386" t="e">
        <f t="shared" si="5"/>
        <v>#REF!</v>
      </c>
      <c r="T10" s="386">
        <v>0.7</v>
      </c>
      <c r="U10" s="386" t="e">
        <f t="shared" si="6"/>
        <v>#REF!</v>
      </c>
      <c r="V10" s="389" t="e">
        <f t="shared" si="7"/>
        <v>#REF!</v>
      </c>
      <c r="W10" s="386">
        <v>2.5</v>
      </c>
      <c r="X10" s="391" t="e">
        <f t="shared" si="8"/>
        <v>#REF!</v>
      </c>
      <c r="AB10" s="392" t="s">
        <v>691</v>
      </c>
      <c r="AC10" s="386">
        <f>AC9*$AD$1*22</f>
        <v>112.90284456000001</v>
      </c>
      <c r="AD10" s="386">
        <f t="shared" ref="AD10:AH10" si="17">AD9*$AD$1*22</f>
        <v>169.35426683999998</v>
      </c>
      <c r="AE10" s="386">
        <f t="shared" si="17"/>
        <v>225.80568912000001</v>
      </c>
      <c r="AF10" s="386">
        <f t="shared" si="17"/>
        <v>225.80568912000001</v>
      </c>
      <c r="AG10" s="386">
        <f t="shared" si="17"/>
        <v>169.35426683999998</v>
      </c>
      <c r="AH10" s="386">
        <f t="shared" si="17"/>
        <v>141.12855569999999</v>
      </c>
      <c r="AJ10" s="394" t="s">
        <v>692</v>
      </c>
      <c r="AL10" s="394" t="s">
        <v>693</v>
      </c>
    </row>
    <row r="11" spans="2:38">
      <c r="B11" s="385" t="s">
        <v>441</v>
      </c>
      <c r="C11" s="386">
        <v>3324</v>
      </c>
      <c r="D11" s="387" t="e">
        <f>#REF!</f>
        <v>#REF!</v>
      </c>
      <c r="E11" s="388" t="e">
        <f t="shared" si="12"/>
        <v>#REF!</v>
      </c>
      <c r="F11" s="386">
        <v>11000</v>
      </c>
      <c r="G11" s="386" t="e">
        <f t="shared" si="13"/>
        <v>#REF!</v>
      </c>
      <c r="H11" s="386">
        <v>0.7</v>
      </c>
      <c r="I11" s="386" t="e">
        <f t="shared" si="14"/>
        <v>#REF!</v>
      </c>
      <c r="J11" s="389" t="e">
        <f t="shared" si="15"/>
        <v>#REF!</v>
      </c>
      <c r="K11" s="386">
        <v>2.5</v>
      </c>
      <c r="L11" s="390" t="e">
        <f t="shared" si="3"/>
        <v>#REF!</v>
      </c>
      <c r="N11" s="385" t="str">
        <f t="shared" si="10"/>
        <v>18"</v>
      </c>
      <c r="O11" s="386">
        <f>'calc. perda energ'!R10</f>
        <v>168</v>
      </c>
      <c r="P11" s="387" t="e">
        <f t="shared" si="11"/>
        <v>#REF!</v>
      </c>
      <c r="Q11" s="386" t="e">
        <f t="shared" si="4"/>
        <v>#REF!</v>
      </c>
      <c r="R11" s="386">
        <v>11000</v>
      </c>
      <c r="S11" s="386" t="e">
        <f t="shared" si="5"/>
        <v>#REF!</v>
      </c>
      <c r="T11" s="386">
        <v>0.7</v>
      </c>
      <c r="U11" s="386" t="e">
        <f t="shared" si="6"/>
        <v>#REF!</v>
      </c>
      <c r="V11" s="389" t="e">
        <f t="shared" si="7"/>
        <v>#REF!</v>
      </c>
      <c r="W11" s="386">
        <v>2.5</v>
      </c>
      <c r="X11" s="391" t="e">
        <f t="shared" si="8"/>
        <v>#REF!</v>
      </c>
      <c r="AB11" s="392" t="s">
        <v>694</v>
      </c>
      <c r="AC11" s="386">
        <f>AC10</f>
        <v>112.90284456000001</v>
      </c>
      <c r="AD11" s="386">
        <f>AC11+AD10</f>
        <v>282.25711139999999</v>
      </c>
      <c r="AE11" s="386">
        <f t="shared" ref="AE11:AG11" si="18">AD11+AE10</f>
        <v>508.06280052</v>
      </c>
      <c r="AF11" s="386">
        <f t="shared" si="18"/>
        <v>733.86848964000001</v>
      </c>
      <c r="AG11" s="386">
        <f t="shared" si="18"/>
        <v>903.22275648000004</v>
      </c>
      <c r="AH11" s="386">
        <f>AG11+AH10-13.85</f>
        <v>1030.5013121800002</v>
      </c>
      <c r="AJ11" s="395" t="e">
        <f>D13+D21</f>
        <v>#REF!</v>
      </c>
      <c r="AL11" s="395" t="e">
        <f>AH11-AJ11</f>
        <v>#REF!</v>
      </c>
    </row>
    <row r="12" spans="2:38">
      <c r="B12" s="385" t="s">
        <v>695</v>
      </c>
      <c r="C12" s="386">
        <f>C9</f>
        <v>3342</v>
      </c>
      <c r="D12" s="387" t="e">
        <f>#REF!</f>
        <v>#REF!</v>
      </c>
      <c r="E12" s="388" t="e">
        <f t="shared" si="12"/>
        <v>#REF!</v>
      </c>
      <c r="F12" s="386">
        <v>11000</v>
      </c>
      <c r="G12" s="386" t="e">
        <f t="shared" si="13"/>
        <v>#REF!</v>
      </c>
      <c r="H12" s="386">
        <v>0.7</v>
      </c>
      <c r="I12" s="386" t="e">
        <f t="shared" si="14"/>
        <v>#REF!</v>
      </c>
      <c r="J12" s="389" t="e">
        <f t="shared" si="15"/>
        <v>#REF!</v>
      </c>
      <c r="K12" s="386">
        <v>2.5</v>
      </c>
      <c r="L12" s="390" t="e">
        <f t="shared" si="3"/>
        <v>#REF!</v>
      </c>
      <c r="N12" s="385" t="str">
        <f t="shared" si="10"/>
        <v>20"</v>
      </c>
      <c r="O12" s="386">
        <f>O9</f>
        <v>163</v>
      </c>
      <c r="P12" s="387" t="e">
        <f t="shared" si="11"/>
        <v>#REF!</v>
      </c>
      <c r="Q12" s="386" t="e">
        <f t="shared" si="4"/>
        <v>#REF!</v>
      </c>
      <c r="R12" s="386">
        <v>11000</v>
      </c>
      <c r="S12" s="386" t="e">
        <f t="shared" si="5"/>
        <v>#REF!</v>
      </c>
      <c r="T12" s="386">
        <v>0.7</v>
      </c>
      <c r="U12" s="386" t="e">
        <f t="shared" si="6"/>
        <v>#REF!</v>
      </c>
      <c r="V12" s="389" t="e">
        <f t="shared" si="7"/>
        <v>#REF!</v>
      </c>
      <c r="W12" s="386">
        <v>2.5</v>
      </c>
      <c r="X12" s="391" t="e">
        <f t="shared" si="8"/>
        <v>#REF!</v>
      </c>
      <c r="AB12" s="392" t="s">
        <v>696</v>
      </c>
      <c r="AC12" s="396" t="e">
        <f>AC10*$AJ$14</f>
        <v>#REF!</v>
      </c>
      <c r="AD12" s="396" t="e">
        <f t="shared" ref="AD12:AH12" si="19">AD10*$AJ$14</f>
        <v>#REF!</v>
      </c>
      <c r="AE12" s="396" t="e">
        <f t="shared" si="19"/>
        <v>#REF!</v>
      </c>
      <c r="AF12" s="396" t="e">
        <f t="shared" si="19"/>
        <v>#REF!</v>
      </c>
      <c r="AG12" s="396" t="e">
        <f t="shared" si="19"/>
        <v>#REF!</v>
      </c>
      <c r="AH12" s="396" t="e">
        <f t="shared" si="19"/>
        <v>#REF!</v>
      </c>
    </row>
    <row r="13" spans="2:38">
      <c r="B13" s="397"/>
      <c r="C13" s="398"/>
      <c r="D13" s="399" t="e">
        <f>SUM(D5:D12)</f>
        <v>#REF!</v>
      </c>
      <c r="E13" s="398"/>
      <c r="F13" s="398"/>
      <c r="G13" s="398"/>
      <c r="H13" s="398"/>
      <c r="I13" s="398"/>
      <c r="J13" s="398"/>
      <c r="K13" s="398"/>
      <c r="L13" s="400" t="e">
        <f>SUM(L5:L12)</f>
        <v>#REF!</v>
      </c>
      <c r="N13" s="397"/>
      <c r="O13" s="398"/>
      <c r="P13" s="399" t="e">
        <f>SUM(P5:P12)</f>
        <v>#REF!</v>
      </c>
      <c r="Q13" s="398"/>
      <c r="R13" s="398"/>
      <c r="S13" s="398"/>
      <c r="T13" s="398"/>
      <c r="U13" s="398"/>
      <c r="V13" s="398"/>
      <c r="W13" s="398"/>
      <c r="X13" s="400" t="e">
        <f>SUM(X5:X12)</f>
        <v>#REF!</v>
      </c>
      <c r="AB13" s="392" t="s">
        <v>697</v>
      </c>
      <c r="AC13" s="396" t="e">
        <f>AC12</f>
        <v>#REF!</v>
      </c>
      <c r="AD13" s="396" t="e">
        <f>AC13+AD12</f>
        <v>#REF!</v>
      </c>
      <c r="AE13" s="396" t="e">
        <f t="shared" ref="AE13:AH13" si="20">AD13+AE12</f>
        <v>#REF!</v>
      </c>
      <c r="AF13" s="396" t="e">
        <f t="shared" si="20"/>
        <v>#REF!</v>
      </c>
      <c r="AG13" s="396" t="e">
        <f t="shared" si="20"/>
        <v>#REF!</v>
      </c>
      <c r="AH13" s="396" t="e">
        <f t="shared" si="20"/>
        <v>#REF!</v>
      </c>
      <c r="AJ13" s="378" t="s">
        <v>698</v>
      </c>
    </row>
    <row r="14" spans="2:38">
      <c r="B14" s="1447" t="s">
        <v>699</v>
      </c>
      <c r="C14" s="1448"/>
      <c r="D14" s="1448"/>
      <c r="E14" s="1448"/>
      <c r="F14" s="1448"/>
      <c r="G14" s="1448"/>
      <c r="H14" s="1448"/>
      <c r="I14" s="1448"/>
      <c r="J14" s="1448"/>
      <c r="K14" s="1448"/>
      <c r="L14" s="1449"/>
      <c r="N14" s="1450" t="s">
        <v>699</v>
      </c>
      <c r="O14" s="1451"/>
      <c r="P14" s="1451"/>
      <c r="Q14" s="1451"/>
      <c r="R14" s="1451"/>
      <c r="S14" s="1451"/>
      <c r="T14" s="1451"/>
      <c r="U14" s="1451"/>
      <c r="V14" s="1451"/>
      <c r="W14" s="1451"/>
      <c r="X14" s="1452"/>
      <c r="AB14" s="392" t="s">
        <v>700</v>
      </c>
      <c r="AC14" s="401" t="e">
        <f>$F$33+$F$41</f>
        <v>#REF!</v>
      </c>
      <c r="AD14" s="401" t="e">
        <f>$F$33+$F$41</f>
        <v>#REF!</v>
      </c>
      <c r="AE14" s="401" t="e">
        <f t="shared" ref="AE14:AH14" si="21">$F$33+$F$41</f>
        <v>#REF!</v>
      </c>
      <c r="AF14" s="401" t="e">
        <f t="shared" si="21"/>
        <v>#REF!</v>
      </c>
      <c r="AG14" s="401" t="e">
        <f t="shared" si="21"/>
        <v>#REF!</v>
      </c>
      <c r="AH14" s="401" t="e">
        <f t="shared" si="21"/>
        <v>#REF!</v>
      </c>
      <c r="AJ14" s="402" t="e">
        <f>#REF!</f>
        <v>#REF!</v>
      </c>
    </row>
    <row r="15" spans="2:38">
      <c r="B15" s="382" t="s">
        <v>668</v>
      </c>
      <c r="C15" s="383" t="s">
        <v>669</v>
      </c>
      <c r="D15" s="383" t="s">
        <v>670</v>
      </c>
      <c r="E15" s="383" t="s">
        <v>671</v>
      </c>
      <c r="F15" s="383" t="s">
        <v>672</v>
      </c>
      <c r="G15" s="383" t="s">
        <v>673</v>
      </c>
      <c r="H15" s="383" t="s">
        <v>674</v>
      </c>
      <c r="I15" s="383" t="s">
        <v>675</v>
      </c>
      <c r="J15" s="383" t="s">
        <v>676</v>
      </c>
      <c r="K15" s="383" t="s">
        <v>677</v>
      </c>
      <c r="L15" s="384" t="s">
        <v>678</v>
      </c>
      <c r="N15" s="382" t="s">
        <v>668</v>
      </c>
      <c r="O15" s="383" t="s">
        <v>669</v>
      </c>
      <c r="P15" s="383" t="s">
        <v>670</v>
      </c>
      <c r="Q15" s="383" t="s">
        <v>671</v>
      </c>
      <c r="R15" s="383" t="s">
        <v>672</v>
      </c>
      <c r="S15" s="383" t="s">
        <v>673</v>
      </c>
      <c r="T15" s="383" t="s">
        <v>674</v>
      </c>
      <c r="U15" s="383" t="s">
        <v>675</v>
      </c>
      <c r="V15" s="383" t="s">
        <v>676</v>
      </c>
      <c r="W15" s="383" t="s">
        <v>677</v>
      </c>
      <c r="X15" s="384" t="s">
        <v>678</v>
      </c>
    </row>
    <row r="16" spans="2:38">
      <c r="B16" s="385" t="s">
        <v>680</v>
      </c>
      <c r="C16" s="386">
        <v>10600</v>
      </c>
      <c r="D16" s="403" t="e">
        <f>#REF!</f>
        <v>#REF!</v>
      </c>
      <c r="E16" s="388" t="e">
        <f>D16*C16</f>
        <v>#REF!</v>
      </c>
      <c r="F16" s="386">
        <v>11000</v>
      </c>
      <c r="G16" s="386" t="e">
        <f>E16/F16</f>
        <v>#REF!</v>
      </c>
      <c r="H16" s="386">
        <v>0.7</v>
      </c>
      <c r="I16" s="386" t="e">
        <f>G16/H16</f>
        <v>#REF!</v>
      </c>
      <c r="J16" s="389" t="e">
        <f>I16*24*365</f>
        <v>#REF!</v>
      </c>
      <c r="K16" s="386">
        <v>2.5</v>
      </c>
      <c r="L16" s="390" t="e">
        <f>J16*K16*$AA$1</f>
        <v>#REF!</v>
      </c>
      <c r="N16" s="385" t="str">
        <f>B16</f>
        <v>6"</v>
      </c>
      <c r="O16" s="386">
        <v>200</v>
      </c>
      <c r="P16" s="403" t="e">
        <f>D16</f>
        <v>#REF!</v>
      </c>
      <c r="Q16" s="386" t="e">
        <f t="shared" ref="Q16:Q17" si="22">P16*O16</f>
        <v>#REF!</v>
      </c>
      <c r="R16" s="386">
        <v>11000</v>
      </c>
      <c r="S16" s="386" t="e">
        <f t="shared" ref="S16:S17" si="23">Q16/R16</f>
        <v>#REF!</v>
      </c>
      <c r="T16" s="386">
        <v>0.7</v>
      </c>
      <c r="U16" s="386" t="e">
        <f t="shared" ref="U16:U17" si="24">S16/T16</f>
        <v>#REF!</v>
      </c>
      <c r="V16" s="389" t="e">
        <f t="shared" ref="V16:V17" si="25">U16*24*365</f>
        <v>#REF!</v>
      </c>
      <c r="W16" s="386">
        <v>2.5</v>
      </c>
      <c r="X16" s="391" t="e">
        <f>V16*W16*$AA$1</f>
        <v>#REF!</v>
      </c>
    </row>
    <row r="17" spans="1:36">
      <c r="B17" s="385" t="s">
        <v>701</v>
      </c>
      <c r="C17" s="386">
        <v>10659</v>
      </c>
      <c r="D17" s="403" t="e">
        <f>#REF!</f>
        <v>#REF!</v>
      </c>
      <c r="E17" s="388" t="e">
        <f>D17*C17</f>
        <v>#REF!</v>
      </c>
      <c r="F17" s="386">
        <v>11000</v>
      </c>
      <c r="G17" s="386" t="e">
        <f>E17/F17</f>
        <v>#REF!</v>
      </c>
      <c r="H17" s="386">
        <v>0.7</v>
      </c>
      <c r="I17" s="386" t="e">
        <f>G17/H17</f>
        <v>#REF!</v>
      </c>
      <c r="J17" s="389" t="e">
        <f>I17*24*365</f>
        <v>#REF!</v>
      </c>
      <c r="K17" s="386">
        <v>2.5</v>
      </c>
      <c r="L17" s="390" t="e">
        <f>J17*K17*$AA$1</f>
        <v>#REF!</v>
      </c>
      <c r="N17" s="385" t="str">
        <f t="shared" ref="N17:N19" si="26">B17</f>
        <v>8"</v>
      </c>
      <c r="O17" s="386">
        <f>'calc. perda energ'!C24</f>
        <v>220.76300000000001</v>
      </c>
      <c r="P17" s="403" t="e">
        <f t="shared" ref="P17:P20" si="27">D17</f>
        <v>#REF!</v>
      </c>
      <c r="Q17" s="386" t="e">
        <f t="shared" si="22"/>
        <v>#REF!</v>
      </c>
      <c r="R17" s="386">
        <v>11000</v>
      </c>
      <c r="S17" s="386" t="e">
        <f t="shared" si="23"/>
        <v>#REF!</v>
      </c>
      <c r="T17" s="386">
        <v>0.7</v>
      </c>
      <c r="U17" s="386" t="e">
        <f t="shared" si="24"/>
        <v>#REF!</v>
      </c>
      <c r="V17" s="389" t="e">
        <f t="shared" si="25"/>
        <v>#REF!</v>
      </c>
      <c r="W17" s="386">
        <v>2.5</v>
      </c>
      <c r="X17" s="391" t="e">
        <f>V17*W17*$AA$1</f>
        <v>#REF!</v>
      </c>
    </row>
    <row r="18" spans="1:36">
      <c r="B18" s="385" t="s">
        <v>443</v>
      </c>
      <c r="C18" s="386">
        <v>10882</v>
      </c>
      <c r="D18" s="403" t="e">
        <f>#REF!</f>
        <v>#REF!</v>
      </c>
      <c r="E18" s="388" t="e">
        <f>D18*C18</f>
        <v>#REF!</v>
      </c>
      <c r="F18" s="386">
        <v>11000</v>
      </c>
      <c r="G18" s="386" t="e">
        <f>E18/F18</f>
        <v>#REF!</v>
      </c>
      <c r="H18" s="386">
        <v>0.7</v>
      </c>
      <c r="I18" s="386" t="e">
        <f>G18/H18</f>
        <v>#REF!</v>
      </c>
      <c r="J18" s="389" t="e">
        <f>I18*24*365</f>
        <v>#REF!</v>
      </c>
      <c r="K18" s="386">
        <v>2.5</v>
      </c>
      <c r="L18" s="390" t="e">
        <f>J18*K18*$AA$1</f>
        <v>#REF!</v>
      </c>
      <c r="N18" s="385" t="str">
        <f t="shared" si="26"/>
        <v>10"</v>
      </c>
      <c r="O18" s="386">
        <f>'calc. perda energ'!F24</f>
        <v>230.21199999999999</v>
      </c>
      <c r="P18" s="403" t="e">
        <f t="shared" si="27"/>
        <v>#REF!</v>
      </c>
      <c r="Q18" s="386" t="e">
        <f>P18*O18</f>
        <v>#REF!</v>
      </c>
      <c r="R18" s="386">
        <v>11000</v>
      </c>
      <c r="S18" s="386" t="e">
        <f>Q18/R18</f>
        <v>#REF!</v>
      </c>
      <c r="T18" s="386">
        <v>0.7</v>
      </c>
      <c r="U18" s="386" t="e">
        <f>S18/T18</f>
        <v>#REF!</v>
      </c>
      <c r="V18" s="389" t="e">
        <f>U18*24*365</f>
        <v>#REF!</v>
      </c>
      <c r="W18" s="386">
        <v>2.5</v>
      </c>
      <c r="X18" s="391" t="e">
        <f>V18*W18*$AA$1</f>
        <v>#REF!</v>
      </c>
      <c r="AJ18" s="402">
        <v>997122.05064000003</v>
      </c>
    </row>
    <row r="19" spans="1:36">
      <c r="B19" s="385" t="s">
        <v>681</v>
      </c>
      <c r="C19" s="386">
        <v>10854</v>
      </c>
      <c r="D19" s="403" t="e">
        <f>#REF!</f>
        <v>#REF!</v>
      </c>
      <c r="E19" s="388" t="e">
        <f>D19*C19</f>
        <v>#REF!</v>
      </c>
      <c r="F19" s="386">
        <v>11000</v>
      </c>
      <c r="G19" s="386" t="e">
        <f>E19/F19</f>
        <v>#REF!</v>
      </c>
      <c r="H19" s="386">
        <v>0.7</v>
      </c>
      <c r="I19" s="386" t="e">
        <f>G19/H19</f>
        <v>#REF!</v>
      </c>
      <c r="J19" s="389" t="e">
        <f>I19*24*365</f>
        <v>#REF!</v>
      </c>
      <c r="K19" s="386">
        <v>2.5</v>
      </c>
      <c r="L19" s="390" t="e">
        <f>J19*K19*$AA$1</f>
        <v>#REF!</v>
      </c>
      <c r="N19" s="385" t="str">
        <f t="shared" si="26"/>
        <v>12"</v>
      </c>
      <c r="O19" s="386">
        <f>'calc. perda energ'!I24</f>
        <v>237.084</v>
      </c>
      <c r="P19" s="403" t="e">
        <f t="shared" si="27"/>
        <v>#REF!</v>
      </c>
      <c r="Q19" s="386" t="e">
        <f t="shared" ref="Q19:Q20" si="28">P19*O19</f>
        <v>#REF!</v>
      </c>
      <c r="R19" s="386">
        <v>11000</v>
      </c>
      <c r="S19" s="386" t="e">
        <f t="shared" ref="S19:S20" si="29">Q19/R19</f>
        <v>#REF!</v>
      </c>
      <c r="T19" s="386">
        <v>0.7</v>
      </c>
      <c r="U19" s="386" t="e">
        <f t="shared" ref="U19:U20" si="30">S19/T19</f>
        <v>#REF!</v>
      </c>
      <c r="V19" s="389" t="e">
        <f t="shared" ref="V19:V20" si="31">U19*24*365</f>
        <v>#REF!</v>
      </c>
      <c r="W19" s="386">
        <v>2.5</v>
      </c>
      <c r="X19" s="391" t="e">
        <f>V19*W19*$AA$1</f>
        <v>#REF!</v>
      </c>
    </row>
    <row r="20" spans="1:36">
      <c r="B20" s="404" t="s">
        <v>441</v>
      </c>
      <c r="C20" s="405">
        <v>10805</v>
      </c>
      <c r="D20" s="406" t="e">
        <f>#REF!</f>
        <v>#REF!</v>
      </c>
      <c r="E20" s="407" t="e">
        <f t="shared" ref="E20" si="32">D20*C20</f>
        <v>#REF!</v>
      </c>
      <c r="F20" s="405">
        <v>11000</v>
      </c>
      <c r="G20" s="405" t="e">
        <f t="shared" ref="G20" si="33">E20/F20</f>
        <v>#REF!</v>
      </c>
      <c r="H20" s="405">
        <v>0.7</v>
      </c>
      <c r="I20" s="405" t="e">
        <f t="shared" ref="I20" si="34">G20/H20</f>
        <v>#REF!</v>
      </c>
      <c r="J20" s="408" t="e">
        <f t="shared" ref="J20" si="35">I20*24*365</f>
        <v>#REF!</v>
      </c>
      <c r="K20" s="405">
        <v>2.5</v>
      </c>
      <c r="L20" s="390" t="e">
        <f>J20*K20*$AA$1</f>
        <v>#REF!</v>
      </c>
      <c r="N20" s="404" t="str">
        <f>B20</f>
        <v>18"</v>
      </c>
      <c r="O20" s="405">
        <f>'calc. perda energ'!O24</f>
        <v>249</v>
      </c>
      <c r="P20" s="406" t="e">
        <f t="shared" si="27"/>
        <v>#REF!</v>
      </c>
      <c r="Q20" s="405" t="e">
        <f t="shared" si="28"/>
        <v>#REF!</v>
      </c>
      <c r="R20" s="405">
        <v>11000</v>
      </c>
      <c r="S20" s="405" t="e">
        <f t="shared" si="29"/>
        <v>#REF!</v>
      </c>
      <c r="T20" s="405">
        <v>0.7</v>
      </c>
      <c r="U20" s="405" t="e">
        <f t="shared" si="30"/>
        <v>#REF!</v>
      </c>
      <c r="V20" s="408" t="e">
        <f t="shared" si="31"/>
        <v>#REF!</v>
      </c>
      <c r="W20" s="405">
        <v>2.5</v>
      </c>
      <c r="X20" s="391" t="e">
        <f>V20*W20*$AA$1</f>
        <v>#REF!</v>
      </c>
    </row>
    <row r="21" spans="1:36">
      <c r="B21" s="397"/>
      <c r="C21" s="398"/>
      <c r="D21" s="409" t="e">
        <f>SUM(D16:D20)</f>
        <v>#REF!</v>
      </c>
      <c r="E21" s="398"/>
      <c r="F21" s="398"/>
      <c r="G21" s="398"/>
      <c r="H21" s="398"/>
      <c r="I21" s="398"/>
      <c r="J21" s="398"/>
      <c r="K21" s="398"/>
      <c r="L21" s="400" t="e">
        <f>SUM(L16:L20)</f>
        <v>#REF!</v>
      </c>
      <c r="N21" s="397"/>
      <c r="O21" s="398"/>
      <c r="P21" s="409" t="e">
        <f>SUM(P16:P20)</f>
        <v>#REF!</v>
      </c>
      <c r="Q21" s="398"/>
      <c r="R21" s="398"/>
      <c r="S21" s="398"/>
      <c r="T21" s="398"/>
      <c r="U21" s="398"/>
      <c r="V21" s="398"/>
      <c r="W21" s="398"/>
      <c r="X21" s="400" t="e">
        <f>SUM(X16:X20)</f>
        <v>#REF!</v>
      </c>
    </row>
    <row r="23" spans="1:36">
      <c r="B23" s="1440" t="s">
        <v>702</v>
      </c>
      <c r="C23" s="1440"/>
      <c r="D23" s="1440"/>
      <c r="E23" s="1440"/>
      <c r="F23" s="1440"/>
      <c r="N23" s="1440" t="s">
        <v>702</v>
      </c>
      <c r="O23" s="1440"/>
      <c r="P23" s="1440"/>
      <c r="Q23" s="1440"/>
      <c r="R23" s="1440"/>
    </row>
    <row r="24" spans="1:36" ht="25.5">
      <c r="B24" s="410" t="s">
        <v>703</v>
      </c>
      <c r="C24" s="411" t="s">
        <v>47</v>
      </c>
      <c r="D24" s="410" t="s">
        <v>704</v>
      </c>
      <c r="E24" s="410" t="s">
        <v>705</v>
      </c>
      <c r="F24" s="410" t="s">
        <v>706</v>
      </c>
      <c r="H24" s="412"/>
      <c r="N24" s="410" t="s">
        <v>703</v>
      </c>
      <c r="O24" s="411" t="s">
        <v>47</v>
      </c>
      <c r="P24" s="410" t="s">
        <v>707</v>
      </c>
      <c r="Q24" s="410" t="s">
        <v>705</v>
      </c>
      <c r="R24" s="410" t="s">
        <v>706</v>
      </c>
      <c r="T24" s="413" t="s">
        <v>708</v>
      </c>
      <c r="U24" s="413" t="s">
        <v>709</v>
      </c>
      <c r="W24" s="414" t="str">
        <f>T24</f>
        <v>ECONOMIA ENERGIA (ano)</v>
      </c>
      <c r="X24" s="414" t="str">
        <f>W24</f>
        <v>ECONOMIA ENERGIA (ano)</v>
      </c>
    </row>
    <row r="25" spans="1:36">
      <c r="A25" s="386" t="s">
        <v>333</v>
      </c>
      <c r="B25" s="415" t="str">
        <f>B5</f>
        <v>3"</v>
      </c>
      <c r="C25" s="416" t="e">
        <f>D5</f>
        <v>#REF!</v>
      </c>
      <c r="D25" s="417" t="e">
        <f>E5</f>
        <v>#REF!</v>
      </c>
      <c r="E25" s="418" t="e">
        <f t="shared" ref="E25:E32" si="36">L5</f>
        <v>#REF!</v>
      </c>
      <c r="F25" s="418" t="e">
        <f>E25/12</f>
        <v>#REF!</v>
      </c>
      <c r="G25" s="394"/>
      <c r="H25" s="419"/>
      <c r="M25" s="386" t="s">
        <v>333</v>
      </c>
      <c r="N25" s="415" t="str">
        <f>N5</f>
        <v>3"</v>
      </c>
      <c r="O25" s="416" t="e">
        <f>P5</f>
        <v>#REF!</v>
      </c>
      <c r="P25" s="417" t="e">
        <f>Q5</f>
        <v>#REF!</v>
      </c>
      <c r="Q25" s="418" t="e">
        <f t="shared" ref="Q25:Q32" si="37">X5</f>
        <v>#REF!</v>
      </c>
      <c r="R25" s="418" t="e">
        <f>Q25/12</f>
        <v>#REF!</v>
      </c>
      <c r="T25" s="420" t="e">
        <f>E25-Q25</f>
        <v>#REF!</v>
      </c>
      <c r="U25" s="420" t="e">
        <f>T25/12</f>
        <v>#REF!</v>
      </c>
      <c r="W25" s="421" t="e">
        <f>T34</f>
        <v>#REF!</v>
      </c>
      <c r="X25" s="421" t="e">
        <f>T41</f>
        <v>#REF!</v>
      </c>
    </row>
    <row r="26" spans="1:36">
      <c r="A26" s="386" t="s">
        <v>333</v>
      </c>
      <c r="B26" s="415" t="str">
        <f t="shared" ref="B26:B30" si="38">B6</f>
        <v>6"</v>
      </c>
      <c r="C26" s="416" t="e">
        <f t="shared" ref="C26:D32" si="39">D6</f>
        <v>#REF!</v>
      </c>
      <c r="D26" s="417" t="e">
        <f t="shared" si="39"/>
        <v>#REF!</v>
      </c>
      <c r="E26" s="418" t="e">
        <f t="shared" si="36"/>
        <v>#REF!</v>
      </c>
      <c r="F26" s="418" t="e">
        <f t="shared" ref="F26:F32" si="40">E26/12</f>
        <v>#REF!</v>
      </c>
      <c r="M26" s="386" t="s">
        <v>333</v>
      </c>
      <c r="N26" s="415" t="str">
        <f t="shared" ref="N26:N30" si="41">N6</f>
        <v>6"</v>
      </c>
      <c r="O26" s="416" t="e">
        <f t="shared" ref="O26:P32" si="42">P6</f>
        <v>#REF!</v>
      </c>
      <c r="P26" s="417" t="e">
        <f t="shared" si="42"/>
        <v>#REF!</v>
      </c>
      <c r="Q26" s="418" t="e">
        <f t="shared" si="37"/>
        <v>#REF!</v>
      </c>
      <c r="R26" s="418" t="e">
        <f t="shared" ref="R26:R32" si="43">Q26/12</f>
        <v>#REF!</v>
      </c>
      <c r="T26" s="420" t="e">
        <f t="shared" ref="T26:T40" si="44">E26-Q26</f>
        <v>#REF!</v>
      </c>
      <c r="U26" s="420" t="e">
        <f t="shared" ref="U26:U40" si="45">T26/12</f>
        <v>#REF!</v>
      </c>
      <c r="W26" s="419" t="e">
        <f>W25/12</f>
        <v>#REF!</v>
      </c>
      <c r="X26" s="419" t="e">
        <f>X25/12</f>
        <v>#REF!</v>
      </c>
    </row>
    <row r="27" spans="1:36">
      <c r="A27" s="386" t="s">
        <v>333</v>
      </c>
      <c r="B27" s="415" t="str">
        <f t="shared" si="38"/>
        <v>10"</v>
      </c>
      <c r="C27" s="416" t="e">
        <f t="shared" si="39"/>
        <v>#REF!</v>
      </c>
      <c r="D27" s="417" t="e">
        <f t="shared" si="39"/>
        <v>#REF!</v>
      </c>
      <c r="E27" s="418" t="e">
        <f t="shared" si="36"/>
        <v>#REF!</v>
      </c>
      <c r="F27" s="418" t="e">
        <f t="shared" si="40"/>
        <v>#REF!</v>
      </c>
      <c r="M27" s="386" t="s">
        <v>333</v>
      </c>
      <c r="N27" s="415" t="str">
        <f t="shared" si="41"/>
        <v>10"</v>
      </c>
      <c r="O27" s="416" t="e">
        <f t="shared" si="42"/>
        <v>#REF!</v>
      </c>
      <c r="P27" s="417" t="e">
        <f t="shared" si="42"/>
        <v>#REF!</v>
      </c>
      <c r="Q27" s="418" t="e">
        <f t="shared" si="37"/>
        <v>#REF!</v>
      </c>
      <c r="R27" s="418" t="e">
        <f t="shared" si="43"/>
        <v>#REF!</v>
      </c>
      <c r="T27" s="420" t="e">
        <f t="shared" si="44"/>
        <v>#REF!</v>
      </c>
      <c r="U27" s="420" t="e">
        <f t="shared" si="45"/>
        <v>#REF!</v>
      </c>
    </row>
    <row r="28" spans="1:36">
      <c r="A28" s="386" t="s">
        <v>333</v>
      </c>
      <c r="B28" s="415" t="str">
        <f t="shared" si="38"/>
        <v>12"</v>
      </c>
      <c r="C28" s="416" t="e">
        <f t="shared" si="39"/>
        <v>#REF!</v>
      </c>
      <c r="D28" s="417" t="e">
        <f t="shared" si="39"/>
        <v>#REF!</v>
      </c>
      <c r="E28" s="418" t="e">
        <f t="shared" si="36"/>
        <v>#REF!</v>
      </c>
      <c r="F28" s="418" t="e">
        <f t="shared" si="40"/>
        <v>#REF!</v>
      </c>
      <c r="M28" s="386" t="s">
        <v>333</v>
      </c>
      <c r="N28" s="415" t="str">
        <f t="shared" si="41"/>
        <v>12"</v>
      </c>
      <c r="O28" s="416" t="e">
        <f t="shared" si="42"/>
        <v>#REF!</v>
      </c>
      <c r="P28" s="417" t="e">
        <f t="shared" si="42"/>
        <v>#REF!</v>
      </c>
      <c r="Q28" s="418" t="e">
        <f t="shared" si="37"/>
        <v>#REF!</v>
      </c>
      <c r="R28" s="418" t="e">
        <f t="shared" si="43"/>
        <v>#REF!</v>
      </c>
      <c r="T28" s="420" t="e">
        <f t="shared" si="44"/>
        <v>#REF!</v>
      </c>
      <c r="U28" s="420" t="e">
        <f t="shared" si="45"/>
        <v>#REF!</v>
      </c>
    </row>
    <row r="29" spans="1:36">
      <c r="A29" s="386" t="s">
        <v>333</v>
      </c>
      <c r="B29" s="415" t="str">
        <f t="shared" si="38"/>
        <v>14"</v>
      </c>
      <c r="C29" s="416" t="e">
        <f t="shared" si="39"/>
        <v>#REF!</v>
      </c>
      <c r="D29" s="417" t="e">
        <f t="shared" si="39"/>
        <v>#REF!</v>
      </c>
      <c r="E29" s="418" t="e">
        <f t="shared" si="36"/>
        <v>#REF!</v>
      </c>
      <c r="F29" s="418" t="e">
        <f t="shared" si="40"/>
        <v>#REF!</v>
      </c>
      <c r="M29" s="386" t="s">
        <v>333</v>
      </c>
      <c r="N29" s="415" t="str">
        <f t="shared" si="41"/>
        <v>14"</v>
      </c>
      <c r="O29" s="416" t="e">
        <f t="shared" si="42"/>
        <v>#REF!</v>
      </c>
      <c r="P29" s="417" t="e">
        <f t="shared" si="42"/>
        <v>#REF!</v>
      </c>
      <c r="Q29" s="418" t="e">
        <f t="shared" si="37"/>
        <v>#REF!</v>
      </c>
      <c r="R29" s="418" t="e">
        <f t="shared" si="43"/>
        <v>#REF!</v>
      </c>
      <c r="T29" s="420" t="e">
        <f t="shared" si="44"/>
        <v>#REF!</v>
      </c>
      <c r="U29" s="420" t="e">
        <f t="shared" si="45"/>
        <v>#REF!</v>
      </c>
    </row>
    <row r="30" spans="1:36">
      <c r="A30" s="386" t="s">
        <v>333</v>
      </c>
      <c r="B30" s="415" t="str">
        <f t="shared" si="38"/>
        <v>16"</v>
      </c>
      <c r="C30" s="416" t="e">
        <f t="shared" si="39"/>
        <v>#REF!</v>
      </c>
      <c r="D30" s="417" t="e">
        <f t="shared" si="39"/>
        <v>#REF!</v>
      </c>
      <c r="E30" s="418" t="e">
        <f t="shared" si="36"/>
        <v>#REF!</v>
      </c>
      <c r="F30" s="418" t="e">
        <f t="shared" si="40"/>
        <v>#REF!</v>
      </c>
      <c r="M30" s="386" t="s">
        <v>333</v>
      </c>
      <c r="N30" s="415" t="str">
        <f t="shared" si="41"/>
        <v>16"</v>
      </c>
      <c r="O30" s="416" t="e">
        <f t="shared" si="42"/>
        <v>#REF!</v>
      </c>
      <c r="P30" s="417" t="e">
        <f t="shared" si="42"/>
        <v>#REF!</v>
      </c>
      <c r="Q30" s="418" t="e">
        <f t="shared" si="37"/>
        <v>#REF!</v>
      </c>
      <c r="R30" s="418" t="e">
        <f t="shared" si="43"/>
        <v>#REF!</v>
      </c>
      <c r="T30" s="420" t="e">
        <f t="shared" si="44"/>
        <v>#REF!</v>
      </c>
      <c r="U30" s="420" t="e">
        <f t="shared" si="45"/>
        <v>#REF!</v>
      </c>
    </row>
    <row r="31" spans="1:36">
      <c r="A31" s="386" t="s">
        <v>333</v>
      </c>
      <c r="B31" s="415" t="str">
        <f>B11</f>
        <v>18"</v>
      </c>
      <c r="C31" s="416" t="e">
        <f t="shared" si="39"/>
        <v>#REF!</v>
      </c>
      <c r="D31" s="417" t="e">
        <f t="shared" si="39"/>
        <v>#REF!</v>
      </c>
      <c r="E31" s="418" t="e">
        <f t="shared" si="36"/>
        <v>#REF!</v>
      </c>
      <c r="F31" s="418" t="e">
        <f t="shared" si="40"/>
        <v>#REF!</v>
      </c>
      <c r="M31" s="386" t="s">
        <v>333</v>
      </c>
      <c r="N31" s="415" t="str">
        <f>N11</f>
        <v>18"</v>
      </c>
      <c r="O31" s="416" t="e">
        <f t="shared" si="42"/>
        <v>#REF!</v>
      </c>
      <c r="P31" s="417" t="e">
        <f t="shared" si="42"/>
        <v>#REF!</v>
      </c>
      <c r="Q31" s="418" t="e">
        <f t="shared" si="37"/>
        <v>#REF!</v>
      </c>
      <c r="R31" s="418" t="e">
        <f t="shared" si="43"/>
        <v>#REF!</v>
      </c>
      <c r="T31" s="420" t="e">
        <f t="shared" si="44"/>
        <v>#REF!</v>
      </c>
      <c r="U31" s="420" t="e">
        <f t="shared" si="45"/>
        <v>#REF!</v>
      </c>
    </row>
    <row r="32" spans="1:36">
      <c r="A32" s="386" t="s">
        <v>333</v>
      </c>
      <c r="B32" s="415" t="str">
        <f>B12</f>
        <v>20"</v>
      </c>
      <c r="C32" s="416" t="e">
        <f t="shared" si="39"/>
        <v>#REF!</v>
      </c>
      <c r="D32" s="417" t="e">
        <f t="shared" si="39"/>
        <v>#REF!</v>
      </c>
      <c r="E32" s="418" t="e">
        <f t="shared" si="36"/>
        <v>#REF!</v>
      </c>
      <c r="F32" s="418" t="e">
        <f t="shared" si="40"/>
        <v>#REF!</v>
      </c>
      <c r="M32" s="386" t="s">
        <v>333</v>
      </c>
      <c r="N32" s="415" t="str">
        <f>N12</f>
        <v>20"</v>
      </c>
      <c r="O32" s="416" t="e">
        <f t="shared" si="42"/>
        <v>#REF!</v>
      </c>
      <c r="P32" s="417" t="e">
        <f t="shared" si="42"/>
        <v>#REF!</v>
      </c>
      <c r="Q32" s="418" t="e">
        <f t="shared" si="37"/>
        <v>#REF!</v>
      </c>
      <c r="R32" s="418" t="e">
        <f t="shared" si="43"/>
        <v>#REF!</v>
      </c>
      <c r="T32" s="420" t="e">
        <f t="shared" si="44"/>
        <v>#REF!</v>
      </c>
      <c r="U32" s="420" t="e">
        <f t="shared" si="45"/>
        <v>#REF!</v>
      </c>
    </row>
    <row r="33" spans="1:21">
      <c r="A33" s="386"/>
      <c r="B33" s="422" t="s">
        <v>710</v>
      </c>
      <c r="C33" s="423" t="e">
        <f>SUM(C25:C32)</f>
        <v>#REF!</v>
      </c>
      <c r="D33" s="424"/>
      <c r="E33" s="425" t="e">
        <f>SUM(E25:E32)</f>
        <v>#REF!</v>
      </c>
      <c r="F33" s="425" t="e">
        <f>SUM(F25:F32)</f>
        <v>#REF!</v>
      </c>
      <c r="H33" s="419"/>
      <c r="M33" s="386"/>
      <c r="N33" s="422"/>
      <c r="O33" s="423"/>
      <c r="P33" s="424"/>
      <c r="Q33" s="425" t="e">
        <f>SUM(Q25:Q32)</f>
        <v>#REF!</v>
      </c>
      <c r="R33" s="425" t="e">
        <f>SUM(R25:R32)</f>
        <v>#REF!</v>
      </c>
      <c r="T33" s="420"/>
      <c r="U33" s="420"/>
    </row>
    <row r="34" spans="1:21">
      <c r="A34" s="386"/>
      <c r="B34" s="1440" t="s">
        <v>711</v>
      </c>
      <c r="C34" s="1440"/>
      <c r="D34" s="1440"/>
      <c r="E34" s="1440"/>
      <c r="F34" s="1440"/>
      <c r="H34" s="419"/>
      <c r="M34" s="386"/>
      <c r="N34" s="1440" t="s">
        <v>711</v>
      </c>
      <c r="O34" s="1440"/>
      <c r="P34" s="1440"/>
      <c r="Q34" s="1440"/>
      <c r="R34" s="1440"/>
      <c r="T34" s="426" t="e">
        <f>SUM(T25:T32)</f>
        <v>#REF!</v>
      </c>
      <c r="U34" s="420"/>
    </row>
    <row r="35" spans="1:21">
      <c r="B35" s="410" t="s">
        <v>703</v>
      </c>
      <c r="C35" s="410" t="s">
        <v>47</v>
      </c>
      <c r="D35" s="410" t="s">
        <v>704</v>
      </c>
      <c r="E35" s="410" t="s">
        <v>705</v>
      </c>
      <c r="F35" s="410" t="s">
        <v>706</v>
      </c>
      <c r="N35" s="410" t="s">
        <v>703</v>
      </c>
      <c r="O35" s="410" t="s">
        <v>47</v>
      </c>
      <c r="P35" s="410" t="s">
        <v>707</v>
      </c>
      <c r="Q35" s="410" t="s">
        <v>705</v>
      </c>
      <c r="R35" s="410" t="s">
        <v>706</v>
      </c>
      <c r="T35" s="420"/>
      <c r="U35" s="420"/>
    </row>
    <row r="36" spans="1:21">
      <c r="A36" s="386" t="s">
        <v>334</v>
      </c>
      <c r="B36" s="415" t="str">
        <f>B16</f>
        <v>6"</v>
      </c>
      <c r="C36" s="427" t="e">
        <f>D16</f>
        <v>#REF!</v>
      </c>
      <c r="D36" s="417" t="e">
        <f>E16</f>
        <v>#REF!</v>
      </c>
      <c r="E36" s="418" t="e">
        <f>L16</f>
        <v>#REF!</v>
      </c>
      <c r="F36" s="418" t="e">
        <f t="shared" ref="F36:F39" si="46">E36/12</f>
        <v>#REF!</v>
      </c>
      <c r="M36" s="386" t="s">
        <v>334</v>
      </c>
      <c r="N36" s="415" t="str">
        <f>N16</f>
        <v>6"</v>
      </c>
      <c r="O36" s="427" t="e">
        <f>P16</f>
        <v>#REF!</v>
      </c>
      <c r="P36" s="417" t="e">
        <f>Q16</f>
        <v>#REF!</v>
      </c>
      <c r="Q36" s="418" t="e">
        <f>X16</f>
        <v>#REF!</v>
      </c>
      <c r="R36" s="418" t="e">
        <f t="shared" ref="R36:R39" si="47">Q36/12</f>
        <v>#REF!</v>
      </c>
      <c r="T36" s="420" t="e">
        <f t="shared" si="44"/>
        <v>#REF!</v>
      </c>
      <c r="U36" s="420" t="e">
        <f t="shared" si="45"/>
        <v>#REF!</v>
      </c>
    </row>
    <row r="37" spans="1:21">
      <c r="A37" s="386" t="s">
        <v>334</v>
      </c>
      <c r="B37" s="427" t="str">
        <f t="shared" ref="B37:B40" si="48">B17</f>
        <v>8"</v>
      </c>
      <c r="C37" s="427" t="e">
        <f t="shared" ref="C37:D40" si="49">D17</f>
        <v>#REF!</v>
      </c>
      <c r="D37" s="417" t="e">
        <f t="shared" si="49"/>
        <v>#REF!</v>
      </c>
      <c r="E37" s="418" t="e">
        <f t="shared" ref="E37:E40" si="50">L17</f>
        <v>#REF!</v>
      </c>
      <c r="F37" s="418" t="e">
        <f t="shared" si="46"/>
        <v>#REF!</v>
      </c>
      <c r="M37" s="386" t="s">
        <v>334</v>
      </c>
      <c r="N37" s="427" t="str">
        <f t="shared" ref="N37:N40" si="51">N17</f>
        <v>8"</v>
      </c>
      <c r="O37" s="427" t="e">
        <f t="shared" ref="O37:P40" si="52">P17</f>
        <v>#REF!</v>
      </c>
      <c r="P37" s="417" t="e">
        <f t="shared" si="52"/>
        <v>#REF!</v>
      </c>
      <c r="Q37" s="418" t="e">
        <f t="shared" ref="Q37:Q40" si="53">X17</f>
        <v>#REF!</v>
      </c>
      <c r="R37" s="418" t="e">
        <f t="shared" si="47"/>
        <v>#REF!</v>
      </c>
      <c r="T37" s="420" t="e">
        <f t="shared" si="44"/>
        <v>#REF!</v>
      </c>
      <c r="U37" s="420" t="e">
        <f t="shared" si="45"/>
        <v>#REF!</v>
      </c>
    </row>
    <row r="38" spans="1:21">
      <c r="A38" s="386" t="s">
        <v>334</v>
      </c>
      <c r="B38" s="427" t="str">
        <f t="shared" si="48"/>
        <v>10"</v>
      </c>
      <c r="C38" s="427" t="e">
        <f t="shared" si="49"/>
        <v>#REF!</v>
      </c>
      <c r="D38" s="417" t="e">
        <f t="shared" si="49"/>
        <v>#REF!</v>
      </c>
      <c r="E38" s="418" t="e">
        <f t="shared" si="50"/>
        <v>#REF!</v>
      </c>
      <c r="F38" s="418" t="e">
        <f t="shared" si="46"/>
        <v>#REF!</v>
      </c>
      <c r="M38" s="386" t="s">
        <v>334</v>
      </c>
      <c r="N38" s="427" t="str">
        <f t="shared" si="51"/>
        <v>10"</v>
      </c>
      <c r="O38" s="427" t="e">
        <f t="shared" si="52"/>
        <v>#REF!</v>
      </c>
      <c r="P38" s="417" t="e">
        <f t="shared" si="52"/>
        <v>#REF!</v>
      </c>
      <c r="Q38" s="418" t="e">
        <f t="shared" si="53"/>
        <v>#REF!</v>
      </c>
      <c r="R38" s="418" t="e">
        <f t="shared" si="47"/>
        <v>#REF!</v>
      </c>
      <c r="T38" s="420" t="e">
        <f t="shared" si="44"/>
        <v>#REF!</v>
      </c>
      <c r="U38" s="420" t="e">
        <f t="shared" si="45"/>
        <v>#REF!</v>
      </c>
    </row>
    <row r="39" spans="1:21">
      <c r="A39" s="386" t="s">
        <v>334</v>
      </c>
      <c r="B39" s="427" t="str">
        <f t="shared" si="48"/>
        <v>12"</v>
      </c>
      <c r="C39" s="427" t="e">
        <f t="shared" si="49"/>
        <v>#REF!</v>
      </c>
      <c r="D39" s="417" t="e">
        <f t="shared" si="49"/>
        <v>#REF!</v>
      </c>
      <c r="E39" s="418" t="e">
        <f t="shared" si="50"/>
        <v>#REF!</v>
      </c>
      <c r="F39" s="418" t="e">
        <f t="shared" si="46"/>
        <v>#REF!</v>
      </c>
      <c r="M39" s="386" t="s">
        <v>334</v>
      </c>
      <c r="N39" s="427" t="str">
        <f t="shared" si="51"/>
        <v>12"</v>
      </c>
      <c r="O39" s="427" t="e">
        <f t="shared" si="52"/>
        <v>#REF!</v>
      </c>
      <c r="P39" s="417" t="e">
        <f t="shared" si="52"/>
        <v>#REF!</v>
      </c>
      <c r="Q39" s="418" t="e">
        <f t="shared" si="53"/>
        <v>#REF!</v>
      </c>
      <c r="R39" s="418" t="e">
        <f t="shared" si="47"/>
        <v>#REF!</v>
      </c>
      <c r="T39" s="420" t="e">
        <f t="shared" si="44"/>
        <v>#REF!</v>
      </c>
      <c r="U39" s="420" t="e">
        <f t="shared" si="45"/>
        <v>#REF!</v>
      </c>
    </row>
    <row r="40" spans="1:21">
      <c r="A40" s="386" t="s">
        <v>334</v>
      </c>
      <c r="B40" s="427" t="str">
        <f t="shared" si="48"/>
        <v>18"</v>
      </c>
      <c r="C40" s="427" t="e">
        <f t="shared" si="49"/>
        <v>#REF!</v>
      </c>
      <c r="D40" s="417" t="e">
        <f t="shared" si="49"/>
        <v>#REF!</v>
      </c>
      <c r="E40" s="418" t="e">
        <f t="shared" si="50"/>
        <v>#REF!</v>
      </c>
      <c r="F40" s="418" t="e">
        <f>E40/12</f>
        <v>#REF!</v>
      </c>
      <c r="M40" s="386" t="s">
        <v>334</v>
      </c>
      <c r="N40" s="427" t="str">
        <f t="shared" si="51"/>
        <v>18"</v>
      </c>
      <c r="O40" s="427" t="e">
        <f t="shared" si="52"/>
        <v>#REF!</v>
      </c>
      <c r="P40" s="417" t="e">
        <f t="shared" si="52"/>
        <v>#REF!</v>
      </c>
      <c r="Q40" s="418" t="e">
        <f t="shared" si="53"/>
        <v>#REF!</v>
      </c>
      <c r="R40" s="418" t="e">
        <f>Q40/12</f>
        <v>#REF!</v>
      </c>
      <c r="T40" s="420" t="e">
        <f t="shared" si="44"/>
        <v>#REF!</v>
      </c>
      <c r="U40" s="420" t="e">
        <f t="shared" si="45"/>
        <v>#REF!</v>
      </c>
    </row>
    <row r="41" spans="1:21">
      <c r="B41" s="422" t="s">
        <v>710</v>
      </c>
      <c r="C41" s="423" t="e">
        <f>SUM(C35:C40)</f>
        <v>#REF!</v>
      </c>
      <c r="D41" s="428"/>
      <c r="E41" s="425" t="e">
        <f>SUM(E33:E40)</f>
        <v>#REF!</v>
      </c>
      <c r="F41" s="425" t="e">
        <f>SUM(F33:F40)</f>
        <v>#REF!</v>
      </c>
      <c r="M41" s="386"/>
      <c r="N41" s="386"/>
      <c r="O41" s="429"/>
      <c r="P41" s="389"/>
      <c r="Q41" s="425" t="e">
        <f>SUM(Q36:Q40)</f>
        <v>#REF!</v>
      </c>
      <c r="R41" s="425" t="e">
        <f>SUM(R36:R40)</f>
        <v>#REF!</v>
      </c>
      <c r="T41" s="426" t="e">
        <f>SUM(T36:T40)</f>
        <v>#REF!</v>
      </c>
    </row>
    <row r="42" spans="1:21">
      <c r="T42" s="426"/>
    </row>
    <row r="43" spans="1:21">
      <c r="T43" s="430" t="e">
        <f>T34+T41</f>
        <v>#REF!</v>
      </c>
    </row>
  </sheetData>
  <mergeCells count="10">
    <mergeCell ref="B23:F23"/>
    <mergeCell ref="N23:R23"/>
    <mergeCell ref="B34:F34"/>
    <mergeCell ref="N34:R34"/>
    <mergeCell ref="B1:L1"/>
    <mergeCell ref="N1:X1"/>
    <mergeCell ref="B3:L3"/>
    <mergeCell ref="N3:X3"/>
    <mergeCell ref="B14:L14"/>
    <mergeCell ref="N14:X14"/>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1"/>
  <dimension ref="A1:AL43"/>
  <sheetViews>
    <sheetView showGridLines="0" topLeftCell="Y1" zoomScaleNormal="100" workbookViewId="0">
      <selection activeCell="J27" sqref="J27"/>
    </sheetView>
  </sheetViews>
  <sheetFormatPr defaultColWidth="9.140625" defaultRowHeight="15"/>
  <cols>
    <col min="1" max="1" width="13.140625" style="378" customWidth="1"/>
    <col min="2" max="2" width="10.28515625" style="378" customWidth="1"/>
    <col min="3" max="3" width="14.42578125" style="378" customWidth="1"/>
    <col min="4" max="4" width="24.140625" style="378" bestFit="1" customWidth="1"/>
    <col min="5" max="5" width="16.28515625" style="378" bestFit="1" customWidth="1"/>
    <col min="6" max="6" width="15.42578125" style="378" bestFit="1" customWidth="1"/>
    <col min="7" max="7" width="17.28515625" style="378" bestFit="1" customWidth="1"/>
    <col min="8" max="8" width="17.7109375" style="378" bestFit="1" customWidth="1"/>
    <col min="9" max="9" width="12" style="378" bestFit="1" customWidth="1"/>
    <col min="10" max="10" width="12.28515625" style="378" bestFit="1" customWidth="1"/>
    <col min="11" max="11" width="13.42578125" style="378" bestFit="1" customWidth="1"/>
    <col min="12" max="12" width="16.42578125" style="378" bestFit="1" customWidth="1"/>
    <col min="13" max="13" width="9.140625" style="378"/>
    <col min="14" max="14" width="11.28515625" style="378" customWidth="1"/>
    <col min="15" max="15" width="13.85546875" style="378" bestFit="1" customWidth="1"/>
    <col min="16" max="16" width="24.140625" style="378" bestFit="1" customWidth="1"/>
    <col min="17" max="17" width="15.42578125" style="378" bestFit="1" customWidth="1"/>
    <col min="18" max="18" width="15.85546875" style="378" bestFit="1" customWidth="1"/>
    <col min="19" max="19" width="12" style="378" bestFit="1" customWidth="1"/>
    <col min="20" max="20" width="16.5703125" style="378" bestFit="1" customWidth="1"/>
    <col min="21" max="21" width="17.28515625" style="378" customWidth="1"/>
    <col min="22" max="22" width="11.28515625" style="378" bestFit="1" customWidth="1"/>
    <col min="23" max="23" width="15.5703125" style="378" bestFit="1" customWidth="1"/>
    <col min="24" max="24" width="15.42578125" style="378" bestFit="1" customWidth="1"/>
    <col min="25" max="25" width="9.140625" style="378"/>
    <col min="26" max="26" width="11.7109375" style="378" bestFit="1" customWidth="1"/>
    <col min="27" max="27" width="9.140625" style="378"/>
    <col min="28" max="28" width="14.85546875" style="378" bestFit="1" customWidth="1"/>
    <col min="29" max="29" width="15.5703125" style="378" bestFit="1" customWidth="1"/>
    <col min="30" max="31" width="14" style="378" bestFit="1" customWidth="1"/>
    <col min="32" max="32" width="14.28515625" style="378" bestFit="1" customWidth="1"/>
    <col min="33" max="33" width="14" style="378" bestFit="1" customWidth="1"/>
    <col min="34" max="34" width="15.5703125" style="378" bestFit="1" customWidth="1"/>
    <col min="35" max="35" width="9.140625" style="378"/>
    <col min="36" max="36" width="13.42578125" style="378" bestFit="1" customWidth="1"/>
    <col min="37" max="16384" width="9.140625" style="378"/>
  </cols>
  <sheetData>
    <row r="1" spans="1:38">
      <c r="B1" s="1441" t="s">
        <v>446</v>
      </c>
      <c r="C1" s="1442"/>
      <c r="D1" s="1442"/>
      <c r="E1" s="1442"/>
      <c r="F1" s="1442"/>
      <c r="G1" s="1442"/>
      <c r="H1" s="1442"/>
      <c r="I1" s="1442"/>
      <c r="J1" s="1442"/>
      <c r="K1" s="1442"/>
      <c r="L1" s="1443"/>
      <c r="N1" s="1444" t="s">
        <v>662</v>
      </c>
      <c r="O1" s="1445"/>
      <c r="P1" s="1445"/>
      <c r="Q1" s="1445"/>
      <c r="R1" s="1445"/>
      <c r="S1" s="1445"/>
      <c r="T1" s="1445"/>
      <c r="U1" s="1445"/>
      <c r="V1" s="1445"/>
      <c r="W1" s="1445"/>
      <c r="X1" s="1446"/>
      <c r="Z1" s="379" t="s">
        <v>663</v>
      </c>
      <c r="AA1" s="379">
        <v>0.5</v>
      </c>
      <c r="AC1" s="379" t="s">
        <v>664</v>
      </c>
      <c r="AD1" s="379">
        <v>1.28298687</v>
      </c>
      <c r="AF1" s="379" t="s">
        <v>665</v>
      </c>
      <c r="AG1" s="379" t="e">
        <f>((D13+D21)/AD3)/(AD1*22)</f>
        <v>#REF!</v>
      </c>
    </row>
    <row r="2" spans="1:38" ht="6.6" customHeight="1">
      <c r="B2" s="380"/>
      <c r="L2" s="381"/>
      <c r="N2" s="380"/>
      <c r="X2" s="381"/>
    </row>
    <row r="3" spans="1:38" ht="16.149999999999999" customHeight="1">
      <c r="A3" s="431" t="s">
        <v>712</v>
      </c>
      <c r="B3" s="1447" t="s">
        <v>666</v>
      </c>
      <c r="C3" s="1448"/>
      <c r="D3" s="1448"/>
      <c r="E3" s="1448"/>
      <c r="F3" s="1448"/>
      <c r="G3" s="1448"/>
      <c r="H3" s="1448"/>
      <c r="I3" s="1448"/>
      <c r="J3" s="1448"/>
      <c r="K3" s="1448"/>
      <c r="L3" s="1449"/>
      <c r="N3" s="1450" t="s">
        <v>666</v>
      </c>
      <c r="O3" s="1451"/>
      <c r="P3" s="1451"/>
      <c r="Q3" s="1451"/>
      <c r="R3" s="1451"/>
      <c r="S3" s="1451"/>
      <c r="T3" s="1451"/>
      <c r="U3" s="1451"/>
      <c r="V3" s="1451"/>
      <c r="W3" s="1451"/>
      <c r="X3" s="1452"/>
      <c r="AC3" s="379" t="s">
        <v>667</v>
      </c>
      <c r="AD3" s="379">
        <v>6</v>
      </c>
    </row>
    <row r="4" spans="1:38">
      <c r="A4" s="432">
        <v>0.3</v>
      </c>
      <c r="B4" s="382" t="s">
        <v>668</v>
      </c>
      <c r="C4" s="383" t="s">
        <v>669</v>
      </c>
      <c r="D4" s="383" t="s">
        <v>670</v>
      </c>
      <c r="E4" s="383" t="s">
        <v>671</v>
      </c>
      <c r="F4" s="383" t="s">
        <v>672</v>
      </c>
      <c r="G4" s="383" t="s">
        <v>673</v>
      </c>
      <c r="H4" s="383" t="s">
        <v>674</v>
      </c>
      <c r="I4" s="383" t="s">
        <v>675</v>
      </c>
      <c r="J4" s="383" t="s">
        <v>676</v>
      </c>
      <c r="K4" s="383" t="s">
        <v>677</v>
      </c>
      <c r="L4" s="384" t="s">
        <v>678</v>
      </c>
      <c r="N4" s="382" t="s">
        <v>668</v>
      </c>
      <c r="O4" s="383" t="s">
        <v>669</v>
      </c>
      <c r="P4" s="383" t="s">
        <v>670</v>
      </c>
      <c r="Q4" s="383" t="s">
        <v>671</v>
      </c>
      <c r="R4" s="383" t="s">
        <v>672</v>
      </c>
      <c r="S4" s="383" t="s">
        <v>673</v>
      </c>
      <c r="T4" s="383" t="s">
        <v>674</v>
      </c>
      <c r="U4" s="383" t="s">
        <v>675</v>
      </c>
      <c r="V4" s="383" t="s">
        <v>676</v>
      </c>
      <c r="W4" s="383" t="s">
        <v>677</v>
      </c>
      <c r="X4" s="384" t="s">
        <v>678</v>
      </c>
    </row>
    <row r="5" spans="1:38">
      <c r="B5" s="385" t="s">
        <v>679</v>
      </c>
      <c r="C5" s="386">
        <v>3474</v>
      </c>
      <c r="D5" s="387" t="e">
        <f>#REF!*$A$4</f>
        <v>#REF!</v>
      </c>
      <c r="E5" s="388" t="e">
        <f>D5*C5</f>
        <v>#REF!</v>
      </c>
      <c r="F5" s="386">
        <v>11000</v>
      </c>
      <c r="G5" s="386" t="e">
        <f t="shared" ref="G5:G6" si="0">E5/F5</f>
        <v>#REF!</v>
      </c>
      <c r="H5" s="386">
        <v>0.7</v>
      </c>
      <c r="I5" s="386" t="e">
        <f t="shared" ref="I5:I6" si="1">G5/H5</f>
        <v>#REF!</v>
      </c>
      <c r="J5" s="389" t="e">
        <f t="shared" ref="J5:J6" si="2">I5*24*365</f>
        <v>#REF!</v>
      </c>
      <c r="K5" s="386">
        <v>2.5</v>
      </c>
      <c r="L5" s="390" t="e">
        <f t="shared" ref="L5:L12" si="3">J5*K5*$AA$1</f>
        <v>#REF!</v>
      </c>
      <c r="N5" s="385" t="str">
        <f>B5</f>
        <v>3"</v>
      </c>
      <c r="O5" s="386">
        <f>'calc. perda energ'!C10</f>
        <v>126.273</v>
      </c>
      <c r="P5" s="387" t="e">
        <f>D5</f>
        <v>#REF!</v>
      </c>
      <c r="Q5" s="386" t="e">
        <f t="shared" ref="Q5:Q12" si="4">P5*O5</f>
        <v>#REF!</v>
      </c>
      <c r="R5" s="386">
        <v>11000</v>
      </c>
      <c r="S5" s="386" t="e">
        <f t="shared" ref="S5:S12" si="5">Q5/R5</f>
        <v>#REF!</v>
      </c>
      <c r="T5" s="386">
        <v>0.7</v>
      </c>
      <c r="U5" s="386" t="e">
        <f t="shared" ref="U5:U12" si="6">S5/T5</f>
        <v>#REF!</v>
      </c>
      <c r="V5" s="389" t="e">
        <f t="shared" ref="V5:V12" si="7">U5*24*365</f>
        <v>#REF!</v>
      </c>
      <c r="W5" s="386">
        <v>2.5</v>
      </c>
      <c r="X5" s="391" t="e">
        <f t="shared" ref="X5:X12" si="8">V5*W5*$AA$1</f>
        <v>#REF!</v>
      </c>
    </row>
    <row r="6" spans="1:38">
      <c r="B6" s="385" t="s">
        <v>680</v>
      </c>
      <c r="C6" s="386">
        <v>3403</v>
      </c>
      <c r="D6" s="387" t="e">
        <f>#REF!*$A$4</f>
        <v>#REF!</v>
      </c>
      <c r="E6" s="388" t="e">
        <f t="shared" ref="E6" si="9">D6*C6</f>
        <v>#REF!</v>
      </c>
      <c r="F6" s="386">
        <v>11000</v>
      </c>
      <c r="G6" s="386" t="e">
        <f t="shared" si="0"/>
        <v>#REF!</v>
      </c>
      <c r="H6" s="386">
        <v>0.7</v>
      </c>
      <c r="I6" s="386" t="e">
        <f t="shared" si="1"/>
        <v>#REF!</v>
      </c>
      <c r="J6" s="389" t="e">
        <f t="shared" si="2"/>
        <v>#REF!</v>
      </c>
      <c r="K6" s="386">
        <v>2.5</v>
      </c>
      <c r="L6" s="390" t="e">
        <f t="shared" si="3"/>
        <v>#REF!</v>
      </c>
      <c r="N6" s="385" t="str">
        <f t="shared" ref="N6:N12" si="10">B6</f>
        <v>6"</v>
      </c>
      <c r="O6" s="386">
        <f>'calc. perda energ'!F10</f>
        <v>145.17099999999999</v>
      </c>
      <c r="P6" s="387" t="e">
        <f t="shared" ref="P6:P12" si="11">D6</f>
        <v>#REF!</v>
      </c>
      <c r="Q6" s="386" t="e">
        <f t="shared" si="4"/>
        <v>#REF!</v>
      </c>
      <c r="R6" s="386">
        <v>11000</v>
      </c>
      <c r="S6" s="386" t="e">
        <f t="shared" si="5"/>
        <v>#REF!</v>
      </c>
      <c r="T6" s="386">
        <v>0.7</v>
      </c>
      <c r="U6" s="386" t="e">
        <f t="shared" si="6"/>
        <v>#REF!</v>
      </c>
      <c r="V6" s="389" t="e">
        <f t="shared" si="7"/>
        <v>#REF!</v>
      </c>
      <c r="W6" s="386">
        <v>2.5</v>
      </c>
      <c r="X6" s="391" t="e">
        <f t="shared" si="8"/>
        <v>#REF!</v>
      </c>
      <c r="Z6" s="378">
        <f>2.5/2</f>
        <v>1.25</v>
      </c>
    </row>
    <row r="7" spans="1:38">
      <c r="B7" s="385" t="s">
        <v>443</v>
      </c>
      <c r="C7" s="386">
        <v>3361</v>
      </c>
      <c r="D7" s="387" t="e">
        <f>#REF!*$A$4</f>
        <v>#REF!</v>
      </c>
      <c r="E7" s="388" t="e">
        <f>D7*C7</f>
        <v>#REF!</v>
      </c>
      <c r="F7" s="386">
        <v>11000</v>
      </c>
      <c r="G7" s="386" t="e">
        <f>E7/F7</f>
        <v>#REF!</v>
      </c>
      <c r="H7" s="386">
        <v>0.7</v>
      </c>
      <c r="I7" s="386" t="e">
        <f>G7/H7</f>
        <v>#REF!</v>
      </c>
      <c r="J7" s="389" t="e">
        <f>I7*24*365</f>
        <v>#REF!</v>
      </c>
      <c r="K7" s="386">
        <v>2.5</v>
      </c>
      <c r="L7" s="390" t="e">
        <f t="shared" si="3"/>
        <v>#REF!</v>
      </c>
      <c r="N7" s="385" t="str">
        <f t="shared" si="10"/>
        <v>10"</v>
      </c>
      <c r="O7" s="386">
        <f>'calc. perda energ'!I10</f>
        <v>159.774</v>
      </c>
      <c r="P7" s="387" t="e">
        <f t="shared" si="11"/>
        <v>#REF!</v>
      </c>
      <c r="Q7" s="386" t="e">
        <f t="shared" si="4"/>
        <v>#REF!</v>
      </c>
      <c r="R7" s="386">
        <v>11000</v>
      </c>
      <c r="S7" s="386" t="e">
        <f t="shared" si="5"/>
        <v>#REF!</v>
      </c>
      <c r="T7" s="386">
        <v>0.7</v>
      </c>
      <c r="U7" s="386" t="e">
        <f t="shared" si="6"/>
        <v>#REF!</v>
      </c>
      <c r="V7" s="389" t="e">
        <f t="shared" si="7"/>
        <v>#REF!</v>
      </c>
      <c r="W7" s="386">
        <v>2.5</v>
      </c>
      <c r="X7" s="391" t="e">
        <f t="shared" si="8"/>
        <v>#REF!</v>
      </c>
    </row>
    <row r="8" spans="1:38">
      <c r="B8" s="385" t="s">
        <v>681</v>
      </c>
      <c r="C8" s="386">
        <v>3348</v>
      </c>
      <c r="D8" s="387" t="e">
        <f>#REF!*$A$4</f>
        <v>#REF!</v>
      </c>
      <c r="E8" s="388" t="e">
        <f>D8*C8</f>
        <v>#REF!</v>
      </c>
      <c r="F8" s="386">
        <v>11000</v>
      </c>
      <c r="G8" s="386" t="e">
        <f>E8/F8</f>
        <v>#REF!</v>
      </c>
      <c r="H8" s="386">
        <v>0.7</v>
      </c>
      <c r="I8" s="386" t="e">
        <f>G8/H8</f>
        <v>#REF!</v>
      </c>
      <c r="J8" s="389" t="e">
        <f>I8*24*365</f>
        <v>#REF!</v>
      </c>
      <c r="K8" s="386">
        <v>2.5</v>
      </c>
      <c r="L8" s="390" t="e">
        <f t="shared" si="3"/>
        <v>#REF!</v>
      </c>
      <c r="N8" s="385" t="str">
        <f t="shared" si="10"/>
        <v>12"</v>
      </c>
      <c r="O8" s="386">
        <f>'calc. perda energ'!L10</f>
        <v>161.49199999999999</v>
      </c>
      <c r="P8" s="387" t="e">
        <f t="shared" si="11"/>
        <v>#REF!</v>
      </c>
      <c r="Q8" s="386" t="e">
        <f t="shared" si="4"/>
        <v>#REF!</v>
      </c>
      <c r="R8" s="386">
        <v>11000</v>
      </c>
      <c r="S8" s="386" t="e">
        <f t="shared" si="5"/>
        <v>#REF!</v>
      </c>
      <c r="T8" s="386">
        <v>0.7</v>
      </c>
      <c r="U8" s="386" t="e">
        <f t="shared" si="6"/>
        <v>#REF!</v>
      </c>
      <c r="V8" s="389" t="e">
        <f t="shared" si="7"/>
        <v>#REF!</v>
      </c>
      <c r="W8" s="386">
        <v>2.5</v>
      </c>
      <c r="X8" s="391" t="e">
        <f t="shared" si="8"/>
        <v>#REF!</v>
      </c>
      <c r="AB8" s="392" t="s">
        <v>682</v>
      </c>
      <c r="AC8" s="393" t="s">
        <v>683</v>
      </c>
      <c r="AD8" s="393" t="s">
        <v>684</v>
      </c>
      <c r="AE8" s="393" t="s">
        <v>685</v>
      </c>
      <c r="AF8" s="393" t="s">
        <v>686</v>
      </c>
      <c r="AG8" s="393" t="s">
        <v>687</v>
      </c>
      <c r="AH8" s="393" t="s">
        <v>688</v>
      </c>
    </row>
    <row r="9" spans="1:38">
      <c r="B9" s="385" t="s">
        <v>442</v>
      </c>
      <c r="C9" s="386">
        <v>3342</v>
      </c>
      <c r="D9" s="387" t="e">
        <f>#REF!*$A$4</f>
        <v>#REF!</v>
      </c>
      <c r="E9" s="388" t="e">
        <f t="shared" ref="E9:E12" si="12">D9*C9</f>
        <v>#REF!</v>
      </c>
      <c r="F9" s="386">
        <v>11000</v>
      </c>
      <c r="G9" s="386" t="e">
        <f t="shared" ref="G9:G12" si="13">E9/F9</f>
        <v>#REF!</v>
      </c>
      <c r="H9" s="386">
        <v>0.7</v>
      </c>
      <c r="I9" s="386" t="e">
        <f t="shared" ref="I9:I12" si="14">G9/H9</f>
        <v>#REF!</v>
      </c>
      <c r="J9" s="389" t="e">
        <f t="shared" ref="J9:J12" si="15">I9*24*365</f>
        <v>#REF!</v>
      </c>
      <c r="K9" s="386">
        <v>2.5</v>
      </c>
      <c r="L9" s="390" t="e">
        <f t="shared" si="3"/>
        <v>#REF!</v>
      </c>
      <c r="N9" s="385" t="str">
        <f t="shared" si="10"/>
        <v>14"</v>
      </c>
      <c r="O9" s="386">
        <f>'calc. perda energ'!O10</f>
        <v>163</v>
      </c>
      <c r="P9" s="387" t="e">
        <f t="shared" si="11"/>
        <v>#REF!</v>
      </c>
      <c r="Q9" s="386" t="e">
        <f t="shared" si="4"/>
        <v>#REF!</v>
      </c>
      <c r="R9" s="386">
        <v>11000</v>
      </c>
      <c r="S9" s="386" t="e">
        <f t="shared" si="5"/>
        <v>#REF!</v>
      </c>
      <c r="T9" s="386">
        <v>0.7</v>
      </c>
      <c r="U9" s="386" t="e">
        <f t="shared" si="6"/>
        <v>#REF!</v>
      </c>
      <c r="V9" s="389" t="e">
        <f t="shared" si="7"/>
        <v>#REF!</v>
      </c>
      <c r="W9" s="386">
        <v>2.5</v>
      </c>
      <c r="X9" s="391" t="e">
        <f t="shared" si="8"/>
        <v>#REF!</v>
      </c>
      <c r="AB9" s="392" t="s">
        <v>689</v>
      </c>
      <c r="AC9" s="386">
        <v>4</v>
      </c>
      <c r="AD9" s="386">
        <f t="shared" ref="AD9:AG9" si="16">$AD$3</f>
        <v>6</v>
      </c>
      <c r="AE9" s="386">
        <v>8</v>
      </c>
      <c r="AF9" s="386">
        <v>8</v>
      </c>
      <c r="AG9" s="386">
        <f t="shared" si="16"/>
        <v>6</v>
      </c>
      <c r="AH9" s="386">
        <v>5</v>
      </c>
    </row>
    <row r="10" spans="1:38">
      <c r="B10" s="385" t="s">
        <v>690</v>
      </c>
      <c r="C10" s="386">
        <f>C7</f>
        <v>3361</v>
      </c>
      <c r="D10" s="387" t="e">
        <f>#REF!*$A$4</f>
        <v>#REF!</v>
      </c>
      <c r="E10" s="388" t="e">
        <f t="shared" si="12"/>
        <v>#REF!</v>
      </c>
      <c r="F10" s="386">
        <v>11000</v>
      </c>
      <c r="G10" s="386" t="e">
        <f t="shared" si="13"/>
        <v>#REF!</v>
      </c>
      <c r="H10" s="386">
        <v>0.7</v>
      </c>
      <c r="I10" s="386" t="e">
        <f t="shared" si="14"/>
        <v>#REF!</v>
      </c>
      <c r="J10" s="389" t="e">
        <f t="shared" si="15"/>
        <v>#REF!</v>
      </c>
      <c r="K10" s="386">
        <v>2.5</v>
      </c>
      <c r="L10" s="390" t="e">
        <f t="shared" si="3"/>
        <v>#REF!</v>
      </c>
      <c r="N10" s="385" t="str">
        <f t="shared" si="10"/>
        <v>16"</v>
      </c>
      <c r="O10" s="386">
        <f>O7</f>
        <v>159.774</v>
      </c>
      <c r="P10" s="387" t="e">
        <f t="shared" si="11"/>
        <v>#REF!</v>
      </c>
      <c r="Q10" s="386" t="e">
        <f t="shared" si="4"/>
        <v>#REF!</v>
      </c>
      <c r="R10" s="386">
        <v>11000</v>
      </c>
      <c r="S10" s="386" t="e">
        <f t="shared" si="5"/>
        <v>#REF!</v>
      </c>
      <c r="T10" s="386">
        <v>0.7</v>
      </c>
      <c r="U10" s="386" t="e">
        <f t="shared" si="6"/>
        <v>#REF!</v>
      </c>
      <c r="V10" s="389" t="e">
        <f t="shared" si="7"/>
        <v>#REF!</v>
      </c>
      <c r="W10" s="386">
        <v>2.5</v>
      </c>
      <c r="X10" s="391" t="e">
        <f t="shared" si="8"/>
        <v>#REF!</v>
      </c>
      <c r="AB10" s="392" t="s">
        <v>691</v>
      </c>
      <c r="AC10" s="429">
        <f>AC9*$AD$1*22</f>
        <v>112.90284456000001</v>
      </c>
      <c r="AD10" s="429">
        <f t="shared" ref="AD10:AH10" si="17">AD9*$AD$1*22</f>
        <v>169.35426683999998</v>
      </c>
      <c r="AE10" s="429">
        <f t="shared" si="17"/>
        <v>225.80568912000001</v>
      </c>
      <c r="AF10" s="429">
        <f t="shared" si="17"/>
        <v>225.80568912000001</v>
      </c>
      <c r="AG10" s="429">
        <f t="shared" si="17"/>
        <v>169.35426683999998</v>
      </c>
      <c r="AH10" s="429">
        <f t="shared" si="17"/>
        <v>141.12855569999999</v>
      </c>
      <c r="AJ10" s="394" t="s">
        <v>692</v>
      </c>
      <c r="AL10" s="394" t="s">
        <v>693</v>
      </c>
    </row>
    <row r="11" spans="1:38">
      <c r="B11" s="385" t="s">
        <v>441</v>
      </c>
      <c r="C11" s="386">
        <v>3324</v>
      </c>
      <c r="D11" s="387" t="e">
        <f>#REF!*$A$4</f>
        <v>#REF!</v>
      </c>
      <c r="E11" s="388" t="e">
        <f t="shared" si="12"/>
        <v>#REF!</v>
      </c>
      <c r="F11" s="386">
        <v>11000</v>
      </c>
      <c r="G11" s="386" t="e">
        <f t="shared" si="13"/>
        <v>#REF!</v>
      </c>
      <c r="H11" s="386">
        <v>0.7</v>
      </c>
      <c r="I11" s="386" t="e">
        <f t="shared" si="14"/>
        <v>#REF!</v>
      </c>
      <c r="J11" s="389" t="e">
        <f t="shared" si="15"/>
        <v>#REF!</v>
      </c>
      <c r="K11" s="386">
        <v>2.5</v>
      </c>
      <c r="L11" s="390" t="e">
        <f t="shared" si="3"/>
        <v>#REF!</v>
      </c>
      <c r="N11" s="385" t="str">
        <f t="shared" si="10"/>
        <v>18"</v>
      </c>
      <c r="O11" s="386">
        <f>'calc. perda energ'!R10</f>
        <v>168</v>
      </c>
      <c r="P11" s="387" t="e">
        <f t="shared" si="11"/>
        <v>#REF!</v>
      </c>
      <c r="Q11" s="386" t="e">
        <f t="shared" si="4"/>
        <v>#REF!</v>
      </c>
      <c r="R11" s="386">
        <v>11000</v>
      </c>
      <c r="S11" s="386" t="e">
        <f t="shared" si="5"/>
        <v>#REF!</v>
      </c>
      <c r="T11" s="386">
        <v>0.7</v>
      </c>
      <c r="U11" s="386" t="e">
        <f t="shared" si="6"/>
        <v>#REF!</v>
      </c>
      <c r="V11" s="389" t="e">
        <f t="shared" si="7"/>
        <v>#REF!</v>
      </c>
      <c r="W11" s="386">
        <v>2.5</v>
      </c>
      <c r="X11" s="391" t="e">
        <f t="shared" si="8"/>
        <v>#REF!</v>
      </c>
      <c r="AB11" s="392" t="s">
        <v>694</v>
      </c>
      <c r="AC11" s="429">
        <f>AC10</f>
        <v>112.90284456000001</v>
      </c>
      <c r="AD11" s="429">
        <f>AC11+AD10</f>
        <v>282.25711139999999</v>
      </c>
      <c r="AE11" s="429">
        <f t="shared" ref="AE11:AG11" si="18">AD11+AE10</f>
        <v>508.06280052</v>
      </c>
      <c r="AF11" s="429">
        <f t="shared" si="18"/>
        <v>733.86848964000001</v>
      </c>
      <c r="AG11" s="429">
        <f t="shared" si="18"/>
        <v>903.22275648000004</v>
      </c>
      <c r="AH11" s="429">
        <f>AG11+AH10</f>
        <v>1044.3513121800001</v>
      </c>
      <c r="AJ11" s="395" t="e">
        <f>D13+D21</f>
        <v>#REF!</v>
      </c>
      <c r="AL11" s="395" t="e">
        <f>AH11-AJ11</f>
        <v>#REF!</v>
      </c>
    </row>
    <row r="12" spans="1:38">
      <c r="B12" s="385" t="s">
        <v>695</v>
      </c>
      <c r="C12" s="386">
        <f>C9</f>
        <v>3342</v>
      </c>
      <c r="D12" s="387" t="e">
        <f>#REF!*$A$4</f>
        <v>#REF!</v>
      </c>
      <c r="E12" s="388" t="e">
        <f t="shared" si="12"/>
        <v>#REF!</v>
      </c>
      <c r="F12" s="386">
        <v>11000</v>
      </c>
      <c r="G12" s="386" t="e">
        <f t="shared" si="13"/>
        <v>#REF!</v>
      </c>
      <c r="H12" s="386">
        <v>0.7</v>
      </c>
      <c r="I12" s="386" t="e">
        <f t="shared" si="14"/>
        <v>#REF!</v>
      </c>
      <c r="J12" s="389" t="e">
        <f t="shared" si="15"/>
        <v>#REF!</v>
      </c>
      <c r="K12" s="386">
        <v>2.5</v>
      </c>
      <c r="L12" s="390" t="e">
        <f t="shared" si="3"/>
        <v>#REF!</v>
      </c>
      <c r="N12" s="385" t="str">
        <f t="shared" si="10"/>
        <v>20"</v>
      </c>
      <c r="O12" s="386">
        <f>O9</f>
        <v>163</v>
      </c>
      <c r="P12" s="387" t="e">
        <f t="shared" si="11"/>
        <v>#REF!</v>
      </c>
      <c r="Q12" s="386" t="e">
        <f t="shared" si="4"/>
        <v>#REF!</v>
      </c>
      <c r="R12" s="386">
        <v>11000</v>
      </c>
      <c r="S12" s="386" t="e">
        <f t="shared" si="5"/>
        <v>#REF!</v>
      </c>
      <c r="T12" s="386">
        <v>0.7</v>
      </c>
      <c r="U12" s="386" t="e">
        <f t="shared" si="6"/>
        <v>#REF!</v>
      </c>
      <c r="V12" s="389" t="e">
        <f t="shared" si="7"/>
        <v>#REF!</v>
      </c>
      <c r="W12" s="386">
        <v>2.5</v>
      </c>
      <c r="X12" s="391" t="e">
        <f t="shared" si="8"/>
        <v>#REF!</v>
      </c>
      <c r="AB12" s="392" t="s">
        <v>696</v>
      </c>
      <c r="AC12" s="396" t="e">
        <f>AC10*$AJ$14</f>
        <v>#REF!</v>
      </c>
      <c r="AD12" s="396" t="e">
        <f t="shared" ref="AD12:AH12" si="19">AD10*$AJ$14</f>
        <v>#REF!</v>
      </c>
      <c r="AE12" s="396" t="e">
        <f t="shared" si="19"/>
        <v>#REF!</v>
      </c>
      <c r="AF12" s="396" t="e">
        <f t="shared" si="19"/>
        <v>#REF!</v>
      </c>
      <c r="AG12" s="396" t="e">
        <f t="shared" si="19"/>
        <v>#REF!</v>
      </c>
      <c r="AH12" s="396" t="e">
        <f t="shared" si="19"/>
        <v>#REF!</v>
      </c>
    </row>
    <row r="13" spans="1:38">
      <c r="B13" s="397"/>
      <c r="C13" s="398"/>
      <c r="D13" s="409" t="e">
        <f>SUM(D5:D12)</f>
        <v>#REF!</v>
      </c>
      <c r="E13" s="398"/>
      <c r="F13" s="398"/>
      <c r="G13" s="398"/>
      <c r="H13" s="398"/>
      <c r="I13" s="398"/>
      <c r="J13" s="398"/>
      <c r="K13" s="398"/>
      <c r="L13" s="400" t="e">
        <f>SUM(L5:L12)</f>
        <v>#REF!</v>
      </c>
      <c r="N13" s="397"/>
      <c r="O13" s="398"/>
      <c r="P13" s="409" t="e">
        <f>SUM(P5:P12)</f>
        <v>#REF!</v>
      </c>
      <c r="Q13" s="398"/>
      <c r="R13" s="398"/>
      <c r="S13" s="398"/>
      <c r="T13" s="398"/>
      <c r="U13" s="398"/>
      <c r="V13" s="398"/>
      <c r="W13" s="398"/>
      <c r="X13" s="400" t="e">
        <f>SUM(X5:X12)</f>
        <v>#REF!</v>
      </c>
      <c r="AB13" s="392" t="s">
        <v>697</v>
      </c>
      <c r="AC13" s="396" t="e">
        <f>AC12</f>
        <v>#REF!</v>
      </c>
      <c r="AD13" s="396" t="e">
        <f>AC13+AD12</f>
        <v>#REF!</v>
      </c>
      <c r="AE13" s="396" t="e">
        <f t="shared" ref="AE13:AH13" si="20">AD13+AE12</f>
        <v>#REF!</v>
      </c>
      <c r="AF13" s="396" t="e">
        <f t="shared" si="20"/>
        <v>#REF!</v>
      </c>
      <c r="AG13" s="396" t="e">
        <f t="shared" si="20"/>
        <v>#REF!</v>
      </c>
      <c r="AH13" s="396" t="e">
        <f t="shared" si="20"/>
        <v>#REF!</v>
      </c>
      <c r="AJ13" s="378" t="s">
        <v>698</v>
      </c>
    </row>
    <row r="14" spans="1:38">
      <c r="B14" s="1447" t="s">
        <v>699</v>
      </c>
      <c r="C14" s="1448"/>
      <c r="D14" s="1448"/>
      <c r="E14" s="1448"/>
      <c r="F14" s="1448"/>
      <c r="G14" s="1448"/>
      <c r="H14" s="1448"/>
      <c r="I14" s="1448"/>
      <c r="J14" s="1448"/>
      <c r="K14" s="1448"/>
      <c r="L14" s="1449"/>
      <c r="N14" s="1450" t="s">
        <v>699</v>
      </c>
      <c r="O14" s="1451"/>
      <c r="P14" s="1451"/>
      <c r="Q14" s="1451"/>
      <c r="R14" s="1451"/>
      <c r="S14" s="1451"/>
      <c r="T14" s="1451"/>
      <c r="U14" s="1451"/>
      <c r="V14" s="1451"/>
      <c r="W14" s="1451"/>
      <c r="X14" s="1452"/>
      <c r="AB14" s="392" t="s">
        <v>700</v>
      </c>
      <c r="AC14" s="401" t="e">
        <f>$F$33+$F$41</f>
        <v>#REF!</v>
      </c>
      <c r="AD14" s="401" t="e">
        <f>$F$33+$F$41</f>
        <v>#REF!</v>
      </c>
      <c r="AE14" s="401" t="e">
        <f t="shared" ref="AE14:AH14" si="21">$F$33+$F$41</f>
        <v>#REF!</v>
      </c>
      <c r="AF14" s="401" t="e">
        <f t="shared" si="21"/>
        <v>#REF!</v>
      </c>
      <c r="AG14" s="401" t="e">
        <f t="shared" si="21"/>
        <v>#REF!</v>
      </c>
      <c r="AH14" s="401" t="e">
        <f t="shared" si="21"/>
        <v>#REF!</v>
      </c>
      <c r="AJ14" s="402" t="e">
        <f>#REF!</f>
        <v>#REF!</v>
      </c>
    </row>
    <row r="15" spans="1:38">
      <c r="B15" s="382" t="s">
        <v>668</v>
      </c>
      <c r="C15" s="383" t="s">
        <v>669</v>
      </c>
      <c r="D15" s="383" t="s">
        <v>670</v>
      </c>
      <c r="E15" s="383" t="s">
        <v>671</v>
      </c>
      <c r="F15" s="383" t="s">
        <v>672</v>
      </c>
      <c r="G15" s="383" t="s">
        <v>673</v>
      </c>
      <c r="H15" s="383" t="s">
        <v>674</v>
      </c>
      <c r="I15" s="383" t="s">
        <v>675</v>
      </c>
      <c r="J15" s="383" t="s">
        <v>676</v>
      </c>
      <c r="K15" s="383" t="s">
        <v>677</v>
      </c>
      <c r="L15" s="384" t="s">
        <v>678</v>
      </c>
      <c r="N15" s="382" t="s">
        <v>668</v>
      </c>
      <c r="O15" s="383" t="s">
        <v>669</v>
      </c>
      <c r="P15" s="383" t="s">
        <v>670</v>
      </c>
      <c r="Q15" s="383" t="s">
        <v>671</v>
      </c>
      <c r="R15" s="383" t="s">
        <v>672</v>
      </c>
      <c r="S15" s="383" t="s">
        <v>673</v>
      </c>
      <c r="T15" s="383" t="s">
        <v>674</v>
      </c>
      <c r="U15" s="383" t="s">
        <v>675</v>
      </c>
      <c r="V15" s="383" t="s">
        <v>676</v>
      </c>
      <c r="W15" s="383" t="s">
        <v>677</v>
      </c>
      <c r="X15" s="384" t="s">
        <v>678</v>
      </c>
    </row>
    <row r="16" spans="1:38">
      <c r="B16" s="385" t="s">
        <v>680</v>
      </c>
      <c r="C16" s="386">
        <v>10600</v>
      </c>
      <c r="D16" s="403" t="e">
        <f>#REF!*$A$4</f>
        <v>#REF!</v>
      </c>
      <c r="E16" s="388" t="e">
        <f>D16*C16</f>
        <v>#REF!</v>
      </c>
      <c r="F16" s="386">
        <v>11000</v>
      </c>
      <c r="G16" s="386" t="e">
        <f>E16/F16</f>
        <v>#REF!</v>
      </c>
      <c r="H16" s="386">
        <v>0.7</v>
      </c>
      <c r="I16" s="386" t="e">
        <f>G16/H16</f>
        <v>#REF!</v>
      </c>
      <c r="J16" s="389" t="e">
        <f>I16*24*365</f>
        <v>#REF!</v>
      </c>
      <c r="K16" s="386">
        <v>2.5</v>
      </c>
      <c r="L16" s="390" t="e">
        <f>J16*K16*$AA$1</f>
        <v>#REF!</v>
      </c>
      <c r="N16" s="385" t="str">
        <f>B16</f>
        <v>6"</v>
      </c>
      <c r="O16" s="386">
        <v>200</v>
      </c>
      <c r="P16" s="403" t="e">
        <f>D16</f>
        <v>#REF!</v>
      </c>
      <c r="Q16" s="386" t="e">
        <f t="shared" ref="Q16:Q17" si="22">P16*O16</f>
        <v>#REF!</v>
      </c>
      <c r="R16" s="386">
        <v>11000</v>
      </c>
      <c r="S16" s="386" t="e">
        <f t="shared" ref="S16:S17" si="23">Q16/R16</f>
        <v>#REF!</v>
      </c>
      <c r="T16" s="386">
        <v>0.7</v>
      </c>
      <c r="U16" s="386" t="e">
        <f t="shared" ref="U16:U17" si="24">S16/T16</f>
        <v>#REF!</v>
      </c>
      <c r="V16" s="389" t="e">
        <f t="shared" ref="V16:V17" si="25">U16*24*365</f>
        <v>#REF!</v>
      </c>
      <c r="W16" s="386">
        <v>2.5</v>
      </c>
      <c r="X16" s="391" t="e">
        <f>V16*W16*$AA$1</f>
        <v>#REF!</v>
      </c>
    </row>
    <row r="17" spans="1:36">
      <c r="B17" s="385" t="s">
        <v>701</v>
      </c>
      <c r="C17" s="386">
        <v>10659</v>
      </c>
      <c r="D17" s="403" t="e">
        <f>#REF!*$A$4</f>
        <v>#REF!</v>
      </c>
      <c r="E17" s="388" t="e">
        <f>D17*C17</f>
        <v>#REF!</v>
      </c>
      <c r="F17" s="386">
        <v>11000</v>
      </c>
      <c r="G17" s="386" t="e">
        <f>E17/F17</f>
        <v>#REF!</v>
      </c>
      <c r="H17" s="386">
        <v>0.7</v>
      </c>
      <c r="I17" s="386" t="e">
        <f>G17/H17</f>
        <v>#REF!</v>
      </c>
      <c r="J17" s="389" t="e">
        <f>I17*24*365</f>
        <v>#REF!</v>
      </c>
      <c r="K17" s="386">
        <v>2.5</v>
      </c>
      <c r="L17" s="390" t="e">
        <f>J17*K17*$AA$1</f>
        <v>#REF!</v>
      </c>
      <c r="N17" s="385" t="str">
        <f t="shared" ref="N17:N19" si="26">B17</f>
        <v>8"</v>
      </c>
      <c r="O17" s="386">
        <f>'calc. perda energ'!C24</f>
        <v>220.76300000000001</v>
      </c>
      <c r="P17" s="403" t="e">
        <f t="shared" ref="P17:P20" si="27">D17</f>
        <v>#REF!</v>
      </c>
      <c r="Q17" s="386" t="e">
        <f t="shared" si="22"/>
        <v>#REF!</v>
      </c>
      <c r="R17" s="386">
        <v>11000</v>
      </c>
      <c r="S17" s="386" t="e">
        <f t="shared" si="23"/>
        <v>#REF!</v>
      </c>
      <c r="T17" s="386">
        <v>0.7</v>
      </c>
      <c r="U17" s="386" t="e">
        <f t="shared" si="24"/>
        <v>#REF!</v>
      </c>
      <c r="V17" s="389" t="e">
        <f t="shared" si="25"/>
        <v>#REF!</v>
      </c>
      <c r="W17" s="386">
        <v>2.5</v>
      </c>
      <c r="X17" s="391" t="e">
        <f>V17*W17*$AA$1</f>
        <v>#REF!</v>
      </c>
      <c r="AJ17" s="378">
        <v>1044.3513119999998</v>
      </c>
    </row>
    <row r="18" spans="1:36">
      <c r="B18" s="385" t="s">
        <v>443</v>
      </c>
      <c r="C18" s="386">
        <v>10882</v>
      </c>
      <c r="D18" s="403" t="e">
        <f>#REF!*$A$4</f>
        <v>#REF!</v>
      </c>
      <c r="E18" s="388" t="e">
        <f>D18*C18</f>
        <v>#REF!</v>
      </c>
      <c r="F18" s="386">
        <v>11000</v>
      </c>
      <c r="G18" s="386" t="e">
        <f>E18/F18</f>
        <v>#REF!</v>
      </c>
      <c r="H18" s="386">
        <v>0.7</v>
      </c>
      <c r="I18" s="386" t="e">
        <f>G18/H18</f>
        <v>#REF!</v>
      </c>
      <c r="J18" s="389" t="e">
        <f>I18*24*365</f>
        <v>#REF!</v>
      </c>
      <c r="K18" s="386">
        <v>2.5</v>
      </c>
      <c r="L18" s="390" t="e">
        <f>J18*K18*$AA$1</f>
        <v>#REF!</v>
      </c>
      <c r="N18" s="385" t="str">
        <f t="shared" si="26"/>
        <v>10"</v>
      </c>
      <c r="O18" s="386">
        <f>'calc. perda energ'!F24</f>
        <v>230.21199999999999</v>
      </c>
      <c r="P18" s="403" t="e">
        <f t="shared" si="27"/>
        <v>#REF!</v>
      </c>
      <c r="Q18" s="386" t="e">
        <f>P18*O18</f>
        <v>#REF!</v>
      </c>
      <c r="R18" s="386">
        <v>11000</v>
      </c>
      <c r="S18" s="386" t="e">
        <f>Q18/R18</f>
        <v>#REF!</v>
      </c>
      <c r="T18" s="386">
        <v>0.7</v>
      </c>
      <c r="U18" s="386" t="e">
        <f>S18/T18</f>
        <v>#REF!</v>
      </c>
      <c r="V18" s="389" t="e">
        <f>U18*24*365</f>
        <v>#REF!</v>
      </c>
      <c r="W18" s="386">
        <v>2.5</v>
      </c>
      <c r="X18" s="391" t="e">
        <f>V18*W18*$AA$1</f>
        <v>#REF!</v>
      </c>
    </row>
    <row r="19" spans="1:36">
      <c r="B19" s="385" t="s">
        <v>681</v>
      </c>
      <c r="C19" s="386">
        <v>10854</v>
      </c>
      <c r="D19" s="403" t="e">
        <f>#REF!*$A$4</f>
        <v>#REF!</v>
      </c>
      <c r="E19" s="388" t="e">
        <f>D19*C19</f>
        <v>#REF!</v>
      </c>
      <c r="F19" s="386">
        <v>11000</v>
      </c>
      <c r="G19" s="386" t="e">
        <f>E19/F19</f>
        <v>#REF!</v>
      </c>
      <c r="H19" s="386">
        <v>0.7</v>
      </c>
      <c r="I19" s="386" t="e">
        <f>G19/H19</f>
        <v>#REF!</v>
      </c>
      <c r="J19" s="389" t="e">
        <f>I19*24*365</f>
        <v>#REF!</v>
      </c>
      <c r="K19" s="386">
        <v>2.5</v>
      </c>
      <c r="L19" s="390" t="e">
        <f>J19*K19*$AA$1</f>
        <v>#REF!</v>
      </c>
      <c r="N19" s="385" t="str">
        <f t="shared" si="26"/>
        <v>12"</v>
      </c>
      <c r="O19" s="386">
        <f>'calc. perda energ'!I24</f>
        <v>237.084</v>
      </c>
      <c r="P19" s="403" t="e">
        <f t="shared" si="27"/>
        <v>#REF!</v>
      </c>
      <c r="Q19" s="386" t="e">
        <f t="shared" ref="Q19:Q20" si="28">P19*O19</f>
        <v>#REF!</v>
      </c>
      <c r="R19" s="386">
        <v>11000</v>
      </c>
      <c r="S19" s="386" t="e">
        <f t="shared" ref="S19:S20" si="29">Q19/R19</f>
        <v>#REF!</v>
      </c>
      <c r="T19" s="386">
        <v>0.7</v>
      </c>
      <c r="U19" s="386" t="e">
        <f t="shared" ref="U19:U20" si="30">S19/T19</f>
        <v>#REF!</v>
      </c>
      <c r="V19" s="389" t="e">
        <f t="shared" ref="V19:V20" si="31">U19*24*365</f>
        <v>#REF!</v>
      </c>
      <c r="W19" s="386">
        <v>2.5</v>
      </c>
      <c r="X19" s="391" t="e">
        <f>V19*W19*$AA$1</f>
        <v>#REF!</v>
      </c>
    </row>
    <row r="20" spans="1:36">
      <c r="B20" s="404" t="s">
        <v>441</v>
      </c>
      <c r="C20" s="405">
        <v>10805</v>
      </c>
      <c r="D20" s="403" t="e">
        <f>#REF!*$A$4</f>
        <v>#REF!</v>
      </c>
      <c r="E20" s="407" t="e">
        <f t="shared" ref="E20" si="32">D20*C20</f>
        <v>#REF!</v>
      </c>
      <c r="F20" s="405">
        <v>11000</v>
      </c>
      <c r="G20" s="405" t="e">
        <f t="shared" ref="G20" si="33">E20/F20</f>
        <v>#REF!</v>
      </c>
      <c r="H20" s="405">
        <v>0.7</v>
      </c>
      <c r="I20" s="405" t="e">
        <f t="shared" ref="I20" si="34">G20/H20</f>
        <v>#REF!</v>
      </c>
      <c r="J20" s="408" t="e">
        <f t="shared" ref="J20" si="35">I20*24*365</f>
        <v>#REF!</v>
      </c>
      <c r="K20" s="405">
        <v>2.5</v>
      </c>
      <c r="L20" s="390" t="e">
        <f>J20*K20*$AA$1</f>
        <v>#REF!</v>
      </c>
      <c r="N20" s="404" t="str">
        <f>B20</f>
        <v>18"</v>
      </c>
      <c r="O20" s="405">
        <f>'calc. perda energ'!O24</f>
        <v>249</v>
      </c>
      <c r="P20" s="406" t="e">
        <f t="shared" si="27"/>
        <v>#REF!</v>
      </c>
      <c r="Q20" s="405" t="e">
        <f t="shared" si="28"/>
        <v>#REF!</v>
      </c>
      <c r="R20" s="405">
        <v>11000</v>
      </c>
      <c r="S20" s="405" t="e">
        <f t="shared" si="29"/>
        <v>#REF!</v>
      </c>
      <c r="T20" s="405">
        <v>0.7</v>
      </c>
      <c r="U20" s="405" t="e">
        <f t="shared" si="30"/>
        <v>#REF!</v>
      </c>
      <c r="V20" s="408" t="e">
        <f t="shared" si="31"/>
        <v>#REF!</v>
      </c>
      <c r="W20" s="405">
        <v>2.5</v>
      </c>
      <c r="X20" s="391" t="e">
        <f>V20*W20*$AA$1</f>
        <v>#REF!</v>
      </c>
    </row>
    <row r="21" spans="1:36">
      <c r="B21" s="397"/>
      <c r="C21" s="398"/>
      <c r="D21" s="409" t="e">
        <f>SUM(D16:D20)</f>
        <v>#REF!</v>
      </c>
      <c r="E21" s="398"/>
      <c r="F21" s="398"/>
      <c r="G21" s="398"/>
      <c r="H21" s="398"/>
      <c r="I21" s="398"/>
      <c r="J21" s="398"/>
      <c r="K21" s="398"/>
      <c r="L21" s="400" t="e">
        <f>SUM(L16:L20)</f>
        <v>#REF!</v>
      </c>
      <c r="N21" s="397"/>
      <c r="O21" s="398"/>
      <c r="P21" s="409" t="e">
        <f>SUM(P16:P20)</f>
        <v>#REF!</v>
      </c>
      <c r="Q21" s="398"/>
      <c r="R21" s="398"/>
      <c r="S21" s="398"/>
      <c r="T21" s="398"/>
      <c r="U21" s="398"/>
      <c r="V21" s="398"/>
      <c r="W21" s="398"/>
      <c r="X21" s="400" t="e">
        <f>SUM(X16:X20)</f>
        <v>#REF!</v>
      </c>
    </row>
    <row r="23" spans="1:36">
      <c r="B23" s="1440" t="s">
        <v>702</v>
      </c>
      <c r="C23" s="1440"/>
      <c r="D23" s="1440"/>
      <c r="E23" s="1440"/>
      <c r="F23" s="1440"/>
      <c r="N23" s="1440" t="s">
        <v>702</v>
      </c>
      <c r="O23" s="1440"/>
      <c r="P23" s="1440"/>
      <c r="Q23" s="1440"/>
      <c r="R23" s="1440"/>
    </row>
    <row r="24" spans="1:36" ht="25.5">
      <c r="B24" s="410" t="s">
        <v>703</v>
      </c>
      <c r="C24" s="411" t="s">
        <v>47</v>
      </c>
      <c r="D24" s="410" t="s">
        <v>704</v>
      </c>
      <c r="E24" s="410" t="s">
        <v>705</v>
      </c>
      <c r="F24" s="410" t="s">
        <v>706</v>
      </c>
      <c r="H24" s="412"/>
      <c r="N24" s="410" t="s">
        <v>703</v>
      </c>
      <c r="O24" s="411" t="s">
        <v>47</v>
      </c>
      <c r="P24" s="410" t="s">
        <v>707</v>
      </c>
      <c r="Q24" s="410" t="s">
        <v>705</v>
      </c>
      <c r="R24" s="410" t="s">
        <v>706</v>
      </c>
      <c r="T24" s="413" t="s">
        <v>708</v>
      </c>
      <c r="U24" s="413" t="s">
        <v>709</v>
      </c>
      <c r="W24" s="414" t="str">
        <f>T24</f>
        <v>ECONOMIA ENERGIA (ano)</v>
      </c>
      <c r="X24" s="414" t="str">
        <f>W24</f>
        <v>ECONOMIA ENERGIA (ano)</v>
      </c>
    </row>
    <row r="25" spans="1:36">
      <c r="A25" s="386" t="s">
        <v>333</v>
      </c>
      <c r="B25" s="415" t="str">
        <f>B5</f>
        <v>3"</v>
      </c>
      <c r="C25" s="416" t="e">
        <f>D5</f>
        <v>#REF!</v>
      </c>
      <c r="D25" s="417" t="e">
        <f>E5</f>
        <v>#REF!</v>
      </c>
      <c r="E25" s="418" t="e">
        <f t="shared" ref="E25:E32" si="36">L5</f>
        <v>#REF!</v>
      </c>
      <c r="F25" s="418" t="e">
        <f>E25/12</f>
        <v>#REF!</v>
      </c>
      <c r="G25" s="394"/>
      <c r="H25" s="419"/>
      <c r="M25" s="386" t="s">
        <v>333</v>
      </c>
      <c r="N25" s="415" t="str">
        <f>N5</f>
        <v>3"</v>
      </c>
      <c r="O25" s="416" t="e">
        <f>P5</f>
        <v>#REF!</v>
      </c>
      <c r="P25" s="417" t="e">
        <f>Q5</f>
        <v>#REF!</v>
      </c>
      <c r="Q25" s="418" t="e">
        <f t="shared" ref="Q25:Q32" si="37">X5</f>
        <v>#REF!</v>
      </c>
      <c r="R25" s="418" t="e">
        <f>Q25/12</f>
        <v>#REF!</v>
      </c>
      <c r="T25" s="420" t="e">
        <f>E25-Q25</f>
        <v>#REF!</v>
      </c>
      <c r="U25" s="420" t="e">
        <f>T25/12</f>
        <v>#REF!</v>
      </c>
      <c r="W25" s="421" t="e">
        <f>T34</f>
        <v>#REF!</v>
      </c>
      <c r="X25" s="421" t="e">
        <f>T41</f>
        <v>#REF!</v>
      </c>
    </row>
    <row r="26" spans="1:36">
      <c r="A26" s="386" t="s">
        <v>333</v>
      </c>
      <c r="B26" s="415" t="str">
        <f t="shared" ref="B26:B30" si="38">B6</f>
        <v>6"</v>
      </c>
      <c r="C26" s="416" t="e">
        <f t="shared" ref="C26:D32" si="39">D6</f>
        <v>#REF!</v>
      </c>
      <c r="D26" s="417" t="e">
        <f t="shared" si="39"/>
        <v>#REF!</v>
      </c>
      <c r="E26" s="418" t="e">
        <f t="shared" si="36"/>
        <v>#REF!</v>
      </c>
      <c r="F26" s="418" t="e">
        <f t="shared" ref="F26:F32" si="40">E26/12</f>
        <v>#REF!</v>
      </c>
      <c r="M26" s="386" t="s">
        <v>333</v>
      </c>
      <c r="N26" s="415" t="str">
        <f t="shared" ref="N26:N30" si="41">N6</f>
        <v>6"</v>
      </c>
      <c r="O26" s="416" t="e">
        <f t="shared" ref="O26:P32" si="42">P6</f>
        <v>#REF!</v>
      </c>
      <c r="P26" s="417" t="e">
        <f t="shared" si="42"/>
        <v>#REF!</v>
      </c>
      <c r="Q26" s="418" t="e">
        <f t="shared" si="37"/>
        <v>#REF!</v>
      </c>
      <c r="R26" s="418" t="e">
        <f t="shared" ref="R26:R32" si="43">Q26/12</f>
        <v>#REF!</v>
      </c>
      <c r="T26" s="420" t="e">
        <f t="shared" ref="T26:T40" si="44">E26-Q26</f>
        <v>#REF!</v>
      </c>
      <c r="U26" s="420" t="e">
        <f t="shared" ref="U26:U40" si="45">T26/12</f>
        <v>#REF!</v>
      </c>
      <c r="W26" s="419" t="e">
        <f>W25/12</f>
        <v>#REF!</v>
      </c>
      <c r="X26" s="419" t="e">
        <f>X25/12</f>
        <v>#REF!</v>
      </c>
    </row>
    <row r="27" spans="1:36">
      <c r="A27" s="386" t="s">
        <v>333</v>
      </c>
      <c r="B27" s="415" t="str">
        <f t="shared" si="38"/>
        <v>10"</v>
      </c>
      <c r="C27" s="416" t="e">
        <f t="shared" si="39"/>
        <v>#REF!</v>
      </c>
      <c r="D27" s="417" t="e">
        <f t="shared" si="39"/>
        <v>#REF!</v>
      </c>
      <c r="E27" s="418" t="e">
        <f t="shared" si="36"/>
        <v>#REF!</v>
      </c>
      <c r="F27" s="418" t="e">
        <f t="shared" si="40"/>
        <v>#REF!</v>
      </c>
      <c r="M27" s="386" t="s">
        <v>333</v>
      </c>
      <c r="N27" s="415" t="str">
        <f t="shared" si="41"/>
        <v>10"</v>
      </c>
      <c r="O27" s="416" t="e">
        <f t="shared" si="42"/>
        <v>#REF!</v>
      </c>
      <c r="P27" s="417" t="e">
        <f t="shared" si="42"/>
        <v>#REF!</v>
      </c>
      <c r="Q27" s="418" t="e">
        <f t="shared" si="37"/>
        <v>#REF!</v>
      </c>
      <c r="R27" s="418" t="e">
        <f t="shared" si="43"/>
        <v>#REF!</v>
      </c>
      <c r="T27" s="420" t="e">
        <f t="shared" si="44"/>
        <v>#REF!</v>
      </c>
      <c r="U27" s="420" t="e">
        <f t="shared" si="45"/>
        <v>#REF!</v>
      </c>
    </row>
    <row r="28" spans="1:36">
      <c r="A28" s="386" t="s">
        <v>333</v>
      </c>
      <c r="B28" s="415" t="str">
        <f t="shared" si="38"/>
        <v>12"</v>
      </c>
      <c r="C28" s="416" t="e">
        <f t="shared" si="39"/>
        <v>#REF!</v>
      </c>
      <c r="D28" s="417" t="e">
        <f t="shared" si="39"/>
        <v>#REF!</v>
      </c>
      <c r="E28" s="418" t="e">
        <f t="shared" si="36"/>
        <v>#REF!</v>
      </c>
      <c r="F28" s="418" t="e">
        <f t="shared" si="40"/>
        <v>#REF!</v>
      </c>
      <c r="M28" s="386" t="s">
        <v>333</v>
      </c>
      <c r="N28" s="415" t="str">
        <f t="shared" si="41"/>
        <v>12"</v>
      </c>
      <c r="O28" s="416" t="e">
        <f t="shared" si="42"/>
        <v>#REF!</v>
      </c>
      <c r="P28" s="417" t="e">
        <f t="shared" si="42"/>
        <v>#REF!</v>
      </c>
      <c r="Q28" s="418" t="e">
        <f t="shared" si="37"/>
        <v>#REF!</v>
      </c>
      <c r="R28" s="418" t="e">
        <f t="shared" si="43"/>
        <v>#REF!</v>
      </c>
      <c r="T28" s="420" t="e">
        <f t="shared" si="44"/>
        <v>#REF!</v>
      </c>
      <c r="U28" s="420" t="e">
        <f t="shared" si="45"/>
        <v>#REF!</v>
      </c>
    </row>
    <row r="29" spans="1:36">
      <c r="A29" s="386" t="s">
        <v>333</v>
      </c>
      <c r="B29" s="415" t="str">
        <f t="shared" si="38"/>
        <v>14"</v>
      </c>
      <c r="C29" s="416" t="e">
        <f t="shared" si="39"/>
        <v>#REF!</v>
      </c>
      <c r="D29" s="417" t="e">
        <f t="shared" si="39"/>
        <v>#REF!</v>
      </c>
      <c r="E29" s="418" t="e">
        <f t="shared" si="36"/>
        <v>#REF!</v>
      </c>
      <c r="F29" s="418" t="e">
        <f t="shared" si="40"/>
        <v>#REF!</v>
      </c>
      <c r="M29" s="386" t="s">
        <v>333</v>
      </c>
      <c r="N29" s="415" t="str">
        <f t="shared" si="41"/>
        <v>14"</v>
      </c>
      <c r="O29" s="416" t="e">
        <f t="shared" si="42"/>
        <v>#REF!</v>
      </c>
      <c r="P29" s="417" t="e">
        <f t="shared" si="42"/>
        <v>#REF!</v>
      </c>
      <c r="Q29" s="418" t="e">
        <f t="shared" si="37"/>
        <v>#REF!</v>
      </c>
      <c r="R29" s="418" t="e">
        <f t="shared" si="43"/>
        <v>#REF!</v>
      </c>
      <c r="T29" s="420" t="e">
        <f t="shared" si="44"/>
        <v>#REF!</v>
      </c>
      <c r="U29" s="420" t="e">
        <f t="shared" si="45"/>
        <v>#REF!</v>
      </c>
    </row>
    <row r="30" spans="1:36">
      <c r="A30" s="386" t="s">
        <v>333</v>
      </c>
      <c r="B30" s="415" t="str">
        <f t="shared" si="38"/>
        <v>16"</v>
      </c>
      <c r="C30" s="416" t="e">
        <f t="shared" si="39"/>
        <v>#REF!</v>
      </c>
      <c r="D30" s="417" t="e">
        <f t="shared" si="39"/>
        <v>#REF!</v>
      </c>
      <c r="E30" s="418" t="e">
        <f t="shared" si="36"/>
        <v>#REF!</v>
      </c>
      <c r="F30" s="418" t="e">
        <f t="shared" si="40"/>
        <v>#REF!</v>
      </c>
      <c r="M30" s="386" t="s">
        <v>333</v>
      </c>
      <c r="N30" s="415" t="str">
        <f t="shared" si="41"/>
        <v>16"</v>
      </c>
      <c r="O30" s="416" t="e">
        <f t="shared" si="42"/>
        <v>#REF!</v>
      </c>
      <c r="P30" s="417" t="e">
        <f t="shared" si="42"/>
        <v>#REF!</v>
      </c>
      <c r="Q30" s="418" t="e">
        <f t="shared" si="37"/>
        <v>#REF!</v>
      </c>
      <c r="R30" s="418" t="e">
        <f t="shared" si="43"/>
        <v>#REF!</v>
      </c>
      <c r="T30" s="420" t="e">
        <f t="shared" si="44"/>
        <v>#REF!</v>
      </c>
      <c r="U30" s="420" t="e">
        <f t="shared" si="45"/>
        <v>#REF!</v>
      </c>
    </row>
    <row r="31" spans="1:36">
      <c r="A31" s="386" t="s">
        <v>333</v>
      </c>
      <c r="B31" s="415" t="str">
        <f>B11</f>
        <v>18"</v>
      </c>
      <c r="C31" s="416" t="e">
        <f t="shared" si="39"/>
        <v>#REF!</v>
      </c>
      <c r="D31" s="417" t="e">
        <f t="shared" si="39"/>
        <v>#REF!</v>
      </c>
      <c r="E31" s="418" t="e">
        <f t="shared" si="36"/>
        <v>#REF!</v>
      </c>
      <c r="F31" s="418" t="e">
        <f t="shared" si="40"/>
        <v>#REF!</v>
      </c>
      <c r="M31" s="386" t="s">
        <v>333</v>
      </c>
      <c r="N31" s="415" t="str">
        <f>N11</f>
        <v>18"</v>
      </c>
      <c r="O31" s="416" t="e">
        <f t="shared" si="42"/>
        <v>#REF!</v>
      </c>
      <c r="P31" s="417" t="e">
        <f t="shared" si="42"/>
        <v>#REF!</v>
      </c>
      <c r="Q31" s="418" t="e">
        <f t="shared" si="37"/>
        <v>#REF!</v>
      </c>
      <c r="R31" s="418" t="e">
        <f t="shared" si="43"/>
        <v>#REF!</v>
      </c>
      <c r="T31" s="420" t="e">
        <f t="shared" si="44"/>
        <v>#REF!</v>
      </c>
      <c r="U31" s="420" t="e">
        <f t="shared" si="45"/>
        <v>#REF!</v>
      </c>
    </row>
    <row r="32" spans="1:36">
      <c r="A32" s="386" t="s">
        <v>333</v>
      </c>
      <c r="B32" s="415" t="str">
        <f>B12</f>
        <v>20"</v>
      </c>
      <c r="C32" s="416" t="e">
        <f t="shared" si="39"/>
        <v>#REF!</v>
      </c>
      <c r="D32" s="417" t="e">
        <f t="shared" si="39"/>
        <v>#REF!</v>
      </c>
      <c r="E32" s="418" t="e">
        <f t="shared" si="36"/>
        <v>#REF!</v>
      </c>
      <c r="F32" s="418" t="e">
        <f t="shared" si="40"/>
        <v>#REF!</v>
      </c>
      <c r="M32" s="386" t="s">
        <v>333</v>
      </c>
      <c r="N32" s="415" t="str">
        <f>N12</f>
        <v>20"</v>
      </c>
      <c r="O32" s="416" t="e">
        <f t="shared" si="42"/>
        <v>#REF!</v>
      </c>
      <c r="P32" s="417" t="e">
        <f t="shared" si="42"/>
        <v>#REF!</v>
      </c>
      <c r="Q32" s="418" t="e">
        <f t="shared" si="37"/>
        <v>#REF!</v>
      </c>
      <c r="R32" s="418" t="e">
        <f t="shared" si="43"/>
        <v>#REF!</v>
      </c>
      <c r="T32" s="420" t="e">
        <f t="shared" si="44"/>
        <v>#REF!</v>
      </c>
      <c r="U32" s="420" t="e">
        <f t="shared" si="45"/>
        <v>#REF!</v>
      </c>
    </row>
    <row r="33" spans="1:21">
      <c r="A33" s="386"/>
      <c r="B33" s="422" t="s">
        <v>710</v>
      </c>
      <c r="C33" s="423" t="e">
        <f>SUM(C25:C32)</f>
        <v>#REF!</v>
      </c>
      <c r="D33" s="424"/>
      <c r="E33" s="425" t="e">
        <f>SUM(E25:E32)</f>
        <v>#REF!</v>
      </c>
      <c r="F33" s="425" t="e">
        <f>SUM(F25:F32)</f>
        <v>#REF!</v>
      </c>
      <c r="H33" s="419"/>
      <c r="M33" s="386"/>
      <c r="N33" s="422"/>
      <c r="O33" s="423"/>
      <c r="P33" s="424"/>
      <c r="Q33" s="425" t="e">
        <f>SUM(Q25:Q32)</f>
        <v>#REF!</v>
      </c>
      <c r="R33" s="425" t="e">
        <f>SUM(R25:R32)</f>
        <v>#REF!</v>
      </c>
      <c r="T33" s="420"/>
      <c r="U33" s="420"/>
    </row>
    <row r="34" spans="1:21">
      <c r="A34" s="386"/>
      <c r="B34" s="1440" t="s">
        <v>711</v>
      </c>
      <c r="C34" s="1440"/>
      <c r="D34" s="1440"/>
      <c r="E34" s="1440"/>
      <c r="F34" s="1440"/>
      <c r="H34" s="419"/>
      <c r="M34" s="386"/>
      <c r="N34" s="1440" t="s">
        <v>711</v>
      </c>
      <c r="O34" s="1440"/>
      <c r="P34" s="1440"/>
      <c r="Q34" s="1440"/>
      <c r="R34" s="1440"/>
      <c r="T34" s="426" t="e">
        <f>SUM(T25:T32)</f>
        <v>#REF!</v>
      </c>
      <c r="U34" s="420"/>
    </row>
    <row r="35" spans="1:21">
      <c r="B35" s="410" t="s">
        <v>703</v>
      </c>
      <c r="C35" s="410" t="s">
        <v>47</v>
      </c>
      <c r="D35" s="410" t="s">
        <v>704</v>
      </c>
      <c r="E35" s="410" t="s">
        <v>705</v>
      </c>
      <c r="F35" s="410" t="s">
        <v>706</v>
      </c>
      <c r="N35" s="410" t="s">
        <v>703</v>
      </c>
      <c r="O35" s="410" t="s">
        <v>47</v>
      </c>
      <c r="P35" s="410" t="s">
        <v>707</v>
      </c>
      <c r="Q35" s="410" t="s">
        <v>705</v>
      </c>
      <c r="R35" s="410" t="s">
        <v>706</v>
      </c>
      <c r="T35" s="420"/>
      <c r="U35" s="420"/>
    </row>
    <row r="36" spans="1:21">
      <c r="A36" s="386" t="s">
        <v>334</v>
      </c>
      <c r="B36" s="415" t="str">
        <f>B16</f>
        <v>6"</v>
      </c>
      <c r="C36" s="427" t="e">
        <f>D16</f>
        <v>#REF!</v>
      </c>
      <c r="D36" s="417" t="e">
        <f>E16</f>
        <v>#REF!</v>
      </c>
      <c r="E36" s="418" t="e">
        <f>L16</f>
        <v>#REF!</v>
      </c>
      <c r="F36" s="418" t="e">
        <f t="shared" ref="F36:F39" si="46">E36/12</f>
        <v>#REF!</v>
      </c>
      <c r="M36" s="386" t="s">
        <v>334</v>
      </c>
      <c r="N36" s="415" t="str">
        <f>N16</f>
        <v>6"</v>
      </c>
      <c r="O36" s="427" t="e">
        <f>P16</f>
        <v>#REF!</v>
      </c>
      <c r="P36" s="417" t="e">
        <f>Q16</f>
        <v>#REF!</v>
      </c>
      <c r="Q36" s="418" t="e">
        <f>X16</f>
        <v>#REF!</v>
      </c>
      <c r="R36" s="418" t="e">
        <f t="shared" ref="R36:R39" si="47">Q36/12</f>
        <v>#REF!</v>
      </c>
      <c r="T36" s="420" t="e">
        <f t="shared" si="44"/>
        <v>#REF!</v>
      </c>
      <c r="U36" s="420" t="e">
        <f t="shared" si="45"/>
        <v>#REF!</v>
      </c>
    </row>
    <row r="37" spans="1:21">
      <c r="A37" s="386" t="s">
        <v>334</v>
      </c>
      <c r="B37" s="427" t="str">
        <f t="shared" ref="B37:B40" si="48">B17</f>
        <v>8"</v>
      </c>
      <c r="C37" s="427" t="e">
        <f t="shared" ref="C37:D40" si="49">D17</f>
        <v>#REF!</v>
      </c>
      <c r="D37" s="417" t="e">
        <f t="shared" si="49"/>
        <v>#REF!</v>
      </c>
      <c r="E37" s="418" t="e">
        <f t="shared" ref="E37:E40" si="50">L17</f>
        <v>#REF!</v>
      </c>
      <c r="F37" s="418" t="e">
        <f t="shared" si="46"/>
        <v>#REF!</v>
      </c>
      <c r="M37" s="386" t="s">
        <v>334</v>
      </c>
      <c r="N37" s="427" t="str">
        <f t="shared" ref="N37:N40" si="51">N17</f>
        <v>8"</v>
      </c>
      <c r="O37" s="427" t="e">
        <f t="shared" ref="O37:P40" si="52">P17</f>
        <v>#REF!</v>
      </c>
      <c r="P37" s="417" t="e">
        <f t="shared" si="52"/>
        <v>#REF!</v>
      </c>
      <c r="Q37" s="418" t="e">
        <f t="shared" ref="Q37:Q40" si="53">X17</f>
        <v>#REF!</v>
      </c>
      <c r="R37" s="418" t="e">
        <f t="shared" si="47"/>
        <v>#REF!</v>
      </c>
      <c r="T37" s="420" t="e">
        <f t="shared" si="44"/>
        <v>#REF!</v>
      </c>
      <c r="U37" s="420" t="e">
        <f t="shared" si="45"/>
        <v>#REF!</v>
      </c>
    </row>
    <row r="38" spans="1:21">
      <c r="A38" s="386" t="s">
        <v>334</v>
      </c>
      <c r="B38" s="427" t="str">
        <f t="shared" si="48"/>
        <v>10"</v>
      </c>
      <c r="C38" s="427" t="e">
        <f t="shared" si="49"/>
        <v>#REF!</v>
      </c>
      <c r="D38" s="417" t="e">
        <f t="shared" si="49"/>
        <v>#REF!</v>
      </c>
      <c r="E38" s="418" t="e">
        <f t="shared" si="50"/>
        <v>#REF!</v>
      </c>
      <c r="F38" s="418" t="e">
        <f t="shared" si="46"/>
        <v>#REF!</v>
      </c>
      <c r="M38" s="386" t="s">
        <v>334</v>
      </c>
      <c r="N38" s="427" t="str">
        <f t="shared" si="51"/>
        <v>10"</v>
      </c>
      <c r="O38" s="427" t="e">
        <f t="shared" si="52"/>
        <v>#REF!</v>
      </c>
      <c r="P38" s="417" t="e">
        <f t="shared" si="52"/>
        <v>#REF!</v>
      </c>
      <c r="Q38" s="418" t="e">
        <f t="shared" si="53"/>
        <v>#REF!</v>
      </c>
      <c r="R38" s="418" t="e">
        <f t="shared" si="47"/>
        <v>#REF!</v>
      </c>
      <c r="T38" s="420" t="e">
        <f t="shared" si="44"/>
        <v>#REF!</v>
      </c>
      <c r="U38" s="420" t="e">
        <f t="shared" si="45"/>
        <v>#REF!</v>
      </c>
    </row>
    <row r="39" spans="1:21">
      <c r="A39" s="386" t="s">
        <v>334</v>
      </c>
      <c r="B39" s="427" t="str">
        <f t="shared" si="48"/>
        <v>12"</v>
      </c>
      <c r="C39" s="427" t="e">
        <f t="shared" si="49"/>
        <v>#REF!</v>
      </c>
      <c r="D39" s="417" t="e">
        <f t="shared" si="49"/>
        <v>#REF!</v>
      </c>
      <c r="E39" s="418" t="e">
        <f t="shared" si="50"/>
        <v>#REF!</v>
      </c>
      <c r="F39" s="418" t="e">
        <f t="shared" si="46"/>
        <v>#REF!</v>
      </c>
      <c r="M39" s="386" t="s">
        <v>334</v>
      </c>
      <c r="N39" s="427" t="str">
        <f t="shared" si="51"/>
        <v>12"</v>
      </c>
      <c r="O39" s="427" t="e">
        <f t="shared" si="52"/>
        <v>#REF!</v>
      </c>
      <c r="P39" s="417" t="e">
        <f t="shared" si="52"/>
        <v>#REF!</v>
      </c>
      <c r="Q39" s="418" t="e">
        <f t="shared" si="53"/>
        <v>#REF!</v>
      </c>
      <c r="R39" s="418" t="e">
        <f t="shared" si="47"/>
        <v>#REF!</v>
      </c>
      <c r="T39" s="420" t="e">
        <f t="shared" si="44"/>
        <v>#REF!</v>
      </c>
      <c r="U39" s="420" t="e">
        <f t="shared" si="45"/>
        <v>#REF!</v>
      </c>
    </row>
    <row r="40" spans="1:21">
      <c r="A40" s="386" t="s">
        <v>334</v>
      </c>
      <c r="B40" s="427" t="str">
        <f t="shared" si="48"/>
        <v>18"</v>
      </c>
      <c r="C40" s="427" t="e">
        <f t="shared" si="49"/>
        <v>#REF!</v>
      </c>
      <c r="D40" s="417" t="e">
        <f t="shared" si="49"/>
        <v>#REF!</v>
      </c>
      <c r="E40" s="418" t="e">
        <f t="shared" si="50"/>
        <v>#REF!</v>
      </c>
      <c r="F40" s="418" t="e">
        <f>E40/12</f>
        <v>#REF!</v>
      </c>
      <c r="M40" s="386" t="s">
        <v>334</v>
      </c>
      <c r="N40" s="427" t="str">
        <f t="shared" si="51"/>
        <v>18"</v>
      </c>
      <c r="O40" s="427" t="e">
        <f t="shared" si="52"/>
        <v>#REF!</v>
      </c>
      <c r="P40" s="417" t="e">
        <f t="shared" si="52"/>
        <v>#REF!</v>
      </c>
      <c r="Q40" s="418" t="e">
        <f t="shared" si="53"/>
        <v>#REF!</v>
      </c>
      <c r="R40" s="418" t="e">
        <f>Q40/12</f>
        <v>#REF!</v>
      </c>
      <c r="T40" s="420" t="e">
        <f t="shared" si="44"/>
        <v>#REF!</v>
      </c>
      <c r="U40" s="420" t="e">
        <f t="shared" si="45"/>
        <v>#REF!</v>
      </c>
    </row>
    <row r="41" spans="1:21">
      <c r="B41" s="422" t="s">
        <v>710</v>
      </c>
      <c r="C41" s="423" t="e">
        <f>SUM(C35:C40)</f>
        <v>#REF!</v>
      </c>
      <c r="D41" s="428"/>
      <c r="E41" s="425" t="e">
        <f>SUM(E33:E40)</f>
        <v>#REF!</v>
      </c>
      <c r="F41" s="425" t="e">
        <f>SUM(F33:F40)</f>
        <v>#REF!</v>
      </c>
      <c r="M41" s="386"/>
      <c r="N41" s="386"/>
      <c r="O41" s="429"/>
      <c r="P41" s="389"/>
      <c r="Q41" s="425" t="e">
        <f>SUM(Q36:Q40)</f>
        <v>#REF!</v>
      </c>
      <c r="R41" s="425" t="e">
        <f>SUM(R36:R40)</f>
        <v>#REF!</v>
      </c>
      <c r="T41" s="426" t="e">
        <f>SUM(T36:T40)</f>
        <v>#REF!</v>
      </c>
    </row>
    <row r="42" spans="1:21">
      <c r="T42" s="426"/>
    </row>
    <row r="43" spans="1:21">
      <c r="T43" s="430" t="e">
        <f>T34+T41</f>
        <v>#REF!</v>
      </c>
    </row>
  </sheetData>
  <mergeCells count="10">
    <mergeCell ref="B23:F23"/>
    <mergeCell ref="N23:R23"/>
    <mergeCell ref="B34:F34"/>
    <mergeCell ref="N34:R34"/>
    <mergeCell ref="B1:L1"/>
    <mergeCell ref="N1:X1"/>
    <mergeCell ref="B3:L3"/>
    <mergeCell ref="N3:X3"/>
    <mergeCell ref="B14:L14"/>
    <mergeCell ref="N14:X14"/>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2"/>
  <dimension ref="A3:S24"/>
  <sheetViews>
    <sheetView showGridLines="0" topLeftCell="A13" zoomScale="80" zoomScaleNormal="80" workbookViewId="0">
      <selection activeCell="J27" sqref="J27"/>
    </sheetView>
  </sheetViews>
  <sheetFormatPr defaultColWidth="9.140625" defaultRowHeight="15"/>
  <cols>
    <col min="1" max="1" width="18.85546875" style="378" bestFit="1" customWidth="1"/>
    <col min="2" max="2" width="16.28515625" style="378" bestFit="1" customWidth="1"/>
    <col min="3" max="3" width="20" style="378" bestFit="1" customWidth="1"/>
    <col min="4" max="4" width="12.28515625" style="378" bestFit="1" customWidth="1"/>
    <col min="5" max="5" width="16.28515625" style="378" bestFit="1" customWidth="1"/>
    <col min="6" max="6" width="20" style="378" bestFit="1" customWidth="1"/>
    <col min="7" max="7" width="12.28515625" style="378" bestFit="1" customWidth="1"/>
    <col min="8" max="8" width="16.28515625" style="378" bestFit="1" customWidth="1"/>
    <col min="9" max="9" width="20" style="378" bestFit="1" customWidth="1"/>
    <col min="10" max="10" width="12.28515625" style="378" bestFit="1" customWidth="1"/>
    <col min="11" max="11" width="16.28515625" style="378" bestFit="1" customWidth="1"/>
    <col min="12" max="12" width="20" style="378" bestFit="1" customWidth="1"/>
    <col min="13" max="13" width="12.28515625" style="378" bestFit="1" customWidth="1"/>
    <col min="14" max="14" width="16.28515625" style="378" bestFit="1" customWidth="1"/>
    <col min="15" max="15" width="20" style="378" bestFit="1" customWidth="1"/>
    <col min="16" max="16" width="12.28515625" style="378" bestFit="1" customWidth="1"/>
    <col min="17" max="17" width="16.28515625" style="378" bestFit="1" customWidth="1"/>
    <col min="18" max="18" width="20" style="378" bestFit="1" customWidth="1"/>
    <col min="19" max="19" width="12.28515625" style="378" bestFit="1" customWidth="1"/>
    <col min="20" max="16384" width="9.140625" style="378"/>
  </cols>
  <sheetData>
    <row r="3" spans="1:19" ht="14.45" customHeight="1">
      <c r="A3" s="1453" t="s">
        <v>713</v>
      </c>
      <c r="B3" s="1454"/>
      <c r="C3" s="1454"/>
      <c r="D3" s="1454"/>
      <c r="E3" s="1454"/>
      <c r="F3" s="1454"/>
      <c r="G3" s="1454"/>
      <c r="H3" s="1454"/>
      <c r="I3" s="1454"/>
      <c r="J3" s="1454"/>
      <c r="K3" s="1454"/>
      <c r="L3" s="1454"/>
      <c r="M3" s="1454"/>
      <c r="N3" s="1454"/>
      <c r="O3" s="1454"/>
      <c r="P3" s="1454"/>
      <c r="Q3" s="1454"/>
      <c r="R3" s="1454"/>
      <c r="S3" s="1454"/>
    </row>
    <row r="4" spans="1:19" ht="15.75" thickBot="1">
      <c r="A4" s="1455"/>
      <c r="B4" s="1456"/>
      <c r="C4" s="1456"/>
      <c r="D4" s="1456"/>
      <c r="E4" s="1456"/>
      <c r="F4" s="1456"/>
      <c r="G4" s="1456"/>
      <c r="H4" s="1456"/>
      <c r="I4" s="1456"/>
      <c r="J4" s="1456"/>
      <c r="K4" s="1456"/>
      <c r="L4" s="1456"/>
      <c r="M4" s="1456"/>
      <c r="N4" s="1456"/>
      <c r="O4" s="1456"/>
      <c r="P4" s="1456"/>
      <c r="Q4" s="1456"/>
      <c r="R4" s="1456"/>
      <c r="S4" s="1456"/>
    </row>
    <row r="5" spans="1:19" ht="15.75" thickBot="1">
      <c r="A5" s="443" t="s">
        <v>714</v>
      </c>
      <c r="B5" s="1457" t="s">
        <v>715</v>
      </c>
      <c r="C5" s="1458"/>
      <c r="D5" s="1459"/>
      <c r="E5" s="1457" t="s">
        <v>716</v>
      </c>
      <c r="F5" s="1458"/>
      <c r="G5" s="1459"/>
      <c r="H5" s="1457" t="s">
        <v>717</v>
      </c>
      <c r="I5" s="1458"/>
      <c r="J5" s="1459"/>
      <c r="K5" s="1457" t="s">
        <v>718</v>
      </c>
      <c r="L5" s="1458"/>
      <c r="M5" s="1459"/>
      <c r="N5" s="1457" t="s">
        <v>719</v>
      </c>
      <c r="O5" s="1458"/>
      <c r="P5" s="1459"/>
      <c r="Q5" s="1457" t="s">
        <v>720</v>
      </c>
      <c r="R5" s="1458"/>
      <c r="S5" s="1459"/>
    </row>
    <row r="6" spans="1:19" ht="33.4" customHeight="1" thickBot="1">
      <c r="A6" s="444"/>
      <c r="B6" s="445" t="s">
        <v>721</v>
      </c>
      <c r="C6" s="445" t="s">
        <v>722</v>
      </c>
      <c r="D6" s="445" t="s">
        <v>723</v>
      </c>
      <c r="E6" s="445" t="s">
        <v>721</v>
      </c>
      <c r="F6" s="445" t="s">
        <v>722</v>
      </c>
      <c r="G6" s="445" t="s">
        <v>723</v>
      </c>
      <c r="H6" s="445" t="s">
        <v>721</v>
      </c>
      <c r="I6" s="445" t="s">
        <v>722</v>
      </c>
      <c r="J6" s="445" t="s">
        <v>723</v>
      </c>
      <c r="K6" s="445" t="s">
        <v>721</v>
      </c>
      <c r="L6" s="445" t="s">
        <v>722</v>
      </c>
      <c r="M6" s="445" t="s">
        <v>723</v>
      </c>
      <c r="N6" s="445" t="s">
        <v>721</v>
      </c>
      <c r="O6" s="445" t="s">
        <v>722</v>
      </c>
      <c r="P6" s="445" t="s">
        <v>723</v>
      </c>
      <c r="Q6" s="445" t="s">
        <v>721</v>
      </c>
      <c r="R6" s="445" t="s">
        <v>722</v>
      </c>
      <c r="S6" s="445" t="s">
        <v>723</v>
      </c>
    </row>
    <row r="7" spans="1:19" ht="18" customHeight="1" thickBot="1">
      <c r="A7" s="446" t="s">
        <v>724</v>
      </c>
      <c r="B7" s="447">
        <v>4044</v>
      </c>
      <c r="C7" s="448">
        <f>B7*0.859</f>
        <v>3473.7959999999998</v>
      </c>
      <c r="D7" s="447">
        <v>219.1</v>
      </c>
      <c r="E7" s="447">
        <v>3962</v>
      </c>
      <c r="F7" s="448">
        <f>E7*0.859</f>
        <v>3403.3579999999997</v>
      </c>
      <c r="G7" s="447">
        <v>219.1</v>
      </c>
      <c r="H7" s="447">
        <v>3913</v>
      </c>
      <c r="I7" s="448">
        <f>H7*0.859</f>
        <v>3361.2669999999998</v>
      </c>
      <c r="J7" s="447">
        <v>219.2</v>
      </c>
      <c r="K7" s="447">
        <v>3898</v>
      </c>
      <c r="L7" s="449">
        <f>K7*0.859</f>
        <v>3348.3820000000001</v>
      </c>
      <c r="M7" s="450">
        <v>219.2</v>
      </c>
      <c r="N7" s="447"/>
      <c r="O7" s="449">
        <v>3342</v>
      </c>
      <c r="P7" s="450">
        <v>219.2</v>
      </c>
      <c r="Q7" s="447"/>
      <c r="R7" s="449">
        <v>3324</v>
      </c>
      <c r="S7" s="450">
        <v>219.2</v>
      </c>
    </row>
    <row r="8" spans="1:19" ht="16.5" customHeight="1" thickBot="1">
      <c r="A8" s="447" t="s">
        <v>725</v>
      </c>
      <c r="B8" s="447">
        <v>80</v>
      </c>
      <c r="C8" s="451">
        <f t="shared" ref="C8:C10" si="0">B8*0.859</f>
        <v>68.72</v>
      </c>
      <c r="D8" s="447">
        <v>35.9</v>
      </c>
      <c r="E8" s="447">
        <v>93</v>
      </c>
      <c r="F8" s="451">
        <f t="shared" ref="F8:F10" si="1">E8*0.859</f>
        <v>79.887</v>
      </c>
      <c r="G8" s="447">
        <v>37.200000000000003</v>
      </c>
      <c r="H8" s="447">
        <v>101</v>
      </c>
      <c r="I8" s="451">
        <f t="shared" ref="I8:I10" si="2">H8*0.859</f>
        <v>86.759</v>
      </c>
      <c r="J8" s="447">
        <v>38.1</v>
      </c>
      <c r="K8" s="447">
        <v>104</v>
      </c>
      <c r="L8" s="452">
        <f t="shared" ref="L8:L10" si="3">K8*0.859</f>
        <v>89.335999999999999</v>
      </c>
      <c r="M8" s="450">
        <v>38.4</v>
      </c>
      <c r="N8" s="447"/>
      <c r="O8" s="452"/>
      <c r="P8" s="450"/>
      <c r="Q8" s="447"/>
      <c r="R8" s="452"/>
      <c r="S8" s="450"/>
    </row>
    <row r="9" spans="1:19" ht="19.149999999999999" customHeight="1" thickBot="1">
      <c r="A9" s="447" t="s">
        <v>726</v>
      </c>
      <c r="B9" s="447">
        <v>89</v>
      </c>
      <c r="C9" s="451">
        <f t="shared" si="0"/>
        <v>76.450999999999993</v>
      </c>
      <c r="D9" s="447">
        <v>36.799999999999997</v>
      </c>
      <c r="E9" s="447">
        <v>103</v>
      </c>
      <c r="F9" s="451">
        <f t="shared" si="1"/>
        <v>88.477000000000004</v>
      </c>
      <c r="G9" s="447">
        <v>38.200000000000003</v>
      </c>
      <c r="H9" s="447">
        <v>112</v>
      </c>
      <c r="I9" s="451">
        <f t="shared" si="2"/>
        <v>96.207999999999998</v>
      </c>
      <c r="J9" s="447">
        <v>39.299999999999997</v>
      </c>
      <c r="K9" s="447">
        <v>115</v>
      </c>
      <c r="L9" s="452">
        <f t="shared" si="3"/>
        <v>98.784999999999997</v>
      </c>
      <c r="M9" s="450">
        <v>39.5</v>
      </c>
      <c r="N9" s="447"/>
      <c r="O9" s="452"/>
      <c r="P9" s="450"/>
      <c r="Q9" s="447"/>
      <c r="R9" s="452"/>
      <c r="S9" s="450"/>
    </row>
    <row r="10" spans="1:19" ht="15.75" thickBot="1">
      <c r="A10" s="446" t="s">
        <v>727</v>
      </c>
      <c r="B10" s="447">
        <v>147</v>
      </c>
      <c r="C10" s="448">
        <f t="shared" si="0"/>
        <v>126.273</v>
      </c>
      <c r="D10" s="447">
        <v>42.2</v>
      </c>
      <c r="E10" s="447">
        <v>169</v>
      </c>
      <c r="F10" s="448">
        <f t="shared" si="1"/>
        <v>145.17099999999999</v>
      </c>
      <c r="G10" s="447">
        <v>44.3</v>
      </c>
      <c r="H10" s="447">
        <v>186</v>
      </c>
      <c r="I10" s="448">
        <f t="shared" si="2"/>
        <v>159.774</v>
      </c>
      <c r="J10" s="447">
        <v>45.7</v>
      </c>
      <c r="K10" s="447">
        <v>188</v>
      </c>
      <c r="L10" s="449">
        <f t="shared" si="3"/>
        <v>161.49199999999999</v>
      </c>
      <c r="M10" s="450">
        <v>46.1</v>
      </c>
      <c r="N10" s="447"/>
      <c r="O10" s="449">
        <v>163</v>
      </c>
      <c r="P10" s="450">
        <v>46.3</v>
      </c>
      <c r="Q10" s="447"/>
      <c r="R10" s="449">
        <v>168</v>
      </c>
      <c r="S10" s="450">
        <v>46.9</v>
      </c>
    </row>
    <row r="17" spans="1:19" ht="14.65" customHeight="1">
      <c r="A17" s="1453" t="s">
        <v>728</v>
      </c>
      <c r="B17" s="1454"/>
      <c r="C17" s="1454"/>
      <c r="D17" s="1454"/>
      <c r="E17" s="1454"/>
      <c r="F17" s="1454"/>
      <c r="G17" s="1454"/>
      <c r="H17" s="1454"/>
      <c r="I17" s="1454"/>
      <c r="J17" s="1454"/>
      <c r="K17" s="1454"/>
      <c r="L17" s="1454"/>
      <c r="M17" s="1454"/>
      <c r="N17" s="1454"/>
      <c r="O17" s="1454"/>
      <c r="P17" s="1454"/>
      <c r="Q17" s="453"/>
      <c r="R17" s="453"/>
      <c r="S17" s="453"/>
    </row>
    <row r="18" spans="1:19" ht="15.75" thickBot="1">
      <c r="A18" s="1455"/>
      <c r="B18" s="1456"/>
      <c r="C18" s="1456"/>
      <c r="D18" s="1456"/>
      <c r="E18" s="1456"/>
      <c r="F18" s="1456"/>
      <c r="G18" s="1456"/>
      <c r="H18" s="1456"/>
      <c r="I18" s="1456"/>
      <c r="J18" s="1456"/>
      <c r="K18" s="1456"/>
      <c r="L18" s="1456"/>
      <c r="M18" s="1456"/>
      <c r="N18" s="1456"/>
      <c r="O18" s="1456"/>
      <c r="P18" s="1456"/>
      <c r="Q18" s="453"/>
      <c r="R18" s="453"/>
      <c r="S18" s="453"/>
    </row>
    <row r="19" spans="1:19" ht="15.75" thickBot="1">
      <c r="A19" s="443" t="s">
        <v>714</v>
      </c>
      <c r="B19" s="1457" t="s">
        <v>729</v>
      </c>
      <c r="C19" s="1458"/>
      <c r="D19" s="1459"/>
      <c r="E19" s="1457" t="s">
        <v>717</v>
      </c>
      <c r="F19" s="1458"/>
      <c r="G19" s="1459"/>
      <c r="H19" s="1457" t="s">
        <v>718</v>
      </c>
      <c r="I19" s="1458"/>
      <c r="J19" s="1459"/>
      <c r="K19" s="1457" t="s">
        <v>442</v>
      </c>
      <c r="L19" s="1458"/>
      <c r="M19" s="1459"/>
      <c r="N19" s="1457" t="s">
        <v>441</v>
      </c>
      <c r="O19" s="1458"/>
      <c r="P19" s="1459"/>
      <c r="Q19" s="453"/>
      <c r="R19" s="453"/>
      <c r="S19" s="453"/>
    </row>
    <row r="20" spans="1:19" ht="31.15" customHeight="1" thickBot="1">
      <c r="A20" s="444"/>
      <c r="B20" s="445" t="s">
        <v>721</v>
      </c>
      <c r="C20" s="445" t="s">
        <v>722</v>
      </c>
      <c r="D20" s="445" t="s">
        <v>723</v>
      </c>
      <c r="E20" s="445" t="s">
        <v>721</v>
      </c>
      <c r="F20" s="445" t="s">
        <v>722</v>
      </c>
      <c r="G20" s="445" t="s">
        <v>723</v>
      </c>
      <c r="H20" s="445" t="s">
        <v>721</v>
      </c>
      <c r="I20" s="445" t="s">
        <v>722</v>
      </c>
      <c r="J20" s="445" t="s">
        <v>723</v>
      </c>
      <c r="K20" s="445" t="s">
        <v>721</v>
      </c>
      <c r="L20" s="445" t="s">
        <v>722</v>
      </c>
      <c r="M20" s="445" t="s">
        <v>723</v>
      </c>
      <c r="N20" s="445" t="s">
        <v>721</v>
      </c>
      <c r="O20" s="445" t="s">
        <v>722</v>
      </c>
      <c r="P20" s="445" t="s">
        <v>723</v>
      </c>
      <c r="Q20" s="454"/>
      <c r="R20" s="454"/>
      <c r="S20" s="454"/>
    </row>
    <row r="21" spans="1:19" ht="19.149999999999999" customHeight="1" thickBot="1">
      <c r="A21" s="446" t="s">
        <v>724</v>
      </c>
      <c r="B21" s="447">
        <v>12409</v>
      </c>
      <c r="C21" s="448">
        <f>B21*0.859</f>
        <v>10659.331</v>
      </c>
      <c r="D21" s="455">
        <v>397</v>
      </c>
      <c r="E21" s="447">
        <v>12668</v>
      </c>
      <c r="F21" s="448">
        <f>E21*0.859</f>
        <v>10881.812</v>
      </c>
      <c r="G21" s="447">
        <v>396.8</v>
      </c>
      <c r="H21" s="447">
        <v>12636</v>
      </c>
      <c r="I21" s="448">
        <f>H21*0.859</f>
        <v>10854.324000000001</v>
      </c>
      <c r="J21" s="447">
        <v>396.8</v>
      </c>
      <c r="K21" s="447"/>
      <c r="L21" s="446">
        <v>10841</v>
      </c>
      <c r="M21" s="447">
        <v>396.9</v>
      </c>
      <c r="N21" s="447"/>
      <c r="O21" s="446">
        <v>10805</v>
      </c>
      <c r="P21" s="447">
        <v>396.9</v>
      </c>
      <c r="Q21" s="394"/>
      <c r="R21" s="456"/>
      <c r="S21" s="394"/>
    </row>
    <row r="22" spans="1:19" ht="21" customHeight="1" thickBot="1">
      <c r="A22" s="447" t="s">
        <v>725</v>
      </c>
      <c r="B22" s="447">
        <v>179</v>
      </c>
      <c r="C22" s="451">
        <f t="shared" ref="C22:C24" si="4">B22*0.859</f>
        <v>153.761</v>
      </c>
      <c r="D22" s="455">
        <v>45.3</v>
      </c>
      <c r="E22" s="447">
        <v>187</v>
      </c>
      <c r="F22" s="451">
        <f t="shared" ref="F22:F24" si="5">E22*0.859</f>
        <v>160.63300000000001</v>
      </c>
      <c r="G22" s="455">
        <v>46</v>
      </c>
      <c r="H22" s="447">
        <v>193</v>
      </c>
      <c r="I22" s="451">
        <f t="shared" ref="I22:I24" si="6">H22*0.859</f>
        <v>165.78700000000001</v>
      </c>
      <c r="J22" s="447">
        <v>46.6</v>
      </c>
      <c r="K22" s="447"/>
      <c r="L22" s="447"/>
      <c r="M22" s="447"/>
      <c r="N22" s="447"/>
      <c r="O22" s="447"/>
      <c r="P22" s="447"/>
      <c r="Q22" s="394"/>
      <c r="R22" s="456"/>
      <c r="S22" s="394"/>
    </row>
    <row r="23" spans="1:19" ht="20.65" customHeight="1" thickBot="1">
      <c r="A23" s="447" t="s">
        <v>730</v>
      </c>
      <c r="B23" s="447">
        <v>188</v>
      </c>
      <c r="C23" s="451">
        <f t="shared" si="4"/>
        <v>161.49199999999999</v>
      </c>
      <c r="D23" s="447">
        <v>46.1</v>
      </c>
      <c r="E23" s="447">
        <v>196</v>
      </c>
      <c r="F23" s="451">
        <f t="shared" si="5"/>
        <v>168.364</v>
      </c>
      <c r="G23" s="447">
        <v>46.9</v>
      </c>
      <c r="H23" s="447">
        <v>202</v>
      </c>
      <c r="I23" s="451">
        <f t="shared" si="6"/>
        <v>173.518</v>
      </c>
      <c r="J23" s="447">
        <v>47.4</v>
      </c>
      <c r="K23" s="447"/>
      <c r="L23" s="447"/>
      <c r="M23" s="447"/>
      <c r="N23" s="447"/>
      <c r="O23" s="447"/>
      <c r="P23" s="447"/>
      <c r="Q23" s="394"/>
      <c r="R23" s="456"/>
      <c r="S23" s="394"/>
    </row>
    <row r="24" spans="1:19" ht="15.75" thickBot="1">
      <c r="A24" s="446" t="s">
        <v>727</v>
      </c>
      <c r="B24" s="447">
        <v>257</v>
      </c>
      <c r="C24" s="448">
        <f t="shared" si="4"/>
        <v>220.76300000000001</v>
      </c>
      <c r="D24" s="447">
        <v>51.8</v>
      </c>
      <c r="E24" s="447">
        <v>268</v>
      </c>
      <c r="F24" s="448">
        <f t="shared" si="5"/>
        <v>230.21199999999999</v>
      </c>
      <c r="G24" s="447">
        <v>52.8</v>
      </c>
      <c r="H24" s="447">
        <v>276</v>
      </c>
      <c r="I24" s="448">
        <f t="shared" si="6"/>
        <v>237.084</v>
      </c>
      <c r="J24" s="447">
        <v>53.5</v>
      </c>
      <c r="K24" s="447"/>
      <c r="L24" s="446">
        <v>241</v>
      </c>
      <c r="M24" s="447">
        <v>53.8</v>
      </c>
      <c r="N24" s="447"/>
      <c r="O24" s="446">
        <v>249</v>
      </c>
      <c r="P24" s="447">
        <v>54.8</v>
      </c>
      <c r="Q24" s="394"/>
      <c r="R24" s="456"/>
      <c r="S24" s="394"/>
    </row>
  </sheetData>
  <mergeCells count="13">
    <mergeCell ref="A3:S4"/>
    <mergeCell ref="B5:D5"/>
    <mergeCell ref="E5:G5"/>
    <mergeCell ref="H5:J5"/>
    <mergeCell ref="K5:M5"/>
    <mergeCell ref="N5:P5"/>
    <mergeCell ref="Q5:S5"/>
    <mergeCell ref="A17:P18"/>
    <mergeCell ref="B19:D19"/>
    <mergeCell ref="E19:G19"/>
    <mergeCell ref="H19:J19"/>
    <mergeCell ref="K19:M19"/>
    <mergeCell ref="N19:P19"/>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2:B32"/>
  <sheetViews>
    <sheetView workbookViewId="0">
      <selection activeCell="B6" sqref="B6"/>
    </sheetView>
  </sheetViews>
  <sheetFormatPr defaultRowHeight="12.75"/>
  <cols>
    <col min="1" max="1" width="39" customWidth="1"/>
    <col min="2" max="2" width="48.42578125" bestFit="1" customWidth="1"/>
  </cols>
  <sheetData>
    <row r="2" spans="1:2" ht="15.75">
      <c r="A2" s="833" t="s">
        <v>505</v>
      </c>
      <c r="B2" s="834">
        <v>4600000805</v>
      </c>
    </row>
    <row r="3" spans="1:2" ht="15">
      <c r="A3" s="835"/>
      <c r="B3" s="836"/>
    </row>
    <row r="4" spans="1:2" ht="15.75">
      <c r="A4" s="837" t="s">
        <v>954</v>
      </c>
      <c r="B4" s="838" t="s">
        <v>965</v>
      </c>
    </row>
    <row r="5" spans="1:2" ht="15">
      <c r="A5" s="839"/>
      <c r="B5" s="836"/>
    </row>
    <row r="6" spans="1:2" ht="15.75">
      <c r="A6" s="837" t="s">
        <v>955</v>
      </c>
      <c r="B6" s="840" t="s">
        <v>992</v>
      </c>
    </row>
    <row r="7" spans="1:2" ht="15">
      <c r="A7" s="841"/>
      <c r="B7" s="836"/>
    </row>
    <row r="8" spans="1:2" ht="15.75">
      <c r="A8" s="837" t="s">
        <v>956</v>
      </c>
      <c r="B8" s="842">
        <v>0.4</v>
      </c>
    </row>
    <row r="9" spans="1:2" ht="15">
      <c r="A9" s="841"/>
      <c r="B9" s="836"/>
    </row>
    <row r="10" spans="1:2" ht="15.75">
      <c r="A10" s="837" t="s">
        <v>969</v>
      </c>
      <c r="B10" s="838"/>
    </row>
    <row r="11" spans="1:2" ht="15">
      <c r="A11" s="839"/>
      <c r="B11" s="836"/>
    </row>
    <row r="12" spans="1:2" ht="15.75">
      <c r="A12" s="837" t="s">
        <v>957</v>
      </c>
      <c r="B12" s="844"/>
    </row>
    <row r="13" spans="1:2" ht="15">
      <c r="A13" s="839"/>
      <c r="B13" s="836"/>
    </row>
    <row r="14" spans="1:2" ht="15.75">
      <c r="A14" s="837" t="s">
        <v>326</v>
      </c>
      <c r="B14" s="838"/>
    </row>
    <row r="15" spans="1:2" ht="15">
      <c r="A15" s="839"/>
      <c r="B15" s="836"/>
    </row>
    <row r="16" spans="1:2" ht="15.75">
      <c r="A16" s="837" t="s">
        <v>47</v>
      </c>
      <c r="B16" s="838"/>
    </row>
    <row r="17" spans="1:2" ht="15">
      <c r="A17" s="839"/>
      <c r="B17" s="836"/>
    </row>
    <row r="18" spans="1:2" ht="15.75">
      <c r="A18" s="837" t="s">
        <v>958</v>
      </c>
      <c r="B18" s="844"/>
    </row>
    <row r="19" spans="1:2" ht="15">
      <c r="A19" s="839"/>
      <c r="B19" s="836"/>
    </row>
    <row r="20" spans="1:2" ht="15.75">
      <c r="A20" s="837" t="s">
        <v>959</v>
      </c>
      <c r="B20" s="838"/>
    </row>
    <row r="21" spans="1:2" ht="15">
      <c r="A21" s="839"/>
      <c r="B21" s="836"/>
    </row>
    <row r="22" spans="1:2" ht="31.5">
      <c r="A22" s="897" t="s">
        <v>987</v>
      </c>
      <c r="B22" s="838"/>
    </row>
    <row r="23" spans="1:2" ht="15">
      <c r="A23" s="839"/>
      <c r="B23" s="836"/>
    </row>
    <row r="24" spans="1:2" ht="15.75">
      <c r="A24" s="837" t="s">
        <v>967</v>
      </c>
      <c r="B24" s="838"/>
    </row>
    <row r="25" spans="1:2" ht="15">
      <c r="A25" s="839"/>
      <c r="B25" s="836"/>
    </row>
    <row r="26" spans="1:2" ht="15.75">
      <c r="A26" s="837" t="s">
        <v>962</v>
      </c>
      <c r="B26" s="845"/>
    </row>
    <row r="27" spans="1:2" ht="15">
      <c r="A27" s="839"/>
      <c r="B27" s="846"/>
    </row>
    <row r="28" spans="1:2" ht="15.75">
      <c r="A28" s="837" t="s">
        <v>963</v>
      </c>
      <c r="B28" s="844"/>
    </row>
    <row r="29" spans="1:2" ht="15">
      <c r="A29" s="839"/>
      <c r="B29" s="843"/>
    </row>
    <row r="30" spans="1:2" ht="15.75">
      <c r="A30" s="837" t="s">
        <v>964</v>
      </c>
      <c r="B30" s="847"/>
    </row>
    <row r="31" spans="1:2" ht="15.75">
      <c r="A31" s="848"/>
      <c r="B31" s="847"/>
    </row>
    <row r="32" spans="1:2" ht="15.75">
      <c r="A32" s="837" t="s">
        <v>547</v>
      </c>
      <c r="B32" s="890"/>
    </row>
  </sheetData>
  <dataValidations count="2">
    <dataValidation type="list" allowBlank="1" sqref="B24" xr:uid="{00000000-0002-0000-0200-000000000000}">
      <formula1>$B$49:$B$50</formula1>
    </dataValidation>
    <dataValidation allowBlank="1" sqref="B14" xr:uid="{00000000-0002-0000-0200-000001000000}"/>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'base dados'!$L$27:$L$28</xm:f>
          </x14:formula1>
          <xm:sqref>B20</xm:sqref>
        </x14:dataValidation>
        <x14:dataValidation type="list" allowBlank="1" xr:uid="{00000000-0002-0000-0200-000003000000}">
          <x14:formula1>
            <xm:f>'base dados'!$M$27:$M$28</xm:f>
          </x14:formula1>
          <xm:sqref>B22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91"/>
  <sheetViews>
    <sheetView showGridLines="0" zoomScale="70" zoomScaleNormal="70" zoomScaleSheetLayoutView="75" workbookViewId="0">
      <selection activeCell="F2" sqref="F2:R3"/>
    </sheetView>
  </sheetViews>
  <sheetFormatPr defaultColWidth="9.140625" defaultRowHeight="12.75"/>
  <cols>
    <col min="1" max="1" width="18.42578125" style="151" customWidth="1"/>
    <col min="2" max="3" width="4.42578125" style="151" customWidth="1"/>
    <col min="4" max="4" width="38.85546875" style="151" customWidth="1"/>
    <col min="5" max="12" width="4.42578125" style="151" customWidth="1"/>
    <col min="13" max="13" width="4.42578125" style="151" hidden="1" customWidth="1"/>
    <col min="14" max="15" width="4.42578125" style="151" customWidth="1"/>
    <col min="16" max="17" width="4.42578125" style="151" hidden="1" customWidth="1"/>
    <col min="18" max="18" width="4.42578125" style="151" customWidth="1"/>
    <col min="19" max="19" width="5.42578125" style="151" customWidth="1"/>
    <col min="20" max="20" width="4.42578125" style="151" customWidth="1"/>
    <col min="21" max="21" width="59.28515625" style="151" customWidth="1"/>
    <col min="22" max="22" width="16" style="151" customWidth="1"/>
    <col min="23" max="23" width="6.7109375" style="151" customWidth="1"/>
    <col min="24" max="24" width="6.28515625" style="151" customWidth="1"/>
    <col min="25" max="25" width="15.7109375" style="151" customWidth="1"/>
    <col min="26" max="26" width="11.7109375" style="151" customWidth="1"/>
    <col min="27" max="27" width="17.140625" style="151" customWidth="1"/>
    <col min="28" max="28" width="9.140625" style="151"/>
    <col min="29" max="29" width="32.140625" style="151" customWidth="1"/>
    <col min="30" max="32" width="9.140625" style="151"/>
    <col min="33" max="33" width="8.42578125" style="151" customWidth="1"/>
    <col min="34" max="254" width="9.140625" style="151"/>
    <col min="255" max="255" width="18.42578125" style="151" customWidth="1"/>
    <col min="256" max="274" width="4.42578125" style="151" customWidth="1"/>
    <col min="275" max="275" width="5.42578125" style="151" customWidth="1"/>
    <col min="276" max="276" width="4.42578125" style="151" customWidth="1"/>
    <col min="277" max="277" width="59.28515625" style="151" customWidth="1"/>
    <col min="278" max="278" width="16" style="151" customWidth="1"/>
    <col min="279" max="279" width="6.7109375" style="151" customWidth="1"/>
    <col min="280" max="280" width="6.28515625" style="151" customWidth="1"/>
    <col min="281" max="281" width="15.7109375" style="151" customWidth="1"/>
    <col min="282" max="282" width="11.7109375" style="151" customWidth="1"/>
    <col min="283" max="283" width="17.140625" style="151" customWidth="1"/>
    <col min="284" max="284" width="9.140625" style="151"/>
    <col min="285" max="285" width="27.28515625" style="151" customWidth="1"/>
    <col min="286" max="288" width="9.140625" style="151"/>
    <col min="289" max="289" width="8.42578125" style="151" customWidth="1"/>
    <col min="290" max="510" width="9.140625" style="151"/>
    <col min="511" max="511" width="18.42578125" style="151" customWidth="1"/>
    <col min="512" max="530" width="4.42578125" style="151" customWidth="1"/>
    <col min="531" max="531" width="5.42578125" style="151" customWidth="1"/>
    <col min="532" max="532" width="4.42578125" style="151" customWidth="1"/>
    <col min="533" max="533" width="59.28515625" style="151" customWidth="1"/>
    <col min="534" max="534" width="16" style="151" customWidth="1"/>
    <col min="535" max="535" width="6.7109375" style="151" customWidth="1"/>
    <col min="536" max="536" width="6.28515625" style="151" customWidth="1"/>
    <col min="537" max="537" width="15.7109375" style="151" customWidth="1"/>
    <col min="538" max="538" width="11.7109375" style="151" customWidth="1"/>
    <col min="539" max="539" width="17.140625" style="151" customWidth="1"/>
    <col min="540" max="540" width="9.140625" style="151"/>
    <col min="541" max="541" width="27.28515625" style="151" customWidth="1"/>
    <col min="542" max="544" width="9.140625" style="151"/>
    <col min="545" max="545" width="8.42578125" style="151" customWidth="1"/>
    <col min="546" max="766" width="9.140625" style="151"/>
    <col min="767" max="767" width="18.42578125" style="151" customWidth="1"/>
    <col min="768" max="786" width="4.42578125" style="151" customWidth="1"/>
    <col min="787" max="787" width="5.42578125" style="151" customWidth="1"/>
    <col min="788" max="788" width="4.42578125" style="151" customWidth="1"/>
    <col min="789" max="789" width="59.28515625" style="151" customWidth="1"/>
    <col min="790" max="790" width="16" style="151" customWidth="1"/>
    <col min="791" max="791" width="6.7109375" style="151" customWidth="1"/>
    <col min="792" max="792" width="6.28515625" style="151" customWidth="1"/>
    <col min="793" max="793" width="15.7109375" style="151" customWidth="1"/>
    <col min="794" max="794" width="11.7109375" style="151" customWidth="1"/>
    <col min="795" max="795" width="17.140625" style="151" customWidth="1"/>
    <col min="796" max="796" width="9.140625" style="151"/>
    <col min="797" max="797" width="27.28515625" style="151" customWidth="1"/>
    <col min="798" max="800" width="9.140625" style="151"/>
    <col min="801" max="801" width="8.42578125" style="151" customWidth="1"/>
    <col min="802" max="1022" width="9.140625" style="151"/>
    <col min="1023" max="1023" width="18.42578125" style="151" customWidth="1"/>
    <col min="1024" max="1042" width="4.42578125" style="151" customWidth="1"/>
    <col min="1043" max="1043" width="5.42578125" style="151" customWidth="1"/>
    <col min="1044" max="1044" width="4.42578125" style="151" customWidth="1"/>
    <col min="1045" max="1045" width="59.28515625" style="151" customWidth="1"/>
    <col min="1046" max="1046" width="16" style="151" customWidth="1"/>
    <col min="1047" max="1047" width="6.7109375" style="151" customWidth="1"/>
    <col min="1048" max="1048" width="6.28515625" style="151" customWidth="1"/>
    <col min="1049" max="1049" width="15.7109375" style="151" customWidth="1"/>
    <col min="1050" max="1050" width="11.7109375" style="151" customWidth="1"/>
    <col min="1051" max="1051" width="17.140625" style="151" customWidth="1"/>
    <col min="1052" max="1052" width="9.140625" style="151"/>
    <col min="1053" max="1053" width="27.28515625" style="151" customWidth="1"/>
    <col min="1054" max="1056" width="9.140625" style="151"/>
    <col min="1057" max="1057" width="8.42578125" style="151" customWidth="1"/>
    <col min="1058" max="1278" width="9.140625" style="151"/>
    <col min="1279" max="1279" width="18.42578125" style="151" customWidth="1"/>
    <col min="1280" max="1298" width="4.42578125" style="151" customWidth="1"/>
    <col min="1299" max="1299" width="5.42578125" style="151" customWidth="1"/>
    <col min="1300" max="1300" width="4.42578125" style="151" customWidth="1"/>
    <col min="1301" max="1301" width="59.28515625" style="151" customWidth="1"/>
    <col min="1302" max="1302" width="16" style="151" customWidth="1"/>
    <col min="1303" max="1303" width="6.7109375" style="151" customWidth="1"/>
    <col min="1304" max="1304" width="6.28515625" style="151" customWidth="1"/>
    <col min="1305" max="1305" width="15.7109375" style="151" customWidth="1"/>
    <col min="1306" max="1306" width="11.7109375" style="151" customWidth="1"/>
    <col min="1307" max="1307" width="17.140625" style="151" customWidth="1"/>
    <col min="1308" max="1308" width="9.140625" style="151"/>
    <col min="1309" max="1309" width="27.28515625" style="151" customWidth="1"/>
    <col min="1310" max="1312" width="9.140625" style="151"/>
    <col min="1313" max="1313" width="8.42578125" style="151" customWidth="1"/>
    <col min="1314" max="1534" width="9.140625" style="151"/>
    <col min="1535" max="1535" width="18.42578125" style="151" customWidth="1"/>
    <col min="1536" max="1554" width="4.42578125" style="151" customWidth="1"/>
    <col min="1555" max="1555" width="5.42578125" style="151" customWidth="1"/>
    <col min="1556" max="1556" width="4.42578125" style="151" customWidth="1"/>
    <col min="1557" max="1557" width="59.28515625" style="151" customWidth="1"/>
    <col min="1558" max="1558" width="16" style="151" customWidth="1"/>
    <col min="1559" max="1559" width="6.7109375" style="151" customWidth="1"/>
    <col min="1560" max="1560" width="6.28515625" style="151" customWidth="1"/>
    <col min="1561" max="1561" width="15.7109375" style="151" customWidth="1"/>
    <col min="1562" max="1562" width="11.7109375" style="151" customWidth="1"/>
    <col min="1563" max="1563" width="17.140625" style="151" customWidth="1"/>
    <col min="1564" max="1564" width="9.140625" style="151"/>
    <col min="1565" max="1565" width="27.28515625" style="151" customWidth="1"/>
    <col min="1566" max="1568" width="9.140625" style="151"/>
    <col min="1569" max="1569" width="8.42578125" style="151" customWidth="1"/>
    <col min="1570" max="1790" width="9.140625" style="151"/>
    <col min="1791" max="1791" width="18.42578125" style="151" customWidth="1"/>
    <col min="1792" max="1810" width="4.42578125" style="151" customWidth="1"/>
    <col min="1811" max="1811" width="5.42578125" style="151" customWidth="1"/>
    <col min="1812" max="1812" width="4.42578125" style="151" customWidth="1"/>
    <col min="1813" max="1813" width="59.28515625" style="151" customWidth="1"/>
    <col min="1814" max="1814" width="16" style="151" customWidth="1"/>
    <col min="1815" max="1815" width="6.7109375" style="151" customWidth="1"/>
    <col min="1816" max="1816" width="6.28515625" style="151" customWidth="1"/>
    <col min="1817" max="1817" width="15.7109375" style="151" customWidth="1"/>
    <col min="1818" max="1818" width="11.7109375" style="151" customWidth="1"/>
    <col min="1819" max="1819" width="17.140625" style="151" customWidth="1"/>
    <col min="1820" max="1820" width="9.140625" style="151"/>
    <col min="1821" max="1821" width="27.28515625" style="151" customWidth="1"/>
    <col min="1822" max="1824" width="9.140625" style="151"/>
    <col min="1825" max="1825" width="8.42578125" style="151" customWidth="1"/>
    <col min="1826" max="2046" width="9.140625" style="151"/>
    <col min="2047" max="2047" width="18.42578125" style="151" customWidth="1"/>
    <col min="2048" max="2066" width="4.42578125" style="151" customWidth="1"/>
    <col min="2067" max="2067" width="5.42578125" style="151" customWidth="1"/>
    <col min="2068" max="2068" width="4.42578125" style="151" customWidth="1"/>
    <col min="2069" max="2069" width="59.28515625" style="151" customWidth="1"/>
    <col min="2070" max="2070" width="16" style="151" customWidth="1"/>
    <col min="2071" max="2071" width="6.7109375" style="151" customWidth="1"/>
    <col min="2072" max="2072" width="6.28515625" style="151" customWidth="1"/>
    <col min="2073" max="2073" width="15.7109375" style="151" customWidth="1"/>
    <col min="2074" max="2074" width="11.7109375" style="151" customWidth="1"/>
    <col min="2075" max="2075" width="17.140625" style="151" customWidth="1"/>
    <col min="2076" max="2076" width="9.140625" style="151"/>
    <col min="2077" max="2077" width="27.28515625" style="151" customWidth="1"/>
    <col min="2078" max="2080" width="9.140625" style="151"/>
    <col min="2081" max="2081" width="8.42578125" style="151" customWidth="1"/>
    <col min="2082" max="2302" width="9.140625" style="151"/>
    <col min="2303" max="2303" width="18.42578125" style="151" customWidth="1"/>
    <col min="2304" max="2322" width="4.42578125" style="151" customWidth="1"/>
    <col min="2323" max="2323" width="5.42578125" style="151" customWidth="1"/>
    <col min="2324" max="2324" width="4.42578125" style="151" customWidth="1"/>
    <col min="2325" max="2325" width="59.28515625" style="151" customWidth="1"/>
    <col min="2326" max="2326" width="16" style="151" customWidth="1"/>
    <col min="2327" max="2327" width="6.7109375" style="151" customWidth="1"/>
    <col min="2328" max="2328" width="6.28515625" style="151" customWidth="1"/>
    <col min="2329" max="2329" width="15.7109375" style="151" customWidth="1"/>
    <col min="2330" max="2330" width="11.7109375" style="151" customWidth="1"/>
    <col min="2331" max="2331" width="17.140625" style="151" customWidth="1"/>
    <col min="2332" max="2332" width="9.140625" style="151"/>
    <col min="2333" max="2333" width="27.28515625" style="151" customWidth="1"/>
    <col min="2334" max="2336" width="9.140625" style="151"/>
    <col min="2337" max="2337" width="8.42578125" style="151" customWidth="1"/>
    <col min="2338" max="2558" width="9.140625" style="151"/>
    <col min="2559" max="2559" width="18.42578125" style="151" customWidth="1"/>
    <col min="2560" max="2578" width="4.42578125" style="151" customWidth="1"/>
    <col min="2579" max="2579" width="5.42578125" style="151" customWidth="1"/>
    <col min="2580" max="2580" width="4.42578125" style="151" customWidth="1"/>
    <col min="2581" max="2581" width="59.28515625" style="151" customWidth="1"/>
    <col min="2582" max="2582" width="16" style="151" customWidth="1"/>
    <col min="2583" max="2583" width="6.7109375" style="151" customWidth="1"/>
    <col min="2584" max="2584" width="6.28515625" style="151" customWidth="1"/>
    <col min="2585" max="2585" width="15.7109375" style="151" customWidth="1"/>
    <col min="2586" max="2586" width="11.7109375" style="151" customWidth="1"/>
    <col min="2587" max="2587" width="17.140625" style="151" customWidth="1"/>
    <col min="2588" max="2588" width="9.140625" style="151"/>
    <col min="2589" max="2589" width="27.28515625" style="151" customWidth="1"/>
    <col min="2590" max="2592" width="9.140625" style="151"/>
    <col min="2593" max="2593" width="8.42578125" style="151" customWidth="1"/>
    <col min="2594" max="2814" width="9.140625" style="151"/>
    <col min="2815" max="2815" width="18.42578125" style="151" customWidth="1"/>
    <col min="2816" max="2834" width="4.42578125" style="151" customWidth="1"/>
    <col min="2835" max="2835" width="5.42578125" style="151" customWidth="1"/>
    <col min="2836" max="2836" width="4.42578125" style="151" customWidth="1"/>
    <col min="2837" max="2837" width="59.28515625" style="151" customWidth="1"/>
    <col min="2838" max="2838" width="16" style="151" customWidth="1"/>
    <col min="2839" max="2839" width="6.7109375" style="151" customWidth="1"/>
    <col min="2840" max="2840" width="6.28515625" style="151" customWidth="1"/>
    <col min="2841" max="2841" width="15.7109375" style="151" customWidth="1"/>
    <col min="2842" max="2842" width="11.7109375" style="151" customWidth="1"/>
    <col min="2843" max="2843" width="17.140625" style="151" customWidth="1"/>
    <col min="2844" max="2844" width="9.140625" style="151"/>
    <col min="2845" max="2845" width="27.28515625" style="151" customWidth="1"/>
    <col min="2846" max="2848" width="9.140625" style="151"/>
    <col min="2849" max="2849" width="8.42578125" style="151" customWidth="1"/>
    <col min="2850" max="3070" width="9.140625" style="151"/>
    <col min="3071" max="3071" width="18.42578125" style="151" customWidth="1"/>
    <col min="3072" max="3090" width="4.42578125" style="151" customWidth="1"/>
    <col min="3091" max="3091" width="5.42578125" style="151" customWidth="1"/>
    <col min="3092" max="3092" width="4.42578125" style="151" customWidth="1"/>
    <col min="3093" max="3093" width="59.28515625" style="151" customWidth="1"/>
    <col min="3094" max="3094" width="16" style="151" customWidth="1"/>
    <col min="3095" max="3095" width="6.7109375" style="151" customWidth="1"/>
    <col min="3096" max="3096" width="6.28515625" style="151" customWidth="1"/>
    <col min="3097" max="3097" width="15.7109375" style="151" customWidth="1"/>
    <col min="3098" max="3098" width="11.7109375" style="151" customWidth="1"/>
    <col min="3099" max="3099" width="17.140625" style="151" customWidth="1"/>
    <col min="3100" max="3100" width="9.140625" style="151"/>
    <col min="3101" max="3101" width="27.28515625" style="151" customWidth="1"/>
    <col min="3102" max="3104" width="9.140625" style="151"/>
    <col min="3105" max="3105" width="8.42578125" style="151" customWidth="1"/>
    <col min="3106" max="3326" width="9.140625" style="151"/>
    <col min="3327" max="3327" width="18.42578125" style="151" customWidth="1"/>
    <col min="3328" max="3346" width="4.42578125" style="151" customWidth="1"/>
    <col min="3347" max="3347" width="5.42578125" style="151" customWidth="1"/>
    <col min="3348" max="3348" width="4.42578125" style="151" customWidth="1"/>
    <col min="3349" max="3349" width="59.28515625" style="151" customWidth="1"/>
    <col min="3350" max="3350" width="16" style="151" customWidth="1"/>
    <col min="3351" max="3351" width="6.7109375" style="151" customWidth="1"/>
    <col min="3352" max="3352" width="6.28515625" style="151" customWidth="1"/>
    <col min="3353" max="3353" width="15.7109375" style="151" customWidth="1"/>
    <col min="3354" max="3354" width="11.7109375" style="151" customWidth="1"/>
    <col min="3355" max="3355" width="17.140625" style="151" customWidth="1"/>
    <col min="3356" max="3356" width="9.140625" style="151"/>
    <col min="3357" max="3357" width="27.28515625" style="151" customWidth="1"/>
    <col min="3358" max="3360" width="9.140625" style="151"/>
    <col min="3361" max="3361" width="8.42578125" style="151" customWidth="1"/>
    <col min="3362" max="3582" width="9.140625" style="151"/>
    <col min="3583" max="3583" width="18.42578125" style="151" customWidth="1"/>
    <col min="3584" max="3602" width="4.42578125" style="151" customWidth="1"/>
    <col min="3603" max="3603" width="5.42578125" style="151" customWidth="1"/>
    <col min="3604" max="3604" width="4.42578125" style="151" customWidth="1"/>
    <col min="3605" max="3605" width="59.28515625" style="151" customWidth="1"/>
    <col min="3606" max="3606" width="16" style="151" customWidth="1"/>
    <col min="3607" max="3607" width="6.7109375" style="151" customWidth="1"/>
    <col min="3608" max="3608" width="6.28515625" style="151" customWidth="1"/>
    <col min="3609" max="3609" width="15.7109375" style="151" customWidth="1"/>
    <col min="3610" max="3610" width="11.7109375" style="151" customWidth="1"/>
    <col min="3611" max="3611" width="17.140625" style="151" customWidth="1"/>
    <col min="3612" max="3612" width="9.140625" style="151"/>
    <col min="3613" max="3613" width="27.28515625" style="151" customWidth="1"/>
    <col min="3614" max="3616" width="9.140625" style="151"/>
    <col min="3617" max="3617" width="8.42578125" style="151" customWidth="1"/>
    <col min="3618" max="3838" width="9.140625" style="151"/>
    <col min="3839" max="3839" width="18.42578125" style="151" customWidth="1"/>
    <col min="3840" max="3858" width="4.42578125" style="151" customWidth="1"/>
    <col min="3859" max="3859" width="5.42578125" style="151" customWidth="1"/>
    <col min="3860" max="3860" width="4.42578125" style="151" customWidth="1"/>
    <col min="3861" max="3861" width="59.28515625" style="151" customWidth="1"/>
    <col min="3862" max="3862" width="16" style="151" customWidth="1"/>
    <col min="3863" max="3863" width="6.7109375" style="151" customWidth="1"/>
    <col min="3864" max="3864" width="6.28515625" style="151" customWidth="1"/>
    <col min="3865" max="3865" width="15.7109375" style="151" customWidth="1"/>
    <col min="3866" max="3866" width="11.7109375" style="151" customWidth="1"/>
    <col min="3867" max="3867" width="17.140625" style="151" customWidth="1"/>
    <col min="3868" max="3868" width="9.140625" style="151"/>
    <col min="3869" max="3869" width="27.28515625" style="151" customWidth="1"/>
    <col min="3870" max="3872" width="9.140625" style="151"/>
    <col min="3873" max="3873" width="8.42578125" style="151" customWidth="1"/>
    <col min="3874" max="4094" width="9.140625" style="151"/>
    <col min="4095" max="4095" width="18.42578125" style="151" customWidth="1"/>
    <col min="4096" max="4114" width="4.42578125" style="151" customWidth="1"/>
    <col min="4115" max="4115" width="5.42578125" style="151" customWidth="1"/>
    <col min="4116" max="4116" width="4.42578125" style="151" customWidth="1"/>
    <col min="4117" max="4117" width="59.28515625" style="151" customWidth="1"/>
    <col min="4118" max="4118" width="16" style="151" customWidth="1"/>
    <col min="4119" max="4119" width="6.7109375" style="151" customWidth="1"/>
    <col min="4120" max="4120" width="6.28515625" style="151" customWidth="1"/>
    <col min="4121" max="4121" width="15.7109375" style="151" customWidth="1"/>
    <col min="4122" max="4122" width="11.7109375" style="151" customWidth="1"/>
    <col min="4123" max="4123" width="17.140625" style="151" customWidth="1"/>
    <col min="4124" max="4124" width="9.140625" style="151"/>
    <col min="4125" max="4125" width="27.28515625" style="151" customWidth="1"/>
    <col min="4126" max="4128" width="9.140625" style="151"/>
    <col min="4129" max="4129" width="8.42578125" style="151" customWidth="1"/>
    <col min="4130" max="4350" width="9.140625" style="151"/>
    <col min="4351" max="4351" width="18.42578125" style="151" customWidth="1"/>
    <col min="4352" max="4370" width="4.42578125" style="151" customWidth="1"/>
    <col min="4371" max="4371" width="5.42578125" style="151" customWidth="1"/>
    <col min="4372" max="4372" width="4.42578125" style="151" customWidth="1"/>
    <col min="4373" max="4373" width="59.28515625" style="151" customWidth="1"/>
    <col min="4374" max="4374" width="16" style="151" customWidth="1"/>
    <col min="4375" max="4375" width="6.7109375" style="151" customWidth="1"/>
    <col min="4376" max="4376" width="6.28515625" style="151" customWidth="1"/>
    <col min="4377" max="4377" width="15.7109375" style="151" customWidth="1"/>
    <col min="4378" max="4378" width="11.7109375" style="151" customWidth="1"/>
    <col min="4379" max="4379" width="17.140625" style="151" customWidth="1"/>
    <col min="4380" max="4380" width="9.140625" style="151"/>
    <col min="4381" max="4381" width="27.28515625" style="151" customWidth="1"/>
    <col min="4382" max="4384" width="9.140625" style="151"/>
    <col min="4385" max="4385" width="8.42578125" style="151" customWidth="1"/>
    <col min="4386" max="4606" width="9.140625" style="151"/>
    <col min="4607" max="4607" width="18.42578125" style="151" customWidth="1"/>
    <col min="4608" max="4626" width="4.42578125" style="151" customWidth="1"/>
    <col min="4627" max="4627" width="5.42578125" style="151" customWidth="1"/>
    <col min="4628" max="4628" width="4.42578125" style="151" customWidth="1"/>
    <col min="4629" max="4629" width="59.28515625" style="151" customWidth="1"/>
    <col min="4630" max="4630" width="16" style="151" customWidth="1"/>
    <col min="4631" max="4631" width="6.7109375" style="151" customWidth="1"/>
    <col min="4632" max="4632" width="6.28515625" style="151" customWidth="1"/>
    <col min="4633" max="4633" width="15.7109375" style="151" customWidth="1"/>
    <col min="4634" max="4634" width="11.7109375" style="151" customWidth="1"/>
    <col min="4635" max="4635" width="17.140625" style="151" customWidth="1"/>
    <col min="4636" max="4636" width="9.140625" style="151"/>
    <col min="4637" max="4637" width="27.28515625" style="151" customWidth="1"/>
    <col min="4638" max="4640" width="9.140625" style="151"/>
    <col min="4641" max="4641" width="8.42578125" style="151" customWidth="1"/>
    <col min="4642" max="4862" width="9.140625" style="151"/>
    <col min="4863" max="4863" width="18.42578125" style="151" customWidth="1"/>
    <col min="4864" max="4882" width="4.42578125" style="151" customWidth="1"/>
    <col min="4883" max="4883" width="5.42578125" style="151" customWidth="1"/>
    <col min="4884" max="4884" width="4.42578125" style="151" customWidth="1"/>
    <col min="4885" max="4885" width="59.28515625" style="151" customWidth="1"/>
    <col min="4886" max="4886" width="16" style="151" customWidth="1"/>
    <col min="4887" max="4887" width="6.7109375" style="151" customWidth="1"/>
    <col min="4888" max="4888" width="6.28515625" style="151" customWidth="1"/>
    <col min="4889" max="4889" width="15.7109375" style="151" customWidth="1"/>
    <col min="4890" max="4890" width="11.7109375" style="151" customWidth="1"/>
    <col min="4891" max="4891" width="17.140625" style="151" customWidth="1"/>
    <col min="4892" max="4892" width="9.140625" style="151"/>
    <col min="4893" max="4893" width="27.28515625" style="151" customWidth="1"/>
    <col min="4894" max="4896" width="9.140625" style="151"/>
    <col min="4897" max="4897" width="8.42578125" style="151" customWidth="1"/>
    <col min="4898" max="5118" width="9.140625" style="151"/>
    <col min="5119" max="5119" width="18.42578125" style="151" customWidth="1"/>
    <col min="5120" max="5138" width="4.42578125" style="151" customWidth="1"/>
    <col min="5139" max="5139" width="5.42578125" style="151" customWidth="1"/>
    <col min="5140" max="5140" width="4.42578125" style="151" customWidth="1"/>
    <col min="5141" max="5141" width="59.28515625" style="151" customWidth="1"/>
    <col min="5142" max="5142" width="16" style="151" customWidth="1"/>
    <col min="5143" max="5143" width="6.7109375" style="151" customWidth="1"/>
    <col min="5144" max="5144" width="6.28515625" style="151" customWidth="1"/>
    <col min="5145" max="5145" width="15.7109375" style="151" customWidth="1"/>
    <col min="5146" max="5146" width="11.7109375" style="151" customWidth="1"/>
    <col min="5147" max="5147" width="17.140625" style="151" customWidth="1"/>
    <col min="5148" max="5148" width="9.140625" style="151"/>
    <col min="5149" max="5149" width="27.28515625" style="151" customWidth="1"/>
    <col min="5150" max="5152" width="9.140625" style="151"/>
    <col min="5153" max="5153" width="8.42578125" style="151" customWidth="1"/>
    <col min="5154" max="5374" width="9.140625" style="151"/>
    <col min="5375" max="5375" width="18.42578125" style="151" customWidth="1"/>
    <col min="5376" max="5394" width="4.42578125" style="151" customWidth="1"/>
    <col min="5395" max="5395" width="5.42578125" style="151" customWidth="1"/>
    <col min="5396" max="5396" width="4.42578125" style="151" customWidth="1"/>
    <col min="5397" max="5397" width="59.28515625" style="151" customWidth="1"/>
    <col min="5398" max="5398" width="16" style="151" customWidth="1"/>
    <col min="5399" max="5399" width="6.7109375" style="151" customWidth="1"/>
    <col min="5400" max="5400" width="6.28515625" style="151" customWidth="1"/>
    <col min="5401" max="5401" width="15.7109375" style="151" customWidth="1"/>
    <col min="5402" max="5402" width="11.7109375" style="151" customWidth="1"/>
    <col min="5403" max="5403" width="17.140625" style="151" customWidth="1"/>
    <col min="5404" max="5404" width="9.140625" style="151"/>
    <col min="5405" max="5405" width="27.28515625" style="151" customWidth="1"/>
    <col min="5406" max="5408" width="9.140625" style="151"/>
    <col min="5409" max="5409" width="8.42578125" style="151" customWidth="1"/>
    <col min="5410" max="5630" width="9.140625" style="151"/>
    <col min="5631" max="5631" width="18.42578125" style="151" customWidth="1"/>
    <col min="5632" max="5650" width="4.42578125" style="151" customWidth="1"/>
    <col min="5651" max="5651" width="5.42578125" style="151" customWidth="1"/>
    <col min="5652" max="5652" width="4.42578125" style="151" customWidth="1"/>
    <col min="5653" max="5653" width="59.28515625" style="151" customWidth="1"/>
    <col min="5654" max="5654" width="16" style="151" customWidth="1"/>
    <col min="5655" max="5655" width="6.7109375" style="151" customWidth="1"/>
    <col min="5656" max="5656" width="6.28515625" style="151" customWidth="1"/>
    <col min="5657" max="5657" width="15.7109375" style="151" customWidth="1"/>
    <col min="5658" max="5658" width="11.7109375" style="151" customWidth="1"/>
    <col min="5659" max="5659" width="17.140625" style="151" customWidth="1"/>
    <col min="5660" max="5660" width="9.140625" style="151"/>
    <col min="5661" max="5661" width="27.28515625" style="151" customWidth="1"/>
    <col min="5662" max="5664" width="9.140625" style="151"/>
    <col min="5665" max="5665" width="8.42578125" style="151" customWidth="1"/>
    <col min="5666" max="5886" width="9.140625" style="151"/>
    <col min="5887" max="5887" width="18.42578125" style="151" customWidth="1"/>
    <col min="5888" max="5906" width="4.42578125" style="151" customWidth="1"/>
    <col min="5907" max="5907" width="5.42578125" style="151" customWidth="1"/>
    <col min="5908" max="5908" width="4.42578125" style="151" customWidth="1"/>
    <col min="5909" max="5909" width="59.28515625" style="151" customWidth="1"/>
    <col min="5910" max="5910" width="16" style="151" customWidth="1"/>
    <col min="5911" max="5911" width="6.7109375" style="151" customWidth="1"/>
    <col min="5912" max="5912" width="6.28515625" style="151" customWidth="1"/>
    <col min="5913" max="5913" width="15.7109375" style="151" customWidth="1"/>
    <col min="5914" max="5914" width="11.7109375" style="151" customWidth="1"/>
    <col min="5915" max="5915" width="17.140625" style="151" customWidth="1"/>
    <col min="5916" max="5916" width="9.140625" style="151"/>
    <col min="5917" max="5917" width="27.28515625" style="151" customWidth="1"/>
    <col min="5918" max="5920" width="9.140625" style="151"/>
    <col min="5921" max="5921" width="8.42578125" style="151" customWidth="1"/>
    <col min="5922" max="6142" width="9.140625" style="151"/>
    <col min="6143" max="6143" width="18.42578125" style="151" customWidth="1"/>
    <col min="6144" max="6162" width="4.42578125" style="151" customWidth="1"/>
    <col min="6163" max="6163" width="5.42578125" style="151" customWidth="1"/>
    <col min="6164" max="6164" width="4.42578125" style="151" customWidth="1"/>
    <col min="6165" max="6165" width="59.28515625" style="151" customWidth="1"/>
    <col min="6166" max="6166" width="16" style="151" customWidth="1"/>
    <col min="6167" max="6167" width="6.7109375" style="151" customWidth="1"/>
    <col min="6168" max="6168" width="6.28515625" style="151" customWidth="1"/>
    <col min="6169" max="6169" width="15.7109375" style="151" customWidth="1"/>
    <col min="6170" max="6170" width="11.7109375" style="151" customWidth="1"/>
    <col min="6171" max="6171" width="17.140625" style="151" customWidth="1"/>
    <col min="6172" max="6172" width="9.140625" style="151"/>
    <col min="6173" max="6173" width="27.28515625" style="151" customWidth="1"/>
    <col min="6174" max="6176" width="9.140625" style="151"/>
    <col min="6177" max="6177" width="8.42578125" style="151" customWidth="1"/>
    <col min="6178" max="6398" width="9.140625" style="151"/>
    <col min="6399" max="6399" width="18.42578125" style="151" customWidth="1"/>
    <col min="6400" max="6418" width="4.42578125" style="151" customWidth="1"/>
    <col min="6419" max="6419" width="5.42578125" style="151" customWidth="1"/>
    <col min="6420" max="6420" width="4.42578125" style="151" customWidth="1"/>
    <col min="6421" max="6421" width="59.28515625" style="151" customWidth="1"/>
    <col min="6422" max="6422" width="16" style="151" customWidth="1"/>
    <col min="6423" max="6423" width="6.7109375" style="151" customWidth="1"/>
    <col min="6424" max="6424" width="6.28515625" style="151" customWidth="1"/>
    <col min="6425" max="6425" width="15.7109375" style="151" customWidth="1"/>
    <col min="6426" max="6426" width="11.7109375" style="151" customWidth="1"/>
    <col min="6427" max="6427" width="17.140625" style="151" customWidth="1"/>
    <col min="6428" max="6428" width="9.140625" style="151"/>
    <col min="6429" max="6429" width="27.28515625" style="151" customWidth="1"/>
    <col min="6430" max="6432" width="9.140625" style="151"/>
    <col min="6433" max="6433" width="8.42578125" style="151" customWidth="1"/>
    <col min="6434" max="6654" width="9.140625" style="151"/>
    <col min="6655" max="6655" width="18.42578125" style="151" customWidth="1"/>
    <col min="6656" max="6674" width="4.42578125" style="151" customWidth="1"/>
    <col min="6675" max="6675" width="5.42578125" style="151" customWidth="1"/>
    <col min="6676" max="6676" width="4.42578125" style="151" customWidth="1"/>
    <col min="6677" max="6677" width="59.28515625" style="151" customWidth="1"/>
    <col min="6678" max="6678" width="16" style="151" customWidth="1"/>
    <col min="6679" max="6679" width="6.7109375" style="151" customWidth="1"/>
    <col min="6680" max="6680" width="6.28515625" style="151" customWidth="1"/>
    <col min="6681" max="6681" width="15.7109375" style="151" customWidth="1"/>
    <col min="6682" max="6682" width="11.7109375" style="151" customWidth="1"/>
    <col min="6683" max="6683" width="17.140625" style="151" customWidth="1"/>
    <col min="6684" max="6684" width="9.140625" style="151"/>
    <col min="6685" max="6685" width="27.28515625" style="151" customWidth="1"/>
    <col min="6686" max="6688" width="9.140625" style="151"/>
    <col min="6689" max="6689" width="8.42578125" style="151" customWidth="1"/>
    <col min="6690" max="6910" width="9.140625" style="151"/>
    <col min="6911" max="6911" width="18.42578125" style="151" customWidth="1"/>
    <col min="6912" max="6930" width="4.42578125" style="151" customWidth="1"/>
    <col min="6931" max="6931" width="5.42578125" style="151" customWidth="1"/>
    <col min="6932" max="6932" width="4.42578125" style="151" customWidth="1"/>
    <col min="6933" max="6933" width="59.28515625" style="151" customWidth="1"/>
    <col min="6934" max="6934" width="16" style="151" customWidth="1"/>
    <col min="6935" max="6935" width="6.7109375" style="151" customWidth="1"/>
    <col min="6936" max="6936" width="6.28515625" style="151" customWidth="1"/>
    <col min="6937" max="6937" width="15.7109375" style="151" customWidth="1"/>
    <col min="6938" max="6938" width="11.7109375" style="151" customWidth="1"/>
    <col min="6939" max="6939" width="17.140625" style="151" customWidth="1"/>
    <col min="6940" max="6940" width="9.140625" style="151"/>
    <col min="6941" max="6941" width="27.28515625" style="151" customWidth="1"/>
    <col min="6942" max="6944" width="9.140625" style="151"/>
    <col min="6945" max="6945" width="8.42578125" style="151" customWidth="1"/>
    <col min="6946" max="7166" width="9.140625" style="151"/>
    <col min="7167" max="7167" width="18.42578125" style="151" customWidth="1"/>
    <col min="7168" max="7186" width="4.42578125" style="151" customWidth="1"/>
    <col min="7187" max="7187" width="5.42578125" style="151" customWidth="1"/>
    <col min="7188" max="7188" width="4.42578125" style="151" customWidth="1"/>
    <col min="7189" max="7189" width="59.28515625" style="151" customWidth="1"/>
    <col min="7190" max="7190" width="16" style="151" customWidth="1"/>
    <col min="7191" max="7191" width="6.7109375" style="151" customWidth="1"/>
    <col min="7192" max="7192" width="6.28515625" style="151" customWidth="1"/>
    <col min="7193" max="7193" width="15.7109375" style="151" customWidth="1"/>
    <col min="7194" max="7194" width="11.7109375" style="151" customWidth="1"/>
    <col min="7195" max="7195" width="17.140625" style="151" customWidth="1"/>
    <col min="7196" max="7196" width="9.140625" style="151"/>
    <col min="7197" max="7197" width="27.28515625" style="151" customWidth="1"/>
    <col min="7198" max="7200" width="9.140625" style="151"/>
    <col min="7201" max="7201" width="8.42578125" style="151" customWidth="1"/>
    <col min="7202" max="7422" width="9.140625" style="151"/>
    <col min="7423" max="7423" width="18.42578125" style="151" customWidth="1"/>
    <col min="7424" max="7442" width="4.42578125" style="151" customWidth="1"/>
    <col min="7443" max="7443" width="5.42578125" style="151" customWidth="1"/>
    <col min="7444" max="7444" width="4.42578125" style="151" customWidth="1"/>
    <col min="7445" max="7445" width="59.28515625" style="151" customWidth="1"/>
    <col min="7446" max="7446" width="16" style="151" customWidth="1"/>
    <col min="7447" max="7447" width="6.7109375" style="151" customWidth="1"/>
    <col min="7448" max="7448" width="6.28515625" style="151" customWidth="1"/>
    <col min="7449" max="7449" width="15.7109375" style="151" customWidth="1"/>
    <col min="7450" max="7450" width="11.7109375" style="151" customWidth="1"/>
    <col min="7451" max="7451" width="17.140625" style="151" customWidth="1"/>
    <col min="7452" max="7452" width="9.140625" style="151"/>
    <col min="7453" max="7453" width="27.28515625" style="151" customWidth="1"/>
    <col min="7454" max="7456" width="9.140625" style="151"/>
    <col min="7457" max="7457" width="8.42578125" style="151" customWidth="1"/>
    <col min="7458" max="7678" width="9.140625" style="151"/>
    <col min="7679" max="7679" width="18.42578125" style="151" customWidth="1"/>
    <col min="7680" max="7698" width="4.42578125" style="151" customWidth="1"/>
    <col min="7699" max="7699" width="5.42578125" style="151" customWidth="1"/>
    <col min="7700" max="7700" width="4.42578125" style="151" customWidth="1"/>
    <col min="7701" max="7701" width="59.28515625" style="151" customWidth="1"/>
    <col min="7702" max="7702" width="16" style="151" customWidth="1"/>
    <col min="7703" max="7703" width="6.7109375" style="151" customWidth="1"/>
    <col min="7704" max="7704" width="6.28515625" style="151" customWidth="1"/>
    <col min="7705" max="7705" width="15.7109375" style="151" customWidth="1"/>
    <col min="7706" max="7706" width="11.7109375" style="151" customWidth="1"/>
    <col min="7707" max="7707" width="17.140625" style="151" customWidth="1"/>
    <col min="7708" max="7708" width="9.140625" style="151"/>
    <col min="7709" max="7709" width="27.28515625" style="151" customWidth="1"/>
    <col min="7710" max="7712" width="9.140625" style="151"/>
    <col min="7713" max="7713" width="8.42578125" style="151" customWidth="1"/>
    <col min="7714" max="7934" width="9.140625" style="151"/>
    <col min="7935" max="7935" width="18.42578125" style="151" customWidth="1"/>
    <col min="7936" max="7954" width="4.42578125" style="151" customWidth="1"/>
    <col min="7955" max="7955" width="5.42578125" style="151" customWidth="1"/>
    <col min="7956" max="7956" width="4.42578125" style="151" customWidth="1"/>
    <col min="7957" max="7957" width="59.28515625" style="151" customWidth="1"/>
    <col min="7958" max="7958" width="16" style="151" customWidth="1"/>
    <col min="7959" max="7959" width="6.7109375" style="151" customWidth="1"/>
    <col min="7960" max="7960" width="6.28515625" style="151" customWidth="1"/>
    <col min="7961" max="7961" width="15.7109375" style="151" customWidth="1"/>
    <col min="7962" max="7962" width="11.7109375" style="151" customWidth="1"/>
    <col min="7963" max="7963" width="17.140625" style="151" customWidth="1"/>
    <col min="7964" max="7964" width="9.140625" style="151"/>
    <col min="7965" max="7965" width="27.28515625" style="151" customWidth="1"/>
    <col min="7966" max="7968" width="9.140625" style="151"/>
    <col min="7969" max="7969" width="8.42578125" style="151" customWidth="1"/>
    <col min="7970" max="8190" width="9.140625" style="151"/>
    <col min="8191" max="8191" width="18.42578125" style="151" customWidth="1"/>
    <col min="8192" max="8210" width="4.42578125" style="151" customWidth="1"/>
    <col min="8211" max="8211" width="5.42578125" style="151" customWidth="1"/>
    <col min="8212" max="8212" width="4.42578125" style="151" customWidth="1"/>
    <col min="8213" max="8213" width="59.28515625" style="151" customWidth="1"/>
    <col min="8214" max="8214" width="16" style="151" customWidth="1"/>
    <col min="8215" max="8215" width="6.7109375" style="151" customWidth="1"/>
    <col min="8216" max="8216" width="6.28515625" style="151" customWidth="1"/>
    <col min="8217" max="8217" width="15.7109375" style="151" customWidth="1"/>
    <col min="8218" max="8218" width="11.7109375" style="151" customWidth="1"/>
    <col min="8219" max="8219" width="17.140625" style="151" customWidth="1"/>
    <col min="8220" max="8220" width="9.140625" style="151"/>
    <col min="8221" max="8221" width="27.28515625" style="151" customWidth="1"/>
    <col min="8222" max="8224" width="9.140625" style="151"/>
    <col min="8225" max="8225" width="8.42578125" style="151" customWidth="1"/>
    <col min="8226" max="8446" width="9.140625" style="151"/>
    <col min="8447" max="8447" width="18.42578125" style="151" customWidth="1"/>
    <col min="8448" max="8466" width="4.42578125" style="151" customWidth="1"/>
    <col min="8467" max="8467" width="5.42578125" style="151" customWidth="1"/>
    <col min="8468" max="8468" width="4.42578125" style="151" customWidth="1"/>
    <col min="8469" max="8469" width="59.28515625" style="151" customWidth="1"/>
    <col min="8470" max="8470" width="16" style="151" customWidth="1"/>
    <col min="8471" max="8471" width="6.7109375" style="151" customWidth="1"/>
    <col min="8472" max="8472" width="6.28515625" style="151" customWidth="1"/>
    <col min="8473" max="8473" width="15.7109375" style="151" customWidth="1"/>
    <col min="8474" max="8474" width="11.7109375" style="151" customWidth="1"/>
    <col min="8475" max="8475" width="17.140625" style="151" customWidth="1"/>
    <col min="8476" max="8476" width="9.140625" style="151"/>
    <col min="8477" max="8477" width="27.28515625" style="151" customWidth="1"/>
    <col min="8478" max="8480" width="9.140625" style="151"/>
    <col min="8481" max="8481" width="8.42578125" style="151" customWidth="1"/>
    <col min="8482" max="8702" width="9.140625" style="151"/>
    <col min="8703" max="8703" width="18.42578125" style="151" customWidth="1"/>
    <col min="8704" max="8722" width="4.42578125" style="151" customWidth="1"/>
    <col min="8723" max="8723" width="5.42578125" style="151" customWidth="1"/>
    <col min="8724" max="8724" width="4.42578125" style="151" customWidth="1"/>
    <col min="8725" max="8725" width="59.28515625" style="151" customWidth="1"/>
    <col min="8726" max="8726" width="16" style="151" customWidth="1"/>
    <col min="8727" max="8727" width="6.7109375" style="151" customWidth="1"/>
    <col min="8728" max="8728" width="6.28515625" style="151" customWidth="1"/>
    <col min="8729" max="8729" width="15.7109375" style="151" customWidth="1"/>
    <col min="8730" max="8730" width="11.7109375" style="151" customWidth="1"/>
    <col min="8731" max="8731" width="17.140625" style="151" customWidth="1"/>
    <col min="8732" max="8732" width="9.140625" style="151"/>
    <col min="8733" max="8733" width="27.28515625" style="151" customWidth="1"/>
    <col min="8734" max="8736" width="9.140625" style="151"/>
    <col min="8737" max="8737" width="8.42578125" style="151" customWidth="1"/>
    <col min="8738" max="8958" width="9.140625" style="151"/>
    <col min="8959" max="8959" width="18.42578125" style="151" customWidth="1"/>
    <col min="8960" max="8978" width="4.42578125" style="151" customWidth="1"/>
    <col min="8979" max="8979" width="5.42578125" style="151" customWidth="1"/>
    <col min="8980" max="8980" width="4.42578125" style="151" customWidth="1"/>
    <col min="8981" max="8981" width="59.28515625" style="151" customWidth="1"/>
    <col min="8982" max="8982" width="16" style="151" customWidth="1"/>
    <col min="8983" max="8983" width="6.7109375" style="151" customWidth="1"/>
    <col min="8984" max="8984" width="6.28515625" style="151" customWidth="1"/>
    <col min="8985" max="8985" width="15.7109375" style="151" customWidth="1"/>
    <col min="8986" max="8986" width="11.7109375" style="151" customWidth="1"/>
    <col min="8987" max="8987" width="17.140625" style="151" customWidth="1"/>
    <col min="8988" max="8988" width="9.140625" style="151"/>
    <col min="8989" max="8989" width="27.28515625" style="151" customWidth="1"/>
    <col min="8990" max="8992" width="9.140625" style="151"/>
    <col min="8993" max="8993" width="8.42578125" style="151" customWidth="1"/>
    <col min="8994" max="9214" width="9.140625" style="151"/>
    <col min="9215" max="9215" width="18.42578125" style="151" customWidth="1"/>
    <col min="9216" max="9234" width="4.42578125" style="151" customWidth="1"/>
    <col min="9235" max="9235" width="5.42578125" style="151" customWidth="1"/>
    <col min="9236" max="9236" width="4.42578125" style="151" customWidth="1"/>
    <col min="9237" max="9237" width="59.28515625" style="151" customWidth="1"/>
    <col min="9238" max="9238" width="16" style="151" customWidth="1"/>
    <col min="9239" max="9239" width="6.7109375" style="151" customWidth="1"/>
    <col min="9240" max="9240" width="6.28515625" style="151" customWidth="1"/>
    <col min="9241" max="9241" width="15.7109375" style="151" customWidth="1"/>
    <col min="9242" max="9242" width="11.7109375" style="151" customWidth="1"/>
    <col min="9243" max="9243" width="17.140625" style="151" customWidth="1"/>
    <col min="9244" max="9244" width="9.140625" style="151"/>
    <col min="9245" max="9245" width="27.28515625" style="151" customWidth="1"/>
    <col min="9246" max="9248" width="9.140625" style="151"/>
    <col min="9249" max="9249" width="8.42578125" style="151" customWidth="1"/>
    <col min="9250" max="9470" width="9.140625" style="151"/>
    <col min="9471" max="9471" width="18.42578125" style="151" customWidth="1"/>
    <col min="9472" max="9490" width="4.42578125" style="151" customWidth="1"/>
    <col min="9491" max="9491" width="5.42578125" style="151" customWidth="1"/>
    <col min="9492" max="9492" width="4.42578125" style="151" customWidth="1"/>
    <col min="9493" max="9493" width="59.28515625" style="151" customWidth="1"/>
    <col min="9494" max="9494" width="16" style="151" customWidth="1"/>
    <col min="9495" max="9495" width="6.7109375" style="151" customWidth="1"/>
    <col min="9496" max="9496" width="6.28515625" style="151" customWidth="1"/>
    <col min="9497" max="9497" width="15.7109375" style="151" customWidth="1"/>
    <col min="9498" max="9498" width="11.7109375" style="151" customWidth="1"/>
    <col min="9499" max="9499" width="17.140625" style="151" customWidth="1"/>
    <col min="9500" max="9500" width="9.140625" style="151"/>
    <col min="9501" max="9501" width="27.28515625" style="151" customWidth="1"/>
    <col min="9502" max="9504" width="9.140625" style="151"/>
    <col min="9505" max="9505" width="8.42578125" style="151" customWidth="1"/>
    <col min="9506" max="9726" width="9.140625" style="151"/>
    <col min="9727" max="9727" width="18.42578125" style="151" customWidth="1"/>
    <col min="9728" max="9746" width="4.42578125" style="151" customWidth="1"/>
    <col min="9747" max="9747" width="5.42578125" style="151" customWidth="1"/>
    <col min="9748" max="9748" width="4.42578125" style="151" customWidth="1"/>
    <col min="9749" max="9749" width="59.28515625" style="151" customWidth="1"/>
    <col min="9750" max="9750" width="16" style="151" customWidth="1"/>
    <col min="9751" max="9751" width="6.7109375" style="151" customWidth="1"/>
    <col min="9752" max="9752" width="6.28515625" style="151" customWidth="1"/>
    <col min="9753" max="9753" width="15.7109375" style="151" customWidth="1"/>
    <col min="9754" max="9754" width="11.7109375" style="151" customWidth="1"/>
    <col min="9755" max="9755" width="17.140625" style="151" customWidth="1"/>
    <col min="9756" max="9756" width="9.140625" style="151"/>
    <col min="9757" max="9757" width="27.28515625" style="151" customWidth="1"/>
    <col min="9758" max="9760" width="9.140625" style="151"/>
    <col min="9761" max="9761" width="8.42578125" style="151" customWidth="1"/>
    <col min="9762" max="9982" width="9.140625" style="151"/>
    <col min="9983" max="9983" width="18.42578125" style="151" customWidth="1"/>
    <col min="9984" max="10002" width="4.42578125" style="151" customWidth="1"/>
    <col min="10003" max="10003" width="5.42578125" style="151" customWidth="1"/>
    <col min="10004" max="10004" width="4.42578125" style="151" customWidth="1"/>
    <col min="10005" max="10005" width="59.28515625" style="151" customWidth="1"/>
    <col min="10006" max="10006" width="16" style="151" customWidth="1"/>
    <col min="10007" max="10007" width="6.7109375" style="151" customWidth="1"/>
    <col min="10008" max="10008" width="6.28515625" style="151" customWidth="1"/>
    <col min="10009" max="10009" width="15.7109375" style="151" customWidth="1"/>
    <col min="10010" max="10010" width="11.7109375" style="151" customWidth="1"/>
    <col min="10011" max="10011" width="17.140625" style="151" customWidth="1"/>
    <col min="10012" max="10012" width="9.140625" style="151"/>
    <col min="10013" max="10013" width="27.28515625" style="151" customWidth="1"/>
    <col min="10014" max="10016" width="9.140625" style="151"/>
    <col min="10017" max="10017" width="8.42578125" style="151" customWidth="1"/>
    <col min="10018" max="10238" width="9.140625" style="151"/>
    <col min="10239" max="10239" width="18.42578125" style="151" customWidth="1"/>
    <col min="10240" max="10258" width="4.42578125" style="151" customWidth="1"/>
    <col min="10259" max="10259" width="5.42578125" style="151" customWidth="1"/>
    <col min="10260" max="10260" width="4.42578125" style="151" customWidth="1"/>
    <col min="10261" max="10261" width="59.28515625" style="151" customWidth="1"/>
    <col min="10262" max="10262" width="16" style="151" customWidth="1"/>
    <col min="10263" max="10263" width="6.7109375" style="151" customWidth="1"/>
    <col min="10264" max="10264" width="6.28515625" style="151" customWidth="1"/>
    <col min="10265" max="10265" width="15.7109375" style="151" customWidth="1"/>
    <col min="10266" max="10266" width="11.7109375" style="151" customWidth="1"/>
    <col min="10267" max="10267" width="17.140625" style="151" customWidth="1"/>
    <col min="10268" max="10268" width="9.140625" style="151"/>
    <col min="10269" max="10269" width="27.28515625" style="151" customWidth="1"/>
    <col min="10270" max="10272" width="9.140625" style="151"/>
    <col min="10273" max="10273" width="8.42578125" style="151" customWidth="1"/>
    <col min="10274" max="10494" width="9.140625" style="151"/>
    <col min="10495" max="10495" width="18.42578125" style="151" customWidth="1"/>
    <col min="10496" max="10514" width="4.42578125" style="151" customWidth="1"/>
    <col min="10515" max="10515" width="5.42578125" style="151" customWidth="1"/>
    <col min="10516" max="10516" width="4.42578125" style="151" customWidth="1"/>
    <col min="10517" max="10517" width="59.28515625" style="151" customWidth="1"/>
    <col min="10518" max="10518" width="16" style="151" customWidth="1"/>
    <col min="10519" max="10519" width="6.7109375" style="151" customWidth="1"/>
    <col min="10520" max="10520" width="6.28515625" style="151" customWidth="1"/>
    <col min="10521" max="10521" width="15.7109375" style="151" customWidth="1"/>
    <col min="10522" max="10522" width="11.7109375" style="151" customWidth="1"/>
    <col min="10523" max="10523" width="17.140625" style="151" customWidth="1"/>
    <col min="10524" max="10524" width="9.140625" style="151"/>
    <col min="10525" max="10525" width="27.28515625" style="151" customWidth="1"/>
    <col min="10526" max="10528" width="9.140625" style="151"/>
    <col min="10529" max="10529" width="8.42578125" style="151" customWidth="1"/>
    <col min="10530" max="10750" width="9.140625" style="151"/>
    <col min="10751" max="10751" width="18.42578125" style="151" customWidth="1"/>
    <col min="10752" max="10770" width="4.42578125" style="151" customWidth="1"/>
    <col min="10771" max="10771" width="5.42578125" style="151" customWidth="1"/>
    <col min="10772" max="10772" width="4.42578125" style="151" customWidth="1"/>
    <col min="10773" max="10773" width="59.28515625" style="151" customWidth="1"/>
    <col min="10774" max="10774" width="16" style="151" customWidth="1"/>
    <col min="10775" max="10775" width="6.7109375" style="151" customWidth="1"/>
    <col min="10776" max="10776" width="6.28515625" style="151" customWidth="1"/>
    <col min="10777" max="10777" width="15.7109375" style="151" customWidth="1"/>
    <col min="10778" max="10778" width="11.7109375" style="151" customWidth="1"/>
    <col min="10779" max="10779" width="17.140625" style="151" customWidth="1"/>
    <col min="10780" max="10780" width="9.140625" style="151"/>
    <col min="10781" max="10781" width="27.28515625" style="151" customWidth="1"/>
    <col min="10782" max="10784" width="9.140625" style="151"/>
    <col min="10785" max="10785" width="8.42578125" style="151" customWidth="1"/>
    <col min="10786" max="11006" width="9.140625" style="151"/>
    <col min="11007" max="11007" width="18.42578125" style="151" customWidth="1"/>
    <col min="11008" max="11026" width="4.42578125" style="151" customWidth="1"/>
    <col min="11027" max="11027" width="5.42578125" style="151" customWidth="1"/>
    <col min="11028" max="11028" width="4.42578125" style="151" customWidth="1"/>
    <col min="11029" max="11029" width="59.28515625" style="151" customWidth="1"/>
    <col min="11030" max="11030" width="16" style="151" customWidth="1"/>
    <col min="11031" max="11031" width="6.7109375" style="151" customWidth="1"/>
    <col min="11032" max="11032" width="6.28515625" style="151" customWidth="1"/>
    <col min="11033" max="11033" width="15.7109375" style="151" customWidth="1"/>
    <col min="11034" max="11034" width="11.7109375" style="151" customWidth="1"/>
    <col min="11035" max="11035" width="17.140625" style="151" customWidth="1"/>
    <col min="11036" max="11036" width="9.140625" style="151"/>
    <col min="11037" max="11037" width="27.28515625" style="151" customWidth="1"/>
    <col min="11038" max="11040" width="9.140625" style="151"/>
    <col min="11041" max="11041" width="8.42578125" style="151" customWidth="1"/>
    <col min="11042" max="11262" width="9.140625" style="151"/>
    <col min="11263" max="11263" width="18.42578125" style="151" customWidth="1"/>
    <col min="11264" max="11282" width="4.42578125" style="151" customWidth="1"/>
    <col min="11283" max="11283" width="5.42578125" style="151" customWidth="1"/>
    <col min="11284" max="11284" width="4.42578125" style="151" customWidth="1"/>
    <col min="11285" max="11285" width="59.28515625" style="151" customWidth="1"/>
    <col min="11286" max="11286" width="16" style="151" customWidth="1"/>
    <col min="11287" max="11287" width="6.7109375" style="151" customWidth="1"/>
    <col min="11288" max="11288" width="6.28515625" style="151" customWidth="1"/>
    <col min="11289" max="11289" width="15.7109375" style="151" customWidth="1"/>
    <col min="11290" max="11290" width="11.7109375" style="151" customWidth="1"/>
    <col min="11291" max="11291" width="17.140625" style="151" customWidth="1"/>
    <col min="11292" max="11292" width="9.140625" style="151"/>
    <col min="11293" max="11293" width="27.28515625" style="151" customWidth="1"/>
    <col min="11294" max="11296" width="9.140625" style="151"/>
    <col min="11297" max="11297" width="8.42578125" style="151" customWidth="1"/>
    <col min="11298" max="11518" width="9.140625" style="151"/>
    <col min="11519" max="11519" width="18.42578125" style="151" customWidth="1"/>
    <col min="11520" max="11538" width="4.42578125" style="151" customWidth="1"/>
    <col min="11539" max="11539" width="5.42578125" style="151" customWidth="1"/>
    <col min="11540" max="11540" width="4.42578125" style="151" customWidth="1"/>
    <col min="11541" max="11541" width="59.28515625" style="151" customWidth="1"/>
    <col min="11542" max="11542" width="16" style="151" customWidth="1"/>
    <col min="11543" max="11543" width="6.7109375" style="151" customWidth="1"/>
    <col min="11544" max="11544" width="6.28515625" style="151" customWidth="1"/>
    <col min="11545" max="11545" width="15.7109375" style="151" customWidth="1"/>
    <col min="11546" max="11546" width="11.7109375" style="151" customWidth="1"/>
    <col min="11547" max="11547" width="17.140625" style="151" customWidth="1"/>
    <col min="11548" max="11548" width="9.140625" style="151"/>
    <col min="11549" max="11549" width="27.28515625" style="151" customWidth="1"/>
    <col min="11550" max="11552" width="9.140625" style="151"/>
    <col min="11553" max="11553" width="8.42578125" style="151" customWidth="1"/>
    <col min="11554" max="11774" width="9.140625" style="151"/>
    <col min="11775" max="11775" width="18.42578125" style="151" customWidth="1"/>
    <col min="11776" max="11794" width="4.42578125" style="151" customWidth="1"/>
    <col min="11795" max="11795" width="5.42578125" style="151" customWidth="1"/>
    <col min="11796" max="11796" width="4.42578125" style="151" customWidth="1"/>
    <col min="11797" max="11797" width="59.28515625" style="151" customWidth="1"/>
    <col min="11798" max="11798" width="16" style="151" customWidth="1"/>
    <col min="11799" max="11799" width="6.7109375" style="151" customWidth="1"/>
    <col min="11800" max="11800" width="6.28515625" style="151" customWidth="1"/>
    <col min="11801" max="11801" width="15.7109375" style="151" customWidth="1"/>
    <col min="11802" max="11802" width="11.7109375" style="151" customWidth="1"/>
    <col min="11803" max="11803" width="17.140625" style="151" customWidth="1"/>
    <col min="11804" max="11804" width="9.140625" style="151"/>
    <col min="11805" max="11805" width="27.28515625" style="151" customWidth="1"/>
    <col min="11806" max="11808" width="9.140625" style="151"/>
    <col min="11809" max="11809" width="8.42578125" style="151" customWidth="1"/>
    <col min="11810" max="12030" width="9.140625" style="151"/>
    <col min="12031" max="12031" width="18.42578125" style="151" customWidth="1"/>
    <col min="12032" max="12050" width="4.42578125" style="151" customWidth="1"/>
    <col min="12051" max="12051" width="5.42578125" style="151" customWidth="1"/>
    <col min="12052" max="12052" width="4.42578125" style="151" customWidth="1"/>
    <col min="12053" max="12053" width="59.28515625" style="151" customWidth="1"/>
    <col min="12054" max="12054" width="16" style="151" customWidth="1"/>
    <col min="12055" max="12055" width="6.7109375" style="151" customWidth="1"/>
    <col min="12056" max="12056" width="6.28515625" style="151" customWidth="1"/>
    <col min="12057" max="12057" width="15.7109375" style="151" customWidth="1"/>
    <col min="12058" max="12058" width="11.7109375" style="151" customWidth="1"/>
    <col min="12059" max="12059" width="17.140625" style="151" customWidth="1"/>
    <col min="12060" max="12060" width="9.140625" style="151"/>
    <col min="12061" max="12061" width="27.28515625" style="151" customWidth="1"/>
    <col min="12062" max="12064" width="9.140625" style="151"/>
    <col min="12065" max="12065" width="8.42578125" style="151" customWidth="1"/>
    <col min="12066" max="12286" width="9.140625" style="151"/>
    <col min="12287" max="12287" width="18.42578125" style="151" customWidth="1"/>
    <col min="12288" max="12306" width="4.42578125" style="151" customWidth="1"/>
    <col min="12307" max="12307" width="5.42578125" style="151" customWidth="1"/>
    <col min="12308" max="12308" width="4.42578125" style="151" customWidth="1"/>
    <col min="12309" max="12309" width="59.28515625" style="151" customWidth="1"/>
    <col min="12310" max="12310" width="16" style="151" customWidth="1"/>
    <col min="12311" max="12311" width="6.7109375" style="151" customWidth="1"/>
    <col min="12312" max="12312" width="6.28515625" style="151" customWidth="1"/>
    <col min="12313" max="12313" width="15.7109375" style="151" customWidth="1"/>
    <col min="12314" max="12314" width="11.7109375" style="151" customWidth="1"/>
    <col min="12315" max="12315" width="17.140625" style="151" customWidth="1"/>
    <col min="12316" max="12316" width="9.140625" style="151"/>
    <col min="12317" max="12317" width="27.28515625" style="151" customWidth="1"/>
    <col min="12318" max="12320" width="9.140625" style="151"/>
    <col min="12321" max="12321" width="8.42578125" style="151" customWidth="1"/>
    <col min="12322" max="12542" width="9.140625" style="151"/>
    <col min="12543" max="12543" width="18.42578125" style="151" customWidth="1"/>
    <col min="12544" max="12562" width="4.42578125" style="151" customWidth="1"/>
    <col min="12563" max="12563" width="5.42578125" style="151" customWidth="1"/>
    <col min="12564" max="12564" width="4.42578125" style="151" customWidth="1"/>
    <col min="12565" max="12565" width="59.28515625" style="151" customWidth="1"/>
    <col min="12566" max="12566" width="16" style="151" customWidth="1"/>
    <col min="12567" max="12567" width="6.7109375" style="151" customWidth="1"/>
    <col min="12568" max="12568" width="6.28515625" style="151" customWidth="1"/>
    <col min="12569" max="12569" width="15.7109375" style="151" customWidth="1"/>
    <col min="12570" max="12570" width="11.7109375" style="151" customWidth="1"/>
    <col min="12571" max="12571" width="17.140625" style="151" customWidth="1"/>
    <col min="12572" max="12572" width="9.140625" style="151"/>
    <col min="12573" max="12573" width="27.28515625" style="151" customWidth="1"/>
    <col min="12574" max="12576" width="9.140625" style="151"/>
    <col min="12577" max="12577" width="8.42578125" style="151" customWidth="1"/>
    <col min="12578" max="12798" width="9.140625" style="151"/>
    <col min="12799" max="12799" width="18.42578125" style="151" customWidth="1"/>
    <col min="12800" max="12818" width="4.42578125" style="151" customWidth="1"/>
    <col min="12819" max="12819" width="5.42578125" style="151" customWidth="1"/>
    <col min="12820" max="12820" width="4.42578125" style="151" customWidth="1"/>
    <col min="12821" max="12821" width="59.28515625" style="151" customWidth="1"/>
    <col min="12822" max="12822" width="16" style="151" customWidth="1"/>
    <col min="12823" max="12823" width="6.7109375" style="151" customWidth="1"/>
    <col min="12824" max="12824" width="6.28515625" style="151" customWidth="1"/>
    <col min="12825" max="12825" width="15.7109375" style="151" customWidth="1"/>
    <col min="12826" max="12826" width="11.7109375" style="151" customWidth="1"/>
    <col min="12827" max="12827" width="17.140625" style="151" customWidth="1"/>
    <col min="12828" max="12828" width="9.140625" style="151"/>
    <col min="12829" max="12829" width="27.28515625" style="151" customWidth="1"/>
    <col min="12830" max="12832" width="9.140625" style="151"/>
    <col min="12833" max="12833" width="8.42578125" style="151" customWidth="1"/>
    <col min="12834" max="13054" width="9.140625" style="151"/>
    <col min="13055" max="13055" width="18.42578125" style="151" customWidth="1"/>
    <col min="13056" max="13074" width="4.42578125" style="151" customWidth="1"/>
    <col min="13075" max="13075" width="5.42578125" style="151" customWidth="1"/>
    <col min="13076" max="13076" width="4.42578125" style="151" customWidth="1"/>
    <col min="13077" max="13077" width="59.28515625" style="151" customWidth="1"/>
    <col min="13078" max="13078" width="16" style="151" customWidth="1"/>
    <col min="13079" max="13079" width="6.7109375" style="151" customWidth="1"/>
    <col min="13080" max="13080" width="6.28515625" style="151" customWidth="1"/>
    <col min="13081" max="13081" width="15.7109375" style="151" customWidth="1"/>
    <col min="13082" max="13082" width="11.7109375" style="151" customWidth="1"/>
    <col min="13083" max="13083" width="17.140625" style="151" customWidth="1"/>
    <col min="13084" max="13084" width="9.140625" style="151"/>
    <col min="13085" max="13085" width="27.28515625" style="151" customWidth="1"/>
    <col min="13086" max="13088" width="9.140625" style="151"/>
    <col min="13089" max="13089" width="8.42578125" style="151" customWidth="1"/>
    <col min="13090" max="13310" width="9.140625" style="151"/>
    <col min="13311" max="13311" width="18.42578125" style="151" customWidth="1"/>
    <col min="13312" max="13330" width="4.42578125" style="151" customWidth="1"/>
    <col min="13331" max="13331" width="5.42578125" style="151" customWidth="1"/>
    <col min="13332" max="13332" width="4.42578125" style="151" customWidth="1"/>
    <col min="13333" max="13333" width="59.28515625" style="151" customWidth="1"/>
    <col min="13334" max="13334" width="16" style="151" customWidth="1"/>
    <col min="13335" max="13335" width="6.7109375" style="151" customWidth="1"/>
    <col min="13336" max="13336" width="6.28515625" style="151" customWidth="1"/>
    <col min="13337" max="13337" width="15.7109375" style="151" customWidth="1"/>
    <col min="13338" max="13338" width="11.7109375" style="151" customWidth="1"/>
    <col min="13339" max="13339" width="17.140625" style="151" customWidth="1"/>
    <col min="13340" max="13340" width="9.140625" style="151"/>
    <col min="13341" max="13341" width="27.28515625" style="151" customWidth="1"/>
    <col min="13342" max="13344" width="9.140625" style="151"/>
    <col min="13345" max="13345" width="8.42578125" style="151" customWidth="1"/>
    <col min="13346" max="13566" width="9.140625" style="151"/>
    <col min="13567" max="13567" width="18.42578125" style="151" customWidth="1"/>
    <col min="13568" max="13586" width="4.42578125" style="151" customWidth="1"/>
    <col min="13587" max="13587" width="5.42578125" style="151" customWidth="1"/>
    <col min="13588" max="13588" width="4.42578125" style="151" customWidth="1"/>
    <col min="13589" max="13589" width="59.28515625" style="151" customWidth="1"/>
    <col min="13590" max="13590" width="16" style="151" customWidth="1"/>
    <col min="13591" max="13591" width="6.7109375" style="151" customWidth="1"/>
    <col min="13592" max="13592" width="6.28515625" style="151" customWidth="1"/>
    <col min="13593" max="13593" width="15.7109375" style="151" customWidth="1"/>
    <col min="13594" max="13594" width="11.7109375" style="151" customWidth="1"/>
    <col min="13595" max="13595" width="17.140625" style="151" customWidth="1"/>
    <col min="13596" max="13596" width="9.140625" style="151"/>
    <col min="13597" max="13597" width="27.28515625" style="151" customWidth="1"/>
    <col min="13598" max="13600" width="9.140625" style="151"/>
    <col min="13601" max="13601" width="8.42578125" style="151" customWidth="1"/>
    <col min="13602" max="13822" width="9.140625" style="151"/>
    <col min="13823" max="13823" width="18.42578125" style="151" customWidth="1"/>
    <col min="13824" max="13842" width="4.42578125" style="151" customWidth="1"/>
    <col min="13843" max="13843" width="5.42578125" style="151" customWidth="1"/>
    <col min="13844" max="13844" width="4.42578125" style="151" customWidth="1"/>
    <col min="13845" max="13845" width="59.28515625" style="151" customWidth="1"/>
    <col min="13846" max="13846" width="16" style="151" customWidth="1"/>
    <col min="13847" max="13847" width="6.7109375" style="151" customWidth="1"/>
    <col min="13848" max="13848" width="6.28515625" style="151" customWidth="1"/>
    <col min="13849" max="13849" width="15.7109375" style="151" customWidth="1"/>
    <col min="13850" max="13850" width="11.7109375" style="151" customWidth="1"/>
    <col min="13851" max="13851" width="17.140625" style="151" customWidth="1"/>
    <col min="13852" max="13852" width="9.140625" style="151"/>
    <col min="13853" max="13853" width="27.28515625" style="151" customWidth="1"/>
    <col min="13854" max="13856" width="9.140625" style="151"/>
    <col min="13857" max="13857" width="8.42578125" style="151" customWidth="1"/>
    <col min="13858" max="14078" width="9.140625" style="151"/>
    <col min="14079" max="14079" width="18.42578125" style="151" customWidth="1"/>
    <col min="14080" max="14098" width="4.42578125" style="151" customWidth="1"/>
    <col min="14099" max="14099" width="5.42578125" style="151" customWidth="1"/>
    <col min="14100" max="14100" width="4.42578125" style="151" customWidth="1"/>
    <col min="14101" max="14101" width="59.28515625" style="151" customWidth="1"/>
    <col min="14102" max="14102" width="16" style="151" customWidth="1"/>
    <col min="14103" max="14103" width="6.7109375" style="151" customWidth="1"/>
    <col min="14104" max="14104" width="6.28515625" style="151" customWidth="1"/>
    <col min="14105" max="14105" width="15.7109375" style="151" customWidth="1"/>
    <col min="14106" max="14106" width="11.7109375" style="151" customWidth="1"/>
    <col min="14107" max="14107" width="17.140625" style="151" customWidth="1"/>
    <col min="14108" max="14108" width="9.140625" style="151"/>
    <col min="14109" max="14109" width="27.28515625" style="151" customWidth="1"/>
    <col min="14110" max="14112" width="9.140625" style="151"/>
    <col min="14113" max="14113" width="8.42578125" style="151" customWidth="1"/>
    <col min="14114" max="14334" width="9.140625" style="151"/>
    <col min="14335" max="14335" width="18.42578125" style="151" customWidth="1"/>
    <col min="14336" max="14354" width="4.42578125" style="151" customWidth="1"/>
    <col min="14355" max="14355" width="5.42578125" style="151" customWidth="1"/>
    <col min="14356" max="14356" width="4.42578125" style="151" customWidth="1"/>
    <col min="14357" max="14357" width="59.28515625" style="151" customWidth="1"/>
    <col min="14358" max="14358" width="16" style="151" customWidth="1"/>
    <col min="14359" max="14359" width="6.7109375" style="151" customWidth="1"/>
    <col min="14360" max="14360" width="6.28515625" style="151" customWidth="1"/>
    <col min="14361" max="14361" width="15.7109375" style="151" customWidth="1"/>
    <col min="14362" max="14362" width="11.7109375" style="151" customWidth="1"/>
    <col min="14363" max="14363" width="17.140625" style="151" customWidth="1"/>
    <col min="14364" max="14364" width="9.140625" style="151"/>
    <col min="14365" max="14365" width="27.28515625" style="151" customWidth="1"/>
    <col min="14366" max="14368" width="9.140625" style="151"/>
    <col min="14369" max="14369" width="8.42578125" style="151" customWidth="1"/>
    <col min="14370" max="14590" width="9.140625" style="151"/>
    <col min="14591" max="14591" width="18.42578125" style="151" customWidth="1"/>
    <col min="14592" max="14610" width="4.42578125" style="151" customWidth="1"/>
    <col min="14611" max="14611" width="5.42578125" style="151" customWidth="1"/>
    <col min="14612" max="14612" width="4.42578125" style="151" customWidth="1"/>
    <col min="14613" max="14613" width="59.28515625" style="151" customWidth="1"/>
    <col min="14614" max="14614" width="16" style="151" customWidth="1"/>
    <col min="14615" max="14615" width="6.7109375" style="151" customWidth="1"/>
    <col min="14616" max="14616" width="6.28515625" style="151" customWidth="1"/>
    <col min="14617" max="14617" width="15.7109375" style="151" customWidth="1"/>
    <col min="14618" max="14618" width="11.7109375" style="151" customWidth="1"/>
    <col min="14619" max="14619" width="17.140625" style="151" customWidth="1"/>
    <col min="14620" max="14620" width="9.140625" style="151"/>
    <col min="14621" max="14621" width="27.28515625" style="151" customWidth="1"/>
    <col min="14622" max="14624" width="9.140625" style="151"/>
    <col min="14625" max="14625" width="8.42578125" style="151" customWidth="1"/>
    <col min="14626" max="14846" width="9.140625" style="151"/>
    <col min="14847" max="14847" width="18.42578125" style="151" customWidth="1"/>
    <col min="14848" max="14866" width="4.42578125" style="151" customWidth="1"/>
    <col min="14867" max="14867" width="5.42578125" style="151" customWidth="1"/>
    <col min="14868" max="14868" width="4.42578125" style="151" customWidth="1"/>
    <col min="14869" max="14869" width="59.28515625" style="151" customWidth="1"/>
    <col min="14870" max="14870" width="16" style="151" customWidth="1"/>
    <col min="14871" max="14871" width="6.7109375" style="151" customWidth="1"/>
    <col min="14872" max="14872" width="6.28515625" style="151" customWidth="1"/>
    <col min="14873" max="14873" width="15.7109375" style="151" customWidth="1"/>
    <col min="14874" max="14874" width="11.7109375" style="151" customWidth="1"/>
    <col min="14875" max="14875" width="17.140625" style="151" customWidth="1"/>
    <col min="14876" max="14876" width="9.140625" style="151"/>
    <col min="14877" max="14877" width="27.28515625" style="151" customWidth="1"/>
    <col min="14878" max="14880" width="9.140625" style="151"/>
    <col min="14881" max="14881" width="8.42578125" style="151" customWidth="1"/>
    <col min="14882" max="15102" width="9.140625" style="151"/>
    <col min="15103" max="15103" width="18.42578125" style="151" customWidth="1"/>
    <col min="15104" max="15122" width="4.42578125" style="151" customWidth="1"/>
    <col min="15123" max="15123" width="5.42578125" style="151" customWidth="1"/>
    <col min="15124" max="15124" width="4.42578125" style="151" customWidth="1"/>
    <col min="15125" max="15125" width="59.28515625" style="151" customWidth="1"/>
    <col min="15126" max="15126" width="16" style="151" customWidth="1"/>
    <col min="15127" max="15127" width="6.7109375" style="151" customWidth="1"/>
    <col min="15128" max="15128" width="6.28515625" style="151" customWidth="1"/>
    <col min="15129" max="15129" width="15.7109375" style="151" customWidth="1"/>
    <col min="15130" max="15130" width="11.7109375" style="151" customWidth="1"/>
    <col min="15131" max="15131" width="17.140625" style="151" customWidth="1"/>
    <col min="15132" max="15132" width="9.140625" style="151"/>
    <col min="15133" max="15133" width="27.28515625" style="151" customWidth="1"/>
    <col min="15134" max="15136" width="9.140625" style="151"/>
    <col min="15137" max="15137" width="8.42578125" style="151" customWidth="1"/>
    <col min="15138" max="15358" width="9.140625" style="151"/>
    <col min="15359" max="15359" width="18.42578125" style="151" customWidth="1"/>
    <col min="15360" max="15378" width="4.42578125" style="151" customWidth="1"/>
    <col min="15379" max="15379" width="5.42578125" style="151" customWidth="1"/>
    <col min="15380" max="15380" width="4.42578125" style="151" customWidth="1"/>
    <col min="15381" max="15381" width="59.28515625" style="151" customWidth="1"/>
    <col min="15382" max="15382" width="16" style="151" customWidth="1"/>
    <col min="15383" max="15383" width="6.7109375" style="151" customWidth="1"/>
    <col min="15384" max="15384" width="6.28515625" style="151" customWidth="1"/>
    <col min="15385" max="15385" width="15.7109375" style="151" customWidth="1"/>
    <col min="15386" max="15386" width="11.7109375" style="151" customWidth="1"/>
    <col min="15387" max="15387" width="17.140625" style="151" customWidth="1"/>
    <col min="15388" max="15388" width="9.140625" style="151"/>
    <col min="15389" max="15389" width="27.28515625" style="151" customWidth="1"/>
    <col min="15390" max="15392" width="9.140625" style="151"/>
    <col min="15393" max="15393" width="8.42578125" style="151" customWidth="1"/>
    <col min="15394" max="15614" width="9.140625" style="151"/>
    <col min="15615" max="15615" width="18.42578125" style="151" customWidth="1"/>
    <col min="15616" max="15634" width="4.42578125" style="151" customWidth="1"/>
    <col min="15635" max="15635" width="5.42578125" style="151" customWidth="1"/>
    <col min="15636" max="15636" width="4.42578125" style="151" customWidth="1"/>
    <col min="15637" max="15637" width="59.28515625" style="151" customWidth="1"/>
    <col min="15638" max="15638" width="16" style="151" customWidth="1"/>
    <col min="15639" max="15639" width="6.7109375" style="151" customWidth="1"/>
    <col min="15640" max="15640" width="6.28515625" style="151" customWidth="1"/>
    <col min="15641" max="15641" width="15.7109375" style="151" customWidth="1"/>
    <col min="15642" max="15642" width="11.7109375" style="151" customWidth="1"/>
    <col min="15643" max="15643" width="17.140625" style="151" customWidth="1"/>
    <col min="15644" max="15644" width="9.140625" style="151"/>
    <col min="15645" max="15645" width="27.28515625" style="151" customWidth="1"/>
    <col min="15646" max="15648" width="9.140625" style="151"/>
    <col min="15649" max="15649" width="8.42578125" style="151" customWidth="1"/>
    <col min="15650" max="15870" width="9.140625" style="151"/>
    <col min="15871" max="15871" width="18.42578125" style="151" customWidth="1"/>
    <col min="15872" max="15890" width="4.42578125" style="151" customWidth="1"/>
    <col min="15891" max="15891" width="5.42578125" style="151" customWidth="1"/>
    <col min="15892" max="15892" width="4.42578125" style="151" customWidth="1"/>
    <col min="15893" max="15893" width="59.28515625" style="151" customWidth="1"/>
    <col min="15894" max="15894" width="16" style="151" customWidth="1"/>
    <col min="15895" max="15895" width="6.7109375" style="151" customWidth="1"/>
    <col min="15896" max="15896" width="6.28515625" style="151" customWidth="1"/>
    <col min="15897" max="15897" width="15.7109375" style="151" customWidth="1"/>
    <col min="15898" max="15898" width="11.7109375" style="151" customWidth="1"/>
    <col min="15899" max="15899" width="17.140625" style="151" customWidth="1"/>
    <col min="15900" max="15900" width="9.140625" style="151"/>
    <col min="15901" max="15901" width="27.28515625" style="151" customWidth="1"/>
    <col min="15902" max="15904" width="9.140625" style="151"/>
    <col min="15905" max="15905" width="8.42578125" style="151" customWidth="1"/>
    <col min="15906" max="16126" width="9.140625" style="151"/>
    <col min="16127" max="16127" width="18.42578125" style="151" customWidth="1"/>
    <col min="16128" max="16146" width="4.42578125" style="151" customWidth="1"/>
    <col min="16147" max="16147" width="5.42578125" style="151" customWidth="1"/>
    <col min="16148" max="16148" width="4.42578125" style="151" customWidth="1"/>
    <col min="16149" max="16149" width="59.28515625" style="151" customWidth="1"/>
    <col min="16150" max="16150" width="16" style="151" customWidth="1"/>
    <col min="16151" max="16151" width="6.7109375" style="151" customWidth="1"/>
    <col min="16152" max="16152" width="6.28515625" style="151" customWidth="1"/>
    <col min="16153" max="16153" width="15.7109375" style="151" customWidth="1"/>
    <col min="16154" max="16154" width="11.7109375" style="151" customWidth="1"/>
    <col min="16155" max="16155" width="17.140625" style="151" customWidth="1"/>
    <col min="16156" max="16156" width="9.140625" style="151"/>
    <col min="16157" max="16157" width="27.28515625" style="151" customWidth="1"/>
    <col min="16158" max="16160" width="9.140625" style="151"/>
    <col min="16161" max="16161" width="8.42578125" style="151" customWidth="1"/>
    <col min="16162" max="16384" width="9.140625" style="151"/>
  </cols>
  <sheetData>
    <row r="1" spans="1:33" ht="58.15" customHeight="1">
      <c r="A1" s="878" t="s">
        <v>917</v>
      </c>
      <c r="B1" s="879"/>
      <c r="C1" s="879"/>
      <c r="D1" s="879"/>
      <c r="E1" s="879"/>
      <c r="F1" s="879"/>
      <c r="G1" s="879"/>
      <c r="H1" s="879"/>
      <c r="I1" s="879"/>
      <c r="J1" s="879"/>
      <c r="K1" s="879"/>
      <c r="L1" s="879"/>
      <c r="M1" s="879"/>
      <c r="N1" s="879"/>
      <c r="O1" s="879"/>
      <c r="P1" s="879"/>
      <c r="Q1" s="879"/>
      <c r="R1" s="879"/>
      <c r="S1" s="879"/>
      <c r="T1" s="879"/>
      <c r="U1" s="879"/>
      <c r="V1" s="880"/>
      <c r="W1" s="880"/>
      <c r="X1" s="880"/>
      <c r="Y1" s="881"/>
      <c r="Z1" s="881"/>
      <c r="AA1" s="882"/>
      <c r="AB1" s="195"/>
      <c r="AC1" s="195"/>
      <c r="AD1" s="195"/>
      <c r="AE1" s="195"/>
      <c r="AF1" s="195"/>
      <c r="AG1" s="195"/>
    </row>
    <row r="2" spans="1:33" ht="28.15" customHeight="1">
      <c r="A2" s="1126" t="s">
        <v>573</v>
      </c>
      <c r="B2" s="1127"/>
      <c r="C2" s="1127"/>
      <c r="D2" s="1127"/>
      <c r="E2" s="1127"/>
      <c r="F2" s="1130">
        <f>INFO!B12</f>
        <v>0</v>
      </c>
      <c r="G2" s="1131"/>
      <c r="H2" s="1131"/>
      <c r="I2" s="1131"/>
      <c r="J2" s="1131"/>
      <c r="K2" s="1131"/>
      <c r="L2" s="1131"/>
      <c r="M2" s="1131"/>
      <c r="N2" s="1131"/>
      <c r="O2" s="1131"/>
      <c r="P2" s="1131"/>
      <c r="Q2" s="1131"/>
      <c r="R2" s="1132"/>
      <c r="S2" s="1135" t="s">
        <v>958</v>
      </c>
      <c r="T2" s="1135"/>
      <c r="U2" s="1136"/>
      <c r="V2" s="1137" t="s">
        <v>571</v>
      </c>
      <c r="W2" s="1135"/>
      <c r="X2" s="1136"/>
      <c r="Y2" s="1137" t="s">
        <v>570</v>
      </c>
      <c r="Z2" s="1136"/>
      <c r="AA2" s="883" t="s">
        <v>569</v>
      </c>
    </row>
    <row r="3" spans="1:33" ht="36.75" customHeight="1">
      <c r="A3" s="1128"/>
      <c r="B3" s="1129"/>
      <c r="C3" s="1129"/>
      <c r="D3" s="1129"/>
      <c r="E3" s="1129"/>
      <c r="F3" s="1133"/>
      <c r="G3" s="1133"/>
      <c r="H3" s="1133"/>
      <c r="I3" s="1133"/>
      <c r="J3" s="1133"/>
      <c r="K3" s="1133"/>
      <c r="L3" s="1133"/>
      <c r="M3" s="1133"/>
      <c r="N3" s="1133"/>
      <c r="O3" s="1133"/>
      <c r="P3" s="1133"/>
      <c r="Q3" s="1133"/>
      <c r="R3" s="1134"/>
      <c r="S3" s="1138">
        <f>INFO!B18</f>
        <v>0</v>
      </c>
      <c r="T3" s="1139"/>
      <c r="U3" s="1140"/>
      <c r="V3" s="1141">
        <f>INFO!B2</f>
        <v>4600000805</v>
      </c>
      <c r="W3" s="1142"/>
      <c r="X3" s="1143"/>
      <c r="Y3" s="1144">
        <f>INFO!B26</f>
        <v>0</v>
      </c>
      <c r="Z3" s="1143"/>
      <c r="AA3" s="900" t="str">
        <f>INFO!B6</f>
        <v>2024-0000</v>
      </c>
      <c r="AC3" s="628"/>
    </row>
    <row r="4" spans="1:33" ht="28.15" customHeight="1">
      <c r="A4" s="1126" t="s">
        <v>568</v>
      </c>
      <c r="B4" s="1145"/>
      <c r="C4" s="1145"/>
      <c r="D4" s="1145"/>
      <c r="E4" s="1145"/>
      <c r="F4" s="1148" t="e">
        <f>AS.!E5</f>
        <v>#REF!</v>
      </c>
      <c r="G4" s="1148"/>
      <c r="H4" s="1148"/>
      <c r="I4" s="1148"/>
      <c r="J4" s="1148"/>
      <c r="K4" s="1148"/>
      <c r="L4" s="1148"/>
      <c r="M4" s="1149"/>
      <c r="N4" s="1137" t="s">
        <v>577</v>
      </c>
      <c r="O4" s="1135"/>
      <c r="P4" s="1135"/>
      <c r="Q4" s="1135"/>
      <c r="R4" s="1135"/>
      <c r="S4" s="1135"/>
      <c r="T4" s="1135"/>
      <c r="U4" s="1136"/>
      <c r="V4" s="1137" t="s">
        <v>567</v>
      </c>
      <c r="W4" s="1135"/>
      <c r="X4" s="1136"/>
      <c r="Y4" s="1137" t="s">
        <v>566</v>
      </c>
      <c r="Z4" s="1135"/>
      <c r="AA4" s="1136"/>
    </row>
    <row r="5" spans="1:33" ht="30.75" customHeight="1">
      <c r="A5" s="1146"/>
      <c r="B5" s="1147"/>
      <c r="C5" s="1147"/>
      <c r="D5" s="1147"/>
      <c r="E5" s="1147"/>
      <c r="F5" s="1150"/>
      <c r="G5" s="1150"/>
      <c r="H5" s="1150"/>
      <c r="I5" s="1150"/>
      <c r="J5" s="1150"/>
      <c r="K5" s="1150"/>
      <c r="L5" s="1150"/>
      <c r="M5" s="1151"/>
      <c r="N5" s="1152">
        <f>INFO!B24</f>
        <v>0</v>
      </c>
      <c r="O5" s="1138"/>
      <c r="P5" s="1138"/>
      <c r="Q5" s="1138"/>
      <c r="R5" s="1138"/>
      <c r="S5" s="1138"/>
      <c r="T5" s="1138"/>
      <c r="U5" s="1153"/>
      <c r="V5" s="1141">
        <f>INFO!B16</f>
        <v>0</v>
      </c>
      <c r="W5" s="1142"/>
      <c r="X5" s="1143"/>
      <c r="Y5" s="1141" t="s">
        <v>580</v>
      </c>
      <c r="Z5" s="1142"/>
      <c r="AA5" s="1143"/>
    </row>
    <row r="6" spans="1:33" ht="12.75" customHeight="1">
      <c r="A6" s="176"/>
      <c r="V6" s="191"/>
      <c r="W6" s="191"/>
      <c r="X6" s="191"/>
      <c r="Y6" s="190"/>
      <c r="Z6" s="190"/>
      <c r="AA6" s="189"/>
    </row>
    <row r="7" spans="1:33" ht="12.75" customHeight="1">
      <c r="A7" s="176"/>
      <c r="G7" s="163"/>
      <c r="H7" s="161"/>
      <c r="R7" s="163"/>
      <c r="Y7" s="172"/>
      <c r="Z7" s="172"/>
      <c r="AA7" s="171"/>
    </row>
    <row r="8" spans="1:33" ht="20.100000000000001" customHeight="1">
      <c r="A8" s="176"/>
      <c r="E8" s="163"/>
      <c r="O8" s="629"/>
      <c r="P8" s="629"/>
      <c r="Q8" s="629"/>
      <c r="R8" s="629"/>
      <c r="V8" s="1154"/>
      <c r="W8" s="1154"/>
      <c r="X8" s="1154"/>
      <c r="Y8" s="1154"/>
      <c r="Z8" s="1155"/>
      <c r="AA8" s="1156"/>
    </row>
    <row r="9" spans="1:33" ht="20.100000000000001" customHeight="1">
      <c r="A9" s="176"/>
      <c r="E9" s="163"/>
      <c r="V9" s="1154"/>
      <c r="W9" s="1154"/>
      <c r="X9" s="1154"/>
      <c r="Y9" s="1154"/>
      <c r="Z9" s="1157"/>
      <c r="AA9" s="1158"/>
    </row>
    <row r="10" spans="1:33" ht="20.100000000000001" customHeight="1">
      <c r="A10" s="176"/>
      <c r="E10" s="163"/>
      <c r="V10" s="1154"/>
      <c r="W10" s="1154"/>
      <c r="X10" s="1154"/>
      <c r="Y10" s="1154"/>
      <c r="Z10" s="1157"/>
      <c r="AA10" s="1158"/>
    </row>
    <row r="11" spans="1:33" ht="20.100000000000001" customHeight="1">
      <c r="A11" s="176"/>
      <c r="V11" s="1154"/>
      <c r="W11" s="1154"/>
      <c r="X11" s="1154"/>
      <c r="Y11" s="1154"/>
      <c r="Z11" s="1155"/>
      <c r="AA11" s="1156"/>
    </row>
    <row r="12" spans="1:33" ht="20.100000000000001" customHeight="1">
      <c r="A12" s="176"/>
      <c r="V12" s="1154"/>
      <c r="W12" s="1154"/>
      <c r="X12" s="1154"/>
      <c r="Y12" s="1154"/>
      <c r="Z12" s="1155"/>
      <c r="AA12" s="1156"/>
      <c r="AB12" s="151" t="s">
        <v>560</v>
      </c>
    </row>
    <row r="13" spans="1:33" ht="20.100000000000001" customHeight="1">
      <c r="A13" s="188"/>
      <c r="B13" s="161"/>
      <c r="C13" s="161"/>
      <c r="D13" s="161"/>
      <c r="E13" s="161"/>
      <c r="F13" s="161"/>
      <c r="G13" s="161"/>
      <c r="H13" s="161"/>
      <c r="I13" s="161"/>
      <c r="J13" s="163"/>
      <c r="K13" s="161"/>
      <c r="L13" s="161"/>
      <c r="M13" s="161"/>
      <c r="N13" s="161"/>
      <c r="O13" s="161"/>
      <c r="P13" s="161"/>
      <c r="Q13" s="161"/>
      <c r="R13" s="161"/>
      <c r="S13" s="161"/>
      <c r="T13" s="161"/>
      <c r="V13" s="1154"/>
      <c r="W13" s="1154"/>
      <c r="X13" s="1154"/>
      <c r="Y13" s="1154"/>
      <c r="Z13" s="1155"/>
      <c r="AA13" s="1156"/>
    </row>
    <row r="14" spans="1:33" ht="20.100000000000001" customHeight="1">
      <c r="A14" s="176"/>
      <c r="V14" s="1154"/>
      <c r="W14" s="1154"/>
      <c r="X14" s="1154"/>
      <c r="Y14" s="1154"/>
      <c r="Z14" s="1155"/>
      <c r="AA14" s="1156"/>
    </row>
    <row r="15" spans="1:33" ht="20.100000000000001" customHeight="1">
      <c r="A15" s="176"/>
      <c r="V15" s="941"/>
      <c r="W15" s="941"/>
      <c r="X15" s="941"/>
      <c r="Y15" s="941"/>
      <c r="Z15" s="1155"/>
      <c r="AA15" s="1156"/>
    </row>
    <row r="16" spans="1:33" ht="20.100000000000001" customHeight="1">
      <c r="A16" s="176"/>
      <c r="V16" s="941"/>
      <c r="W16" s="941"/>
      <c r="X16" s="941"/>
      <c r="Y16" s="941"/>
      <c r="Z16" s="949"/>
      <c r="AA16" s="985"/>
      <c r="AC16" s="187"/>
    </row>
    <row r="17" spans="1:30" ht="20.100000000000001" customHeight="1">
      <c r="A17" s="176"/>
      <c r="V17" s="1159"/>
      <c r="W17" s="1159"/>
      <c r="X17" s="1159"/>
      <c r="Y17" s="1159"/>
      <c r="Z17" s="1159"/>
      <c r="AA17" s="1160"/>
      <c r="AC17" s="630"/>
    </row>
    <row r="18" spans="1:30" ht="20.100000000000001" customHeight="1">
      <c r="A18" s="176"/>
      <c r="V18" s="960"/>
      <c r="W18" s="960"/>
      <c r="X18" s="960"/>
      <c r="Y18" s="960"/>
      <c r="Z18" s="960"/>
      <c r="AA18" s="961"/>
      <c r="AC18" s="184"/>
      <c r="AD18" s="184"/>
    </row>
    <row r="19" spans="1:30" ht="20.100000000000001" customHeight="1">
      <c r="A19" s="176"/>
      <c r="V19" s="960"/>
      <c r="W19" s="960"/>
      <c r="X19" s="960"/>
      <c r="Y19" s="960"/>
      <c r="Z19" s="960"/>
      <c r="AA19" s="961"/>
    </row>
    <row r="20" spans="1:30" ht="20.100000000000001" customHeight="1">
      <c r="A20" s="176"/>
      <c r="V20" s="960"/>
      <c r="W20" s="960"/>
      <c r="X20" s="960"/>
      <c r="Y20" s="960"/>
      <c r="Z20" s="960"/>
      <c r="AA20" s="961"/>
      <c r="AC20" s="185"/>
    </row>
    <row r="21" spans="1:30" ht="20.100000000000001" customHeight="1">
      <c r="A21" s="176"/>
      <c r="V21" s="960"/>
      <c r="W21" s="960"/>
      <c r="X21" s="960"/>
      <c r="Y21" s="960"/>
      <c r="Z21" s="960"/>
      <c r="AA21" s="961"/>
      <c r="AC21" s="184"/>
      <c r="AD21" s="184"/>
    </row>
    <row r="22" spans="1:30" ht="20.100000000000001" customHeight="1">
      <c r="A22" s="176"/>
      <c r="V22" s="941"/>
      <c r="W22" s="941"/>
      <c r="X22" s="941"/>
      <c r="Y22" s="941"/>
      <c r="Z22" s="949"/>
      <c r="AA22" s="985"/>
      <c r="AC22" s="184"/>
    </row>
    <row r="23" spans="1:30" ht="20.100000000000001" customHeight="1">
      <c r="A23" s="176"/>
      <c r="AA23" s="182"/>
      <c r="AC23" s="184"/>
    </row>
    <row r="24" spans="1:30" ht="20.100000000000001" customHeight="1">
      <c r="A24" s="176"/>
      <c r="AA24" s="182"/>
      <c r="AC24" s="184"/>
    </row>
    <row r="25" spans="1:30" ht="20.100000000000001" customHeight="1">
      <c r="A25" s="176"/>
      <c r="AA25" s="182"/>
      <c r="AC25" s="184"/>
    </row>
    <row r="26" spans="1:30" ht="20.100000000000001" customHeight="1">
      <c r="A26" s="176"/>
      <c r="AA26" s="182"/>
      <c r="AC26" s="184"/>
    </row>
    <row r="27" spans="1:30" ht="20.100000000000001" customHeight="1">
      <c r="A27" s="176"/>
      <c r="K27" s="161"/>
      <c r="AA27" s="182"/>
      <c r="AC27" s="184"/>
    </row>
    <row r="28" spans="1:30" ht="20.100000000000001" customHeight="1">
      <c r="A28" s="176"/>
      <c r="AA28" s="182"/>
    </row>
    <row r="29" spans="1:30" ht="20.100000000000001" customHeight="1">
      <c r="A29" s="176"/>
      <c r="AA29" s="182"/>
    </row>
    <row r="30" spans="1:30" ht="20.100000000000001" customHeight="1">
      <c r="A30" s="176"/>
      <c r="AA30" s="182"/>
    </row>
    <row r="31" spans="1:30" ht="20.100000000000001" customHeight="1">
      <c r="A31" s="176"/>
      <c r="V31" s="180"/>
      <c r="W31" s="180"/>
      <c r="X31" s="180"/>
      <c r="Y31" s="180"/>
      <c r="Z31" s="152"/>
      <c r="AA31" s="179"/>
    </row>
    <row r="32" spans="1:30" ht="20.100000000000001" customHeight="1">
      <c r="A32" s="176"/>
      <c r="V32" s="177"/>
      <c r="W32" s="177"/>
      <c r="X32" s="177"/>
      <c r="Y32" s="177"/>
      <c r="Z32" s="162"/>
      <c r="AA32" s="174"/>
    </row>
    <row r="33" spans="1:33" ht="20.100000000000001" customHeight="1">
      <c r="A33" s="176"/>
      <c r="V33" s="172"/>
      <c r="W33" s="172"/>
      <c r="X33" s="172"/>
      <c r="Y33" s="172"/>
      <c r="Z33" s="162"/>
      <c r="AA33" s="174"/>
    </row>
    <row r="34" spans="1:33" ht="5.25" customHeight="1">
      <c r="A34" s="176"/>
      <c r="V34" s="172"/>
      <c r="W34" s="172"/>
      <c r="X34" s="172"/>
      <c r="Y34" s="172"/>
      <c r="Z34" s="156"/>
      <c r="AA34" s="174"/>
    </row>
    <row r="35" spans="1:33" ht="24.75" customHeight="1">
      <c r="A35" s="986"/>
      <c r="B35" s="987"/>
      <c r="C35" s="987"/>
      <c r="D35" s="987"/>
      <c r="E35" s="987"/>
      <c r="F35" s="987"/>
      <c r="G35" s="987"/>
      <c r="H35" s="987"/>
      <c r="I35" s="987"/>
      <c r="J35" s="987"/>
      <c r="K35" s="987"/>
      <c r="L35" s="987"/>
      <c r="M35" s="987"/>
      <c r="N35" s="987"/>
      <c r="O35" s="987"/>
      <c r="P35" s="987"/>
      <c r="Q35" s="987"/>
      <c r="R35" s="987"/>
      <c r="S35" s="987"/>
      <c r="T35" s="987"/>
      <c r="U35" s="1161"/>
      <c r="V35" s="172"/>
      <c r="W35" s="172"/>
      <c r="X35" s="172"/>
      <c r="Y35" s="172"/>
      <c r="Z35" s="156"/>
      <c r="AA35" s="174"/>
    </row>
    <row r="36" spans="1:33" ht="22.35" customHeight="1">
      <c r="A36" s="989" t="s">
        <v>557</v>
      </c>
      <c r="B36" s="990"/>
      <c r="C36" s="990"/>
      <c r="D36" s="990"/>
      <c r="E36" s="990"/>
      <c r="F36" s="990"/>
      <c r="G36" s="990"/>
      <c r="H36" s="990"/>
      <c r="I36" s="990"/>
      <c r="J36" s="990"/>
      <c r="K36" s="990"/>
      <c r="L36" s="990"/>
      <c r="M36" s="990" t="s">
        <v>556</v>
      </c>
      <c r="N36" s="990"/>
      <c r="O36" s="990"/>
      <c r="P36" s="990"/>
      <c r="Q36" s="990"/>
      <c r="R36" s="990"/>
      <c r="S36" s="990"/>
      <c r="T36" s="990"/>
      <c r="U36" s="991"/>
      <c r="V36" s="173"/>
      <c r="W36" s="172"/>
      <c r="X36" s="172"/>
      <c r="Y36" s="172"/>
      <c r="Z36" s="172"/>
      <c r="AA36" s="171"/>
    </row>
    <row r="37" spans="1:33" ht="22.35" customHeight="1">
      <c r="A37" s="950" t="s">
        <v>918</v>
      </c>
      <c r="B37" s="951"/>
      <c r="C37" s="951"/>
      <c r="D37" s="951"/>
      <c r="E37" s="951"/>
      <c r="F37" s="951"/>
      <c r="G37" s="951"/>
      <c r="H37" s="951"/>
      <c r="I37" s="951"/>
      <c r="J37" s="951"/>
      <c r="K37" s="951"/>
      <c r="L37" s="952"/>
      <c r="M37" s="168" t="s">
        <v>919</v>
      </c>
      <c r="N37" s="167" t="s">
        <v>990</v>
      </c>
      <c r="O37" s="631"/>
      <c r="P37" s="631"/>
      <c r="Q37" s="631"/>
      <c r="R37" s="631"/>
      <c r="S37" s="631"/>
      <c r="T37" s="631"/>
      <c r="U37" s="632"/>
      <c r="V37" s="956" t="s">
        <v>555</v>
      </c>
      <c r="W37" s="957"/>
      <c r="X37" s="957"/>
      <c r="Y37" s="957"/>
      <c r="Z37" s="957"/>
      <c r="AA37" s="958"/>
    </row>
    <row r="38" spans="1:33" ht="22.35" customHeight="1">
      <c r="A38" s="170" t="s">
        <v>554</v>
      </c>
      <c r="B38" s="167"/>
      <c r="C38" s="167"/>
      <c r="D38" s="167"/>
      <c r="E38" s="167"/>
      <c r="F38" s="167"/>
      <c r="G38" s="167"/>
      <c r="H38" s="167"/>
      <c r="I38" s="167"/>
      <c r="J38" s="167"/>
      <c r="K38" s="167"/>
      <c r="L38" s="169"/>
      <c r="M38" s="168" t="s">
        <v>920</v>
      </c>
      <c r="N38" s="167" t="s">
        <v>991</v>
      </c>
      <c r="O38" s="167"/>
      <c r="P38" s="167"/>
      <c r="Q38" s="167"/>
      <c r="R38" s="167"/>
      <c r="S38" s="166"/>
      <c r="T38" s="166"/>
      <c r="U38" s="165"/>
      <c r="V38" s="959" t="s">
        <v>553</v>
      </c>
      <c r="W38" s="960"/>
      <c r="X38" s="960"/>
      <c r="Y38" s="960"/>
      <c r="Z38" s="960"/>
      <c r="AA38" s="961"/>
    </row>
    <row r="39" spans="1:33" ht="22.35" customHeight="1">
      <c r="A39" s="170" t="s">
        <v>921</v>
      </c>
      <c r="B39" s="167"/>
      <c r="C39" s="167"/>
      <c r="D39" s="167"/>
      <c r="E39" s="167"/>
      <c r="F39" s="167"/>
      <c r="G39" s="167"/>
      <c r="H39" s="167"/>
      <c r="I39" s="167"/>
      <c r="J39" s="167"/>
      <c r="K39" s="167"/>
      <c r="L39" s="169"/>
      <c r="M39" s="168" t="s">
        <v>922</v>
      </c>
      <c r="N39" s="167"/>
      <c r="O39" s="167"/>
      <c r="P39" s="167"/>
      <c r="Q39" s="167"/>
      <c r="R39" s="167"/>
      <c r="S39" s="166"/>
      <c r="T39" s="166"/>
      <c r="U39" s="165"/>
      <c r="V39" s="959" t="s">
        <v>552</v>
      </c>
      <c r="W39" s="960"/>
      <c r="X39" s="960"/>
      <c r="Y39" s="960"/>
      <c r="Z39" s="960"/>
      <c r="AA39" s="961"/>
    </row>
    <row r="40" spans="1:33" ht="22.35" customHeight="1">
      <c r="A40" s="170" t="s">
        <v>551</v>
      </c>
      <c r="B40" s="167"/>
      <c r="C40" s="167"/>
      <c r="D40" s="167"/>
      <c r="E40" s="167"/>
      <c r="F40" s="167"/>
      <c r="G40" s="167"/>
      <c r="H40" s="167"/>
      <c r="I40" s="167"/>
      <c r="J40" s="167"/>
      <c r="K40" s="167"/>
      <c r="L40" s="169"/>
      <c r="M40" s="168" t="s">
        <v>923</v>
      </c>
      <c r="N40" s="167"/>
      <c r="O40" s="167"/>
      <c r="P40" s="167"/>
      <c r="Q40" s="167"/>
      <c r="R40" s="167"/>
      <c r="S40" s="166"/>
      <c r="T40" s="166"/>
      <c r="U40" s="165"/>
      <c r="V40" s="959" t="s">
        <v>550</v>
      </c>
      <c r="W40" s="960"/>
      <c r="X40" s="960"/>
      <c r="Y40" s="960"/>
      <c r="Z40" s="960"/>
      <c r="AA40" s="961"/>
    </row>
    <row r="41" spans="1:33" ht="22.35" customHeight="1">
      <c r="A41" s="170"/>
      <c r="B41" s="167"/>
      <c r="C41" s="167"/>
      <c r="D41" s="167"/>
      <c r="E41" s="167"/>
      <c r="F41" s="167"/>
      <c r="G41" s="167"/>
      <c r="H41" s="167"/>
      <c r="I41" s="167"/>
      <c r="J41" s="167"/>
      <c r="K41" s="167"/>
      <c r="L41" s="169"/>
      <c r="M41" s="168"/>
      <c r="N41" s="167"/>
      <c r="O41" s="167"/>
      <c r="P41" s="167"/>
      <c r="Q41" s="167"/>
      <c r="R41" s="167"/>
      <c r="S41" s="166"/>
      <c r="T41" s="166"/>
      <c r="U41" s="165"/>
      <c r="V41" s="959" t="s">
        <v>548</v>
      </c>
      <c r="W41" s="960"/>
      <c r="X41" s="960"/>
      <c r="Y41" s="960"/>
      <c r="Z41" s="960"/>
      <c r="AA41" s="961"/>
    </row>
    <row r="42" spans="1:33" ht="15.75">
      <c r="A42" s="962"/>
      <c r="B42" s="963"/>
      <c r="C42" s="963"/>
      <c r="D42" s="963"/>
      <c r="E42" s="963"/>
      <c r="F42" s="963"/>
      <c r="G42" s="963"/>
      <c r="H42" s="963"/>
      <c r="I42" s="963"/>
      <c r="J42" s="963"/>
      <c r="K42" s="963"/>
      <c r="L42" s="964"/>
      <c r="M42" s="963"/>
      <c r="N42" s="963"/>
      <c r="O42" s="963"/>
      <c r="P42" s="963"/>
      <c r="Q42" s="963"/>
      <c r="R42" s="963"/>
      <c r="S42" s="963"/>
      <c r="T42" s="963"/>
      <c r="U42" s="964"/>
      <c r="V42" s="956" t="s">
        <v>547</v>
      </c>
      <c r="W42" s="957"/>
      <c r="X42" s="957"/>
      <c r="Y42" s="957"/>
      <c r="Z42" s="957"/>
      <c r="AA42" s="958"/>
      <c r="AB42" s="154"/>
      <c r="AC42" s="154"/>
      <c r="AD42" s="154"/>
      <c r="AE42" s="154"/>
      <c r="AF42" s="154"/>
      <c r="AG42" s="154"/>
    </row>
    <row r="43" spans="1:33" ht="12.75" customHeight="1">
      <c r="A43" s="965"/>
      <c r="B43" s="966"/>
      <c r="C43" s="966"/>
      <c r="D43" s="966"/>
      <c r="E43" s="966"/>
      <c r="F43" s="966"/>
      <c r="G43" s="966"/>
      <c r="H43" s="966"/>
      <c r="I43" s="966"/>
      <c r="J43" s="966"/>
      <c r="K43" s="966"/>
      <c r="L43" s="967"/>
      <c r="M43" s="966"/>
      <c r="N43" s="966"/>
      <c r="O43" s="966"/>
      <c r="P43" s="966"/>
      <c r="Q43" s="966"/>
      <c r="R43" s="966"/>
      <c r="S43" s="966"/>
      <c r="T43" s="966"/>
      <c r="U43" s="967"/>
      <c r="V43" s="884" t="s">
        <v>546</v>
      </c>
      <c r="W43" s="885"/>
      <c r="X43" s="885"/>
      <c r="Y43" s="885"/>
      <c r="Z43" s="885"/>
      <c r="AA43" s="886"/>
    </row>
    <row r="44" spans="1:33" ht="12.75" customHeight="1">
      <c r="A44" s="965"/>
      <c r="B44" s="966"/>
      <c r="C44" s="966"/>
      <c r="D44" s="966"/>
      <c r="E44" s="966"/>
      <c r="F44" s="966"/>
      <c r="G44" s="966"/>
      <c r="H44" s="966"/>
      <c r="I44" s="966"/>
      <c r="J44" s="966"/>
      <c r="K44" s="966"/>
      <c r="L44" s="967"/>
      <c r="M44" s="966"/>
      <c r="N44" s="966"/>
      <c r="O44" s="966"/>
      <c r="P44" s="966"/>
      <c r="Q44" s="966"/>
      <c r="R44" s="966"/>
      <c r="S44" s="966"/>
      <c r="T44" s="966"/>
      <c r="U44" s="967"/>
      <c r="V44" s="884"/>
      <c r="W44" s="885"/>
      <c r="X44" s="885"/>
      <c r="Y44" s="885"/>
      <c r="Z44" s="885"/>
      <c r="AA44" s="886"/>
    </row>
    <row r="45" spans="1:33" ht="12.75" customHeight="1">
      <c r="A45" s="965"/>
      <c r="B45" s="966"/>
      <c r="C45" s="966"/>
      <c r="D45" s="966"/>
      <c r="E45" s="966"/>
      <c r="F45" s="966"/>
      <c r="G45" s="966"/>
      <c r="H45" s="966"/>
      <c r="I45" s="966"/>
      <c r="J45" s="966"/>
      <c r="K45" s="966"/>
      <c r="L45" s="967"/>
      <c r="M45" s="966"/>
      <c r="N45" s="966"/>
      <c r="O45" s="966"/>
      <c r="P45" s="966"/>
      <c r="Q45" s="966"/>
      <c r="R45" s="966"/>
      <c r="S45" s="966"/>
      <c r="T45" s="966"/>
      <c r="U45" s="967"/>
      <c r="V45" s="884"/>
      <c r="W45" s="885"/>
      <c r="X45" s="885"/>
      <c r="Y45" s="885"/>
      <c r="Z45" s="885"/>
      <c r="AA45" s="886"/>
    </row>
    <row r="46" spans="1:33" ht="12.75" customHeight="1">
      <c r="A46" s="968"/>
      <c r="B46" s="969"/>
      <c r="C46" s="969"/>
      <c r="D46" s="969"/>
      <c r="E46" s="969"/>
      <c r="F46" s="969"/>
      <c r="G46" s="969"/>
      <c r="H46" s="969"/>
      <c r="I46" s="969"/>
      <c r="J46" s="969"/>
      <c r="K46" s="969"/>
      <c r="L46" s="970"/>
      <c r="M46" s="969"/>
      <c r="N46" s="969"/>
      <c r="O46" s="1162"/>
      <c r="P46" s="1162"/>
      <c r="Q46" s="1162"/>
      <c r="R46" s="1162"/>
      <c r="S46" s="969"/>
      <c r="T46" s="969"/>
      <c r="U46" s="970"/>
      <c r="V46" s="884"/>
      <c r="W46" s="885"/>
      <c r="X46" s="885"/>
      <c r="Y46" s="885"/>
      <c r="Z46" s="885"/>
      <c r="AA46" s="886"/>
    </row>
    <row r="47" spans="1:33" ht="23.25" customHeight="1">
      <c r="A47" s="974" t="s">
        <v>924</v>
      </c>
      <c r="B47" s="975"/>
      <c r="C47" s="975"/>
      <c r="D47" s="975"/>
      <c r="E47" s="975"/>
      <c r="F47" s="975"/>
      <c r="G47" s="975"/>
      <c r="H47" s="975"/>
      <c r="I47" s="975"/>
      <c r="J47" s="975"/>
      <c r="K47" s="975"/>
      <c r="L47" s="976"/>
      <c r="M47" s="977" t="s">
        <v>545</v>
      </c>
      <c r="N47" s="975"/>
      <c r="O47" s="975"/>
      <c r="P47" s="975"/>
      <c r="Q47" s="975"/>
      <c r="R47" s="975"/>
      <c r="S47" s="975"/>
      <c r="T47" s="975"/>
      <c r="U47" s="976"/>
      <c r="V47" s="887"/>
      <c r="W47" s="888"/>
      <c r="X47" s="888"/>
      <c r="Y47" s="888"/>
      <c r="Z47" s="888"/>
      <c r="AA47" s="889"/>
    </row>
    <row r="49" spans="1:27" ht="15">
      <c r="A49" s="944"/>
      <c r="B49" s="944"/>
      <c r="C49" s="944"/>
      <c r="D49" s="944"/>
      <c r="E49" s="944"/>
      <c r="F49" s="944"/>
      <c r="G49" s="944"/>
      <c r="H49" s="944"/>
      <c r="I49" s="944"/>
      <c r="J49" s="944"/>
      <c r="K49" s="944"/>
      <c r="L49" s="944"/>
      <c r="M49" s="944"/>
      <c r="N49" s="944"/>
      <c r="O49" s="944"/>
      <c r="P49" s="944"/>
      <c r="Q49" s="944"/>
      <c r="R49" s="944"/>
      <c r="S49" s="944"/>
      <c r="T49" s="944"/>
      <c r="U49" s="944"/>
      <c r="V49" s="945"/>
      <c r="W49" s="945"/>
      <c r="X49" s="945"/>
      <c r="Y49" s="938"/>
      <c r="Z49" s="938"/>
      <c r="AA49" s="938"/>
    </row>
    <row r="50" spans="1:27" ht="12.75" customHeight="1">
      <c r="A50" s="946"/>
      <c r="B50" s="945"/>
      <c r="C50" s="945"/>
      <c r="D50" s="945"/>
      <c r="E50" s="945"/>
      <c r="F50" s="945"/>
      <c r="G50" s="945"/>
      <c r="H50" s="945"/>
      <c r="I50" s="945"/>
      <c r="J50" s="945"/>
      <c r="K50" s="945"/>
      <c r="L50" s="945"/>
      <c r="M50" s="945"/>
      <c r="N50" s="945"/>
      <c r="O50" s="945"/>
      <c r="P50" s="945"/>
      <c r="Q50" s="945"/>
      <c r="R50" s="945"/>
      <c r="S50" s="945"/>
      <c r="T50" s="945"/>
      <c r="U50" s="945"/>
      <c r="Y50" s="947"/>
      <c r="Z50" s="948"/>
      <c r="AA50" s="948"/>
    </row>
    <row r="51" spans="1:27" ht="12.75" customHeight="1">
      <c r="C51" s="164"/>
      <c r="K51" s="163"/>
      <c r="Y51" s="948"/>
      <c r="Z51" s="948"/>
      <c r="AA51" s="948"/>
    </row>
    <row r="52" spans="1:27">
      <c r="Y52" s="938"/>
      <c r="Z52" s="938"/>
      <c r="AA52" s="938"/>
    </row>
    <row r="53" spans="1:27">
      <c r="Y53" s="949"/>
      <c r="Z53" s="949"/>
      <c r="AA53" s="949"/>
    </row>
    <row r="54" spans="1:27">
      <c r="G54" s="163"/>
      <c r="H54" s="161"/>
      <c r="R54" s="163"/>
      <c r="Y54" s="949"/>
      <c r="Z54" s="949"/>
      <c r="AA54" s="949"/>
    </row>
    <row r="55" spans="1:27">
      <c r="E55" s="163"/>
      <c r="V55" s="938"/>
      <c r="W55" s="939"/>
      <c r="X55" s="939"/>
      <c r="Y55" s="938"/>
      <c r="Z55" s="938"/>
      <c r="AA55" s="938"/>
    </row>
    <row r="56" spans="1:27">
      <c r="E56" s="163"/>
      <c r="V56" s="938"/>
      <c r="W56" s="939"/>
      <c r="X56" s="939"/>
      <c r="Y56" s="949"/>
      <c r="Z56" s="949"/>
      <c r="AA56" s="949"/>
    </row>
    <row r="57" spans="1:27">
      <c r="E57" s="163"/>
      <c r="V57" s="938"/>
      <c r="W57" s="939"/>
      <c r="X57" s="939"/>
      <c r="Y57" s="949"/>
      <c r="Z57" s="949"/>
      <c r="AA57" s="949"/>
    </row>
    <row r="58" spans="1:27" ht="20.100000000000001" customHeight="1">
      <c r="V58" s="152"/>
      <c r="W58" s="939"/>
      <c r="X58" s="939"/>
      <c r="Y58" s="939"/>
      <c r="Z58" s="939"/>
      <c r="AA58" s="939"/>
    </row>
    <row r="59" spans="1:27" ht="20.100000000000001" customHeight="1">
      <c r="V59" s="152"/>
      <c r="W59" s="940"/>
      <c r="X59" s="941"/>
      <c r="Y59" s="941"/>
      <c r="Z59" s="941"/>
      <c r="AA59" s="941"/>
    </row>
    <row r="60" spans="1:27" ht="20.100000000000001" customHeight="1">
      <c r="A60" s="161"/>
      <c r="B60" s="161"/>
      <c r="C60" s="161"/>
      <c r="D60" s="161"/>
      <c r="E60" s="161"/>
      <c r="F60" s="161"/>
      <c r="G60" s="161"/>
      <c r="H60" s="161"/>
      <c r="I60" s="161"/>
      <c r="J60" s="163"/>
      <c r="K60" s="161"/>
      <c r="L60" s="161"/>
      <c r="M60" s="161"/>
      <c r="N60" s="161"/>
      <c r="O60" s="161"/>
      <c r="P60" s="161"/>
      <c r="Q60" s="161"/>
      <c r="R60" s="161"/>
      <c r="S60" s="161"/>
      <c r="T60" s="161"/>
      <c r="V60" s="942"/>
      <c r="W60" s="942"/>
      <c r="X60" s="942"/>
      <c r="Y60" s="942"/>
      <c r="Z60" s="152"/>
      <c r="AA60" s="160"/>
    </row>
    <row r="61" spans="1:27" ht="20.100000000000001" customHeight="1">
      <c r="V61" s="943"/>
      <c r="W61" s="943"/>
      <c r="X61" s="943"/>
      <c r="Y61" s="943"/>
      <c r="Z61" s="162"/>
      <c r="AA61" s="155"/>
    </row>
    <row r="62" spans="1:27" ht="20.100000000000001" customHeight="1">
      <c r="V62" s="939"/>
      <c r="W62" s="939"/>
      <c r="X62" s="939"/>
      <c r="Y62" s="939"/>
      <c r="Z62" s="162"/>
      <c r="AA62" s="155"/>
    </row>
    <row r="63" spans="1:27" ht="20.100000000000001" customHeight="1">
      <c r="V63" s="939"/>
      <c r="W63" s="939"/>
      <c r="X63" s="939"/>
      <c r="Y63" s="939"/>
      <c r="Z63" s="156"/>
      <c r="AA63" s="155"/>
    </row>
    <row r="64" spans="1:27">
      <c r="V64" s="938"/>
      <c r="W64" s="939"/>
      <c r="X64" s="939"/>
      <c r="Y64" s="939"/>
      <c r="Z64" s="939"/>
      <c r="AA64" s="939"/>
    </row>
    <row r="65" spans="11:27">
      <c r="V65" s="938"/>
      <c r="W65" s="939"/>
      <c r="X65" s="939"/>
      <c r="Y65" s="939"/>
      <c r="Z65" s="939"/>
      <c r="AA65" s="939"/>
    </row>
    <row r="66" spans="11:27" ht="20.100000000000001" customHeight="1">
      <c r="V66" s="152"/>
      <c r="W66" s="939"/>
      <c r="X66" s="939"/>
      <c r="Y66" s="939"/>
      <c r="Z66" s="939"/>
      <c r="AA66" s="939"/>
    </row>
    <row r="67" spans="11:27" ht="20.100000000000001" customHeight="1">
      <c r="V67" s="152"/>
      <c r="W67" s="940"/>
      <c r="X67" s="941"/>
      <c r="Y67" s="941"/>
      <c r="Z67" s="941"/>
      <c r="AA67" s="941"/>
    </row>
    <row r="68" spans="11:27" ht="20.100000000000001" customHeight="1">
      <c r="V68" s="942"/>
      <c r="W68" s="942"/>
      <c r="X68" s="942"/>
      <c r="Y68" s="942"/>
      <c r="Z68" s="152"/>
      <c r="AA68" s="160"/>
    </row>
    <row r="69" spans="11:27" ht="20.100000000000001" customHeight="1">
      <c r="V69" s="943"/>
      <c r="W69" s="943"/>
      <c r="X69" s="943"/>
      <c r="Y69" s="943"/>
      <c r="Z69" s="162"/>
      <c r="AA69" s="155"/>
    </row>
    <row r="70" spans="11:27" ht="20.100000000000001" customHeight="1">
      <c r="V70" s="939"/>
      <c r="W70" s="939"/>
      <c r="X70" s="939"/>
      <c r="Y70" s="939"/>
      <c r="Z70" s="162"/>
      <c r="AA70" s="155"/>
    </row>
    <row r="71" spans="11:27" ht="20.100000000000001" customHeight="1">
      <c r="V71" s="939"/>
      <c r="W71" s="939"/>
      <c r="X71" s="939"/>
      <c r="Y71" s="939"/>
      <c r="Z71" s="162"/>
      <c r="AA71" s="155"/>
    </row>
    <row r="72" spans="11:27" ht="20.100000000000001" customHeight="1">
      <c r="V72" s="939"/>
      <c r="W72" s="939"/>
      <c r="X72" s="939"/>
      <c r="Y72" s="939"/>
      <c r="Z72" s="156"/>
      <c r="AA72" s="155"/>
    </row>
    <row r="73" spans="11:27" ht="20.100000000000001" customHeight="1">
      <c r="K73" s="161"/>
      <c r="V73" s="938"/>
      <c r="W73" s="939"/>
      <c r="X73" s="939"/>
      <c r="Y73" s="939"/>
      <c r="Z73" s="939"/>
      <c r="AA73" s="939"/>
    </row>
    <row r="74" spans="11:27">
      <c r="V74" s="938"/>
      <c r="W74" s="939"/>
      <c r="X74" s="939"/>
      <c r="Y74" s="939"/>
      <c r="Z74" s="939"/>
      <c r="AA74" s="939"/>
    </row>
    <row r="75" spans="11:27" ht="20.100000000000001" customHeight="1">
      <c r="V75" s="152"/>
      <c r="W75" s="939"/>
      <c r="X75" s="939"/>
      <c r="Y75" s="939"/>
      <c r="Z75" s="939"/>
      <c r="AA75" s="939"/>
    </row>
    <row r="76" spans="11:27" ht="20.100000000000001" customHeight="1">
      <c r="V76" s="152"/>
      <c r="W76" s="940"/>
      <c r="X76" s="941"/>
      <c r="Y76" s="941"/>
      <c r="Z76" s="941"/>
      <c r="AA76" s="941"/>
    </row>
    <row r="77" spans="11:27" ht="20.100000000000001" customHeight="1">
      <c r="V77" s="942"/>
      <c r="W77" s="942"/>
      <c r="X77" s="942"/>
      <c r="Y77" s="942"/>
      <c r="Z77" s="152"/>
      <c r="AA77" s="160"/>
    </row>
    <row r="78" spans="11:27" ht="20.100000000000001" customHeight="1">
      <c r="V78" s="943"/>
      <c r="W78" s="943"/>
      <c r="X78" s="943"/>
      <c r="Y78" s="943"/>
      <c r="Z78" s="159"/>
      <c r="AA78" s="155"/>
    </row>
    <row r="79" spans="11:27" ht="20.100000000000001" customHeight="1">
      <c r="V79" s="939"/>
      <c r="W79" s="939"/>
      <c r="X79" s="939"/>
      <c r="Y79" s="939"/>
      <c r="Z79" s="159"/>
      <c r="AA79" s="158"/>
    </row>
    <row r="80" spans="11:27" ht="20.100000000000001" customHeight="1">
      <c r="V80" s="939"/>
      <c r="W80" s="939"/>
      <c r="X80" s="939"/>
      <c r="Y80" s="939"/>
      <c r="Z80" s="159"/>
      <c r="AA80" s="158"/>
    </row>
    <row r="81" spans="1:27" ht="20.100000000000001" customHeight="1">
      <c r="V81" s="939"/>
      <c r="W81" s="939"/>
      <c r="X81" s="939"/>
      <c r="Y81" s="939"/>
      <c r="Z81" s="156"/>
      <c r="AA81" s="155"/>
    </row>
    <row r="82" spans="1:27" ht="52.5" customHeight="1">
      <c r="V82" s="935"/>
      <c r="W82" s="935"/>
      <c r="X82" s="935"/>
      <c r="Y82" s="935"/>
      <c r="Z82" s="935"/>
      <c r="AA82" s="935"/>
    </row>
    <row r="83" spans="1:27" ht="20.100000000000001" customHeight="1">
      <c r="V83" s="157"/>
      <c r="W83" s="157"/>
      <c r="X83" s="157"/>
      <c r="Y83" s="157"/>
      <c r="Z83" s="156"/>
      <c r="AA83" s="155"/>
    </row>
    <row r="84" spans="1:27" ht="20.100000000000001" customHeight="1">
      <c r="V84" s="157"/>
      <c r="W84" s="157"/>
      <c r="X84" s="157"/>
      <c r="Y84" s="157"/>
      <c r="Z84" s="156"/>
      <c r="AA84" s="155"/>
    </row>
    <row r="85" spans="1:27" ht="20.100000000000001" customHeight="1">
      <c r="V85" s="157"/>
      <c r="W85" s="157"/>
      <c r="X85" s="157"/>
      <c r="Y85" s="157"/>
      <c r="Z85" s="156"/>
      <c r="AA85" s="155"/>
    </row>
    <row r="86" spans="1:27" ht="15">
      <c r="A86" s="936"/>
      <c r="B86" s="936"/>
      <c r="C86" s="936"/>
      <c r="D86" s="936"/>
      <c r="E86" s="936"/>
      <c r="F86" s="936"/>
      <c r="G86" s="936"/>
      <c r="H86" s="936"/>
      <c r="I86" s="936"/>
      <c r="J86" s="936"/>
      <c r="K86" s="936"/>
      <c r="L86" s="937"/>
      <c r="M86" s="937"/>
      <c r="N86" s="937"/>
      <c r="O86" s="937"/>
      <c r="P86" s="937"/>
      <c r="Q86" s="937"/>
      <c r="R86" s="937"/>
      <c r="S86" s="937"/>
      <c r="T86" s="937"/>
      <c r="U86" s="937"/>
      <c r="V86" s="154"/>
      <c r="W86" s="154"/>
      <c r="X86" s="154"/>
      <c r="Y86" s="154"/>
      <c r="Z86" s="154"/>
      <c r="AA86" s="154"/>
    </row>
    <row r="90" spans="1:27">
      <c r="A90" s="153"/>
      <c r="B90" s="153"/>
      <c r="C90" s="153"/>
      <c r="D90" s="153"/>
      <c r="E90" s="153"/>
      <c r="F90" s="153"/>
      <c r="G90" s="153"/>
      <c r="H90" s="153"/>
      <c r="I90" s="153"/>
      <c r="J90" s="153"/>
      <c r="K90" s="153"/>
    </row>
    <row r="91" spans="1:27">
      <c r="A91" s="938"/>
      <c r="B91" s="938"/>
      <c r="C91" s="938"/>
      <c r="D91" s="938"/>
      <c r="E91" s="938"/>
      <c r="F91" s="938"/>
      <c r="G91" s="938"/>
      <c r="H91" s="938"/>
      <c r="I91" s="938"/>
      <c r="J91" s="938"/>
      <c r="K91" s="938"/>
      <c r="L91" s="938"/>
      <c r="M91" s="938"/>
      <c r="N91" s="938"/>
      <c r="O91" s="938"/>
      <c r="P91" s="938"/>
      <c r="Q91" s="938"/>
      <c r="R91" s="938"/>
      <c r="S91" s="938"/>
      <c r="T91" s="938"/>
      <c r="U91" s="938"/>
      <c r="V91" s="938"/>
      <c r="W91" s="938"/>
      <c r="X91" s="938"/>
      <c r="Y91" s="938"/>
      <c r="Z91" s="938"/>
      <c r="AA91" s="938"/>
    </row>
  </sheetData>
  <mergeCells count="97">
    <mergeCell ref="A91:K91"/>
    <mergeCell ref="L91:U91"/>
    <mergeCell ref="V91:AA91"/>
    <mergeCell ref="V78:Y78"/>
    <mergeCell ref="V79:Y79"/>
    <mergeCell ref="V80:Y80"/>
    <mergeCell ref="V81:Y81"/>
    <mergeCell ref="V82:AA82"/>
    <mergeCell ref="A86:K86"/>
    <mergeCell ref="L86:U86"/>
    <mergeCell ref="V77:Y77"/>
    <mergeCell ref="W66:AA66"/>
    <mergeCell ref="W67:AA67"/>
    <mergeCell ref="V68:Y68"/>
    <mergeCell ref="V69:Y69"/>
    <mergeCell ref="V70:Y70"/>
    <mergeCell ref="V71:Y71"/>
    <mergeCell ref="V72:Y72"/>
    <mergeCell ref="V73:V74"/>
    <mergeCell ref="W73:AA74"/>
    <mergeCell ref="W75:AA75"/>
    <mergeCell ref="W76:AA76"/>
    <mergeCell ref="V64:V65"/>
    <mergeCell ref="W64:AA65"/>
    <mergeCell ref="Y53:AA54"/>
    <mergeCell ref="V55:V57"/>
    <mergeCell ref="W55:X57"/>
    <mergeCell ref="Y55:AA55"/>
    <mergeCell ref="Y56:AA57"/>
    <mergeCell ref="W58:AA58"/>
    <mergeCell ref="W59:AA59"/>
    <mergeCell ref="V60:Y60"/>
    <mergeCell ref="V61:Y61"/>
    <mergeCell ref="V62:Y62"/>
    <mergeCell ref="V63:Y63"/>
    <mergeCell ref="A49:U49"/>
    <mergeCell ref="V49:X49"/>
    <mergeCell ref="Y49:AA49"/>
    <mergeCell ref="A50:U50"/>
    <mergeCell ref="Y50:AA51"/>
    <mergeCell ref="Y52:AA52"/>
    <mergeCell ref="V38:AA38"/>
    <mergeCell ref="V39:AA39"/>
    <mergeCell ref="V40:AA40"/>
    <mergeCell ref="V41:AA41"/>
    <mergeCell ref="A42:L46"/>
    <mergeCell ref="M42:U46"/>
    <mergeCell ref="V42:AA42"/>
    <mergeCell ref="A47:L47"/>
    <mergeCell ref="M47:U47"/>
    <mergeCell ref="A35:L35"/>
    <mergeCell ref="M35:U35"/>
    <mergeCell ref="A36:L36"/>
    <mergeCell ref="M36:U36"/>
    <mergeCell ref="A37:L37"/>
    <mergeCell ref="V37:AA37"/>
    <mergeCell ref="V17:AA17"/>
    <mergeCell ref="V18:AA18"/>
    <mergeCell ref="V19:AA19"/>
    <mergeCell ref="V20:AA20"/>
    <mergeCell ref="V21:AA21"/>
    <mergeCell ref="V22:Y22"/>
    <mergeCell ref="Z22:AA22"/>
    <mergeCell ref="V14:Y14"/>
    <mergeCell ref="Z14:AA14"/>
    <mergeCell ref="V15:Y15"/>
    <mergeCell ref="Z15:AA15"/>
    <mergeCell ref="V16:Y16"/>
    <mergeCell ref="Z16:AA16"/>
    <mergeCell ref="V11:Y11"/>
    <mergeCell ref="Z11:AA11"/>
    <mergeCell ref="V12:Y12"/>
    <mergeCell ref="Z12:AA12"/>
    <mergeCell ref="V13:Y13"/>
    <mergeCell ref="Z13:AA13"/>
    <mergeCell ref="V8:Y8"/>
    <mergeCell ref="Z8:AA8"/>
    <mergeCell ref="V9:Y9"/>
    <mergeCell ref="Z9:AA9"/>
    <mergeCell ref="V10:Y10"/>
    <mergeCell ref="Z10:AA10"/>
    <mergeCell ref="A4:E5"/>
    <mergeCell ref="F4:M5"/>
    <mergeCell ref="N4:U4"/>
    <mergeCell ref="V4:X4"/>
    <mergeCell ref="Y4:AA4"/>
    <mergeCell ref="N5:U5"/>
    <mergeCell ref="V5:X5"/>
    <mergeCell ref="Y5:AA5"/>
    <mergeCell ref="A2:E3"/>
    <mergeCell ref="F2:R3"/>
    <mergeCell ref="S2:U2"/>
    <mergeCell ref="V2:X2"/>
    <mergeCell ref="Y2:Z2"/>
    <mergeCell ref="S3:U3"/>
    <mergeCell ref="V3:X3"/>
    <mergeCell ref="Y3:Z3"/>
  </mergeCells>
  <printOptions horizontalCentered="1" verticalCentered="1"/>
  <pageMargins left="0.15748031496062992" right="0.23622047244094491" top="0.39370078740157483" bottom="0.39370078740157483" header="0.31496062992125984" footer="0.31496062992125984"/>
  <pageSetup paperSize="9" scale="57" orientation="landscape" r:id="rId1"/>
  <drawing r:id="rId2"/>
  <legacyDrawing r:id="rId3"/>
  <oleObjects>
    <mc:AlternateContent xmlns:mc="http://schemas.openxmlformats.org/markup-compatibility/2006">
      <mc:Choice Requires="x14">
        <oleObject progId="CorelDRAW.Graphic.13" shapeId="167937" r:id="rId4">
          <objectPr defaultSize="0" autoPict="0" r:id="rId5">
            <anchor moveWithCells="1" sizeWithCells="1">
              <from>
                <xdr:col>0</xdr:col>
                <xdr:colOff>76200</xdr:colOff>
                <xdr:row>0</xdr:row>
                <xdr:rowOff>95250</xdr:rowOff>
              </from>
              <to>
                <xdr:col>3</xdr:col>
                <xdr:colOff>228600</xdr:colOff>
                <xdr:row>0</xdr:row>
                <xdr:rowOff>723900</xdr:rowOff>
              </to>
            </anchor>
          </objectPr>
        </oleObject>
      </mc:Choice>
      <mc:Fallback>
        <oleObject progId="CorelDRAW.Graphic.13" shapeId="16793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A80"/>
  <sheetViews>
    <sheetView showGridLines="0" view="pageBreakPreview" topLeftCell="A3" zoomScaleNormal="100" zoomScaleSheetLayoutView="100" workbookViewId="0">
      <selection activeCell="H36" sqref="H36"/>
    </sheetView>
  </sheetViews>
  <sheetFormatPr defaultColWidth="8.7109375" defaultRowHeight="12"/>
  <cols>
    <col min="1" max="1" width="18.7109375" style="515" customWidth="1"/>
    <col min="2" max="2" width="27.5703125" style="515" customWidth="1"/>
    <col min="3" max="3" width="41.5703125" style="515" customWidth="1"/>
    <col min="4" max="4" width="17.28515625" style="515" customWidth="1"/>
    <col min="5" max="5" width="14.28515625" style="515" customWidth="1"/>
    <col min="6" max="6" width="14.42578125" style="515" customWidth="1"/>
    <col min="7" max="7" width="17.42578125" style="515" customWidth="1"/>
    <col min="8" max="8" width="19.28515625" style="515" customWidth="1"/>
    <col min="9" max="9" width="14.5703125" style="515" customWidth="1"/>
    <col min="10" max="256" width="8.7109375" style="515"/>
    <col min="257" max="257" width="18.7109375" style="515" customWidth="1"/>
    <col min="258" max="258" width="27.5703125" style="515" customWidth="1"/>
    <col min="259" max="259" width="41.5703125" style="515" customWidth="1"/>
    <col min="260" max="260" width="17.28515625" style="515" customWidth="1"/>
    <col min="261" max="261" width="14.28515625" style="515" customWidth="1"/>
    <col min="262" max="262" width="14.42578125" style="515" customWidth="1"/>
    <col min="263" max="263" width="17.42578125" style="515" customWidth="1"/>
    <col min="264" max="264" width="19.28515625" style="515" customWidth="1"/>
    <col min="265" max="265" width="14.5703125" style="515" customWidth="1"/>
    <col min="266" max="512" width="8.7109375" style="515"/>
    <col min="513" max="513" width="18.7109375" style="515" customWidth="1"/>
    <col min="514" max="514" width="27.5703125" style="515" customWidth="1"/>
    <col min="515" max="515" width="41.5703125" style="515" customWidth="1"/>
    <col min="516" max="516" width="17.28515625" style="515" customWidth="1"/>
    <col min="517" max="517" width="14.28515625" style="515" customWidth="1"/>
    <col min="518" max="518" width="14.42578125" style="515" customWidth="1"/>
    <col min="519" max="519" width="17.42578125" style="515" customWidth="1"/>
    <col min="520" max="520" width="19.28515625" style="515" customWidth="1"/>
    <col min="521" max="521" width="14.5703125" style="515" customWidth="1"/>
    <col min="522" max="768" width="8.7109375" style="515"/>
    <col min="769" max="769" width="18.7109375" style="515" customWidth="1"/>
    <col min="770" max="770" width="27.5703125" style="515" customWidth="1"/>
    <col min="771" max="771" width="41.5703125" style="515" customWidth="1"/>
    <col min="772" max="772" width="17.28515625" style="515" customWidth="1"/>
    <col min="773" max="773" width="14.28515625" style="515" customWidth="1"/>
    <col min="774" max="774" width="14.42578125" style="515" customWidth="1"/>
    <col min="775" max="775" width="17.42578125" style="515" customWidth="1"/>
    <col min="776" max="776" width="19.28515625" style="515" customWidth="1"/>
    <col min="777" max="777" width="14.5703125" style="515" customWidth="1"/>
    <col min="778" max="1024" width="8.7109375" style="515"/>
    <col min="1025" max="1025" width="18.7109375" style="515" customWidth="1"/>
    <col min="1026" max="1026" width="27.5703125" style="515" customWidth="1"/>
    <col min="1027" max="1027" width="41.5703125" style="515" customWidth="1"/>
    <col min="1028" max="1028" width="17.28515625" style="515" customWidth="1"/>
    <col min="1029" max="1029" width="14.28515625" style="515" customWidth="1"/>
    <col min="1030" max="1030" width="14.42578125" style="515" customWidth="1"/>
    <col min="1031" max="1031" width="17.42578125" style="515" customWidth="1"/>
    <col min="1032" max="1032" width="19.28515625" style="515" customWidth="1"/>
    <col min="1033" max="1033" width="14.5703125" style="515" customWidth="1"/>
    <col min="1034" max="1280" width="8.7109375" style="515"/>
    <col min="1281" max="1281" width="18.7109375" style="515" customWidth="1"/>
    <col min="1282" max="1282" width="27.5703125" style="515" customWidth="1"/>
    <col min="1283" max="1283" width="41.5703125" style="515" customWidth="1"/>
    <col min="1284" max="1284" width="17.28515625" style="515" customWidth="1"/>
    <col min="1285" max="1285" width="14.28515625" style="515" customWidth="1"/>
    <col min="1286" max="1286" width="14.42578125" style="515" customWidth="1"/>
    <col min="1287" max="1287" width="17.42578125" style="515" customWidth="1"/>
    <col min="1288" max="1288" width="19.28515625" style="515" customWidth="1"/>
    <col min="1289" max="1289" width="14.5703125" style="515" customWidth="1"/>
    <col min="1290" max="1536" width="8.7109375" style="515"/>
    <col min="1537" max="1537" width="18.7109375" style="515" customWidth="1"/>
    <col min="1538" max="1538" width="27.5703125" style="515" customWidth="1"/>
    <col min="1539" max="1539" width="41.5703125" style="515" customWidth="1"/>
    <col min="1540" max="1540" width="17.28515625" style="515" customWidth="1"/>
    <col min="1541" max="1541" width="14.28515625" style="515" customWidth="1"/>
    <col min="1542" max="1542" width="14.42578125" style="515" customWidth="1"/>
    <col min="1543" max="1543" width="17.42578125" style="515" customWidth="1"/>
    <col min="1544" max="1544" width="19.28515625" style="515" customWidth="1"/>
    <col min="1545" max="1545" width="14.5703125" style="515" customWidth="1"/>
    <col min="1546" max="1792" width="8.7109375" style="515"/>
    <col min="1793" max="1793" width="18.7109375" style="515" customWidth="1"/>
    <col min="1794" max="1794" width="27.5703125" style="515" customWidth="1"/>
    <col min="1795" max="1795" width="41.5703125" style="515" customWidth="1"/>
    <col min="1796" max="1796" width="17.28515625" style="515" customWidth="1"/>
    <col min="1797" max="1797" width="14.28515625" style="515" customWidth="1"/>
    <col min="1798" max="1798" width="14.42578125" style="515" customWidth="1"/>
    <col min="1799" max="1799" width="17.42578125" style="515" customWidth="1"/>
    <col min="1800" max="1800" width="19.28515625" style="515" customWidth="1"/>
    <col min="1801" max="1801" width="14.5703125" style="515" customWidth="1"/>
    <col min="1802" max="2048" width="8.7109375" style="515"/>
    <col min="2049" max="2049" width="18.7109375" style="515" customWidth="1"/>
    <col min="2050" max="2050" width="27.5703125" style="515" customWidth="1"/>
    <col min="2051" max="2051" width="41.5703125" style="515" customWidth="1"/>
    <col min="2052" max="2052" width="17.28515625" style="515" customWidth="1"/>
    <col min="2053" max="2053" width="14.28515625" style="515" customWidth="1"/>
    <col min="2054" max="2054" width="14.42578125" style="515" customWidth="1"/>
    <col min="2055" max="2055" width="17.42578125" style="515" customWidth="1"/>
    <col min="2056" max="2056" width="19.28515625" style="515" customWidth="1"/>
    <col min="2057" max="2057" width="14.5703125" style="515" customWidth="1"/>
    <col min="2058" max="2304" width="8.7109375" style="515"/>
    <col min="2305" max="2305" width="18.7109375" style="515" customWidth="1"/>
    <col min="2306" max="2306" width="27.5703125" style="515" customWidth="1"/>
    <col min="2307" max="2307" width="41.5703125" style="515" customWidth="1"/>
    <col min="2308" max="2308" width="17.28515625" style="515" customWidth="1"/>
    <col min="2309" max="2309" width="14.28515625" style="515" customWidth="1"/>
    <col min="2310" max="2310" width="14.42578125" style="515" customWidth="1"/>
    <col min="2311" max="2311" width="17.42578125" style="515" customWidth="1"/>
    <col min="2312" max="2312" width="19.28515625" style="515" customWidth="1"/>
    <col min="2313" max="2313" width="14.5703125" style="515" customWidth="1"/>
    <col min="2314" max="2560" width="8.7109375" style="515"/>
    <col min="2561" max="2561" width="18.7109375" style="515" customWidth="1"/>
    <col min="2562" max="2562" width="27.5703125" style="515" customWidth="1"/>
    <col min="2563" max="2563" width="41.5703125" style="515" customWidth="1"/>
    <col min="2564" max="2564" width="17.28515625" style="515" customWidth="1"/>
    <col min="2565" max="2565" width="14.28515625" style="515" customWidth="1"/>
    <col min="2566" max="2566" width="14.42578125" style="515" customWidth="1"/>
    <col min="2567" max="2567" width="17.42578125" style="515" customWidth="1"/>
    <col min="2568" max="2568" width="19.28515625" style="515" customWidth="1"/>
    <col min="2569" max="2569" width="14.5703125" style="515" customWidth="1"/>
    <col min="2570" max="2816" width="8.7109375" style="515"/>
    <col min="2817" max="2817" width="18.7109375" style="515" customWidth="1"/>
    <col min="2818" max="2818" width="27.5703125" style="515" customWidth="1"/>
    <col min="2819" max="2819" width="41.5703125" style="515" customWidth="1"/>
    <col min="2820" max="2820" width="17.28515625" style="515" customWidth="1"/>
    <col min="2821" max="2821" width="14.28515625" style="515" customWidth="1"/>
    <col min="2822" max="2822" width="14.42578125" style="515" customWidth="1"/>
    <col min="2823" max="2823" width="17.42578125" style="515" customWidth="1"/>
    <col min="2824" max="2824" width="19.28515625" style="515" customWidth="1"/>
    <col min="2825" max="2825" width="14.5703125" style="515" customWidth="1"/>
    <col min="2826" max="3072" width="8.7109375" style="515"/>
    <col min="3073" max="3073" width="18.7109375" style="515" customWidth="1"/>
    <col min="3074" max="3074" width="27.5703125" style="515" customWidth="1"/>
    <col min="3075" max="3075" width="41.5703125" style="515" customWidth="1"/>
    <col min="3076" max="3076" width="17.28515625" style="515" customWidth="1"/>
    <col min="3077" max="3077" width="14.28515625" style="515" customWidth="1"/>
    <col min="3078" max="3078" width="14.42578125" style="515" customWidth="1"/>
    <col min="3079" max="3079" width="17.42578125" style="515" customWidth="1"/>
    <col min="3080" max="3080" width="19.28515625" style="515" customWidth="1"/>
    <col min="3081" max="3081" width="14.5703125" style="515" customWidth="1"/>
    <col min="3082" max="3328" width="8.7109375" style="515"/>
    <col min="3329" max="3329" width="18.7109375" style="515" customWidth="1"/>
    <col min="3330" max="3330" width="27.5703125" style="515" customWidth="1"/>
    <col min="3331" max="3331" width="41.5703125" style="515" customWidth="1"/>
    <col min="3332" max="3332" width="17.28515625" style="515" customWidth="1"/>
    <col min="3333" max="3333" width="14.28515625" style="515" customWidth="1"/>
    <col min="3334" max="3334" width="14.42578125" style="515" customWidth="1"/>
    <col min="3335" max="3335" width="17.42578125" style="515" customWidth="1"/>
    <col min="3336" max="3336" width="19.28515625" style="515" customWidth="1"/>
    <col min="3337" max="3337" width="14.5703125" style="515" customWidth="1"/>
    <col min="3338" max="3584" width="8.7109375" style="515"/>
    <col min="3585" max="3585" width="18.7109375" style="515" customWidth="1"/>
    <col min="3586" max="3586" width="27.5703125" style="515" customWidth="1"/>
    <col min="3587" max="3587" width="41.5703125" style="515" customWidth="1"/>
    <col min="3588" max="3588" width="17.28515625" style="515" customWidth="1"/>
    <col min="3589" max="3589" width="14.28515625" style="515" customWidth="1"/>
    <col min="3590" max="3590" width="14.42578125" style="515" customWidth="1"/>
    <col min="3591" max="3591" width="17.42578125" style="515" customWidth="1"/>
    <col min="3592" max="3592" width="19.28515625" style="515" customWidth="1"/>
    <col min="3593" max="3593" width="14.5703125" style="515" customWidth="1"/>
    <col min="3594" max="3840" width="8.7109375" style="515"/>
    <col min="3841" max="3841" width="18.7109375" style="515" customWidth="1"/>
    <col min="3842" max="3842" width="27.5703125" style="515" customWidth="1"/>
    <col min="3843" max="3843" width="41.5703125" style="515" customWidth="1"/>
    <col min="3844" max="3844" width="17.28515625" style="515" customWidth="1"/>
    <col min="3845" max="3845" width="14.28515625" style="515" customWidth="1"/>
    <col min="3846" max="3846" width="14.42578125" style="515" customWidth="1"/>
    <col min="3847" max="3847" width="17.42578125" style="515" customWidth="1"/>
    <col min="3848" max="3848" width="19.28515625" style="515" customWidth="1"/>
    <col min="3849" max="3849" width="14.5703125" style="515" customWidth="1"/>
    <col min="3850" max="4096" width="8.7109375" style="515"/>
    <col min="4097" max="4097" width="18.7109375" style="515" customWidth="1"/>
    <col min="4098" max="4098" width="27.5703125" style="515" customWidth="1"/>
    <col min="4099" max="4099" width="41.5703125" style="515" customWidth="1"/>
    <col min="4100" max="4100" width="17.28515625" style="515" customWidth="1"/>
    <col min="4101" max="4101" width="14.28515625" style="515" customWidth="1"/>
    <col min="4102" max="4102" width="14.42578125" style="515" customWidth="1"/>
    <col min="4103" max="4103" width="17.42578125" style="515" customWidth="1"/>
    <col min="4104" max="4104" width="19.28515625" style="515" customWidth="1"/>
    <col min="4105" max="4105" width="14.5703125" style="515" customWidth="1"/>
    <col min="4106" max="4352" width="8.7109375" style="515"/>
    <col min="4353" max="4353" width="18.7109375" style="515" customWidth="1"/>
    <col min="4354" max="4354" width="27.5703125" style="515" customWidth="1"/>
    <col min="4355" max="4355" width="41.5703125" style="515" customWidth="1"/>
    <col min="4356" max="4356" width="17.28515625" style="515" customWidth="1"/>
    <col min="4357" max="4357" width="14.28515625" style="515" customWidth="1"/>
    <col min="4358" max="4358" width="14.42578125" style="515" customWidth="1"/>
    <col min="4359" max="4359" width="17.42578125" style="515" customWidth="1"/>
    <col min="4360" max="4360" width="19.28515625" style="515" customWidth="1"/>
    <col min="4361" max="4361" width="14.5703125" style="515" customWidth="1"/>
    <col min="4362" max="4608" width="8.7109375" style="515"/>
    <col min="4609" max="4609" width="18.7109375" style="515" customWidth="1"/>
    <col min="4610" max="4610" width="27.5703125" style="515" customWidth="1"/>
    <col min="4611" max="4611" width="41.5703125" style="515" customWidth="1"/>
    <col min="4612" max="4612" width="17.28515625" style="515" customWidth="1"/>
    <col min="4613" max="4613" width="14.28515625" style="515" customWidth="1"/>
    <col min="4614" max="4614" width="14.42578125" style="515" customWidth="1"/>
    <col min="4615" max="4615" width="17.42578125" style="515" customWidth="1"/>
    <col min="4616" max="4616" width="19.28515625" style="515" customWidth="1"/>
    <col min="4617" max="4617" width="14.5703125" style="515" customWidth="1"/>
    <col min="4618" max="4864" width="8.7109375" style="515"/>
    <col min="4865" max="4865" width="18.7109375" style="515" customWidth="1"/>
    <col min="4866" max="4866" width="27.5703125" style="515" customWidth="1"/>
    <col min="4867" max="4867" width="41.5703125" style="515" customWidth="1"/>
    <col min="4868" max="4868" width="17.28515625" style="515" customWidth="1"/>
    <col min="4869" max="4869" width="14.28515625" style="515" customWidth="1"/>
    <col min="4870" max="4870" width="14.42578125" style="515" customWidth="1"/>
    <col min="4871" max="4871" width="17.42578125" style="515" customWidth="1"/>
    <col min="4872" max="4872" width="19.28515625" style="515" customWidth="1"/>
    <col min="4873" max="4873" width="14.5703125" style="515" customWidth="1"/>
    <col min="4874" max="5120" width="8.7109375" style="515"/>
    <col min="5121" max="5121" width="18.7109375" style="515" customWidth="1"/>
    <col min="5122" max="5122" width="27.5703125" style="515" customWidth="1"/>
    <col min="5123" max="5123" width="41.5703125" style="515" customWidth="1"/>
    <col min="5124" max="5124" width="17.28515625" style="515" customWidth="1"/>
    <col min="5125" max="5125" width="14.28515625" style="515" customWidth="1"/>
    <col min="5126" max="5126" width="14.42578125" style="515" customWidth="1"/>
    <col min="5127" max="5127" width="17.42578125" style="515" customWidth="1"/>
    <col min="5128" max="5128" width="19.28515625" style="515" customWidth="1"/>
    <col min="5129" max="5129" width="14.5703125" style="515" customWidth="1"/>
    <col min="5130" max="5376" width="8.7109375" style="515"/>
    <col min="5377" max="5377" width="18.7109375" style="515" customWidth="1"/>
    <col min="5378" max="5378" width="27.5703125" style="515" customWidth="1"/>
    <col min="5379" max="5379" width="41.5703125" style="515" customWidth="1"/>
    <col min="5380" max="5380" width="17.28515625" style="515" customWidth="1"/>
    <col min="5381" max="5381" width="14.28515625" style="515" customWidth="1"/>
    <col min="5382" max="5382" width="14.42578125" style="515" customWidth="1"/>
    <col min="5383" max="5383" width="17.42578125" style="515" customWidth="1"/>
    <col min="5384" max="5384" width="19.28515625" style="515" customWidth="1"/>
    <col min="5385" max="5385" width="14.5703125" style="515" customWidth="1"/>
    <col min="5386" max="5632" width="8.7109375" style="515"/>
    <col min="5633" max="5633" width="18.7109375" style="515" customWidth="1"/>
    <col min="5634" max="5634" width="27.5703125" style="515" customWidth="1"/>
    <col min="5635" max="5635" width="41.5703125" style="515" customWidth="1"/>
    <col min="5636" max="5636" width="17.28515625" style="515" customWidth="1"/>
    <col min="5637" max="5637" width="14.28515625" style="515" customWidth="1"/>
    <col min="5638" max="5638" width="14.42578125" style="515" customWidth="1"/>
    <col min="5639" max="5639" width="17.42578125" style="515" customWidth="1"/>
    <col min="5640" max="5640" width="19.28515625" style="515" customWidth="1"/>
    <col min="5641" max="5641" width="14.5703125" style="515" customWidth="1"/>
    <col min="5642" max="5888" width="8.7109375" style="515"/>
    <col min="5889" max="5889" width="18.7109375" style="515" customWidth="1"/>
    <col min="5890" max="5890" width="27.5703125" style="515" customWidth="1"/>
    <col min="5891" max="5891" width="41.5703125" style="515" customWidth="1"/>
    <col min="5892" max="5892" width="17.28515625" style="515" customWidth="1"/>
    <col min="5893" max="5893" width="14.28515625" style="515" customWidth="1"/>
    <col min="5894" max="5894" width="14.42578125" style="515" customWidth="1"/>
    <col min="5895" max="5895" width="17.42578125" style="515" customWidth="1"/>
    <col min="5896" max="5896" width="19.28515625" style="515" customWidth="1"/>
    <col min="5897" max="5897" width="14.5703125" style="515" customWidth="1"/>
    <col min="5898" max="6144" width="8.7109375" style="515"/>
    <col min="6145" max="6145" width="18.7109375" style="515" customWidth="1"/>
    <col min="6146" max="6146" width="27.5703125" style="515" customWidth="1"/>
    <col min="6147" max="6147" width="41.5703125" style="515" customWidth="1"/>
    <col min="6148" max="6148" width="17.28515625" style="515" customWidth="1"/>
    <col min="6149" max="6149" width="14.28515625" style="515" customWidth="1"/>
    <col min="6150" max="6150" width="14.42578125" style="515" customWidth="1"/>
    <col min="6151" max="6151" width="17.42578125" style="515" customWidth="1"/>
    <col min="6152" max="6152" width="19.28515625" style="515" customWidth="1"/>
    <col min="6153" max="6153" width="14.5703125" style="515" customWidth="1"/>
    <col min="6154" max="6400" width="8.7109375" style="515"/>
    <col min="6401" max="6401" width="18.7109375" style="515" customWidth="1"/>
    <col min="6402" max="6402" width="27.5703125" style="515" customWidth="1"/>
    <col min="6403" max="6403" width="41.5703125" style="515" customWidth="1"/>
    <col min="6404" max="6404" width="17.28515625" style="515" customWidth="1"/>
    <col min="6405" max="6405" width="14.28515625" style="515" customWidth="1"/>
    <col min="6406" max="6406" width="14.42578125" style="515" customWidth="1"/>
    <col min="6407" max="6407" width="17.42578125" style="515" customWidth="1"/>
    <col min="6408" max="6408" width="19.28515625" style="515" customWidth="1"/>
    <col min="6409" max="6409" width="14.5703125" style="515" customWidth="1"/>
    <col min="6410" max="6656" width="8.7109375" style="515"/>
    <col min="6657" max="6657" width="18.7109375" style="515" customWidth="1"/>
    <col min="6658" max="6658" width="27.5703125" style="515" customWidth="1"/>
    <col min="6659" max="6659" width="41.5703125" style="515" customWidth="1"/>
    <col min="6660" max="6660" width="17.28515625" style="515" customWidth="1"/>
    <col min="6661" max="6661" width="14.28515625" style="515" customWidth="1"/>
    <col min="6662" max="6662" width="14.42578125" style="515" customWidth="1"/>
    <col min="6663" max="6663" width="17.42578125" style="515" customWidth="1"/>
    <col min="6664" max="6664" width="19.28515625" style="515" customWidth="1"/>
    <col min="6665" max="6665" width="14.5703125" style="515" customWidth="1"/>
    <col min="6666" max="6912" width="8.7109375" style="515"/>
    <col min="6913" max="6913" width="18.7109375" style="515" customWidth="1"/>
    <col min="6914" max="6914" width="27.5703125" style="515" customWidth="1"/>
    <col min="6915" max="6915" width="41.5703125" style="515" customWidth="1"/>
    <col min="6916" max="6916" width="17.28515625" style="515" customWidth="1"/>
    <col min="6917" max="6917" width="14.28515625" style="515" customWidth="1"/>
    <col min="6918" max="6918" width="14.42578125" style="515" customWidth="1"/>
    <col min="6919" max="6919" width="17.42578125" style="515" customWidth="1"/>
    <col min="6920" max="6920" width="19.28515625" style="515" customWidth="1"/>
    <col min="6921" max="6921" width="14.5703125" style="515" customWidth="1"/>
    <col min="6922" max="7168" width="8.7109375" style="515"/>
    <col min="7169" max="7169" width="18.7109375" style="515" customWidth="1"/>
    <col min="7170" max="7170" width="27.5703125" style="515" customWidth="1"/>
    <col min="7171" max="7171" width="41.5703125" style="515" customWidth="1"/>
    <col min="7172" max="7172" width="17.28515625" style="515" customWidth="1"/>
    <col min="7173" max="7173" width="14.28515625" style="515" customWidth="1"/>
    <col min="7174" max="7174" width="14.42578125" style="515" customWidth="1"/>
    <col min="7175" max="7175" width="17.42578125" style="515" customWidth="1"/>
    <col min="7176" max="7176" width="19.28515625" style="515" customWidth="1"/>
    <col min="7177" max="7177" width="14.5703125" style="515" customWidth="1"/>
    <col min="7178" max="7424" width="8.7109375" style="515"/>
    <col min="7425" max="7425" width="18.7109375" style="515" customWidth="1"/>
    <col min="7426" max="7426" width="27.5703125" style="515" customWidth="1"/>
    <col min="7427" max="7427" width="41.5703125" style="515" customWidth="1"/>
    <col min="7428" max="7428" width="17.28515625" style="515" customWidth="1"/>
    <col min="7429" max="7429" width="14.28515625" style="515" customWidth="1"/>
    <col min="7430" max="7430" width="14.42578125" style="515" customWidth="1"/>
    <col min="7431" max="7431" width="17.42578125" style="515" customWidth="1"/>
    <col min="7432" max="7432" width="19.28515625" style="515" customWidth="1"/>
    <col min="7433" max="7433" width="14.5703125" style="515" customWidth="1"/>
    <col min="7434" max="7680" width="8.7109375" style="515"/>
    <col min="7681" max="7681" width="18.7109375" style="515" customWidth="1"/>
    <col min="7682" max="7682" width="27.5703125" style="515" customWidth="1"/>
    <col min="7683" max="7683" width="41.5703125" style="515" customWidth="1"/>
    <col min="7684" max="7684" width="17.28515625" style="515" customWidth="1"/>
    <col min="7685" max="7685" width="14.28515625" style="515" customWidth="1"/>
    <col min="7686" max="7686" width="14.42578125" style="515" customWidth="1"/>
    <col min="7687" max="7687" width="17.42578125" style="515" customWidth="1"/>
    <col min="7688" max="7688" width="19.28515625" style="515" customWidth="1"/>
    <col min="7689" max="7689" width="14.5703125" style="515" customWidth="1"/>
    <col min="7690" max="7936" width="8.7109375" style="515"/>
    <col min="7937" max="7937" width="18.7109375" style="515" customWidth="1"/>
    <col min="7938" max="7938" width="27.5703125" style="515" customWidth="1"/>
    <col min="7939" max="7939" width="41.5703125" style="515" customWidth="1"/>
    <col min="7940" max="7940" width="17.28515625" style="515" customWidth="1"/>
    <col min="7941" max="7941" width="14.28515625" style="515" customWidth="1"/>
    <col min="7942" max="7942" width="14.42578125" style="515" customWidth="1"/>
    <col min="7943" max="7943" width="17.42578125" style="515" customWidth="1"/>
    <col min="7944" max="7944" width="19.28515625" style="515" customWidth="1"/>
    <col min="7945" max="7945" width="14.5703125" style="515" customWidth="1"/>
    <col min="7946" max="8192" width="8.7109375" style="515"/>
    <col min="8193" max="8193" width="18.7109375" style="515" customWidth="1"/>
    <col min="8194" max="8194" width="27.5703125" style="515" customWidth="1"/>
    <col min="8195" max="8195" width="41.5703125" style="515" customWidth="1"/>
    <col min="8196" max="8196" width="17.28515625" style="515" customWidth="1"/>
    <col min="8197" max="8197" width="14.28515625" style="515" customWidth="1"/>
    <col min="8198" max="8198" width="14.42578125" style="515" customWidth="1"/>
    <col min="8199" max="8199" width="17.42578125" style="515" customWidth="1"/>
    <col min="8200" max="8200" width="19.28515625" style="515" customWidth="1"/>
    <col min="8201" max="8201" width="14.5703125" style="515" customWidth="1"/>
    <col min="8202" max="8448" width="8.7109375" style="515"/>
    <col min="8449" max="8449" width="18.7109375" style="515" customWidth="1"/>
    <col min="8450" max="8450" width="27.5703125" style="515" customWidth="1"/>
    <col min="8451" max="8451" width="41.5703125" style="515" customWidth="1"/>
    <col min="8452" max="8452" width="17.28515625" style="515" customWidth="1"/>
    <col min="8453" max="8453" width="14.28515625" style="515" customWidth="1"/>
    <col min="8454" max="8454" width="14.42578125" style="515" customWidth="1"/>
    <col min="8455" max="8455" width="17.42578125" style="515" customWidth="1"/>
    <col min="8456" max="8456" width="19.28515625" style="515" customWidth="1"/>
    <col min="8457" max="8457" width="14.5703125" style="515" customWidth="1"/>
    <col min="8458" max="8704" width="8.7109375" style="515"/>
    <col min="8705" max="8705" width="18.7109375" style="515" customWidth="1"/>
    <col min="8706" max="8706" width="27.5703125" style="515" customWidth="1"/>
    <col min="8707" max="8707" width="41.5703125" style="515" customWidth="1"/>
    <col min="8708" max="8708" width="17.28515625" style="515" customWidth="1"/>
    <col min="8709" max="8709" width="14.28515625" style="515" customWidth="1"/>
    <col min="8710" max="8710" width="14.42578125" style="515" customWidth="1"/>
    <col min="8711" max="8711" width="17.42578125" style="515" customWidth="1"/>
    <col min="8712" max="8712" width="19.28515625" style="515" customWidth="1"/>
    <col min="8713" max="8713" width="14.5703125" style="515" customWidth="1"/>
    <col min="8714" max="8960" width="8.7109375" style="515"/>
    <col min="8961" max="8961" width="18.7109375" style="515" customWidth="1"/>
    <col min="8962" max="8962" width="27.5703125" style="515" customWidth="1"/>
    <col min="8963" max="8963" width="41.5703125" style="515" customWidth="1"/>
    <col min="8964" max="8964" width="17.28515625" style="515" customWidth="1"/>
    <col min="8965" max="8965" width="14.28515625" style="515" customWidth="1"/>
    <col min="8966" max="8966" width="14.42578125" style="515" customWidth="1"/>
    <col min="8967" max="8967" width="17.42578125" style="515" customWidth="1"/>
    <col min="8968" max="8968" width="19.28515625" style="515" customWidth="1"/>
    <col min="8969" max="8969" width="14.5703125" style="515" customWidth="1"/>
    <col min="8970" max="9216" width="8.7109375" style="515"/>
    <col min="9217" max="9217" width="18.7109375" style="515" customWidth="1"/>
    <col min="9218" max="9218" width="27.5703125" style="515" customWidth="1"/>
    <col min="9219" max="9219" width="41.5703125" style="515" customWidth="1"/>
    <col min="9220" max="9220" width="17.28515625" style="515" customWidth="1"/>
    <col min="9221" max="9221" width="14.28515625" style="515" customWidth="1"/>
    <col min="9222" max="9222" width="14.42578125" style="515" customWidth="1"/>
    <col min="9223" max="9223" width="17.42578125" style="515" customWidth="1"/>
    <col min="9224" max="9224" width="19.28515625" style="515" customWidth="1"/>
    <col min="9225" max="9225" width="14.5703125" style="515" customWidth="1"/>
    <col min="9226" max="9472" width="8.7109375" style="515"/>
    <col min="9473" max="9473" width="18.7109375" style="515" customWidth="1"/>
    <col min="9474" max="9474" width="27.5703125" style="515" customWidth="1"/>
    <col min="9475" max="9475" width="41.5703125" style="515" customWidth="1"/>
    <col min="9476" max="9476" width="17.28515625" style="515" customWidth="1"/>
    <col min="9477" max="9477" width="14.28515625" style="515" customWidth="1"/>
    <col min="9478" max="9478" width="14.42578125" style="515" customWidth="1"/>
    <col min="9479" max="9479" width="17.42578125" style="515" customWidth="1"/>
    <col min="9480" max="9480" width="19.28515625" style="515" customWidth="1"/>
    <col min="9481" max="9481" width="14.5703125" style="515" customWidth="1"/>
    <col min="9482" max="9728" width="8.7109375" style="515"/>
    <col min="9729" max="9729" width="18.7109375" style="515" customWidth="1"/>
    <col min="9730" max="9730" width="27.5703125" style="515" customWidth="1"/>
    <col min="9731" max="9731" width="41.5703125" style="515" customWidth="1"/>
    <col min="9732" max="9732" width="17.28515625" style="515" customWidth="1"/>
    <col min="9733" max="9733" width="14.28515625" style="515" customWidth="1"/>
    <col min="9734" max="9734" width="14.42578125" style="515" customWidth="1"/>
    <col min="9735" max="9735" width="17.42578125" style="515" customWidth="1"/>
    <col min="9736" max="9736" width="19.28515625" style="515" customWidth="1"/>
    <col min="9737" max="9737" width="14.5703125" style="515" customWidth="1"/>
    <col min="9738" max="9984" width="8.7109375" style="515"/>
    <col min="9985" max="9985" width="18.7109375" style="515" customWidth="1"/>
    <col min="9986" max="9986" width="27.5703125" style="515" customWidth="1"/>
    <col min="9987" max="9987" width="41.5703125" style="515" customWidth="1"/>
    <col min="9988" max="9988" width="17.28515625" style="515" customWidth="1"/>
    <col min="9989" max="9989" width="14.28515625" style="515" customWidth="1"/>
    <col min="9990" max="9990" width="14.42578125" style="515" customWidth="1"/>
    <col min="9991" max="9991" width="17.42578125" style="515" customWidth="1"/>
    <col min="9992" max="9992" width="19.28515625" style="515" customWidth="1"/>
    <col min="9993" max="9993" width="14.5703125" style="515" customWidth="1"/>
    <col min="9994" max="10240" width="8.7109375" style="515"/>
    <col min="10241" max="10241" width="18.7109375" style="515" customWidth="1"/>
    <col min="10242" max="10242" width="27.5703125" style="515" customWidth="1"/>
    <col min="10243" max="10243" width="41.5703125" style="515" customWidth="1"/>
    <col min="10244" max="10244" width="17.28515625" style="515" customWidth="1"/>
    <col min="10245" max="10245" width="14.28515625" style="515" customWidth="1"/>
    <col min="10246" max="10246" width="14.42578125" style="515" customWidth="1"/>
    <col min="10247" max="10247" width="17.42578125" style="515" customWidth="1"/>
    <col min="10248" max="10248" width="19.28515625" style="515" customWidth="1"/>
    <col min="10249" max="10249" width="14.5703125" style="515" customWidth="1"/>
    <col min="10250" max="10496" width="8.7109375" style="515"/>
    <col min="10497" max="10497" width="18.7109375" style="515" customWidth="1"/>
    <col min="10498" max="10498" width="27.5703125" style="515" customWidth="1"/>
    <col min="10499" max="10499" width="41.5703125" style="515" customWidth="1"/>
    <col min="10500" max="10500" width="17.28515625" style="515" customWidth="1"/>
    <col min="10501" max="10501" width="14.28515625" style="515" customWidth="1"/>
    <col min="10502" max="10502" width="14.42578125" style="515" customWidth="1"/>
    <col min="10503" max="10503" width="17.42578125" style="515" customWidth="1"/>
    <col min="10504" max="10504" width="19.28515625" style="515" customWidth="1"/>
    <col min="10505" max="10505" width="14.5703125" style="515" customWidth="1"/>
    <col min="10506" max="10752" width="8.7109375" style="515"/>
    <col min="10753" max="10753" width="18.7109375" style="515" customWidth="1"/>
    <col min="10754" max="10754" width="27.5703125" style="515" customWidth="1"/>
    <col min="10755" max="10755" width="41.5703125" style="515" customWidth="1"/>
    <col min="10756" max="10756" width="17.28515625" style="515" customWidth="1"/>
    <col min="10757" max="10757" width="14.28515625" style="515" customWidth="1"/>
    <col min="10758" max="10758" width="14.42578125" style="515" customWidth="1"/>
    <col min="10759" max="10759" width="17.42578125" style="515" customWidth="1"/>
    <col min="10760" max="10760" width="19.28515625" style="515" customWidth="1"/>
    <col min="10761" max="10761" width="14.5703125" style="515" customWidth="1"/>
    <col min="10762" max="11008" width="8.7109375" style="515"/>
    <col min="11009" max="11009" width="18.7109375" style="515" customWidth="1"/>
    <col min="11010" max="11010" width="27.5703125" style="515" customWidth="1"/>
    <col min="11011" max="11011" width="41.5703125" style="515" customWidth="1"/>
    <col min="11012" max="11012" width="17.28515625" style="515" customWidth="1"/>
    <col min="11013" max="11013" width="14.28515625" style="515" customWidth="1"/>
    <col min="11014" max="11014" width="14.42578125" style="515" customWidth="1"/>
    <col min="11015" max="11015" width="17.42578125" style="515" customWidth="1"/>
    <col min="11016" max="11016" width="19.28515625" style="515" customWidth="1"/>
    <col min="11017" max="11017" width="14.5703125" style="515" customWidth="1"/>
    <col min="11018" max="11264" width="8.7109375" style="515"/>
    <col min="11265" max="11265" width="18.7109375" style="515" customWidth="1"/>
    <col min="11266" max="11266" width="27.5703125" style="515" customWidth="1"/>
    <col min="11267" max="11267" width="41.5703125" style="515" customWidth="1"/>
    <col min="11268" max="11268" width="17.28515625" style="515" customWidth="1"/>
    <col min="11269" max="11269" width="14.28515625" style="515" customWidth="1"/>
    <col min="11270" max="11270" width="14.42578125" style="515" customWidth="1"/>
    <col min="11271" max="11271" width="17.42578125" style="515" customWidth="1"/>
    <col min="11272" max="11272" width="19.28515625" style="515" customWidth="1"/>
    <col min="11273" max="11273" width="14.5703125" style="515" customWidth="1"/>
    <col min="11274" max="11520" width="8.7109375" style="515"/>
    <col min="11521" max="11521" width="18.7109375" style="515" customWidth="1"/>
    <col min="11522" max="11522" width="27.5703125" style="515" customWidth="1"/>
    <col min="11523" max="11523" width="41.5703125" style="515" customWidth="1"/>
    <col min="11524" max="11524" width="17.28515625" style="515" customWidth="1"/>
    <col min="11525" max="11525" width="14.28515625" style="515" customWidth="1"/>
    <col min="11526" max="11526" width="14.42578125" style="515" customWidth="1"/>
    <col min="11527" max="11527" width="17.42578125" style="515" customWidth="1"/>
    <col min="11528" max="11528" width="19.28515625" style="515" customWidth="1"/>
    <col min="11529" max="11529" width="14.5703125" style="515" customWidth="1"/>
    <col min="11530" max="11776" width="8.7109375" style="515"/>
    <col min="11777" max="11777" width="18.7109375" style="515" customWidth="1"/>
    <col min="11778" max="11778" width="27.5703125" style="515" customWidth="1"/>
    <col min="11779" max="11779" width="41.5703125" style="515" customWidth="1"/>
    <col min="11780" max="11780" width="17.28515625" style="515" customWidth="1"/>
    <col min="11781" max="11781" width="14.28515625" style="515" customWidth="1"/>
    <col min="11782" max="11782" width="14.42578125" style="515" customWidth="1"/>
    <col min="11783" max="11783" width="17.42578125" style="515" customWidth="1"/>
    <col min="11784" max="11784" width="19.28515625" style="515" customWidth="1"/>
    <col min="11785" max="11785" width="14.5703125" style="515" customWidth="1"/>
    <col min="11786" max="12032" width="8.7109375" style="515"/>
    <col min="12033" max="12033" width="18.7109375" style="515" customWidth="1"/>
    <col min="12034" max="12034" width="27.5703125" style="515" customWidth="1"/>
    <col min="12035" max="12035" width="41.5703125" style="515" customWidth="1"/>
    <col min="12036" max="12036" width="17.28515625" style="515" customWidth="1"/>
    <col min="12037" max="12037" width="14.28515625" style="515" customWidth="1"/>
    <col min="12038" max="12038" width="14.42578125" style="515" customWidth="1"/>
    <col min="12039" max="12039" width="17.42578125" style="515" customWidth="1"/>
    <col min="12040" max="12040" width="19.28515625" style="515" customWidth="1"/>
    <col min="12041" max="12041" width="14.5703125" style="515" customWidth="1"/>
    <col min="12042" max="12288" width="8.7109375" style="515"/>
    <col min="12289" max="12289" width="18.7109375" style="515" customWidth="1"/>
    <col min="12290" max="12290" width="27.5703125" style="515" customWidth="1"/>
    <col min="12291" max="12291" width="41.5703125" style="515" customWidth="1"/>
    <col min="12292" max="12292" width="17.28515625" style="515" customWidth="1"/>
    <col min="12293" max="12293" width="14.28515625" style="515" customWidth="1"/>
    <col min="12294" max="12294" width="14.42578125" style="515" customWidth="1"/>
    <col min="12295" max="12295" width="17.42578125" style="515" customWidth="1"/>
    <col min="12296" max="12296" width="19.28515625" style="515" customWidth="1"/>
    <col min="12297" max="12297" width="14.5703125" style="515" customWidth="1"/>
    <col min="12298" max="12544" width="8.7109375" style="515"/>
    <col min="12545" max="12545" width="18.7109375" style="515" customWidth="1"/>
    <col min="12546" max="12546" width="27.5703125" style="515" customWidth="1"/>
    <col min="12547" max="12547" width="41.5703125" style="515" customWidth="1"/>
    <col min="12548" max="12548" width="17.28515625" style="515" customWidth="1"/>
    <col min="12549" max="12549" width="14.28515625" style="515" customWidth="1"/>
    <col min="12550" max="12550" width="14.42578125" style="515" customWidth="1"/>
    <col min="12551" max="12551" width="17.42578125" style="515" customWidth="1"/>
    <col min="12552" max="12552" width="19.28515625" style="515" customWidth="1"/>
    <col min="12553" max="12553" width="14.5703125" style="515" customWidth="1"/>
    <col min="12554" max="12800" width="8.7109375" style="515"/>
    <col min="12801" max="12801" width="18.7109375" style="515" customWidth="1"/>
    <col min="12802" max="12802" width="27.5703125" style="515" customWidth="1"/>
    <col min="12803" max="12803" width="41.5703125" style="515" customWidth="1"/>
    <col min="12804" max="12804" width="17.28515625" style="515" customWidth="1"/>
    <col min="12805" max="12805" width="14.28515625" style="515" customWidth="1"/>
    <col min="12806" max="12806" width="14.42578125" style="515" customWidth="1"/>
    <col min="12807" max="12807" width="17.42578125" style="515" customWidth="1"/>
    <col min="12808" max="12808" width="19.28515625" style="515" customWidth="1"/>
    <col min="12809" max="12809" width="14.5703125" style="515" customWidth="1"/>
    <col min="12810" max="13056" width="8.7109375" style="515"/>
    <col min="13057" max="13057" width="18.7109375" style="515" customWidth="1"/>
    <col min="13058" max="13058" width="27.5703125" style="515" customWidth="1"/>
    <col min="13059" max="13059" width="41.5703125" style="515" customWidth="1"/>
    <col min="13060" max="13060" width="17.28515625" style="515" customWidth="1"/>
    <col min="13061" max="13061" width="14.28515625" style="515" customWidth="1"/>
    <col min="13062" max="13062" width="14.42578125" style="515" customWidth="1"/>
    <col min="13063" max="13063" width="17.42578125" style="515" customWidth="1"/>
    <col min="13064" max="13064" width="19.28515625" style="515" customWidth="1"/>
    <col min="13065" max="13065" width="14.5703125" style="515" customWidth="1"/>
    <col min="13066" max="13312" width="8.7109375" style="515"/>
    <col min="13313" max="13313" width="18.7109375" style="515" customWidth="1"/>
    <col min="13314" max="13314" width="27.5703125" style="515" customWidth="1"/>
    <col min="13315" max="13315" width="41.5703125" style="515" customWidth="1"/>
    <col min="13316" max="13316" width="17.28515625" style="515" customWidth="1"/>
    <col min="13317" max="13317" width="14.28515625" style="515" customWidth="1"/>
    <col min="13318" max="13318" width="14.42578125" style="515" customWidth="1"/>
    <col min="13319" max="13319" width="17.42578125" style="515" customWidth="1"/>
    <col min="13320" max="13320" width="19.28515625" style="515" customWidth="1"/>
    <col min="13321" max="13321" width="14.5703125" style="515" customWidth="1"/>
    <col min="13322" max="13568" width="8.7109375" style="515"/>
    <col min="13569" max="13569" width="18.7109375" style="515" customWidth="1"/>
    <col min="13570" max="13570" width="27.5703125" style="515" customWidth="1"/>
    <col min="13571" max="13571" width="41.5703125" style="515" customWidth="1"/>
    <col min="13572" max="13572" width="17.28515625" style="515" customWidth="1"/>
    <col min="13573" max="13573" width="14.28515625" style="515" customWidth="1"/>
    <col min="13574" max="13574" width="14.42578125" style="515" customWidth="1"/>
    <col min="13575" max="13575" width="17.42578125" style="515" customWidth="1"/>
    <col min="13576" max="13576" width="19.28515625" style="515" customWidth="1"/>
    <col min="13577" max="13577" width="14.5703125" style="515" customWidth="1"/>
    <col min="13578" max="13824" width="8.7109375" style="515"/>
    <col min="13825" max="13825" width="18.7109375" style="515" customWidth="1"/>
    <col min="13826" max="13826" width="27.5703125" style="515" customWidth="1"/>
    <col min="13827" max="13827" width="41.5703125" style="515" customWidth="1"/>
    <col min="13828" max="13828" width="17.28515625" style="515" customWidth="1"/>
    <col min="13829" max="13829" width="14.28515625" style="515" customWidth="1"/>
    <col min="13830" max="13830" width="14.42578125" style="515" customWidth="1"/>
    <col min="13831" max="13831" width="17.42578125" style="515" customWidth="1"/>
    <col min="13832" max="13832" width="19.28515625" style="515" customWidth="1"/>
    <col min="13833" max="13833" width="14.5703125" style="515" customWidth="1"/>
    <col min="13834" max="14080" width="8.7109375" style="515"/>
    <col min="14081" max="14081" width="18.7109375" style="515" customWidth="1"/>
    <col min="14082" max="14082" width="27.5703125" style="515" customWidth="1"/>
    <col min="14083" max="14083" width="41.5703125" style="515" customWidth="1"/>
    <col min="14084" max="14084" width="17.28515625" style="515" customWidth="1"/>
    <col min="14085" max="14085" width="14.28515625" style="515" customWidth="1"/>
    <col min="14086" max="14086" width="14.42578125" style="515" customWidth="1"/>
    <col min="14087" max="14087" width="17.42578125" style="515" customWidth="1"/>
    <col min="14088" max="14088" width="19.28515625" style="515" customWidth="1"/>
    <col min="14089" max="14089" width="14.5703125" style="515" customWidth="1"/>
    <col min="14090" max="14336" width="8.7109375" style="515"/>
    <col min="14337" max="14337" width="18.7109375" style="515" customWidth="1"/>
    <col min="14338" max="14338" width="27.5703125" style="515" customWidth="1"/>
    <col min="14339" max="14339" width="41.5703125" style="515" customWidth="1"/>
    <col min="14340" max="14340" width="17.28515625" style="515" customWidth="1"/>
    <col min="14341" max="14341" width="14.28515625" style="515" customWidth="1"/>
    <col min="14342" max="14342" width="14.42578125" style="515" customWidth="1"/>
    <col min="14343" max="14343" width="17.42578125" style="515" customWidth="1"/>
    <col min="14344" max="14344" width="19.28515625" style="515" customWidth="1"/>
    <col min="14345" max="14345" width="14.5703125" style="515" customWidth="1"/>
    <col min="14346" max="14592" width="8.7109375" style="515"/>
    <col min="14593" max="14593" width="18.7109375" style="515" customWidth="1"/>
    <col min="14594" max="14594" width="27.5703125" style="515" customWidth="1"/>
    <col min="14595" max="14595" width="41.5703125" style="515" customWidth="1"/>
    <col min="14596" max="14596" width="17.28515625" style="515" customWidth="1"/>
    <col min="14597" max="14597" width="14.28515625" style="515" customWidth="1"/>
    <col min="14598" max="14598" width="14.42578125" style="515" customWidth="1"/>
    <col min="14599" max="14599" width="17.42578125" style="515" customWidth="1"/>
    <col min="14600" max="14600" width="19.28515625" style="515" customWidth="1"/>
    <col min="14601" max="14601" width="14.5703125" style="515" customWidth="1"/>
    <col min="14602" max="14848" width="8.7109375" style="515"/>
    <col min="14849" max="14849" width="18.7109375" style="515" customWidth="1"/>
    <col min="14850" max="14850" width="27.5703125" style="515" customWidth="1"/>
    <col min="14851" max="14851" width="41.5703125" style="515" customWidth="1"/>
    <col min="14852" max="14852" width="17.28515625" style="515" customWidth="1"/>
    <col min="14853" max="14853" width="14.28515625" style="515" customWidth="1"/>
    <col min="14854" max="14854" width="14.42578125" style="515" customWidth="1"/>
    <col min="14855" max="14855" width="17.42578125" style="515" customWidth="1"/>
    <col min="14856" max="14856" width="19.28515625" style="515" customWidth="1"/>
    <col min="14857" max="14857" width="14.5703125" style="515" customWidth="1"/>
    <col min="14858" max="15104" width="8.7109375" style="515"/>
    <col min="15105" max="15105" width="18.7109375" style="515" customWidth="1"/>
    <col min="15106" max="15106" width="27.5703125" style="515" customWidth="1"/>
    <col min="15107" max="15107" width="41.5703125" style="515" customWidth="1"/>
    <col min="15108" max="15108" width="17.28515625" style="515" customWidth="1"/>
    <col min="15109" max="15109" width="14.28515625" style="515" customWidth="1"/>
    <col min="15110" max="15110" width="14.42578125" style="515" customWidth="1"/>
    <col min="15111" max="15111" width="17.42578125" style="515" customWidth="1"/>
    <col min="15112" max="15112" width="19.28515625" style="515" customWidth="1"/>
    <col min="15113" max="15113" width="14.5703125" style="515" customWidth="1"/>
    <col min="15114" max="15360" width="8.7109375" style="515"/>
    <col min="15361" max="15361" width="18.7109375" style="515" customWidth="1"/>
    <col min="15362" max="15362" width="27.5703125" style="515" customWidth="1"/>
    <col min="15363" max="15363" width="41.5703125" style="515" customWidth="1"/>
    <col min="15364" max="15364" width="17.28515625" style="515" customWidth="1"/>
    <col min="15365" max="15365" width="14.28515625" style="515" customWidth="1"/>
    <col min="15366" max="15366" width="14.42578125" style="515" customWidth="1"/>
    <col min="15367" max="15367" width="17.42578125" style="515" customWidth="1"/>
    <col min="15368" max="15368" width="19.28515625" style="515" customWidth="1"/>
    <col min="15369" max="15369" width="14.5703125" style="515" customWidth="1"/>
    <col min="15370" max="15616" width="8.7109375" style="515"/>
    <col min="15617" max="15617" width="18.7109375" style="515" customWidth="1"/>
    <col min="15618" max="15618" width="27.5703125" style="515" customWidth="1"/>
    <col min="15619" max="15619" width="41.5703125" style="515" customWidth="1"/>
    <col min="15620" max="15620" width="17.28515625" style="515" customWidth="1"/>
    <col min="15621" max="15621" width="14.28515625" style="515" customWidth="1"/>
    <col min="15622" max="15622" width="14.42578125" style="515" customWidth="1"/>
    <col min="15623" max="15623" width="17.42578125" style="515" customWidth="1"/>
    <col min="15624" max="15624" width="19.28515625" style="515" customWidth="1"/>
    <col min="15625" max="15625" width="14.5703125" style="515" customWidth="1"/>
    <col min="15626" max="15872" width="8.7109375" style="515"/>
    <col min="15873" max="15873" width="18.7109375" style="515" customWidth="1"/>
    <col min="15874" max="15874" width="27.5703125" style="515" customWidth="1"/>
    <col min="15875" max="15875" width="41.5703125" style="515" customWidth="1"/>
    <col min="15876" max="15876" width="17.28515625" style="515" customWidth="1"/>
    <col min="15877" max="15877" width="14.28515625" style="515" customWidth="1"/>
    <col min="15878" max="15878" width="14.42578125" style="515" customWidth="1"/>
    <col min="15879" max="15879" width="17.42578125" style="515" customWidth="1"/>
    <col min="15880" max="15880" width="19.28515625" style="515" customWidth="1"/>
    <col min="15881" max="15881" width="14.5703125" style="515" customWidth="1"/>
    <col min="15882" max="16128" width="8.7109375" style="515"/>
    <col min="16129" max="16129" width="18.7109375" style="515" customWidth="1"/>
    <col min="16130" max="16130" width="27.5703125" style="515" customWidth="1"/>
    <col min="16131" max="16131" width="41.5703125" style="515" customWidth="1"/>
    <col min="16132" max="16132" width="17.28515625" style="515" customWidth="1"/>
    <col min="16133" max="16133" width="14.28515625" style="515" customWidth="1"/>
    <col min="16134" max="16134" width="14.42578125" style="515" customWidth="1"/>
    <col min="16135" max="16135" width="17.42578125" style="515" customWidth="1"/>
    <col min="16136" max="16136" width="19.28515625" style="515" customWidth="1"/>
    <col min="16137" max="16137" width="14.5703125" style="515" customWidth="1"/>
    <col min="16138" max="16384" width="8.7109375" style="515"/>
  </cols>
  <sheetData>
    <row r="1" spans="1:27" ht="15" customHeight="1" thickBot="1">
      <c r="A1" s="1193"/>
      <c r="B1" s="1194"/>
      <c r="C1" s="1197" t="s">
        <v>874</v>
      </c>
      <c r="D1" s="1197"/>
      <c r="E1" s="1197"/>
      <c r="F1" s="1198"/>
      <c r="G1" s="513" t="s">
        <v>875</v>
      </c>
      <c r="H1" s="514" t="str">
        <f>INFO!B6</f>
        <v>2024-0000</v>
      </c>
    </row>
    <row r="2" spans="1:27" ht="29.65" customHeight="1" thickBot="1">
      <c r="A2" s="1195"/>
      <c r="B2" s="1196"/>
      <c r="C2" s="1199"/>
      <c r="D2" s="1199"/>
      <c r="E2" s="1199"/>
      <c r="F2" s="1200"/>
      <c r="G2" s="513" t="s">
        <v>876</v>
      </c>
      <c r="H2" s="517">
        <f>INFO!B26</f>
        <v>0</v>
      </c>
    </row>
    <row r="3" spans="1:27" ht="19.5" thickBot="1">
      <c r="A3" s="518"/>
      <c r="H3" s="519"/>
      <c r="S3" s="899"/>
      <c r="T3" s="899"/>
      <c r="U3" s="899"/>
      <c r="V3" s="899"/>
      <c r="W3" s="899"/>
      <c r="X3" s="899"/>
      <c r="Y3" s="899"/>
      <c r="Z3" s="899"/>
      <c r="AA3" s="899"/>
    </row>
    <row r="4" spans="1:27" ht="16.5" customHeight="1">
      <c r="A4" s="520" t="s">
        <v>877</v>
      </c>
      <c r="B4" s="521"/>
      <c r="C4" s="521">
        <f>INFO!B2</f>
        <v>4600000805</v>
      </c>
      <c r="D4" s="522"/>
      <c r="E4" s="1201" t="s">
        <v>878</v>
      </c>
      <c r="F4" s="1202"/>
      <c r="G4" s="1201" t="s">
        <v>879</v>
      </c>
      <c r="H4" s="1202"/>
    </row>
    <row r="5" spans="1:27" ht="14.25" customHeight="1" thickBot="1">
      <c r="A5" s="1203"/>
      <c r="B5" s="1204"/>
      <c r="C5" s="1204"/>
      <c r="D5" s="1205"/>
      <c r="E5" s="1206" t="e">
        <f>H65</f>
        <v>#REF!</v>
      </c>
      <c r="F5" s="1207"/>
      <c r="G5" s="523" t="s">
        <v>880</v>
      </c>
      <c r="H5" s="524" t="s">
        <v>989</v>
      </c>
      <c r="N5" s="899"/>
      <c r="O5" s="899"/>
      <c r="P5" s="899"/>
      <c r="Q5" s="899"/>
      <c r="R5" s="899"/>
      <c r="S5" s="899"/>
      <c r="T5" s="899"/>
      <c r="U5" s="899"/>
      <c r="V5" s="899"/>
      <c r="W5" s="899"/>
      <c r="X5" s="899"/>
      <c r="Y5" s="899"/>
      <c r="Z5" s="899"/>
      <c r="AA5" s="899"/>
    </row>
    <row r="6" spans="1:27" ht="14.25" customHeight="1">
      <c r="A6" s="525" t="s">
        <v>882</v>
      </c>
      <c r="B6"/>
      <c r="C6" s="521" t="s">
        <v>968</v>
      </c>
      <c r="D6" s="526"/>
      <c r="E6" s="1176" t="s">
        <v>883</v>
      </c>
      <c r="F6" s="1177"/>
      <c r="G6" s="527" t="s">
        <v>884</v>
      </c>
      <c r="H6" s="528" t="s">
        <v>881</v>
      </c>
    </row>
    <row r="7" spans="1:27" ht="14.25" customHeight="1" thickBot="1">
      <c r="A7" s="1178"/>
      <c r="B7" s="1179"/>
      <c r="C7" s="1179"/>
      <c r="D7" s="1180"/>
      <c r="E7" s="529"/>
      <c r="F7" s="530"/>
      <c r="G7" s="531" t="s">
        <v>885</v>
      </c>
      <c r="H7" s="532" t="s">
        <v>881</v>
      </c>
    </row>
    <row r="8" spans="1:27" ht="15" customHeight="1">
      <c r="A8" s="533" t="s">
        <v>886</v>
      </c>
      <c r="B8" s="1191">
        <f>INFO!B10</f>
        <v>0</v>
      </c>
      <c r="C8" s="1192"/>
      <c r="D8" s="534" t="s">
        <v>823</v>
      </c>
      <c r="E8" s="533" t="s">
        <v>887</v>
      </c>
      <c r="F8" s="1189">
        <f>INFO!B12</f>
        <v>0</v>
      </c>
      <c r="G8" s="1189"/>
      <c r="H8" s="1190"/>
    </row>
    <row r="9" spans="1:27" ht="18" customHeight="1">
      <c r="A9" s="535"/>
      <c r="B9" s="536" t="str">
        <f>IF(A9="","",_xlfn.XLOOKUP(A9,'[33]Projeto X Elemento PEP'!#REF!,'[33]Projeto X Elemento PEP'!#REF!,0,0,1))</f>
        <v/>
      </c>
      <c r="C9" s="537"/>
      <c r="D9" s="849">
        <f>INFO!B14</f>
        <v>0</v>
      </c>
      <c r="E9" s="539"/>
      <c r="F9" s="536" t="str">
        <f>IF(E9="","",_xlfn.XLOOKUP(E9,'[33]Projeto X Elemento PEP'!#REF!,'[33]Projeto X Elemento PEP'!#REF!,0,0,1))</f>
        <v/>
      </c>
      <c r="G9" s="540"/>
      <c r="H9" s="541"/>
    </row>
    <row r="10" spans="1:27" ht="18" customHeight="1">
      <c r="A10" s="535"/>
      <c r="B10" s="536" t="str">
        <f>IF(A10="","",_xlfn.XLOOKUP(A10,'[33]Projeto X Elemento PEP'!#REF!,'[33]Projeto X Elemento PEP'!#REF!,0,0,1))</f>
        <v/>
      </c>
      <c r="C10" s="542"/>
      <c r="D10" s="538"/>
      <c r="E10" s="539" t="str">
        <f>IF(D10="","",_xlfn.XLOOKUP(D10,'[33]Projeto X Elemento PEP'!#REF!,'[33]Projeto X Elemento PEP'!#REF!,0,0,1))</f>
        <v/>
      </c>
      <c r="F10" s="536" t="str">
        <f>IF(E10="","",_xlfn.XLOOKUP(E10,'[33]Projeto X Elemento PEP'!#REF!,'[33]Projeto X Elemento PEP'!#REF!,0,0,1))</f>
        <v/>
      </c>
      <c r="G10" s="540"/>
      <c r="H10" s="541"/>
    </row>
    <row r="11" spans="1:27" ht="18" customHeight="1">
      <c r="A11" s="535"/>
      <c r="B11" s="536" t="str">
        <f>IF(A11="","",_xlfn.XLOOKUP(A11,'[33]Projeto X Elemento PEP'!#REF!,'[33]Projeto X Elemento PEP'!#REF!,0,0,1))</f>
        <v/>
      </c>
      <c r="C11" s="542"/>
      <c r="D11" s="538"/>
      <c r="E11" s="539" t="str">
        <f>IF(D11="","",_xlfn.XLOOKUP(D11,'[33]Projeto X Elemento PEP'!#REF!,'[33]Projeto X Elemento PEP'!#REF!,0,0,1))</f>
        <v/>
      </c>
      <c r="F11" s="536" t="str">
        <f>IF(E11="","",_xlfn.XLOOKUP(E11,'[33]Projeto X Elemento PEP'!#REF!,'[33]Projeto X Elemento PEP'!#REF!,0,0,1))</f>
        <v/>
      </c>
      <c r="G11" s="540"/>
      <c r="H11" s="541"/>
    </row>
    <row r="12" spans="1:27" ht="18" customHeight="1" thickBot="1">
      <c r="A12" s="543"/>
      <c r="B12" s="544" t="str">
        <f>IF(A12="","",_xlfn.XLOOKUP(A12,'[33]Projeto X Elemento PEP'!#REF!,'[33]Projeto X Elemento PEP'!#REF!,0,0,1))</f>
        <v/>
      </c>
      <c r="C12" s="516"/>
      <c r="D12" s="545"/>
      <c r="E12" s="546" t="str">
        <f>IF(D12="","",_xlfn.XLOOKUP(D12,'[33]Projeto X Elemento PEP'!#REF!,'[33]Projeto X Elemento PEP'!#REF!,0,0,1))</f>
        <v/>
      </c>
      <c r="F12" s="544" t="str">
        <f>IF(E12="","",_xlfn.XLOOKUP(E12,'[33]Projeto X Elemento PEP'!#REF!,'[33]Projeto X Elemento PEP'!#REF!,0,0,1))</f>
        <v/>
      </c>
      <c r="G12" s="547"/>
      <c r="H12" s="548"/>
    </row>
    <row r="13" spans="1:27" ht="14.65" customHeight="1">
      <c r="A13" s="1181" t="s">
        <v>888</v>
      </c>
      <c r="B13" s="1182"/>
      <c r="C13" s="1182"/>
      <c r="D13" s="1182"/>
      <c r="E13" s="549"/>
      <c r="F13" s="549"/>
      <c r="G13" s="549"/>
      <c r="H13" s="550"/>
    </row>
    <row r="14" spans="1:27" ht="18" customHeight="1">
      <c r="A14" s="1183">
        <f>INFO!B18</f>
        <v>0</v>
      </c>
      <c r="B14" s="1184"/>
      <c r="C14" s="1184"/>
      <c r="D14" s="1184"/>
      <c r="E14" s="1184"/>
      <c r="F14" s="1184"/>
      <c r="G14" s="1184"/>
      <c r="H14" s="1185"/>
    </row>
    <row r="15" spans="1:27" ht="12.75" thickBot="1">
      <c r="A15" s="551"/>
      <c r="B15" s="552"/>
      <c r="C15" s="552"/>
      <c r="D15" s="552"/>
      <c r="E15" s="552"/>
      <c r="F15" s="552"/>
      <c r="G15" s="552"/>
      <c r="H15" s="553"/>
    </row>
    <row r="16" spans="1:27" ht="12.75" thickBot="1">
      <c r="A16" s="554"/>
      <c r="B16" s="554"/>
      <c r="C16" s="554"/>
      <c r="D16" s="554"/>
      <c r="E16" s="554"/>
      <c r="F16" s="554"/>
      <c r="G16" s="554"/>
      <c r="H16" s="554"/>
    </row>
    <row r="17" spans="1:10" ht="12.75" thickBot="1">
      <c r="A17" s="1170" t="s">
        <v>889</v>
      </c>
      <c r="B17" s="1171"/>
      <c r="C17" s="1171"/>
      <c r="D17" s="1171"/>
      <c r="E17" s="1171"/>
      <c r="F17" s="1171"/>
      <c r="G17" s="1171"/>
      <c r="H17" s="1172"/>
    </row>
    <row r="18" spans="1:10" s="905" customFormat="1" ht="16.899999999999999" customHeight="1" thickBot="1">
      <c r="A18" s="903" t="s">
        <v>890</v>
      </c>
      <c r="B18" s="1186" t="s">
        <v>515</v>
      </c>
      <c r="C18" s="1187"/>
      <c r="D18" s="1188"/>
      <c r="E18" s="904" t="s">
        <v>891</v>
      </c>
      <c r="F18" s="904" t="s">
        <v>892</v>
      </c>
      <c r="G18" s="904" t="s">
        <v>893</v>
      </c>
      <c r="H18" s="904" t="s">
        <v>894</v>
      </c>
    </row>
    <row r="19" spans="1:10" s="559" customFormat="1" ht="22.15" hidden="1" customHeight="1">
      <c r="A19" s="555">
        <f>'base dados'!A2</f>
        <v>20</v>
      </c>
      <c r="B19" s="1163" t="str">
        <f>VLOOKUP(A19,'base dados'!A2:F47,2,0)</f>
        <v>MOB E DESMOB ≤ 10 COLAB. (REV. REFRAT.)</v>
      </c>
      <c r="C19" s="1164"/>
      <c r="D19" s="1165"/>
      <c r="E19" s="556" t="str">
        <f>VLOOKUP(A19,'base dados'!$A$2:$F$47,4,0)</f>
        <v>HH</v>
      </c>
      <c r="F19" s="829">
        <f>SUMIF(TUB.!$B$9:$B$16,AS.!A19,TUB.!$AB$9:$AB$16)+SUMIF(TUB.!$C$9:$C$16,AS.!A19,TUB.!$AB$9:$AB$16)+SUMIF('EQUIP ISOL.'!$A$11:$A$502,AS.!A19,'EQUIP ISOL.'!$AU$11:$AU$502)+SUMIF('EQUIP ISOL.'!$B$11:$B$502,AS.!A19,'EQUIP ISOL.'!$AY$11:$AY$502)+SUMIFS('EQUIP REFRA.'!$AV$11:$AV$502,'EQUIP REFRA.'!$A$11:$A$502,AS.!A19,'EQUIP REFRA.'!$J$11:$J$502,"M³")+SUMIFS('EQUIP REFRA.'!$AU$11:$AU$502,'EQUIP REFRA.'!$A$11:$A$502,AS.!A19,'EQUIP REFRA.'!$J$11:$J$502,"Kg")+SUMIFS('EQUIP REFRA.'!$AZ$11:$AZ$502,'EQUIP REFRA.'!$B$11:$B$502,AS.!A19,'EQUIP REFRA.'!$L$11:$L$502,"M³")+SUMIFS('EQUIP REFRA.'!$AY$11:$AY$502,'EQUIP REFRA.'!$B$11:$B$502,AS.!A19,'EQUIP REFRA.'!$L$11:$L$502,"Kg")+SUMIF('base dados'!$T$2:$T$20,AS.!A19,'base dados'!$V$2:$V$20)</f>
        <v>0</v>
      </c>
      <c r="G19" s="557">
        <f>VLOOKUP(A19,'base dados'!$A$2:$E$47,3,0)</f>
        <v>7800</v>
      </c>
      <c r="H19" s="558">
        <f>IF(F19="",0,F19*G19)</f>
        <v>0</v>
      </c>
    </row>
    <row r="20" spans="1:10" s="559" customFormat="1" ht="22.15" hidden="1" customHeight="1">
      <c r="A20" s="555">
        <f>'base dados'!A3</f>
        <v>30</v>
      </c>
      <c r="B20" s="1163" t="str">
        <f>VLOOKUP(A20,'base dados'!A3:F48,2,0)</f>
        <v>MOB E DESMOB ≤ 10 COLAB. (ISOL. TÉRM)</v>
      </c>
      <c r="C20" s="1164"/>
      <c r="D20" s="1165"/>
      <c r="E20" s="556" t="str">
        <f>VLOOKUP(A20,'base dados'!$A$2:$F$47,4,0)</f>
        <v>HH</v>
      </c>
      <c r="F20" s="830">
        <f>SUMIF(TUB.!$B$9:$B$16,AS.!A20,TUB.!$AB$9:$AB$16)+SUMIF(TUB.!$C$9:$C$16,AS.!A20,TUB.!$AB$9:$AB$16)+SUMIF('EQUIP ISOL.'!$A$11:$A$502,AS.!A20,'EQUIP ISOL.'!$AU$11:$AU$502)+SUMIF('EQUIP ISOL.'!$B$11:$B$502,AS.!A20,'EQUIP ISOL.'!$AY$11:$AY$502)+SUMIFS('EQUIP REFRA.'!$AV$11:$AV$502,'EQUIP REFRA.'!$A$11:$A$502,AS.!A20,'EQUIP REFRA.'!$J$11:$J$502,"M³")+SUMIFS('EQUIP REFRA.'!$AU$11:$AU$502,'EQUIP REFRA.'!$A$11:$A$502,AS.!A20,'EQUIP REFRA.'!$J$11:$J$502,"Kg")+SUMIFS('EQUIP REFRA.'!$AZ$11:$AZ$502,'EQUIP REFRA.'!$B$11:$B$502,AS.!A20,'EQUIP REFRA.'!$L$11:$L$502,"M³")+SUMIFS('EQUIP REFRA.'!$AY$11:$AY$502,'EQUIP REFRA.'!$B$11:$B$502,AS.!A20,'EQUIP REFRA.'!$L$11:$L$502,"Kg")+SUMIF('base dados'!$T$2:$T$20,AS.!A20,'base dados'!$V$2:$V$20)</f>
        <v>0</v>
      </c>
      <c r="G20" s="557">
        <f>VLOOKUP(A20,'base dados'!$A$2:$E$47,3,0)</f>
        <v>6800</v>
      </c>
      <c r="H20" s="558">
        <f>IF(F20="",0,F20*G20)</f>
        <v>0</v>
      </c>
    </row>
    <row r="21" spans="1:10" ht="22.15" hidden="1" customHeight="1">
      <c r="A21" s="555">
        <f>'base dados'!A4</f>
        <v>40</v>
      </c>
      <c r="B21" s="1163" t="str">
        <f>VLOOKUP(A21,'base dados'!A4:F49,2,0)</f>
        <v>REM. ISOLANTE TÉRM. FLEX. TUBOS/EQP.</v>
      </c>
      <c r="C21" s="1164"/>
      <c r="D21" s="1165"/>
      <c r="E21" s="556" t="str">
        <f>VLOOKUP(A21,'base dados'!$A$2:$F$47,4,0)</f>
        <v>M³</v>
      </c>
      <c r="F21" s="830">
        <f>SUMIF(TUB.!$B$9:$B$16,AS.!A21,TUB.!$AB$9:$AB$16)+SUMIF(TUB.!$C$9:$C$16,AS.!A21,TUB.!$AB$9:$AB$16)+SUMIF('EQUIP ISOL.'!$A$11:$A$502,AS.!A21,'EQUIP ISOL.'!$AU$11:$AU$502)+SUMIF('EQUIP ISOL.'!$B$11:$B$502,AS.!A21,'EQUIP ISOL.'!$AY$11:$AY$502)+SUMIFS('EQUIP REFRA.'!$AV$11:$AV$502,'EQUIP REFRA.'!$A$11:$A$502,AS.!A21,'EQUIP REFRA.'!$J$11:$J$502,"M³")+SUMIFS('EQUIP REFRA.'!$AU$11:$AU$502,'EQUIP REFRA.'!$A$11:$A$502,AS.!A21,'EQUIP REFRA.'!$J$11:$J$502,"Kg")+SUMIFS('EQUIP REFRA.'!$AZ$11:$AZ$502,'EQUIP REFRA.'!$B$11:$B$502,AS.!A21,'EQUIP REFRA.'!$L$11:$L$502,"M³")+SUMIFS('EQUIP REFRA.'!$AY$11:$AY$502,'EQUIP REFRA.'!$B$11:$B$502,AS.!A21,'EQUIP REFRA.'!$L$11:$L$502,"Kg")+SUMIF('base dados'!$T$2:$T$20,AS.!A21,'base dados'!$V$2:$V$20)</f>
        <v>0</v>
      </c>
      <c r="G21" s="557">
        <f>VLOOKUP(A21,'base dados'!$A$2:$E$47,3,0)</f>
        <v>1300</v>
      </c>
      <c r="H21" s="558">
        <f>IF(F21="",0,F21*G21)</f>
        <v>0</v>
      </c>
    </row>
    <row r="22" spans="1:10" s="559" customFormat="1" ht="22.15" customHeight="1">
      <c r="A22" s="555">
        <f>'base dados'!A5</f>
        <v>50</v>
      </c>
      <c r="B22" s="1163" t="str">
        <f>VLOOKUP(A22,'base dados'!A5:F50,2,0)</f>
        <v>INST. ISOL TÉRM. FLEX. TUB (DENS 64-96)</v>
      </c>
      <c r="C22" s="1164"/>
      <c r="D22" s="1165"/>
      <c r="E22" s="901" t="str">
        <f>VLOOKUP(A22,'base dados'!$A$2:$F$47,4,0)</f>
        <v>M³</v>
      </c>
      <c r="F22" s="830">
        <f>SUMIF(TUB.!$B$9:$B$16,AS.!A22,TUB.!$AB$9:$AB$16)+SUMIF(TUB.!$C$9:$C$16,AS.!A22,TUB.!$AB$9:$AB$16)+SUMIF('EQUIP ISOL.'!$A$11:$A$502,AS.!A22,'EQUIP ISOL.'!$AU$11:$AU$502)+SUMIF('EQUIP ISOL.'!$B$11:$B$502,AS.!A22,'EQUIP ISOL.'!$AY$11:$AY$502)+SUMIFS('EQUIP REFRA.'!$AV$11:$AV$502,'EQUIP REFRA.'!$A$11:$A$502,AS.!A22,'EQUIP REFRA.'!$J$11:$J$502,"M³")+SUMIFS('EQUIP REFRA.'!$AU$11:$AU$502,'EQUIP REFRA.'!$A$11:$A$502,AS.!A22,'EQUIP REFRA.'!$J$11:$J$502,"Kg")+SUMIFS('EQUIP REFRA.'!$AZ$11:$AZ$502,'EQUIP REFRA.'!$B$11:$B$502,AS.!A22,'EQUIP REFRA.'!$L$11:$L$502,"M³")+SUMIFS('EQUIP REFRA.'!$AY$11:$AY$502,'EQUIP REFRA.'!$B$11:$B$502,AS.!A22,'EQUIP REFRA.'!$L$11:$L$502,"Kg")+SUMIF('base dados'!$T$2:$T$20,AS.!A22,'base dados'!$V$2:$V$20)</f>
        <v>19.752250000000004</v>
      </c>
      <c r="G22" s="557">
        <f>VLOOKUP(A22,'base dados'!$A$2:$E$47,3,0)</f>
        <v>13001.938400000001</v>
      </c>
      <c r="H22" s="558">
        <f t="shared" ref="H22:H35" si="0">IF(F22="",0,F22*G22)</f>
        <v>256817.53776140008</v>
      </c>
    </row>
    <row r="23" spans="1:10" ht="22.15" hidden="1" customHeight="1">
      <c r="A23" s="555">
        <f>'base dados'!A6</f>
        <v>60</v>
      </c>
      <c r="B23" s="1163" t="str">
        <f>VLOOKUP(A23,'base dados'!A6:F51,2,0)</f>
        <v>INST. ISOL TÉRM. FLEX. EQTO (DENS 64-96)</v>
      </c>
      <c r="C23" s="1164"/>
      <c r="D23" s="1165"/>
      <c r="E23" s="556" t="str">
        <f>VLOOKUP(A23,'base dados'!$A$2:$F$47,4,0)</f>
        <v>M³</v>
      </c>
      <c r="F23" s="830">
        <f>SUMIF(TUB.!$B$9:$B$16,AS.!A23,TUB.!$AB$9:$AB$16)+SUMIF(TUB.!$C$9:$C$16,AS.!A23,TUB.!$AB$9:$AB$16)+SUMIF('EQUIP ISOL.'!$A$11:$A$502,AS.!A23,'EQUIP ISOL.'!$AU$11:$AU$502)+SUMIF('EQUIP ISOL.'!$B$11:$B$502,AS.!A23,'EQUIP ISOL.'!$AY$11:$AY$502)+SUMIFS('EQUIP REFRA.'!$AV$11:$AV$502,'EQUIP REFRA.'!$A$11:$A$502,AS.!A23,'EQUIP REFRA.'!$J$11:$J$502,"M³")+SUMIFS('EQUIP REFRA.'!$AU$11:$AU$502,'EQUIP REFRA.'!$A$11:$A$502,AS.!A23,'EQUIP REFRA.'!$J$11:$J$502,"Kg")+SUMIFS('EQUIP REFRA.'!$AZ$11:$AZ$502,'EQUIP REFRA.'!$B$11:$B$502,AS.!A23,'EQUIP REFRA.'!$L$11:$L$502,"M³")+SUMIFS('EQUIP REFRA.'!$AY$11:$AY$502,'EQUIP REFRA.'!$B$11:$B$502,AS.!A23,'EQUIP REFRA.'!$L$11:$L$502,"Kg")+SUMIF('base dados'!$T$2:$T$20,AS.!A23,'base dados'!$V$2:$V$20)</f>
        <v>0</v>
      </c>
      <c r="G23" s="557">
        <f>VLOOKUP(A23,'base dados'!$A$2:$E$47,3,0)</f>
        <v>10800</v>
      </c>
      <c r="H23" s="558">
        <f t="shared" si="0"/>
        <v>0</v>
      </c>
    </row>
    <row r="24" spans="1:10" ht="22.15" hidden="1" customHeight="1">
      <c r="A24" s="555">
        <f>'base dados'!A7</f>
        <v>70</v>
      </c>
      <c r="B24" s="1163" t="str">
        <f>VLOOKUP(A24,'base dados'!A7:F52,2,0)</f>
        <v>REM.ISOLANTE TÉRMICO RÍGIDO EM TUBO/EQTO</v>
      </c>
      <c r="C24" s="1164"/>
      <c r="D24" s="1165"/>
      <c r="E24" s="556" t="str">
        <f>VLOOKUP(A24,'base dados'!$A$2:$F$47,4,0)</f>
        <v>M³</v>
      </c>
      <c r="F24" s="830">
        <f>SUMIF(TUB.!$B$9:$B$16,AS.!A24,TUB.!$AB$9:$AB$16)+SUMIF(TUB.!$C$9:$C$16,AS.!A24,TUB.!$AB$9:$AB$16)+SUMIF('EQUIP ISOL.'!$A$11:$A$502,AS.!A24,'EQUIP ISOL.'!$AU$11:$AU$502)+SUMIF('EQUIP ISOL.'!$B$11:$B$502,AS.!A24,'EQUIP ISOL.'!$AY$11:$AY$502)+SUMIFS('EQUIP REFRA.'!$AV$11:$AV$502,'EQUIP REFRA.'!$A$11:$A$502,AS.!A24,'EQUIP REFRA.'!$J$11:$J$502,"M³")+SUMIFS('EQUIP REFRA.'!$AU$11:$AU$502,'EQUIP REFRA.'!$A$11:$A$502,AS.!A24,'EQUIP REFRA.'!$J$11:$J$502,"Kg")+SUMIFS('EQUIP REFRA.'!$AZ$11:$AZ$502,'EQUIP REFRA.'!$B$11:$B$502,AS.!A24,'EQUIP REFRA.'!$L$11:$L$502,"M³")+SUMIFS('EQUIP REFRA.'!$AY$11:$AY$502,'EQUIP REFRA.'!$B$11:$B$502,AS.!A24,'EQUIP REFRA.'!$L$11:$L$502,"Kg")+SUMIF('base dados'!$T$2:$T$20,AS.!A24,'base dados'!$V$2:$V$20)</f>
        <v>0</v>
      </c>
      <c r="G24" s="557">
        <f>VLOOKUP(A24,'base dados'!$A$2:$E$47,3,0)</f>
        <v>1500</v>
      </c>
      <c r="H24" s="558">
        <f t="shared" si="0"/>
        <v>0</v>
      </c>
    </row>
    <row r="25" spans="1:10" ht="22.15" hidden="1" customHeight="1">
      <c r="A25" s="555">
        <f>'base dados'!A8</f>
        <v>80</v>
      </c>
      <c r="B25" s="1163" t="str">
        <f>VLOOKUP(A25,'base dados'!A8:F53,2,0)</f>
        <v>INST. ISOLANTE TÉRM. RÍGIDO EM TUBULAÇÃO</v>
      </c>
      <c r="C25" s="1164"/>
      <c r="D25" s="1165"/>
      <c r="E25" s="556" t="str">
        <f>VLOOKUP(A25,'base dados'!$A$2:$F$47,4,0)</f>
        <v>M³</v>
      </c>
      <c r="F25" s="830">
        <f>SUMIF(TUB.!$B$9:$B$16,AS.!A25,TUB.!$AB$9:$AB$16)+SUMIF(TUB.!$C$9:$C$16,AS.!A25,TUB.!$AB$9:$AB$16)+SUMIF('EQUIP ISOL.'!$A$11:$A$502,AS.!A25,'EQUIP ISOL.'!$AU$11:$AU$502)+SUMIF('EQUIP ISOL.'!$B$11:$B$502,AS.!A25,'EQUIP ISOL.'!$AY$11:$AY$502)+SUMIFS('EQUIP REFRA.'!$AV$11:$AV$502,'EQUIP REFRA.'!$A$11:$A$502,AS.!A25,'EQUIP REFRA.'!$J$11:$J$502,"M³")+SUMIFS('EQUIP REFRA.'!$AU$11:$AU$502,'EQUIP REFRA.'!$A$11:$A$502,AS.!A25,'EQUIP REFRA.'!$J$11:$J$502,"Kg")+SUMIFS('EQUIP REFRA.'!$AZ$11:$AZ$502,'EQUIP REFRA.'!$B$11:$B$502,AS.!A25,'EQUIP REFRA.'!$L$11:$L$502,"M³")+SUMIFS('EQUIP REFRA.'!$AY$11:$AY$502,'EQUIP REFRA.'!$B$11:$B$502,AS.!A25,'EQUIP REFRA.'!$L$11:$L$502,"Kg")+SUMIF('base dados'!$T$2:$T$20,AS.!A25,'base dados'!$V$2:$V$20)</f>
        <v>0</v>
      </c>
      <c r="G25" s="557">
        <f>VLOOKUP(A25,'base dados'!$A$2:$E$47,3,0)</f>
        <v>24439.710532000001</v>
      </c>
      <c r="H25" s="558">
        <f t="shared" si="0"/>
        <v>0</v>
      </c>
    </row>
    <row r="26" spans="1:10" ht="22.15" hidden="1" customHeight="1">
      <c r="A26" s="555">
        <f>'base dados'!A9</f>
        <v>90</v>
      </c>
      <c r="B26" s="1163" t="str">
        <f>VLOOKUP(A26,'base dados'!A9:F54,2,0)</f>
        <v>INST. ISOLANTE TÉRM. RÍGIDO EM EQUIPAM.</v>
      </c>
      <c r="C26" s="1164"/>
      <c r="D26" s="1165"/>
      <c r="E26" s="556" t="str">
        <f>VLOOKUP(A26,'base dados'!$A$2:$F$47,4,0)</f>
        <v>M³</v>
      </c>
      <c r="F26" s="830">
        <f>SUMIF(TUB.!$B$9:$B$16,AS.!A26,TUB.!$AB$9:$AB$16)+SUMIF(TUB.!$C$9:$C$16,AS.!A26,TUB.!$AB$9:$AB$16)+SUMIF('EQUIP ISOL.'!$A$11:$A$502,AS.!A26,'EQUIP ISOL.'!$AU$11:$AU$502)+SUMIF('EQUIP ISOL.'!$B$11:$B$502,AS.!A26,'EQUIP ISOL.'!$AY$11:$AY$502)+SUMIFS('EQUIP REFRA.'!$AV$11:$AV$502,'EQUIP REFRA.'!$A$11:$A$502,AS.!A26,'EQUIP REFRA.'!$J$11:$J$502,"M³")+SUMIFS('EQUIP REFRA.'!$AU$11:$AU$502,'EQUIP REFRA.'!$A$11:$A$502,AS.!A26,'EQUIP REFRA.'!$J$11:$J$502,"Kg")+SUMIFS('EQUIP REFRA.'!$AZ$11:$AZ$502,'EQUIP REFRA.'!$B$11:$B$502,AS.!A26,'EQUIP REFRA.'!$L$11:$L$502,"M³")+SUMIFS('EQUIP REFRA.'!$AY$11:$AY$502,'EQUIP REFRA.'!$B$11:$B$502,AS.!A26,'EQUIP REFRA.'!$L$11:$L$502,"Kg")+SUMIF('base dados'!$T$2:$T$20,AS.!A26,'base dados'!$V$2:$V$20)</f>
        <v>0</v>
      </c>
      <c r="G26" s="557">
        <f>VLOOKUP(A26,'base dados'!$A$2:$E$47,3,0)</f>
        <v>21495.29</v>
      </c>
      <c r="H26" s="558">
        <f t="shared" si="0"/>
        <v>0</v>
      </c>
    </row>
    <row r="27" spans="1:10" ht="22.15" hidden="1" customHeight="1">
      <c r="A27" s="555">
        <f>'base dados'!A10</f>
        <v>100</v>
      </c>
      <c r="B27" s="1163" t="str">
        <f>VLOOKUP(A27,'base dados'!A10:F55,2,0)</f>
        <v>INST. ISOLANTE TÉRM. À FRIO PRÉ-MOL TUB</v>
      </c>
      <c r="C27" s="1164"/>
      <c r="D27" s="1165"/>
      <c r="E27" s="556" t="str">
        <f>VLOOKUP(A27,'base dados'!$A$2:$F$47,4,0)</f>
        <v>M³</v>
      </c>
      <c r="F27" s="830">
        <f>SUMIF(TUB.!$B$9:$B$16,AS.!A27,TUB.!$AB$9:$AB$16)+SUMIF(TUB.!$C$9:$C$16,AS.!A27,TUB.!$AB$9:$AB$16)+SUMIF('EQUIP ISOL.'!$A$11:$A$502,AS.!A27,'EQUIP ISOL.'!$AU$11:$AU$502)+SUMIF('EQUIP ISOL.'!$B$11:$B$502,AS.!A27,'EQUIP ISOL.'!$AY$11:$AY$502)+SUMIFS('EQUIP REFRA.'!$AV$11:$AV$502,'EQUIP REFRA.'!$A$11:$A$502,AS.!A27,'EQUIP REFRA.'!$J$11:$J$502,"M³")+SUMIFS('EQUIP REFRA.'!$AU$11:$AU$502,'EQUIP REFRA.'!$A$11:$A$502,AS.!A27,'EQUIP REFRA.'!$J$11:$J$502,"Kg")+SUMIFS('EQUIP REFRA.'!$AZ$11:$AZ$502,'EQUIP REFRA.'!$B$11:$B$502,AS.!A27,'EQUIP REFRA.'!$L$11:$L$502,"M³")+SUMIFS('EQUIP REFRA.'!$AY$11:$AY$502,'EQUIP REFRA.'!$B$11:$B$502,AS.!A27,'EQUIP REFRA.'!$L$11:$L$502,"Kg")+SUMIF('base dados'!$T$2:$T$20,AS.!A27,'base dados'!$V$2:$V$20)</f>
        <v>0</v>
      </c>
      <c r="G27" s="557">
        <f>VLOOKUP(A27,'base dados'!$A$2:$E$47,3,0)</f>
        <v>14686.17</v>
      </c>
      <c r="H27" s="558">
        <f t="shared" si="0"/>
        <v>0</v>
      </c>
    </row>
    <row r="28" spans="1:10" ht="22.15" hidden="1" customHeight="1">
      <c r="A28" s="555">
        <f>'base dados'!A11</f>
        <v>110</v>
      </c>
      <c r="B28" s="1163" t="str">
        <f>VLOOKUP(A28,'base dados'!A11:F56,2,0)</f>
        <v>INST. ISOLANTE TÉRM. À FRIO PRÉ-MOL EQTO</v>
      </c>
      <c r="C28" s="1164"/>
      <c r="D28" s="1165"/>
      <c r="E28" s="556" t="str">
        <f>VLOOKUP(A28,'base dados'!$A$2:$F$47,4,0)</f>
        <v>M³</v>
      </c>
      <c r="F28" s="830">
        <f>SUMIF(TUB.!$B$9:$B$16,AS.!A28,TUB.!$AB$9:$AB$16)+SUMIF(TUB.!$C$9:$C$16,AS.!A28,TUB.!$AB$9:$AB$16)+SUMIF('EQUIP ISOL.'!$A$11:$A$502,AS.!A28,'EQUIP ISOL.'!$AU$11:$AU$502)+SUMIF('EQUIP ISOL.'!$B$11:$B$502,AS.!A28,'EQUIP ISOL.'!$AY$11:$AY$502)+SUMIFS('EQUIP REFRA.'!$AV$11:$AV$502,'EQUIP REFRA.'!$A$11:$A$502,AS.!A28,'EQUIP REFRA.'!$J$11:$J$502,"M³")+SUMIFS('EQUIP REFRA.'!$AU$11:$AU$502,'EQUIP REFRA.'!$A$11:$A$502,AS.!A28,'EQUIP REFRA.'!$J$11:$J$502,"Kg")+SUMIFS('EQUIP REFRA.'!$AZ$11:$AZ$502,'EQUIP REFRA.'!$B$11:$B$502,AS.!A28,'EQUIP REFRA.'!$L$11:$L$502,"M³")+SUMIFS('EQUIP REFRA.'!$AY$11:$AY$502,'EQUIP REFRA.'!$B$11:$B$502,AS.!A28,'EQUIP REFRA.'!$L$11:$L$502,"Kg")+SUMIF('base dados'!$T$2:$T$20,AS.!A28,'base dados'!$V$2:$V$20)</f>
        <v>0</v>
      </c>
      <c r="G28" s="557">
        <f>VLOOKUP(A28,'base dados'!$A$2:$E$47,3,0)</f>
        <v>12510.09</v>
      </c>
      <c r="H28" s="558">
        <f t="shared" si="0"/>
        <v>0</v>
      </c>
    </row>
    <row r="29" spans="1:10" ht="22.15" hidden="1" customHeight="1">
      <c r="A29" s="555">
        <f>'base dados'!A12</f>
        <v>120</v>
      </c>
      <c r="B29" s="1163" t="str">
        <f>VLOOKUP(A29,'base dados'!A12:F57,2,0)</f>
        <v>INST. ISOL. TÉRM. À FRIO INJETADO-TUBUL.</v>
      </c>
      <c r="C29" s="1164"/>
      <c r="D29" s="1165"/>
      <c r="E29" s="556" t="str">
        <f>VLOOKUP(A29,'base dados'!$A$2:$F$47,4,0)</f>
        <v>M³</v>
      </c>
      <c r="F29" s="830">
        <f>SUMIF(TUB.!$B$9:$B$16,AS.!A29,TUB.!$AB$9:$AB$16)+SUMIF(TUB.!$C$9:$C$16,AS.!A29,TUB.!$AB$9:$AB$16)+SUMIF('EQUIP ISOL.'!$A$11:$A$502,AS.!A29,'EQUIP ISOL.'!$AU$11:$AU$502)+SUMIF('EQUIP ISOL.'!$B$11:$B$502,AS.!A29,'EQUIP ISOL.'!$AY$11:$AY$502)+SUMIFS('EQUIP REFRA.'!$AV$11:$AV$502,'EQUIP REFRA.'!$A$11:$A$502,AS.!A29,'EQUIP REFRA.'!$J$11:$J$502,"M³")+SUMIFS('EQUIP REFRA.'!$AU$11:$AU$502,'EQUIP REFRA.'!$A$11:$A$502,AS.!A29,'EQUIP REFRA.'!$J$11:$J$502,"Kg")+SUMIFS('EQUIP REFRA.'!$AZ$11:$AZ$502,'EQUIP REFRA.'!$B$11:$B$502,AS.!A29,'EQUIP REFRA.'!$L$11:$L$502,"M³")+SUMIFS('EQUIP REFRA.'!$AY$11:$AY$502,'EQUIP REFRA.'!$B$11:$B$502,AS.!A29,'EQUIP REFRA.'!$L$11:$L$502,"Kg")+SUMIF('base dados'!$T$2:$T$20,AS.!A29,'base dados'!$V$2:$V$20)</f>
        <v>0</v>
      </c>
      <c r="G29" s="557">
        <f>VLOOKUP(A29,'base dados'!$A$2:$E$47,3,0)</f>
        <v>11200</v>
      </c>
      <c r="H29" s="558">
        <f t="shared" si="0"/>
        <v>0</v>
      </c>
    </row>
    <row r="30" spans="1:10" ht="22.15" hidden="1" customHeight="1">
      <c r="A30" s="555">
        <f>'base dados'!A13</f>
        <v>130</v>
      </c>
      <c r="B30" s="1163" t="str">
        <f>VLOOKUP(A30,'base dados'!A13:F58,2,0)</f>
        <v>APLIC. MASSA ANTICORR_MAT_FORN_CONTRAT</v>
      </c>
      <c r="C30" s="1164"/>
      <c r="D30" s="1165"/>
      <c r="E30" s="556" t="str">
        <f>VLOOKUP(A30,'base dados'!$A$2:$F$47,4,0)</f>
        <v>Kg</v>
      </c>
      <c r="F30" s="830">
        <f>SUMIF(TUB.!$B$9:$B$16,AS.!A30,TUB.!$AB$9:$AB$16)+SUMIF(TUB.!$C$9:$C$16,AS.!A30,TUB.!$AB$9:$AB$16)+SUMIF('EQUIP ISOL.'!$A$11:$A$502,AS.!A30,'EQUIP ISOL.'!$AU$11:$AU$502)+SUMIF('EQUIP ISOL.'!$B$11:$B$502,AS.!A30,'EQUIP ISOL.'!$AY$11:$AY$502)+SUMIFS('EQUIP REFRA.'!$AV$11:$AV$502,'EQUIP REFRA.'!$A$11:$A$502,AS.!A30,'EQUIP REFRA.'!$J$11:$J$502,"M³")+SUMIFS('EQUIP REFRA.'!$AU$11:$AU$502,'EQUIP REFRA.'!$A$11:$A$502,AS.!A30,'EQUIP REFRA.'!$J$11:$J$502,"Kg")+SUMIFS('EQUIP REFRA.'!$AZ$11:$AZ$502,'EQUIP REFRA.'!$B$11:$B$502,AS.!A30,'EQUIP REFRA.'!$L$11:$L$502,"M³")+SUMIFS('EQUIP REFRA.'!$AY$11:$AY$502,'EQUIP REFRA.'!$B$11:$B$502,AS.!A30,'EQUIP REFRA.'!$L$11:$L$502,"Kg")+SUMIF('base dados'!$T$2:$T$20,AS.!A30,'base dados'!$V$2:$V$20)</f>
        <v>0</v>
      </c>
      <c r="G30" s="557">
        <f>VLOOKUP(A30,'base dados'!$A$2:$E$47,3,0)</f>
        <v>114</v>
      </c>
      <c r="H30" s="558">
        <f t="shared" si="0"/>
        <v>0</v>
      </c>
      <c r="J30" s="603"/>
    </row>
    <row r="31" spans="1:10" ht="22.15" customHeight="1">
      <c r="A31" s="555">
        <f>'base dados'!A14</f>
        <v>140</v>
      </c>
      <c r="B31" s="1163" t="str">
        <f>VLOOKUP(A31,'base dados'!A14:F59,2,0)</f>
        <v>DEMOLIÇÃO, REM E BOTA-FORA DE TIJ_ISOL</v>
      </c>
      <c r="C31" s="1164"/>
      <c r="D31" s="1165"/>
      <c r="E31" s="556" t="str">
        <f>VLOOKUP(A31,'base dados'!$A$2:$F$47,4,0)</f>
        <v>Kg</v>
      </c>
      <c r="F31" s="830">
        <f>SUMIF(TUB.!$B$9:$B$16,AS.!A31,TUB.!$AB$9:$AB$16)+SUMIF(TUB.!$C$9:$C$16,AS.!A31,TUB.!$AB$9:$AB$16)+SUMIF('EQUIP ISOL.'!$A$11:$A$502,AS.!A31,'EQUIP ISOL.'!$AU$11:$AU$502)+SUMIF('EQUIP ISOL.'!$B$11:$B$502,AS.!A31,'EQUIP ISOL.'!$AY$11:$AY$502)+SUMIFS('EQUIP REFRA.'!$AV$11:$AV$502,'EQUIP REFRA.'!$A$11:$A$502,AS.!A31,'EQUIP REFRA.'!$J$11:$J$502,"M³")+SUMIFS('EQUIP REFRA.'!$AU$11:$AU$502,'EQUIP REFRA.'!$A$11:$A$502,AS.!A31,'EQUIP REFRA.'!$J$11:$J$502,"Kg")+SUMIFS('EQUIP REFRA.'!$AZ$11:$AZ$502,'EQUIP REFRA.'!$B$11:$B$502,AS.!A31,'EQUIP REFRA.'!$L$11:$L$502,"M³")+SUMIFS('EQUIP REFRA.'!$AY$11:$AY$502,'EQUIP REFRA.'!$B$11:$B$502,AS.!A31,'EQUIP REFRA.'!$L$11:$L$502,"Kg")+SUMIF('base dados'!$T$2:$T$20,AS.!A31,'base dados'!$V$2:$V$20)</f>
        <v>0</v>
      </c>
      <c r="G31" s="557">
        <f>VLOOKUP(A31,'base dados'!$A$2:$E$47,3,0)</f>
        <v>4.34</v>
      </c>
      <c r="H31" s="558">
        <f t="shared" si="0"/>
        <v>0</v>
      </c>
    </row>
    <row r="32" spans="1:10" ht="22.15" hidden="1" customHeight="1">
      <c r="A32" s="555">
        <f>'base dados'!A15</f>
        <v>150</v>
      </c>
      <c r="B32" s="1163" t="str">
        <f>VLOOKUP(A32,'base dados'!A15:F60,2,0)</f>
        <v>APLIC. TIJ REFR. ISOLANTE FORN. CONTRAT.</v>
      </c>
      <c r="C32" s="1164"/>
      <c r="D32" s="1165"/>
      <c r="E32" s="556" t="str">
        <f>VLOOKUP(A32,'base dados'!$A$2:$F$47,4,0)</f>
        <v>Kg</v>
      </c>
      <c r="F32" s="830">
        <f>SUMIF(TUB.!$B$9:$B$16,AS.!A32,TUB.!$AB$9:$AB$16)+SUMIF(TUB.!$C$9:$C$16,AS.!A32,TUB.!$AB$9:$AB$16)+SUMIF('EQUIP ISOL.'!$A$11:$A$502,AS.!A32,'EQUIP ISOL.'!$AU$11:$AU$502)+SUMIF('EQUIP ISOL.'!$B$11:$B$502,AS.!A32,'EQUIP ISOL.'!$AY$11:$AY$502)+SUMIFS('EQUIP REFRA.'!$AV$11:$AV$502,'EQUIP REFRA.'!$A$11:$A$502,AS.!A32,'EQUIP REFRA.'!$J$11:$J$502,"M³")+SUMIFS('EQUIP REFRA.'!$AU$11:$AU$502,'EQUIP REFRA.'!$A$11:$A$502,AS.!A32,'EQUIP REFRA.'!$J$11:$J$502,"Kg")+SUMIFS('EQUIP REFRA.'!$AZ$11:$AZ$502,'EQUIP REFRA.'!$B$11:$B$502,AS.!A32,'EQUIP REFRA.'!$L$11:$L$502,"M³")+SUMIFS('EQUIP REFRA.'!$AY$11:$AY$502,'EQUIP REFRA.'!$B$11:$B$502,AS.!A32,'EQUIP REFRA.'!$L$11:$L$502,"Kg")+SUMIF('base dados'!$T$2:$T$20,AS.!A32,'base dados'!$V$2:$V$20)</f>
        <v>0</v>
      </c>
      <c r="G32" s="557">
        <f>VLOOKUP(A32,'base dados'!$A$2:$E$47,3,0)</f>
        <v>29.45</v>
      </c>
      <c r="H32" s="558">
        <f t="shared" si="0"/>
        <v>0</v>
      </c>
      <c r="J32" s="603"/>
    </row>
    <row r="33" spans="1:10" ht="22.15" hidden="1" customHeight="1">
      <c r="A33" s="555">
        <f>'base dados'!A16</f>
        <v>160</v>
      </c>
      <c r="B33" s="1163" t="str">
        <f>VLOOKUP(A33,'base dados'!A16:F61,2,0)</f>
        <v>APLIC. TIJ ISOL (COM MATERIAIS) CONTRAT.</v>
      </c>
      <c r="C33" s="1164"/>
      <c r="D33" s="1165"/>
      <c r="E33" s="556" t="str">
        <f>VLOOKUP(A33,'base dados'!$A$2:$F$47,4,0)</f>
        <v>Kg</v>
      </c>
      <c r="F33" s="830">
        <f>SUMIF(TUB.!$B$9:$B$16,AS.!A33,TUB.!$AB$9:$AB$16)+SUMIF(TUB.!$C$9:$C$16,AS.!A33,TUB.!$AB$9:$AB$16)+SUMIF('EQUIP ISOL.'!$A$11:$A$502,AS.!A33,'EQUIP ISOL.'!$AU$11:$AU$502)+SUMIF('EQUIP ISOL.'!$B$11:$B$502,AS.!A33,'EQUIP ISOL.'!$AY$11:$AY$502)+SUMIFS('EQUIP REFRA.'!$AV$11:$AV$502,'EQUIP REFRA.'!$A$11:$A$502,AS.!A33,'EQUIP REFRA.'!$J$11:$J$502,"M³")+SUMIFS('EQUIP REFRA.'!$AU$11:$AU$502,'EQUIP REFRA.'!$A$11:$A$502,AS.!A33,'EQUIP REFRA.'!$J$11:$J$502,"Kg")+SUMIFS('EQUIP REFRA.'!$AZ$11:$AZ$502,'EQUIP REFRA.'!$B$11:$B$502,AS.!A33,'EQUIP REFRA.'!$L$11:$L$502,"M³")+SUMIFS('EQUIP REFRA.'!$AY$11:$AY$502,'EQUIP REFRA.'!$B$11:$B$502,AS.!A33,'EQUIP REFRA.'!$L$11:$L$502,"Kg")+SUMIF('base dados'!$T$2:$T$20,AS.!A33,'base dados'!$V$2:$V$20)</f>
        <v>0</v>
      </c>
      <c r="G33" s="557">
        <f>VLOOKUP(A33,'base dados'!$A$2:$E$47,3,0)</f>
        <v>9.6999999999999993</v>
      </c>
      <c r="H33" s="558">
        <f t="shared" si="0"/>
        <v>0</v>
      </c>
      <c r="J33" s="603"/>
    </row>
    <row r="34" spans="1:10" ht="22.15" customHeight="1">
      <c r="A34" s="555">
        <f>'base dados'!A17</f>
        <v>170</v>
      </c>
      <c r="B34" s="1163" t="str">
        <f>VLOOKUP(A34,'base dados'!A17:F62,2,0)</f>
        <v>APLIC. TIJ REFR. FORNEC. CONTRATADA</v>
      </c>
      <c r="C34" s="1164"/>
      <c r="D34" s="1165"/>
      <c r="E34" s="556" t="str">
        <f>VLOOKUP(A34,'base dados'!$A$2:$F$47,4,0)</f>
        <v>Kg</v>
      </c>
      <c r="F34" s="830">
        <f>SUMIF(TUB.!$B$9:$B$16,AS.!A34,TUB.!$AB$9:$AB$16)+SUMIF(TUB.!$C$9:$C$16,AS.!A34,TUB.!$AB$9:$AB$16)+SUMIF('EQUIP ISOL.'!$A$11:$A$502,AS.!A34,'EQUIP ISOL.'!$AU$11:$AU$502)+SUMIF('EQUIP ISOL.'!$B$11:$B$502,AS.!A34,'EQUIP ISOL.'!$AY$11:$AY$502)+SUMIFS('EQUIP REFRA.'!$AV$11:$AV$502,'EQUIP REFRA.'!$A$11:$A$502,AS.!A34,'EQUIP REFRA.'!$J$11:$J$502,"M³")+SUMIFS('EQUIP REFRA.'!$AU$11:$AU$502,'EQUIP REFRA.'!$A$11:$A$502,AS.!A34,'EQUIP REFRA.'!$J$11:$J$502,"Kg")+SUMIFS('EQUIP REFRA.'!$AZ$11:$AZ$502,'EQUIP REFRA.'!$B$11:$B$502,AS.!A34,'EQUIP REFRA.'!$L$11:$L$502,"M³")+SUMIFS('EQUIP REFRA.'!$AY$11:$AY$502,'EQUIP REFRA.'!$B$11:$B$502,AS.!A34,'EQUIP REFRA.'!$L$11:$L$502,"Kg")+SUMIF('base dados'!$T$2:$T$20,AS.!A34,'base dados'!$V$2:$V$20)</f>
        <v>1024.6500000000001</v>
      </c>
      <c r="G34" s="557">
        <f>VLOOKUP(A34,'base dados'!$A$2:$E$47,3,0)</f>
        <v>34.864056000000005</v>
      </c>
      <c r="H34" s="558">
        <f t="shared" si="0"/>
        <v>35723.454980400005</v>
      </c>
      <c r="J34" s="603"/>
    </row>
    <row r="35" spans="1:10" ht="22.15" hidden="1" customHeight="1">
      <c r="A35" s="555">
        <f>'base dados'!A18</f>
        <v>180</v>
      </c>
      <c r="B35" s="1163" t="str">
        <f>VLOOKUP(A35,'base dados'!A18:F63,2,0)</f>
        <v>APLIC. TIJ REFR. (C/MAT) FORN. CONTRAT.</v>
      </c>
      <c r="C35" s="1164"/>
      <c r="D35" s="1165"/>
      <c r="E35" s="556" t="str">
        <f>VLOOKUP(A35,'base dados'!$A$2:$F$47,4,0)</f>
        <v>Kg</v>
      </c>
      <c r="F35" s="830">
        <f>SUMIF(TUB.!$B$9:$B$16,AS.!A35,TUB.!$AB$9:$AB$16)+SUMIF(TUB.!$C$9:$C$16,AS.!A35,TUB.!$AB$9:$AB$16)+SUMIF('EQUIP ISOL.'!$A$11:$A$502,AS.!A35,'EQUIP ISOL.'!$AU$11:$AU$502)+SUMIF('EQUIP ISOL.'!$B$11:$B$502,AS.!A35,'EQUIP ISOL.'!$AY$11:$AY$502)+SUMIFS('EQUIP REFRA.'!$AV$11:$AV$502,'EQUIP REFRA.'!$A$11:$A$502,AS.!A35,'EQUIP REFRA.'!$J$11:$J$502,"M³")+SUMIFS('EQUIP REFRA.'!$AU$11:$AU$502,'EQUIP REFRA.'!$A$11:$A$502,AS.!A35,'EQUIP REFRA.'!$J$11:$J$502,"Kg")+SUMIFS('EQUIP REFRA.'!$AZ$11:$AZ$502,'EQUIP REFRA.'!$B$11:$B$502,AS.!A35,'EQUIP REFRA.'!$L$11:$L$502,"M³")+SUMIFS('EQUIP REFRA.'!$AY$11:$AY$502,'EQUIP REFRA.'!$B$11:$B$502,AS.!A35,'EQUIP REFRA.'!$L$11:$L$502,"Kg")+SUMIF('base dados'!$T$2:$T$20,AS.!A35,'base dados'!$V$2:$V$20)</f>
        <v>0</v>
      </c>
      <c r="G35" s="557">
        <f>VLOOKUP(A35,'base dados'!$A$2:$E$47,3,0)</f>
        <v>9.6999999999999993</v>
      </c>
      <c r="H35" s="558">
        <f t="shared" si="0"/>
        <v>0</v>
      </c>
    </row>
    <row r="36" spans="1:10" ht="22.15" hidden="1" customHeight="1">
      <c r="A36" s="555">
        <f>'base dados'!A19</f>
        <v>190</v>
      </c>
      <c r="B36" s="1163" t="str">
        <f>VLOOKUP(A36,'base dados'!A19:F64,2,0)</f>
        <v>DEM. CONCR. REFR.(DENSO REG_CLASSE A/B)</v>
      </c>
      <c r="C36" s="1164"/>
      <c r="D36" s="1165"/>
      <c r="E36" s="556" t="str">
        <f>VLOOKUP(A36,'base dados'!$A$2:$F$47,4,0)</f>
        <v>Kg</v>
      </c>
      <c r="F36" s="830">
        <f>SUMIF(TUB.!$B$9:$B$16,AS.!A36,TUB.!$AB$9:$AB$16)+SUMIF(TUB.!$C$9:$C$16,AS.!A36,TUB.!$AB$9:$AB$16)+SUMIF('EQUIP ISOL.'!$A$11:$A$502,AS.!A36,'EQUIP ISOL.'!$AU$11:$AU$502)+SUMIF('EQUIP ISOL.'!$B$11:$B$502,AS.!A36,'EQUIP ISOL.'!$AY$11:$AY$502)+SUMIFS('EQUIP REFRA.'!$AV$11:$AV$502,'EQUIP REFRA.'!$A$11:$A$502,AS.!A36,'EQUIP REFRA.'!$J$11:$J$502,"M³")+SUMIFS('EQUIP REFRA.'!$AU$11:$AU$502,'EQUIP REFRA.'!$A$11:$A$502,AS.!A36,'EQUIP REFRA.'!$J$11:$J$502,"Kg")+SUMIFS('EQUIP REFRA.'!$AZ$11:$AZ$502,'EQUIP REFRA.'!$B$11:$B$502,AS.!A36,'EQUIP REFRA.'!$L$11:$L$502,"M³")+SUMIFS('EQUIP REFRA.'!$AY$11:$AY$502,'EQUIP REFRA.'!$B$11:$B$502,AS.!A36,'EQUIP REFRA.'!$L$11:$L$502,"Kg")+SUMIF('base dados'!$T$2:$T$20,AS.!A36,'base dados'!$V$2:$V$20)</f>
        <v>1012.5</v>
      </c>
      <c r="G36" s="557">
        <f>VLOOKUP(A36,'base dados'!$A$2:$E$47,3,0)</f>
        <v>3.48</v>
      </c>
      <c r="H36" s="558">
        <f t="shared" ref="H36:H64" si="1">IF(F36="",0,F36*G36)</f>
        <v>3523.5</v>
      </c>
    </row>
    <row r="37" spans="1:10" ht="22.15" hidden="1" customHeight="1">
      <c r="A37" s="555">
        <f>'base dados'!A20</f>
        <v>200</v>
      </c>
      <c r="B37" s="1163" t="str">
        <f>VLOOKUP(A37,'base dados'!A20:F65,2,0)</f>
        <v>APLIC. CONCR. REFR. DENSO REG CL A_C/MAT</v>
      </c>
      <c r="C37" s="1164"/>
      <c r="D37" s="1165"/>
      <c r="E37" s="556" t="str">
        <f>VLOOKUP(A37,'base dados'!$A$2:$F$47,4,0)</f>
        <v>Kg</v>
      </c>
      <c r="F37" s="830">
        <f>SUMIF(TUB.!$B$9:$B$16,AS.!A37,TUB.!$AB$9:$AB$16)+SUMIF(TUB.!$C$9:$C$16,AS.!A37,TUB.!$AB$9:$AB$16)+SUMIF('EQUIP ISOL.'!$A$11:$A$502,AS.!A37,'EQUIP ISOL.'!$AU$11:$AU$502)+SUMIF('EQUIP ISOL.'!$B$11:$B$502,AS.!A37,'EQUIP ISOL.'!$AY$11:$AY$502)+SUMIFS('EQUIP REFRA.'!$AV$11:$AV$502,'EQUIP REFRA.'!$A$11:$A$502,AS.!A37,'EQUIP REFRA.'!$J$11:$J$502,"M³")+SUMIFS('EQUIP REFRA.'!$AU$11:$AU$502,'EQUIP REFRA.'!$A$11:$A$502,AS.!A37,'EQUIP REFRA.'!$J$11:$J$502,"Kg")+SUMIFS('EQUIP REFRA.'!$AZ$11:$AZ$502,'EQUIP REFRA.'!$B$11:$B$502,AS.!A37,'EQUIP REFRA.'!$L$11:$L$502,"M³")+SUMIFS('EQUIP REFRA.'!$AY$11:$AY$502,'EQUIP REFRA.'!$B$11:$B$502,AS.!A37,'EQUIP REFRA.'!$L$11:$L$502,"Kg")+SUMIF('base dados'!$T$2:$T$20,AS.!A37,'base dados'!$V$2:$V$20)</f>
        <v>0</v>
      </c>
      <c r="G37" s="557">
        <f>VLOOKUP(A37,'base dados'!$A$2:$E$47,3,0)</f>
        <v>42.3</v>
      </c>
      <c r="H37" s="558">
        <f t="shared" ref="H37:H46" si="2">IF(F37="",0,F37*G37)</f>
        <v>0</v>
      </c>
    </row>
    <row r="38" spans="1:10" ht="22.15" hidden="1" customHeight="1">
      <c r="A38" s="555">
        <f>'base dados'!A21</f>
        <v>210</v>
      </c>
      <c r="B38" s="1163" t="str">
        <f>VLOOKUP(A38,'base dados'!A21:F66,2,0)</f>
        <v>APLIC. CONCR. REFR. DENSO REG CL B_C/MAT</v>
      </c>
      <c r="C38" s="1164"/>
      <c r="D38" s="1165"/>
      <c r="E38" s="556" t="str">
        <f>VLOOKUP(A38,'base dados'!$A$2:$F$47,4,0)</f>
        <v>Kg</v>
      </c>
      <c r="F38" s="830">
        <f>SUMIF(TUB.!$B$9:$B$16,AS.!A38,TUB.!$AB$9:$AB$16)+SUMIF(TUB.!$C$9:$C$16,AS.!A38,TUB.!$AB$9:$AB$16)+SUMIF('EQUIP ISOL.'!$A$11:$A$502,AS.!A38,'EQUIP ISOL.'!$AU$11:$AU$502)+SUMIF('EQUIP ISOL.'!$B$11:$B$502,AS.!A38,'EQUIP ISOL.'!$AY$11:$AY$502)+SUMIFS('EQUIP REFRA.'!$AV$11:$AV$502,'EQUIP REFRA.'!$A$11:$A$502,AS.!A38,'EQUIP REFRA.'!$J$11:$J$502,"M³")+SUMIFS('EQUIP REFRA.'!$AU$11:$AU$502,'EQUIP REFRA.'!$A$11:$A$502,AS.!A38,'EQUIP REFRA.'!$J$11:$J$502,"Kg")+SUMIFS('EQUIP REFRA.'!$AZ$11:$AZ$502,'EQUIP REFRA.'!$B$11:$B$502,AS.!A38,'EQUIP REFRA.'!$L$11:$L$502,"M³")+SUMIFS('EQUIP REFRA.'!$AY$11:$AY$502,'EQUIP REFRA.'!$B$11:$B$502,AS.!A38,'EQUIP REFRA.'!$L$11:$L$502,"Kg")+SUMIF('base dados'!$T$2:$T$20,AS.!A38,'base dados'!$V$2:$V$20)</f>
        <v>0</v>
      </c>
      <c r="G38" s="557">
        <f>VLOOKUP(A38,'base dados'!$A$2:$E$47,3,0)</f>
        <v>36.299999999999997</v>
      </c>
      <c r="H38" s="558">
        <f t="shared" si="2"/>
        <v>0</v>
      </c>
    </row>
    <row r="39" spans="1:10" ht="22.15" hidden="1" customHeight="1">
      <c r="A39" s="555">
        <f>'base dados'!A22</f>
        <v>220</v>
      </c>
      <c r="B39" s="1163" t="str">
        <f>VLOOKUP(A39,'base dados'!A22:F67,2,0)</f>
        <v>APLIC. CONCR. REFR. SEMI-ISOL. FORN. MAT</v>
      </c>
      <c r="C39" s="1164"/>
      <c r="D39" s="1165"/>
      <c r="E39" s="556" t="str">
        <f>VLOOKUP(A39,'base dados'!$A$2:$F$47,4,0)</f>
        <v>Kg</v>
      </c>
      <c r="F39" s="830">
        <f>SUMIF(TUB.!$B$9:$B$16,AS.!A39,TUB.!$AB$9:$AB$16)+SUMIF(TUB.!$C$9:$C$16,AS.!A39,TUB.!$AB$9:$AB$16)+SUMIF('EQUIP ISOL.'!$A$11:$A$502,AS.!A39,'EQUIP ISOL.'!$AU$11:$AU$502)+SUMIF('EQUIP ISOL.'!$B$11:$B$502,AS.!A39,'EQUIP ISOL.'!$AY$11:$AY$502)+SUMIFS('EQUIP REFRA.'!$AV$11:$AV$502,'EQUIP REFRA.'!$A$11:$A$502,AS.!A39,'EQUIP REFRA.'!$J$11:$J$502,"M³")+SUMIFS('EQUIP REFRA.'!$AU$11:$AU$502,'EQUIP REFRA.'!$A$11:$A$502,AS.!A39,'EQUIP REFRA.'!$J$11:$J$502,"Kg")+SUMIFS('EQUIP REFRA.'!$AZ$11:$AZ$502,'EQUIP REFRA.'!$B$11:$B$502,AS.!A39,'EQUIP REFRA.'!$L$11:$L$502,"M³")+SUMIFS('EQUIP REFRA.'!$AY$11:$AY$502,'EQUIP REFRA.'!$B$11:$B$502,AS.!A39,'EQUIP REFRA.'!$L$11:$L$502,"Kg")+SUMIF('base dados'!$T$2:$T$20,AS.!A39,'base dados'!$V$2:$V$20)</f>
        <v>0</v>
      </c>
      <c r="G39" s="557">
        <f>VLOOKUP(A39,'base dados'!$A$2:$E$47,3,0)</f>
        <v>39.5</v>
      </c>
      <c r="H39" s="558">
        <f t="shared" si="2"/>
        <v>0</v>
      </c>
    </row>
    <row r="40" spans="1:10" ht="22.15" hidden="1" customHeight="1">
      <c r="A40" s="555">
        <f>'base dados'!A23</f>
        <v>230</v>
      </c>
      <c r="B40" s="1163" t="str">
        <f>VLOOKUP(A40,'base dados'!A23:F68,2,0)</f>
        <v>AP. CONCR. REF. ISOL. A/B FORN. MAT_DERR</v>
      </c>
      <c r="C40" s="1164"/>
      <c r="D40" s="1165"/>
      <c r="E40" s="556" t="str">
        <f>VLOOKUP(A40,'base dados'!$A$2:$F$47,4,0)</f>
        <v>Kg</v>
      </c>
      <c r="F40" s="830">
        <f>SUMIF(TUB.!$B$9:$B$16,AS.!A40,TUB.!$AB$9:$AB$16)+SUMIF(TUB.!$C$9:$C$16,AS.!A40,TUB.!$AB$9:$AB$16)+SUMIF('EQUIP ISOL.'!$A$11:$A$502,AS.!A40,'EQUIP ISOL.'!$AU$11:$AU$502)+SUMIF('EQUIP ISOL.'!$B$11:$B$502,AS.!A40,'EQUIP ISOL.'!$AY$11:$AY$502)+SUMIFS('EQUIP REFRA.'!$AV$11:$AV$502,'EQUIP REFRA.'!$A$11:$A$502,AS.!A40,'EQUIP REFRA.'!$J$11:$J$502,"M³")+SUMIFS('EQUIP REFRA.'!$AU$11:$AU$502,'EQUIP REFRA.'!$A$11:$A$502,AS.!A40,'EQUIP REFRA.'!$J$11:$J$502,"Kg")+SUMIFS('EQUIP REFRA.'!$AZ$11:$AZ$502,'EQUIP REFRA.'!$B$11:$B$502,AS.!A40,'EQUIP REFRA.'!$L$11:$L$502,"M³")+SUMIFS('EQUIP REFRA.'!$AY$11:$AY$502,'EQUIP REFRA.'!$B$11:$B$502,AS.!A40,'EQUIP REFRA.'!$L$11:$L$502,"Kg")+SUMIF('base dados'!$T$2:$T$20,AS.!A40,'base dados'!$V$2:$V$20)</f>
        <v>0</v>
      </c>
      <c r="G40" s="557">
        <f>VLOOKUP(A40,'base dados'!$A$2:$E$47,3,0)</f>
        <v>37.96</v>
      </c>
      <c r="H40" s="558">
        <f t="shared" si="2"/>
        <v>0</v>
      </c>
    </row>
    <row r="41" spans="1:10" ht="22.15" hidden="1" customHeight="1">
      <c r="A41" s="555">
        <f>'base dados'!A24</f>
        <v>240</v>
      </c>
      <c r="B41" s="1163" t="str">
        <f>VLOOKUP(A41,'base dados'!A24:F69,2,0)</f>
        <v>APL. CONCR_REF_ISOL_SEMI_PROJ. PNEUMAT</v>
      </c>
      <c r="C41" s="1164"/>
      <c r="D41" s="1165"/>
      <c r="E41" s="556" t="str">
        <f>VLOOKUP(A41,'base dados'!$A$2:$F$47,4,0)</f>
        <v>Kg</v>
      </c>
      <c r="F41" s="830">
        <f>SUMIF(TUB.!$B$9:$B$16,AS.!A41,TUB.!$AB$9:$AB$16)+SUMIF(TUB.!$C$9:$C$16,AS.!A41,TUB.!$AB$9:$AB$16)+SUMIF('EQUIP ISOL.'!$A$11:$A$502,AS.!A41,'EQUIP ISOL.'!$AU$11:$AU$502)+SUMIF('EQUIP ISOL.'!$B$11:$B$502,AS.!A41,'EQUIP ISOL.'!$AY$11:$AY$502)+SUMIFS('EQUIP REFRA.'!$AV$11:$AV$502,'EQUIP REFRA.'!$A$11:$A$502,AS.!A41,'EQUIP REFRA.'!$J$11:$J$502,"M³")+SUMIFS('EQUIP REFRA.'!$AU$11:$AU$502,'EQUIP REFRA.'!$A$11:$A$502,AS.!A41,'EQUIP REFRA.'!$J$11:$J$502,"Kg")+SUMIFS('EQUIP REFRA.'!$AZ$11:$AZ$502,'EQUIP REFRA.'!$B$11:$B$502,AS.!A41,'EQUIP REFRA.'!$L$11:$L$502,"M³")+SUMIFS('EQUIP REFRA.'!$AY$11:$AY$502,'EQUIP REFRA.'!$B$11:$B$502,AS.!A41,'EQUIP REFRA.'!$L$11:$L$502,"Kg")+SUMIF('base dados'!$T$2:$T$20,AS.!A41,'base dados'!$V$2:$V$20)</f>
        <v>0</v>
      </c>
      <c r="G41" s="557">
        <f>VLOOKUP(A41,'base dados'!$A$2:$E$47,3,0)</f>
        <v>44.3</v>
      </c>
      <c r="H41" s="558">
        <f t="shared" si="2"/>
        <v>0</v>
      </c>
    </row>
    <row r="42" spans="1:10" ht="22.15" hidden="1" customHeight="1">
      <c r="A42" s="555">
        <f>'base dados'!A25</f>
        <v>250</v>
      </c>
      <c r="B42" s="1163" t="str">
        <f>VLOOKUP(A42,'base dados'!A25:F70,2,0)</f>
        <v>DEM. REV_PROT_CONTRA_FOGO FIREPROOFING</v>
      </c>
      <c r="C42" s="1164"/>
      <c r="D42" s="1165"/>
      <c r="E42" s="556" t="str">
        <f>VLOOKUP(A42,'base dados'!$A$2:$F$47,4,0)</f>
        <v>M³</v>
      </c>
      <c r="F42" s="830">
        <f>SUMIF(TUB.!$B$9:$B$16,AS.!A42,TUB.!$AB$9:$AB$16)+SUMIF(TUB.!$C$9:$C$16,AS.!A42,TUB.!$AB$9:$AB$16)+SUMIF('EQUIP ISOL.'!$A$11:$A$502,AS.!A42,'EQUIP ISOL.'!$AU$11:$AU$502)+SUMIF('EQUIP ISOL.'!$B$11:$B$502,AS.!A42,'EQUIP ISOL.'!$AY$11:$AY$502)+SUMIFS('EQUIP REFRA.'!$AV$11:$AV$502,'EQUIP REFRA.'!$A$11:$A$502,AS.!A42,'EQUIP REFRA.'!$J$11:$J$502,"M³")+SUMIFS('EQUIP REFRA.'!$AU$11:$AU$502,'EQUIP REFRA.'!$A$11:$A$502,AS.!A42,'EQUIP REFRA.'!$J$11:$J$502,"Kg")+SUMIFS('EQUIP REFRA.'!$AZ$11:$AZ$502,'EQUIP REFRA.'!$B$11:$B$502,AS.!A42,'EQUIP REFRA.'!$L$11:$L$502,"M³")+SUMIFS('EQUIP REFRA.'!$AY$11:$AY$502,'EQUIP REFRA.'!$B$11:$B$502,AS.!A42,'EQUIP REFRA.'!$L$11:$L$502,"Kg")+SUMIF('base dados'!$T$2:$T$20,AS.!A42,'base dados'!$V$2:$V$20)</f>
        <v>0</v>
      </c>
      <c r="G42" s="557">
        <f>VLOOKUP(A42,'base dados'!$A$2:$E$47,3,0)</f>
        <v>6300</v>
      </c>
      <c r="H42" s="558">
        <f t="shared" si="2"/>
        <v>0</v>
      </c>
    </row>
    <row r="43" spans="1:10" ht="22.15" hidden="1" customHeight="1">
      <c r="A43" s="555">
        <f>'base dados'!A26</f>
        <v>260</v>
      </c>
      <c r="B43" s="1163" t="str">
        <f>VLOOKUP(A43,'base dados'!A26:F71,2,0)</f>
        <v>APL. REV_PROT_CONTRA_FOGO_FORN_MAT_CONTR</v>
      </c>
      <c r="C43" s="1164"/>
      <c r="D43" s="1165"/>
      <c r="E43" s="556" t="str">
        <f>VLOOKUP(A43,'base dados'!$A$2:$F$47,4,0)</f>
        <v>Kg</v>
      </c>
      <c r="F43" s="830">
        <f>SUMIF(TUB.!$B$9:$B$16,AS.!A43,TUB.!$AB$9:$AB$16)+SUMIF(TUB.!$C$9:$C$16,AS.!A43,TUB.!$AB$9:$AB$16)+SUMIF('EQUIP ISOL.'!$A$11:$A$502,AS.!A43,'EQUIP ISOL.'!$AU$11:$AU$502)+SUMIF('EQUIP ISOL.'!$B$11:$B$502,AS.!A43,'EQUIP ISOL.'!$AY$11:$AY$502)+SUMIFS('EQUIP REFRA.'!$AV$11:$AV$502,'EQUIP REFRA.'!$A$11:$A$502,AS.!A43,'EQUIP REFRA.'!$J$11:$J$502,"M³")+SUMIFS('EQUIP REFRA.'!$AU$11:$AU$502,'EQUIP REFRA.'!$A$11:$A$502,AS.!A43,'EQUIP REFRA.'!$J$11:$J$502,"Kg")+SUMIFS('EQUIP REFRA.'!$AZ$11:$AZ$502,'EQUIP REFRA.'!$B$11:$B$502,AS.!A43,'EQUIP REFRA.'!$L$11:$L$502,"M³")+SUMIFS('EQUIP REFRA.'!$AY$11:$AY$502,'EQUIP REFRA.'!$B$11:$B$502,AS.!A43,'EQUIP REFRA.'!$L$11:$L$502,"Kg")+SUMIF('base dados'!$T$2:$T$20,AS.!A43,'base dados'!$V$2:$V$20)</f>
        <v>0</v>
      </c>
      <c r="G43" s="557">
        <f>VLOOKUP(A43,'base dados'!$A$2:$E$47,3,0)</f>
        <v>38.5</v>
      </c>
      <c r="H43" s="558">
        <f t="shared" si="2"/>
        <v>0</v>
      </c>
      <c r="J43" s="603"/>
    </row>
    <row r="44" spans="1:10" ht="22.15" hidden="1" customHeight="1">
      <c r="A44" s="555">
        <f>'base dados'!A27</f>
        <v>270</v>
      </c>
      <c r="B44" s="1163" t="str">
        <f>VLOOKUP(A44,'base dados'!A27:F72,2,0)</f>
        <v>DEMOLIÇÃO DE MÓDULOS DE FIBRA CERÂMICA</v>
      </c>
      <c r="C44" s="1164"/>
      <c r="D44" s="1165"/>
      <c r="E44" s="556" t="str">
        <f>VLOOKUP(A44,'base dados'!$A$2:$F$47,4,0)</f>
        <v>M³</v>
      </c>
      <c r="F44" s="830">
        <f>SUMIF(TUB.!$B$9:$B$16,AS.!A44,TUB.!$AB$9:$AB$16)+SUMIF(TUB.!$C$9:$C$16,AS.!A44,TUB.!$AB$9:$AB$16)+SUMIF('EQUIP ISOL.'!$A$11:$A$502,AS.!A44,'EQUIP ISOL.'!$AU$11:$AU$502)+SUMIF('EQUIP ISOL.'!$B$11:$B$502,AS.!A44,'EQUIP ISOL.'!$AY$11:$AY$502)+SUMIFS('EQUIP REFRA.'!$AV$11:$AV$502,'EQUIP REFRA.'!$A$11:$A$502,AS.!A44,'EQUIP REFRA.'!$J$11:$J$502,"M³")+SUMIFS('EQUIP REFRA.'!$AU$11:$AU$502,'EQUIP REFRA.'!$A$11:$A$502,AS.!A44,'EQUIP REFRA.'!$J$11:$J$502,"Kg")+SUMIFS('EQUIP REFRA.'!$AZ$11:$AZ$502,'EQUIP REFRA.'!$B$11:$B$502,AS.!A44,'EQUIP REFRA.'!$L$11:$L$502,"M³")+SUMIFS('EQUIP REFRA.'!$AY$11:$AY$502,'EQUIP REFRA.'!$B$11:$B$502,AS.!A44,'EQUIP REFRA.'!$L$11:$L$502,"Kg")+SUMIF('base dados'!$T$2:$T$20,AS.!A44,'base dados'!$V$2:$V$20)</f>
        <v>0</v>
      </c>
      <c r="G44" s="557">
        <f>VLOOKUP(A44,'base dados'!$A$2:$E$47,3,0)</f>
        <v>2500</v>
      </c>
      <c r="H44" s="558">
        <f t="shared" si="2"/>
        <v>0</v>
      </c>
      <c r="J44" s="603"/>
    </row>
    <row r="45" spans="1:10" ht="22.15" customHeight="1" thickBot="1">
      <c r="A45" s="555">
        <f>'base dados'!A28</f>
        <v>280</v>
      </c>
      <c r="B45" s="1163" t="str">
        <f>VLOOKUP(A45,'base dados'!A28:F73,2,0)</f>
        <v>INST. MÓDULOS_FIBRA_CERÂM_FORN. MAT_CONT</v>
      </c>
      <c r="C45" s="1164"/>
      <c r="D45" s="1165"/>
      <c r="E45" s="556" t="s">
        <v>994</v>
      </c>
      <c r="F45" s="830" t="e">
        <f>'EQUIP REFRA.'!#REF!</f>
        <v>#REF!</v>
      </c>
      <c r="G45" s="557">
        <f>(395*2)*1.18</f>
        <v>932.19999999999993</v>
      </c>
      <c r="H45" s="558" t="e">
        <f t="shared" si="2"/>
        <v>#REF!</v>
      </c>
      <c r="J45" s="603"/>
    </row>
    <row r="46" spans="1:10" ht="22.15" hidden="1" customHeight="1">
      <c r="A46" s="555">
        <f>'base dados'!A29</f>
        <v>290</v>
      </c>
      <c r="B46" s="1163" t="str">
        <f>VLOOKUP(A46,'base dados'!A29:F74,2,0)</f>
        <v>SUPERVISÃO (PRÉ/PARADA/PÓS PARADA)</v>
      </c>
      <c r="C46" s="1164"/>
      <c r="D46" s="1165"/>
      <c r="E46" s="556" t="str">
        <f>VLOOKUP(A46,'base dados'!$A$2:$F$47,4,0)</f>
        <v>HH</v>
      </c>
      <c r="F46" s="830">
        <f>SUMIF(TUB.!$B$9:$B$16,AS.!A46,TUB.!$AB$9:$AB$16)+SUMIF(TUB.!$C$9:$C$16,AS.!A46,TUB.!$AB$9:$AB$16)+SUMIF('EQUIP ISOL.'!$A$11:$A$502,AS.!A46,'EQUIP ISOL.'!$AU$11:$AU$502)+SUMIF('EQUIP ISOL.'!$B$11:$B$502,AS.!A46,'EQUIP ISOL.'!$AY$11:$AY$502)+SUMIFS('EQUIP REFRA.'!$AV$11:$AV$502,'EQUIP REFRA.'!$A$11:$A$502,AS.!A46,'EQUIP REFRA.'!$J$11:$J$502,"M³")+SUMIFS('EQUIP REFRA.'!$AU$11:$AU$502,'EQUIP REFRA.'!$A$11:$A$502,AS.!A46,'EQUIP REFRA.'!$J$11:$J$502,"Kg")+SUMIFS('EQUIP REFRA.'!$AZ$11:$AZ$502,'EQUIP REFRA.'!$B$11:$B$502,AS.!A46,'EQUIP REFRA.'!$L$11:$L$502,"M³")+SUMIFS('EQUIP REFRA.'!$AY$11:$AY$502,'EQUIP REFRA.'!$B$11:$B$502,AS.!A46,'EQUIP REFRA.'!$L$11:$L$502,"Kg")+SUMIF('base dados'!$T$2:$T$20,AS.!A46,'base dados'!$V$2:$V$20)</f>
        <v>0</v>
      </c>
      <c r="G46" s="557">
        <f>VLOOKUP(A46,'base dados'!$A$2:$E$47,3,0)</f>
        <v>235</v>
      </c>
      <c r="H46" s="558">
        <f t="shared" si="2"/>
        <v>0</v>
      </c>
    </row>
    <row r="47" spans="1:10" ht="22.15" hidden="1" customHeight="1">
      <c r="A47" s="555">
        <f>'base dados'!A30</f>
        <v>300</v>
      </c>
      <c r="B47" s="1163" t="str">
        <f>VLOOKUP(A47,'base dados'!A30:F75,2,0)</f>
        <v>ENCARREGADO  (PRÉ/PARADA/PÓS PARADA)</v>
      </c>
      <c r="C47" s="1164"/>
      <c r="D47" s="1165"/>
      <c r="E47" s="556" t="str">
        <f>VLOOKUP(A47,'base dados'!$A$2:$F$47,4,0)</f>
        <v>HH</v>
      </c>
      <c r="F47" s="830">
        <f>SUMIF(TUB.!$B$9:$B$16,AS.!A47,TUB.!$AB$9:$AB$16)+SUMIF(TUB.!$C$9:$C$16,AS.!A47,TUB.!$AB$9:$AB$16)+SUMIF('EQUIP ISOL.'!$A$11:$A$502,AS.!A47,'EQUIP ISOL.'!$AU$11:$AU$502)+SUMIF('EQUIP ISOL.'!$B$11:$B$502,AS.!A47,'EQUIP ISOL.'!$AY$11:$AY$502)+SUMIFS('EQUIP REFRA.'!$AV$11:$AV$502,'EQUIP REFRA.'!$A$11:$A$502,AS.!A47,'EQUIP REFRA.'!$J$11:$J$502,"M³")+SUMIFS('EQUIP REFRA.'!$AU$11:$AU$502,'EQUIP REFRA.'!$A$11:$A$502,AS.!A47,'EQUIP REFRA.'!$J$11:$J$502,"Kg")+SUMIFS('EQUIP REFRA.'!$AZ$11:$AZ$502,'EQUIP REFRA.'!$B$11:$B$502,AS.!A47,'EQUIP REFRA.'!$L$11:$L$502,"M³")+SUMIFS('EQUIP REFRA.'!$AY$11:$AY$502,'EQUIP REFRA.'!$B$11:$B$502,AS.!A47,'EQUIP REFRA.'!$L$11:$L$502,"Kg")+SUMIF('base dados'!$T$2:$T$20,AS.!A47,'base dados'!$V$2:$V$20)</f>
        <v>0</v>
      </c>
      <c r="G47" s="557">
        <f>VLOOKUP(A47,'base dados'!$A$2:$E$47,3,0)</f>
        <v>197</v>
      </c>
      <c r="H47" s="558">
        <f t="shared" si="1"/>
        <v>0</v>
      </c>
    </row>
    <row r="48" spans="1:10" ht="22.15" hidden="1" customHeight="1">
      <c r="A48" s="555">
        <f>'base dados'!A31</f>
        <v>310</v>
      </c>
      <c r="B48" s="1163" t="str">
        <f>VLOOKUP(A48,'base dados'!A31:F76,2,0)</f>
        <v>TÉC. SEGURANÇA (PRÉ/PARADA/PÓS PARADA)</v>
      </c>
      <c r="C48" s="1164"/>
      <c r="D48" s="1165"/>
      <c r="E48" s="556" t="str">
        <f>VLOOKUP(A48,'base dados'!$A$2:$F$47,4,0)</f>
        <v>HH</v>
      </c>
      <c r="F48" s="830">
        <f>SUMIF(TUB.!$B$9:$B$16,AS.!A48,TUB.!$AB$9:$AB$16)+SUMIF(TUB.!$C$9:$C$16,AS.!A48,TUB.!$AB$9:$AB$16)+SUMIF('EQUIP ISOL.'!$A$11:$A$502,AS.!A48,'EQUIP ISOL.'!$AU$11:$AU$502)+SUMIF('EQUIP ISOL.'!$B$11:$B$502,AS.!A48,'EQUIP ISOL.'!$AY$11:$AY$502)+SUMIFS('EQUIP REFRA.'!$AV$11:$AV$502,'EQUIP REFRA.'!$A$11:$A$502,AS.!A48,'EQUIP REFRA.'!$J$11:$J$502,"M³")+SUMIFS('EQUIP REFRA.'!$AU$11:$AU$502,'EQUIP REFRA.'!$A$11:$A$502,AS.!A48,'EQUIP REFRA.'!$J$11:$J$502,"Kg")+SUMIFS('EQUIP REFRA.'!$AZ$11:$AZ$502,'EQUIP REFRA.'!$B$11:$B$502,AS.!A48,'EQUIP REFRA.'!$L$11:$L$502,"M³")+SUMIFS('EQUIP REFRA.'!$AY$11:$AY$502,'EQUIP REFRA.'!$B$11:$B$502,AS.!A48,'EQUIP REFRA.'!$L$11:$L$502,"Kg")+SUMIF('base dados'!$T$2:$T$20,AS.!A48,'base dados'!$V$2:$V$20)</f>
        <v>0</v>
      </c>
      <c r="G48" s="557">
        <f>VLOOKUP(A48,'base dados'!$A$2:$E$47,3,0)</f>
        <v>155</v>
      </c>
      <c r="H48" s="558">
        <f t="shared" si="1"/>
        <v>0</v>
      </c>
    </row>
    <row r="49" spans="1:9" ht="22.15" hidden="1" customHeight="1">
      <c r="A49" s="555">
        <f>'base dados'!A32</f>
        <v>320</v>
      </c>
      <c r="B49" s="1163" t="str">
        <f>VLOOKUP(A49,'base dados'!A32:F77,2,0)</f>
        <v>REFRATARISTA (PRÉ/PARADA/PÓS PARADA)</v>
      </c>
      <c r="C49" s="1164"/>
      <c r="D49" s="1165"/>
      <c r="E49" s="556" t="str">
        <f>VLOOKUP(A49,'base dados'!$A$2:$F$47,4,0)</f>
        <v>HH</v>
      </c>
      <c r="F49" s="830">
        <f>SUMIF(TUB.!$B$9:$B$16,AS.!A49,TUB.!$AB$9:$AB$16)+SUMIF(TUB.!$C$9:$C$16,AS.!A49,TUB.!$AB$9:$AB$16)+SUMIF('EQUIP ISOL.'!$A$11:$A$502,AS.!A49,'EQUIP ISOL.'!$AU$11:$AU$502)+SUMIF('EQUIP ISOL.'!$B$11:$B$502,AS.!A49,'EQUIP ISOL.'!$AY$11:$AY$502)+SUMIFS('EQUIP REFRA.'!$AV$11:$AV$502,'EQUIP REFRA.'!$A$11:$A$502,AS.!A49,'EQUIP REFRA.'!$J$11:$J$502,"M³")+SUMIFS('EQUIP REFRA.'!$AU$11:$AU$502,'EQUIP REFRA.'!$A$11:$A$502,AS.!A49,'EQUIP REFRA.'!$J$11:$J$502,"Kg")+SUMIFS('EQUIP REFRA.'!$AZ$11:$AZ$502,'EQUIP REFRA.'!$B$11:$B$502,AS.!A49,'EQUIP REFRA.'!$L$11:$L$502,"M³")+SUMIFS('EQUIP REFRA.'!$AY$11:$AY$502,'EQUIP REFRA.'!$B$11:$B$502,AS.!A49,'EQUIP REFRA.'!$L$11:$L$502,"Kg")+SUMIF('base dados'!$T$2:$T$20,AS.!A49,'base dados'!$V$2:$V$20)</f>
        <v>0</v>
      </c>
      <c r="G49" s="557">
        <f>VLOOKUP(A49,'base dados'!$A$2:$E$47,3,0)</f>
        <v>149</v>
      </c>
      <c r="H49" s="558">
        <f t="shared" si="1"/>
        <v>0</v>
      </c>
    </row>
    <row r="50" spans="1:9" ht="22.15" hidden="1" customHeight="1">
      <c r="A50" s="555">
        <f>'base dados'!A33</f>
        <v>330</v>
      </c>
      <c r="B50" s="1163" t="str">
        <f>VLOOKUP(A50,'base dados'!A33:F78,2,0)</f>
        <v>ISOLADOR (PRÉ/PARADA/PÓS PARADA)</v>
      </c>
      <c r="C50" s="1164"/>
      <c r="D50" s="1165"/>
      <c r="E50" s="556" t="str">
        <f>VLOOKUP(A50,'base dados'!$A$2:$F$47,4,0)</f>
        <v>HH</v>
      </c>
      <c r="F50" s="830">
        <f>SUMIF(TUB.!$B$9:$B$16,AS.!A50,TUB.!$AB$9:$AB$16)+SUMIF(TUB.!$C$9:$C$16,AS.!A50,TUB.!$AB$9:$AB$16)+SUMIF('EQUIP ISOL.'!$A$11:$A$502,AS.!A50,'EQUIP ISOL.'!$AU$11:$AU$502)+SUMIF('EQUIP ISOL.'!$B$11:$B$502,AS.!A50,'EQUIP ISOL.'!$AY$11:$AY$502)+SUMIFS('EQUIP REFRA.'!$AV$11:$AV$502,'EQUIP REFRA.'!$A$11:$A$502,AS.!A50,'EQUIP REFRA.'!$J$11:$J$502,"M³")+SUMIFS('EQUIP REFRA.'!$AU$11:$AU$502,'EQUIP REFRA.'!$A$11:$A$502,AS.!A50,'EQUIP REFRA.'!$J$11:$J$502,"Kg")+SUMIFS('EQUIP REFRA.'!$AZ$11:$AZ$502,'EQUIP REFRA.'!$B$11:$B$502,AS.!A50,'EQUIP REFRA.'!$L$11:$L$502,"M³")+SUMIFS('EQUIP REFRA.'!$AY$11:$AY$502,'EQUIP REFRA.'!$B$11:$B$502,AS.!A50,'EQUIP REFRA.'!$L$11:$L$502,"Kg")+SUMIF('base dados'!$T$2:$T$20,AS.!A50,'base dados'!$V$2:$V$20)</f>
        <v>0</v>
      </c>
      <c r="G50" s="557">
        <f>VLOOKUP(A50,'base dados'!$A$2:$E$47,3,0)</f>
        <v>140</v>
      </c>
      <c r="H50" s="558">
        <f t="shared" si="1"/>
        <v>0</v>
      </c>
    </row>
    <row r="51" spans="1:9" ht="22.15" hidden="1" customHeight="1">
      <c r="A51" s="555">
        <f>'base dados'!A34</f>
        <v>340</v>
      </c>
      <c r="B51" s="1163" t="str">
        <f>VLOOKUP(A51,'base dados'!A34:F79,2,0)</f>
        <v>OBSERV_SEGURANÇA (PRÉ/PARADA/PÓS PARADA)</v>
      </c>
      <c r="C51" s="1164"/>
      <c r="D51" s="1165"/>
      <c r="E51" s="556" t="str">
        <f>VLOOKUP(A51,'base dados'!$A$2:$F$47,4,0)</f>
        <v>HH</v>
      </c>
      <c r="F51" s="830">
        <f>SUMIF(TUB.!$B$9:$B$16,AS.!A51,TUB.!$AB$9:$AB$16)+SUMIF(TUB.!$C$9:$C$16,AS.!A51,TUB.!$AB$9:$AB$16)+SUMIF('EQUIP ISOL.'!$A$11:$A$502,AS.!A51,'EQUIP ISOL.'!$AU$11:$AU$502)+SUMIF('EQUIP ISOL.'!$B$11:$B$502,AS.!A51,'EQUIP ISOL.'!$AY$11:$AY$502)+SUMIFS('EQUIP REFRA.'!$AV$11:$AV$502,'EQUIP REFRA.'!$A$11:$A$502,AS.!A51,'EQUIP REFRA.'!$J$11:$J$502,"M³")+SUMIFS('EQUIP REFRA.'!$AU$11:$AU$502,'EQUIP REFRA.'!$A$11:$A$502,AS.!A51,'EQUIP REFRA.'!$J$11:$J$502,"Kg")+SUMIFS('EQUIP REFRA.'!$AZ$11:$AZ$502,'EQUIP REFRA.'!$B$11:$B$502,AS.!A51,'EQUIP REFRA.'!$L$11:$L$502,"M³")+SUMIFS('EQUIP REFRA.'!$AY$11:$AY$502,'EQUIP REFRA.'!$B$11:$B$502,AS.!A51,'EQUIP REFRA.'!$L$11:$L$502,"Kg")+SUMIF('base dados'!$T$2:$T$20,AS.!A51,'base dados'!$V$2:$V$20)</f>
        <v>0</v>
      </c>
      <c r="G51" s="557">
        <f>VLOOKUP(A51,'base dados'!$A$2:$E$47,3,0)</f>
        <v>142</v>
      </c>
      <c r="H51" s="558">
        <f t="shared" si="1"/>
        <v>0</v>
      </c>
    </row>
    <row r="52" spans="1:9" ht="22.15" hidden="1" customHeight="1">
      <c r="A52" s="555">
        <f>'base dados'!A35</f>
        <v>350</v>
      </c>
      <c r="B52" s="1163" t="str">
        <f>VLOOKUP(A52,'base dados'!A35:F80,2,0)</f>
        <v>SUPERVISÃO (à disposição)</v>
      </c>
      <c r="C52" s="1164"/>
      <c r="D52" s="1165"/>
      <c r="E52" s="556" t="str">
        <f>VLOOKUP(A52,'base dados'!$A$2:$F$47,4,0)</f>
        <v>HH</v>
      </c>
      <c r="F52" s="830">
        <f>SUMIF(TUB.!$B$9:$B$16,AS.!A52,TUB.!$AB$9:$AB$16)+SUMIF(TUB.!$C$9:$C$16,AS.!A52,TUB.!$AB$9:$AB$16)+SUMIF('EQUIP ISOL.'!$A$11:$A$502,AS.!A52,'EQUIP ISOL.'!$AU$11:$AU$502)+SUMIF('EQUIP ISOL.'!$B$11:$B$502,AS.!A52,'EQUIP ISOL.'!$AY$11:$AY$502)+SUMIFS('EQUIP REFRA.'!$AV$11:$AV$502,'EQUIP REFRA.'!$A$11:$A$502,AS.!A52,'EQUIP REFRA.'!$J$11:$J$502,"M³")+SUMIFS('EQUIP REFRA.'!$AU$11:$AU$502,'EQUIP REFRA.'!$A$11:$A$502,AS.!A52,'EQUIP REFRA.'!$J$11:$J$502,"Kg")+SUMIFS('EQUIP REFRA.'!$AZ$11:$AZ$502,'EQUIP REFRA.'!$B$11:$B$502,AS.!A52,'EQUIP REFRA.'!$L$11:$L$502,"M³")+SUMIFS('EQUIP REFRA.'!$AY$11:$AY$502,'EQUIP REFRA.'!$B$11:$B$502,AS.!A52,'EQUIP REFRA.'!$L$11:$L$502,"Kg")+SUMIF('base dados'!$T$2:$T$20,AS.!A52,'base dados'!$V$2:$V$20)</f>
        <v>0</v>
      </c>
      <c r="G52" s="557">
        <f>VLOOKUP(A52,'base dados'!$A$2:$E$47,3,0)</f>
        <v>116.76</v>
      </c>
      <c r="H52" s="558">
        <f t="shared" si="1"/>
        <v>0</v>
      </c>
    </row>
    <row r="53" spans="1:9" ht="22.15" hidden="1" customHeight="1">
      <c r="A53" s="555">
        <f>'base dados'!A36</f>
        <v>360</v>
      </c>
      <c r="B53" s="1163" t="str">
        <f>VLOOKUP(A53,'base dados'!A36:F81,2,0)</f>
        <v>ENCARREGADO (à disposição)</v>
      </c>
      <c r="C53" s="1164"/>
      <c r="D53" s="1165"/>
      <c r="E53" s="556" t="str">
        <f>VLOOKUP(A53,'base dados'!$A$2:$F$47,4,0)</f>
        <v>HH</v>
      </c>
      <c r="F53" s="830">
        <f>SUMIF(TUB.!$B$9:$B$16,AS.!A53,TUB.!$AB$9:$AB$16)+SUMIF(TUB.!$C$9:$C$16,AS.!A53,TUB.!$AB$9:$AB$16)+SUMIF('EQUIP ISOL.'!$A$11:$A$502,AS.!A53,'EQUIP ISOL.'!$AU$11:$AU$502)+SUMIF('EQUIP ISOL.'!$B$11:$B$502,AS.!A53,'EQUIP ISOL.'!$AY$11:$AY$502)+SUMIFS('EQUIP REFRA.'!$AV$11:$AV$502,'EQUIP REFRA.'!$A$11:$A$502,AS.!A53,'EQUIP REFRA.'!$J$11:$J$502,"M³")+SUMIFS('EQUIP REFRA.'!$AU$11:$AU$502,'EQUIP REFRA.'!$A$11:$A$502,AS.!A53,'EQUIP REFRA.'!$J$11:$J$502,"Kg")+SUMIFS('EQUIP REFRA.'!$AZ$11:$AZ$502,'EQUIP REFRA.'!$B$11:$B$502,AS.!A53,'EQUIP REFRA.'!$L$11:$L$502,"M³")+SUMIFS('EQUIP REFRA.'!$AY$11:$AY$502,'EQUIP REFRA.'!$B$11:$B$502,AS.!A53,'EQUIP REFRA.'!$L$11:$L$502,"Kg")+SUMIF('base dados'!$T$2:$T$20,AS.!A53,'base dados'!$V$2:$V$20)</f>
        <v>0</v>
      </c>
      <c r="G53" s="557">
        <f>VLOOKUP(A53,'base dados'!$A$2:$E$47,3,0)</f>
        <v>94.89</v>
      </c>
      <c r="H53" s="558">
        <f t="shared" si="1"/>
        <v>0</v>
      </c>
    </row>
    <row r="54" spans="1:9" ht="22.15" hidden="1" customHeight="1">
      <c r="A54" s="555">
        <f>'base dados'!A37</f>
        <v>370</v>
      </c>
      <c r="B54" s="1163" t="str">
        <f>VLOOKUP(A54,'base dados'!A37:F82,2,0)</f>
        <v>TÉCNICO DE SEGURANÇA (à disposição)</v>
      </c>
      <c r="C54" s="1164"/>
      <c r="D54" s="1165"/>
      <c r="E54" s="556" t="str">
        <f>VLOOKUP(A54,'base dados'!$A$2:$F$47,4,0)</f>
        <v>HH</v>
      </c>
      <c r="F54" s="830">
        <f>SUMIF(TUB.!$B$9:$B$16,AS.!A54,TUB.!$AB$9:$AB$16)+SUMIF(TUB.!$C$9:$C$16,AS.!A54,TUB.!$AB$9:$AB$16)+SUMIF('EQUIP ISOL.'!$A$11:$A$502,AS.!A54,'EQUIP ISOL.'!$AU$11:$AU$502)+SUMIF('EQUIP ISOL.'!$B$11:$B$502,AS.!A54,'EQUIP ISOL.'!$AY$11:$AY$502)+SUMIFS('EQUIP REFRA.'!$AV$11:$AV$502,'EQUIP REFRA.'!$A$11:$A$502,AS.!A54,'EQUIP REFRA.'!$J$11:$J$502,"M³")+SUMIFS('EQUIP REFRA.'!$AU$11:$AU$502,'EQUIP REFRA.'!$A$11:$A$502,AS.!A54,'EQUIP REFRA.'!$J$11:$J$502,"Kg")+SUMIFS('EQUIP REFRA.'!$AZ$11:$AZ$502,'EQUIP REFRA.'!$B$11:$B$502,AS.!A54,'EQUIP REFRA.'!$L$11:$L$502,"M³")+SUMIFS('EQUIP REFRA.'!$AY$11:$AY$502,'EQUIP REFRA.'!$B$11:$B$502,AS.!A54,'EQUIP REFRA.'!$L$11:$L$502,"Kg")+SUMIF('base dados'!$T$2:$T$20,AS.!A54,'base dados'!$V$2:$V$20)</f>
        <v>0</v>
      </c>
      <c r="G54" s="557">
        <f>VLOOKUP(A54,'base dados'!$A$2:$E$47,3,0)</f>
        <v>71.06</v>
      </c>
      <c r="H54" s="558">
        <f t="shared" si="1"/>
        <v>0</v>
      </c>
    </row>
    <row r="55" spans="1:9" ht="22.15" hidden="1" customHeight="1">
      <c r="A55" s="555">
        <f>'base dados'!A38</f>
        <v>380</v>
      </c>
      <c r="B55" s="1163" t="str">
        <f>VLOOKUP(A55,'base dados'!A38:F83,2,0)</f>
        <v>ISOLADOR (à disposição)</v>
      </c>
      <c r="C55" s="1164"/>
      <c r="D55" s="1165"/>
      <c r="E55" s="556" t="str">
        <f>VLOOKUP(A55,'base dados'!$A$2:$F$47,4,0)</f>
        <v>HH</v>
      </c>
      <c r="F55" s="830">
        <f>SUMIF(TUB.!$B$9:$B$16,AS.!A55,TUB.!$AB$9:$AB$16)+SUMIF(TUB.!$C$9:$C$16,AS.!A55,TUB.!$AB$9:$AB$16)+SUMIF('EQUIP ISOL.'!$A$11:$A$502,AS.!A55,'EQUIP ISOL.'!$AU$11:$AU$502)+SUMIF('EQUIP ISOL.'!$B$11:$B$502,AS.!A55,'EQUIP ISOL.'!$AY$11:$AY$502)+SUMIFS('EQUIP REFRA.'!$AV$11:$AV$502,'EQUIP REFRA.'!$A$11:$A$502,AS.!A55,'EQUIP REFRA.'!$J$11:$J$502,"M³")+SUMIFS('EQUIP REFRA.'!$AU$11:$AU$502,'EQUIP REFRA.'!$A$11:$A$502,AS.!A55,'EQUIP REFRA.'!$J$11:$J$502,"Kg")+SUMIFS('EQUIP REFRA.'!$AZ$11:$AZ$502,'EQUIP REFRA.'!$B$11:$B$502,AS.!A55,'EQUIP REFRA.'!$L$11:$L$502,"M³")+SUMIFS('EQUIP REFRA.'!$AY$11:$AY$502,'EQUIP REFRA.'!$B$11:$B$502,AS.!A55,'EQUIP REFRA.'!$L$11:$L$502,"Kg")+SUMIF('base dados'!$T$2:$T$20,AS.!A55,'base dados'!$V$2:$V$20)</f>
        <v>0</v>
      </c>
      <c r="G55" s="557">
        <f>VLOOKUP(A55,'base dados'!$A$2:$E$47,3,0)</f>
        <v>61.88</v>
      </c>
      <c r="H55" s="558">
        <f t="shared" si="1"/>
        <v>0</v>
      </c>
    </row>
    <row r="56" spans="1:9" ht="22.15" hidden="1" customHeight="1">
      <c r="A56" s="555">
        <f>'base dados'!A39</f>
        <v>390</v>
      </c>
      <c r="B56" s="1163" t="str">
        <f>VLOOKUP(A56,'base dados'!A39:F84,2,0)</f>
        <v>REFRATARISTA (à disposição)</v>
      </c>
      <c r="C56" s="1164"/>
      <c r="D56" s="1165"/>
      <c r="E56" s="556" t="str">
        <f>VLOOKUP(A56,'base dados'!$A$2:$F$47,4,0)</f>
        <v>HH</v>
      </c>
      <c r="F56" s="830">
        <f>SUMIF(TUB.!$B$9:$B$16,AS.!A56,TUB.!$AB$9:$AB$16)+SUMIF(TUB.!$C$9:$C$16,AS.!A56,TUB.!$AB$9:$AB$16)+SUMIF('EQUIP ISOL.'!$A$11:$A$502,AS.!A56,'EQUIP ISOL.'!$AU$11:$AU$502)+SUMIF('EQUIP ISOL.'!$B$11:$B$502,AS.!A56,'EQUIP ISOL.'!$AY$11:$AY$502)+SUMIFS('EQUIP REFRA.'!$AV$11:$AV$502,'EQUIP REFRA.'!$A$11:$A$502,AS.!A56,'EQUIP REFRA.'!$J$11:$J$502,"M³")+SUMIFS('EQUIP REFRA.'!$AU$11:$AU$502,'EQUIP REFRA.'!$A$11:$A$502,AS.!A56,'EQUIP REFRA.'!$J$11:$J$502,"Kg")+SUMIFS('EQUIP REFRA.'!$AZ$11:$AZ$502,'EQUIP REFRA.'!$B$11:$B$502,AS.!A56,'EQUIP REFRA.'!$L$11:$L$502,"M³")+SUMIFS('EQUIP REFRA.'!$AY$11:$AY$502,'EQUIP REFRA.'!$B$11:$B$502,AS.!A56,'EQUIP REFRA.'!$L$11:$L$502,"Kg")+SUMIF('base dados'!$T$2:$T$20,AS.!A56,'base dados'!$V$2:$V$20)</f>
        <v>0</v>
      </c>
      <c r="G56" s="557">
        <f>VLOOKUP(A56,'base dados'!$A$2:$E$47,3,0)</f>
        <v>67.52</v>
      </c>
      <c r="H56" s="558">
        <f t="shared" si="1"/>
        <v>0</v>
      </c>
    </row>
    <row r="57" spans="1:9" ht="22.15" hidden="1" customHeight="1">
      <c r="A57" s="555">
        <f>'base dados'!A40</f>
        <v>400</v>
      </c>
      <c r="B57" s="1163" t="str">
        <f>VLOOKUP(A57,'base dados'!A40:F85,2,0)</f>
        <v>OBSERVADOR DE SEGURANÇA (à disposição)</v>
      </c>
      <c r="C57" s="1164"/>
      <c r="D57" s="1165"/>
      <c r="E57" s="556" t="str">
        <f>VLOOKUP(A57,'base dados'!$A$2:$F$47,4,0)</f>
        <v>HH</v>
      </c>
      <c r="F57" s="830">
        <f>SUMIF(TUB.!$B$9:$B$16,AS.!A57,TUB.!$AB$9:$AB$16)+SUMIF(TUB.!$C$9:$C$16,AS.!A57,TUB.!$AB$9:$AB$16)+SUMIF('EQUIP ISOL.'!$A$11:$A$502,AS.!A57,'EQUIP ISOL.'!$AU$11:$AU$502)+SUMIF('EQUIP ISOL.'!$B$11:$B$502,AS.!A57,'EQUIP ISOL.'!$AY$11:$AY$502)+SUMIFS('EQUIP REFRA.'!$AV$11:$AV$502,'EQUIP REFRA.'!$A$11:$A$502,AS.!A57,'EQUIP REFRA.'!$J$11:$J$502,"M³")+SUMIFS('EQUIP REFRA.'!$AU$11:$AU$502,'EQUIP REFRA.'!$A$11:$A$502,AS.!A57,'EQUIP REFRA.'!$J$11:$J$502,"Kg")+SUMIFS('EQUIP REFRA.'!$AZ$11:$AZ$502,'EQUIP REFRA.'!$B$11:$B$502,AS.!A57,'EQUIP REFRA.'!$L$11:$L$502,"M³")+SUMIFS('EQUIP REFRA.'!$AY$11:$AY$502,'EQUIP REFRA.'!$B$11:$B$502,AS.!A57,'EQUIP REFRA.'!$L$11:$L$502,"Kg")+SUMIF('base dados'!$T$2:$T$20,AS.!A57,'base dados'!$V$2:$V$20)</f>
        <v>0</v>
      </c>
      <c r="G57" s="557">
        <f>VLOOKUP(A57,'base dados'!$A$2:$E$47,3,0)</f>
        <v>65.52</v>
      </c>
      <c r="H57" s="558">
        <f t="shared" si="1"/>
        <v>0</v>
      </c>
    </row>
    <row r="58" spans="1:9" ht="22.15" hidden="1" customHeight="1">
      <c r="A58" s="555">
        <f>'base dados'!A41</f>
        <v>410</v>
      </c>
      <c r="B58" s="1163" t="str">
        <f>VLOOKUP(A58,'base dados'!A41:F86,2,0)</f>
        <v>Ser. Seg_Sex após 17:18h (1ªs._2h)</v>
      </c>
      <c r="C58" s="1164"/>
      <c r="D58" s="1165"/>
      <c r="E58" s="556" t="str">
        <f>VLOOKUP(A58,'base dados'!$A$2:$F$47,4,0)</f>
        <v>HH</v>
      </c>
      <c r="F58" s="830">
        <f>SUMIF(TUB.!$B$9:$B$16,AS.!A58,TUB.!$AB$9:$AB$16)+SUMIF(TUB.!$C$9:$C$16,AS.!A58,TUB.!$AB$9:$AB$16)+SUMIF('EQUIP ISOL.'!$A$11:$A$502,AS.!A58,'EQUIP ISOL.'!$AU$11:$AU$502)+SUMIF('EQUIP ISOL.'!$B$11:$B$502,AS.!A58,'EQUIP ISOL.'!$AY$11:$AY$502)+SUMIFS('EQUIP REFRA.'!$AV$11:$AV$502,'EQUIP REFRA.'!$A$11:$A$502,AS.!A58,'EQUIP REFRA.'!$J$11:$J$502,"M³")+SUMIFS('EQUIP REFRA.'!$AU$11:$AU$502,'EQUIP REFRA.'!$A$11:$A$502,AS.!A58,'EQUIP REFRA.'!$J$11:$J$502,"Kg")+SUMIFS('EQUIP REFRA.'!$AZ$11:$AZ$502,'EQUIP REFRA.'!$B$11:$B$502,AS.!A58,'EQUIP REFRA.'!$L$11:$L$502,"M³")+SUMIFS('EQUIP REFRA.'!$AY$11:$AY$502,'EQUIP REFRA.'!$B$11:$B$502,AS.!A58,'EQUIP REFRA.'!$L$11:$L$502,"Kg")+SUMIF('base dados'!$T$2:$T$20,AS.!A58,'base dados'!$V$2:$V$20)</f>
        <v>0</v>
      </c>
      <c r="G58" s="557">
        <f>VLOOKUP(A58,'base dados'!$A$2:$E$47,3,0)</f>
        <v>1.5</v>
      </c>
      <c r="H58" s="558">
        <f t="shared" si="1"/>
        <v>0</v>
      </c>
    </row>
    <row r="59" spans="1:9" ht="22.15" hidden="1" customHeight="1">
      <c r="A59" s="555">
        <f>'base dados'!A42</f>
        <v>420</v>
      </c>
      <c r="B59" s="1163" t="str">
        <f>VLOOKUP(A59,'base dados'!A42:F87,2,0)</f>
        <v>Serviços Domingos, Feriados e Folgas</v>
      </c>
      <c r="C59" s="1164"/>
      <c r="D59" s="1165"/>
      <c r="E59" s="556" t="str">
        <f>VLOOKUP(A59,'base dados'!$A$2:$F$47,4,0)</f>
        <v>HH</v>
      </c>
      <c r="F59" s="830">
        <f>SUMIF(TUB.!$B$9:$B$16,AS.!A59,TUB.!$AB$9:$AB$16)+SUMIF(TUB.!$C$9:$C$16,AS.!A59,TUB.!$AB$9:$AB$16)+SUMIF('EQUIP ISOL.'!$A$11:$A$502,AS.!A59,'EQUIP ISOL.'!$AU$11:$AU$502)+SUMIF('EQUIP ISOL.'!$B$11:$B$502,AS.!A59,'EQUIP ISOL.'!$AY$11:$AY$502)+SUMIFS('EQUIP REFRA.'!$AV$11:$AV$502,'EQUIP REFRA.'!$A$11:$A$502,AS.!A59,'EQUIP REFRA.'!$J$11:$J$502,"M³")+SUMIFS('EQUIP REFRA.'!$AU$11:$AU$502,'EQUIP REFRA.'!$A$11:$A$502,AS.!A59,'EQUIP REFRA.'!$J$11:$J$502,"Kg")+SUMIFS('EQUIP REFRA.'!$AZ$11:$AZ$502,'EQUIP REFRA.'!$B$11:$B$502,AS.!A59,'EQUIP REFRA.'!$L$11:$L$502,"M³")+SUMIFS('EQUIP REFRA.'!$AY$11:$AY$502,'EQUIP REFRA.'!$B$11:$B$502,AS.!A59,'EQUIP REFRA.'!$L$11:$L$502,"Kg")+SUMIF('base dados'!$T$2:$T$20,AS.!A59,'base dados'!$V$2:$V$20)</f>
        <v>0</v>
      </c>
      <c r="G59" s="557">
        <f>VLOOKUP(A59,'base dados'!$A$2:$E$47,3,0)</f>
        <v>2.5</v>
      </c>
      <c r="H59" s="558">
        <f t="shared" si="1"/>
        <v>0</v>
      </c>
    </row>
    <row r="60" spans="1:9" ht="22.15" hidden="1" customHeight="1">
      <c r="A60" s="555">
        <f>'base dados'!A43</f>
        <v>430</v>
      </c>
      <c r="B60" s="1163" t="str">
        <f>VLOOKUP(A60,'base dados'!A43:F88,2,0)</f>
        <v>Serviços realizados entre 22:00 e 05:00</v>
      </c>
      <c r="C60" s="1164"/>
      <c r="D60" s="1165"/>
      <c r="E60" s="556" t="str">
        <f>VLOOKUP(A60,'base dados'!$A$2:$F$47,4,0)</f>
        <v>HH</v>
      </c>
      <c r="F60" s="830">
        <f>SUMIF(TUB.!$B$9:$B$16,AS.!A60,TUB.!$AB$9:$AB$16)+SUMIF(TUB.!$C$9:$C$16,AS.!A60,TUB.!$AB$9:$AB$16)+SUMIF('EQUIP ISOL.'!$A$11:$A$502,AS.!A60,'EQUIP ISOL.'!$AU$11:$AU$502)+SUMIF('EQUIP ISOL.'!$B$11:$B$502,AS.!A60,'EQUIP ISOL.'!$AY$11:$AY$502)+SUMIFS('EQUIP REFRA.'!$AV$11:$AV$502,'EQUIP REFRA.'!$A$11:$A$502,AS.!A60,'EQUIP REFRA.'!$J$11:$J$502,"M³")+SUMIFS('EQUIP REFRA.'!$AU$11:$AU$502,'EQUIP REFRA.'!$A$11:$A$502,AS.!A60,'EQUIP REFRA.'!$J$11:$J$502,"Kg")+SUMIFS('EQUIP REFRA.'!$AZ$11:$AZ$502,'EQUIP REFRA.'!$B$11:$B$502,AS.!A60,'EQUIP REFRA.'!$L$11:$L$502,"M³")+SUMIFS('EQUIP REFRA.'!$AY$11:$AY$502,'EQUIP REFRA.'!$B$11:$B$502,AS.!A60,'EQUIP REFRA.'!$L$11:$L$502,"Kg")+SUMIF('base dados'!$T$2:$T$20,AS.!A60,'base dados'!$V$2:$V$20)</f>
        <v>0</v>
      </c>
      <c r="G60" s="557">
        <f>VLOOKUP(A60,'base dados'!$A$2:$E$47,3,0)</f>
        <v>1.6</v>
      </c>
      <c r="H60" s="558">
        <f t="shared" si="1"/>
        <v>0</v>
      </c>
    </row>
    <row r="61" spans="1:9" ht="22.15" hidden="1" customHeight="1">
      <c r="A61" s="555">
        <f>'base dados'!A44</f>
        <v>440</v>
      </c>
      <c r="B61" s="1163" t="str">
        <f>VLOOKUP(A61,'base dados'!A44:F89,2,0)</f>
        <v>INST. ISOL. TÉRM. À FRIO INJETADO-EQTO</v>
      </c>
      <c r="C61" s="1164"/>
      <c r="D61" s="1165"/>
      <c r="E61" s="556" t="str">
        <f>VLOOKUP(A61,'base dados'!$A$2:$F$47,4,0)</f>
        <v>M³</v>
      </c>
      <c r="F61" s="830">
        <f>SUMIF(TUB.!$B$9:$B$16,AS.!A61,TUB.!$AB$9:$AB$16)+SUMIF(TUB.!$C$9:$C$16,AS.!A61,TUB.!$AB$9:$AB$16)+SUMIF('EQUIP ISOL.'!$A$11:$A$502,AS.!A61,'EQUIP ISOL.'!$AU$11:$AU$502)+SUMIF('EQUIP ISOL.'!$B$11:$B$502,AS.!A61,'EQUIP ISOL.'!$AY$11:$AY$502)+SUMIFS('EQUIP REFRA.'!$AV$11:$AV$502,'EQUIP REFRA.'!$A$11:$A$502,AS.!A61,'EQUIP REFRA.'!$J$11:$J$502,"M³")+SUMIFS('EQUIP REFRA.'!$AU$11:$AU$502,'EQUIP REFRA.'!$A$11:$A$502,AS.!A61,'EQUIP REFRA.'!$J$11:$J$502,"Kg")+SUMIFS('EQUIP REFRA.'!$AZ$11:$AZ$502,'EQUIP REFRA.'!$B$11:$B$502,AS.!A61,'EQUIP REFRA.'!$L$11:$L$502,"M³")+SUMIFS('EQUIP REFRA.'!$AY$11:$AY$502,'EQUIP REFRA.'!$B$11:$B$502,AS.!A61,'EQUIP REFRA.'!$L$11:$L$502,"Kg")+SUMIF('base dados'!$T$2:$T$20,AS.!A61,'base dados'!$V$2:$V$20)</f>
        <v>0</v>
      </c>
      <c r="G61" s="557">
        <f>VLOOKUP(A61,'base dados'!$A$2:$E$47,3,0)</f>
        <v>10700</v>
      </c>
      <c r="H61" s="558">
        <f t="shared" si="1"/>
        <v>0</v>
      </c>
    </row>
    <row r="62" spans="1:9" ht="22.15" hidden="1" customHeight="1">
      <c r="A62" s="555">
        <f>'base dados'!A45</f>
        <v>450</v>
      </c>
      <c r="B62" s="1163" t="str">
        <f>VLOOKUP(A62,'base dados'!A45:F90,2,0)</f>
        <v>FUNILEIRO (à disposição)</v>
      </c>
      <c r="C62" s="1164"/>
      <c r="D62" s="1165"/>
      <c r="E62" s="556" t="str">
        <f>VLOOKUP(A62,'base dados'!$A$2:$F$47,4,0)</f>
        <v>HH</v>
      </c>
      <c r="F62" s="830">
        <f>SUMIF(TUB.!$B$9:$B$16,AS.!A62,TUB.!$AB$9:$AB$16)+SUMIF(TUB.!$C$9:$C$16,AS.!A62,TUB.!$AB$9:$AB$16)+SUMIF('EQUIP ISOL.'!$A$11:$A$502,AS.!A62,'EQUIP ISOL.'!$AU$11:$AU$502)+SUMIF('EQUIP ISOL.'!$B$11:$B$502,AS.!A62,'EQUIP ISOL.'!$AY$11:$AY$502)+SUMIFS('EQUIP REFRA.'!$AV$11:$AV$502,'EQUIP REFRA.'!$A$11:$A$502,AS.!A62,'EQUIP REFRA.'!$J$11:$J$502,"M³")+SUMIFS('EQUIP REFRA.'!$AU$11:$AU$502,'EQUIP REFRA.'!$A$11:$A$502,AS.!A62,'EQUIP REFRA.'!$J$11:$J$502,"Kg")+SUMIFS('EQUIP REFRA.'!$AZ$11:$AZ$502,'EQUIP REFRA.'!$B$11:$B$502,AS.!A62,'EQUIP REFRA.'!$L$11:$L$502,"M³")+SUMIFS('EQUIP REFRA.'!$AY$11:$AY$502,'EQUIP REFRA.'!$B$11:$B$502,AS.!A62,'EQUIP REFRA.'!$L$11:$L$502,"Kg")+SUMIF('base dados'!$T$2:$T$20,AS.!A62,'base dados'!$V$2:$V$20)</f>
        <v>0</v>
      </c>
      <c r="G62" s="557">
        <f>VLOOKUP(A62,'base dados'!$A$2:$E$47,3,0)</f>
        <v>71.849999999999994</v>
      </c>
      <c r="H62" s="558">
        <f t="shared" si="1"/>
        <v>0</v>
      </c>
    </row>
    <row r="63" spans="1:9" ht="22.15" hidden="1" customHeight="1">
      <c r="A63" s="555">
        <f>'base dados'!A46</f>
        <v>460</v>
      </c>
      <c r="B63" s="1163" t="str">
        <f>VLOOKUP(A63,'base dados'!A46:F91,2,0)</f>
        <v>Ser. Seg_Sex após 17:18h(depois 1ªs._2h)</v>
      </c>
      <c r="C63" s="1164"/>
      <c r="D63" s="1165"/>
      <c r="E63" s="556" t="str">
        <f>VLOOKUP(A63,'base dados'!$A$2:$F$47,4,0)</f>
        <v>HH</v>
      </c>
      <c r="F63" s="830">
        <f>SUMIF(TUB.!$B$9:$B$16,AS.!A63,TUB.!$AB$9:$AB$16)+SUMIF(TUB.!$C$9:$C$16,AS.!A63,TUB.!$AB$9:$AB$16)+SUMIF('EQUIP ISOL.'!$A$11:$A$502,AS.!A63,'EQUIP ISOL.'!$AU$11:$AU$502)+SUMIF('EQUIP ISOL.'!$B$11:$B$502,AS.!A63,'EQUIP ISOL.'!$AY$11:$AY$502)+SUMIFS('EQUIP REFRA.'!$AV$11:$AV$502,'EQUIP REFRA.'!$A$11:$A$502,AS.!A63,'EQUIP REFRA.'!$J$11:$J$502,"M³")+SUMIFS('EQUIP REFRA.'!$AU$11:$AU$502,'EQUIP REFRA.'!$A$11:$A$502,AS.!A63,'EQUIP REFRA.'!$J$11:$J$502,"Kg")+SUMIFS('EQUIP REFRA.'!$AZ$11:$AZ$502,'EQUIP REFRA.'!$B$11:$B$502,AS.!A63,'EQUIP REFRA.'!$L$11:$L$502,"M³")+SUMIFS('EQUIP REFRA.'!$AY$11:$AY$502,'EQUIP REFRA.'!$B$11:$B$502,AS.!A63,'EQUIP REFRA.'!$L$11:$L$502,"Kg")+SUMIF('base dados'!$T$2:$T$20,AS.!A63,'base dados'!$V$2:$V$20)</f>
        <v>0</v>
      </c>
      <c r="G63" s="557">
        <f>VLOOKUP(A63,'base dados'!$A$2:$E$47,3,0)</f>
        <v>1.8</v>
      </c>
      <c r="H63" s="558">
        <f t="shared" si="1"/>
        <v>0</v>
      </c>
    </row>
    <row r="64" spans="1:9" ht="22.15" hidden="1" customHeight="1" thickBot="1">
      <c r="A64" s="555">
        <f>'base dados'!A47</f>
        <v>470</v>
      </c>
      <c r="B64" s="1167" t="str">
        <f>VLOOKUP(A64,'base dados'!A47:F92,2,0)</f>
        <v>Serviços aos Sábados</v>
      </c>
      <c r="C64" s="1168"/>
      <c r="D64" s="1169"/>
      <c r="E64" s="556" t="str">
        <f>VLOOKUP(A64,'base dados'!$A$2:$F$47,4,0)</f>
        <v>HH</v>
      </c>
      <c r="F64" s="831">
        <f>SUMIF(TUB.!$B$9:$B$16,AS.!A64,TUB.!$AB$9:$AB$16)+SUMIF(TUB.!$C$9:$C$16,AS.!A64,TUB.!$AB$9:$AB$16)+SUMIF('EQUIP ISOL.'!$A$11:$A$502,AS.!A64,'EQUIP ISOL.'!$AU$11:$AU$502)+SUMIF('EQUIP ISOL.'!$B$11:$B$502,AS.!A64,'EQUIP ISOL.'!$AY$11:$AY$502)+SUMIFS('EQUIP REFRA.'!$AV$11:$AV$502,'EQUIP REFRA.'!$A$11:$A$502,AS.!A64,'EQUIP REFRA.'!$J$11:$J$502,"M³")+SUMIFS('EQUIP REFRA.'!$AU$11:$AU$502,'EQUIP REFRA.'!$A$11:$A$502,AS.!A64,'EQUIP REFRA.'!$J$11:$J$502,"Kg")+SUMIFS('EQUIP REFRA.'!$AZ$11:$AZ$502,'EQUIP REFRA.'!$B$11:$B$502,AS.!A64,'EQUIP REFRA.'!$L$11:$L$502,"M³")+SUMIFS('EQUIP REFRA.'!$AY$11:$AY$502,'EQUIP REFRA.'!$B$11:$B$502,AS.!A64,'EQUIP REFRA.'!$L$11:$L$502,"Kg")+SUMIF('base dados'!$T$2:$T$20,AS.!A64,'base dados'!$V$2:$V$20)</f>
        <v>0</v>
      </c>
      <c r="G64" s="557">
        <f>VLOOKUP(A64,'base dados'!$A$2:$E$47,3,0)</f>
        <v>1.8</v>
      </c>
      <c r="H64" s="902">
        <f t="shared" si="1"/>
        <v>0</v>
      </c>
      <c r="I64" s="604"/>
    </row>
    <row r="65" spans="1:9" s="559" customFormat="1" ht="21" customHeight="1" thickBot="1">
      <c r="A65" s="1173" t="s">
        <v>895</v>
      </c>
      <c r="B65" s="1174"/>
      <c r="C65" s="1174"/>
      <c r="D65" s="1174"/>
      <c r="E65" s="1174"/>
      <c r="F65" s="1174"/>
      <c r="G65" s="1175"/>
      <c r="H65" s="566" t="e">
        <f>SUBTOTAL(9,H19:H64)</f>
        <v>#REF!</v>
      </c>
      <c r="I65" s="495"/>
    </row>
    <row r="66" spans="1:9">
      <c r="A66" s="560"/>
      <c r="B66" s="561"/>
      <c r="C66" s="561"/>
      <c r="D66" s="561"/>
      <c r="E66" s="561"/>
      <c r="F66" s="561"/>
      <c r="G66" s="561"/>
      <c r="H66" s="562"/>
    </row>
    <row r="67" spans="1:9">
      <c r="A67" s="1166" t="s">
        <v>580</v>
      </c>
      <c r="B67" s="1166"/>
      <c r="C67" s="1166"/>
      <c r="D67" s="1166"/>
      <c r="E67" s="1166" t="str">
        <f>CONCATENATE("CONTRATADA:","  ",$B$6)</f>
        <v xml:space="preserve">CONTRATADA:  </v>
      </c>
      <c r="F67" s="1166"/>
      <c r="G67" s="1166"/>
      <c r="H67" s="563" t="s">
        <v>896</v>
      </c>
    </row>
    <row r="68" spans="1:9" ht="31.9" customHeight="1">
      <c r="A68" s="1166" t="s">
        <v>897</v>
      </c>
      <c r="B68" s="1166"/>
      <c r="C68" s="1166"/>
      <c r="D68" s="1166"/>
      <c r="E68" s="1166" t="s">
        <v>898</v>
      </c>
      <c r="F68" s="1166"/>
      <c r="G68" s="1166"/>
      <c r="H68" s="563" t="s">
        <v>899</v>
      </c>
    </row>
    <row r="69" spans="1:9" ht="31.9" customHeight="1">
      <c r="A69" s="1166" t="s">
        <v>900</v>
      </c>
      <c r="B69" s="1166"/>
      <c r="C69" s="1166"/>
      <c r="D69" s="1166"/>
      <c r="E69" s="1166" t="s">
        <v>901</v>
      </c>
      <c r="F69" s="1166"/>
      <c r="G69" s="1166"/>
    </row>
    <row r="70" spans="1:9" ht="31.9" customHeight="1">
      <c r="A70" s="1166" t="s">
        <v>902</v>
      </c>
      <c r="B70" s="1166"/>
      <c r="C70" s="1166"/>
      <c r="D70" s="1166"/>
      <c r="E70" s="1166" t="s">
        <v>903</v>
      </c>
      <c r="F70" s="1166"/>
      <c r="G70" s="1166"/>
    </row>
    <row r="72" spans="1:9" ht="1.1499999999999999" customHeight="1"/>
    <row r="73" spans="1:9" ht="1.1499999999999999" customHeight="1"/>
    <row r="74" spans="1:9" ht="1.1499999999999999" customHeight="1"/>
    <row r="75" spans="1:9" ht="1.1499999999999999" customHeight="1"/>
    <row r="76" spans="1:9" ht="1.1499999999999999" customHeight="1"/>
    <row r="77" spans="1:9" ht="1.1499999999999999" customHeight="1"/>
    <row r="78" spans="1:9" ht="1.1499999999999999" customHeight="1"/>
    <row r="79" spans="1:9" ht="1.1499999999999999" customHeight="1" thickBot="1"/>
    <row r="80" spans="1:9" ht="12.75" thickBot="1">
      <c r="A80" s="1170" t="s">
        <v>904</v>
      </c>
      <c r="B80" s="1171"/>
      <c r="C80" s="1171"/>
      <c r="D80" s="1171"/>
      <c r="E80" s="1171"/>
      <c r="F80" s="1171"/>
      <c r="G80" s="1171"/>
      <c r="H80" s="1172"/>
    </row>
  </sheetData>
  <autoFilter ref="A18:H64" xr:uid="{00000000-0009-0000-0000-000004000000}">
    <filterColumn colId="1" showButton="0"/>
    <filterColumn colId="2" showButton="0"/>
    <filterColumn colId="7">
      <filters>
        <filter val="1.951,52"/>
        <filter val="2.460,78"/>
        <filter val="31.723,16"/>
        <filter val="61.181,35"/>
      </filters>
    </filterColumn>
  </autoFilter>
  <mergeCells count="70">
    <mergeCell ref="A1:B2"/>
    <mergeCell ref="C1:F2"/>
    <mergeCell ref="E4:F4"/>
    <mergeCell ref="G4:H4"/>
    <mergeCell ref="A5:D5"/>
    <mergeCell ref="E5:F5"/>
    <mergeCell ref="B24:D24"/>
    <mergeCell ref="E6:F6"/>
    <mergeCell ref="A7:D7"/>
    <mergeCell ref="A13:D13"/>
    <mergeCell ref="A14:H14"/>
    <mergeCell ref="A17:H17"/>
    <mergeCell ref="B18:D18"/>
    <mergeCell ref="B19:D19"/>
    <mergeCell ref="B20:D20"/>
    <mergeCell ref="B21:D21"/>
    <mergeCell ref="B22:D22"/>
    <mergeCell ref="B23:D23"/>
    <mergeCell ref="F8:H8"/>
    <mergeCell ref="B8:C8"/>
    <mergeCell ref="B36:D36"/>
    <mergeCell ref="B25:D25"/>
    <mergeCell ref="B26:D26"/>
    <mergeCell ref="B27:D27"/>
    <mergeCell ref="B28:D28"/>
    <mergeCell ref="B29:D29"/>
    <mergeCell ref="B30:D30"/>
    <mergeCell ref="B31:D31"/>
    <mergeCell ref="B32:D32"/>
    <mergeCell ref="B33:D33"/>
    <mergeCell ref="B34:D34"/>
    <mergeCell ref="B35:D35"/>
    <mergeCell ref="E69:G69"/>
    <mergeCell ref="A70:D70"/>
    <mergeCell ref="E70:G70"/>
    <mergeCell ref="A80:H80"/>
    <mergeCell ref="B47:D47"/>
    <mergeCell ref="B48:D48"/>
    <mergeCell ref="B49:D49"/>
    <mergeCell ref="B50:D50"/>
    <mergeCell ref="B51:D51"/>
    <mergeCell ref="B61:D61"/>
    <mergeCell ref="A65:G65"/>
    <mergeCell ref="A67:D67"/>
    <mergeCell ref="E67:G67"/>
    <mergeCell ref="A68:D68"/>
    <mergeCell ref="E68:G68"/>
    <mergeCell ref="B52:D52"/>
    <mergeCell ref="A69:D69"/>
    <mergeCell ref="B46:D46"/>
    <mergeCell ref="B53:D53"/>
    <mergeCell ref="B54:D54"/>
    <mergeCell ref="B62:D62"/>
    <mergeCell ref="B63:D63"/>
    <mergeCell ref="B64:D64"/>
    <mergeCell ref="B55:D55"/>
    <mergeCell ref="B56:D56"/>
    <mergeCell ref="B57:D57"/>
    <mergeCell ref="B58:D58"/>
    <mergeCell ref="B59:D59"/>
    <mergeCell ref="B60:D60"/>
    <mergeCell ref="B42:D42"/>
    <mergeCell ref="B43:D43"/>
    <mergeCell ref="B44:D44"/>
    <mergeCell ref="B45:D45"/>
    <mergeCell ref="B37:D37"/>
    <mergeCell ref="B38:D38"/>
    <mergeCell ref="B39:D39"/>
    <mergeCell ref="B40:D40"/>
    <mergeCell ref="B41:D41"/>
  </mergeCells>
  <printOptions horizontalCentered="1" verticalCentered="1"/>
  <pageMargins left="0.78740157480314965" right="0.78740157480314965" top="0.98425196850393704" bottom="0.98425196850393704" header="0.51181102362204722" footer="0.51181102362204722"/>
  <pageSetup paperSize="9" scale="5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5">
    <tabColor rgb="FF92D050"/>
  </sheetPr>
  <dimension ref="A1:H330"/>
  <sheetViews>
    <sheetView view="pageBreakPreview" topLeftCell="A158" zoomScale="92" zoomScaleNormal="100" zoomScaleSheetLayoutView="100" workbookViewId="0">
      <selection activeCell="J27" sqref="J27"/>
    </sheetView>
  </sheetViews>
  <sheetFormatPr defaultColWidth="8.85546875" defaultRowHeight="12.75"/>
  <cols>
    <col min="1" max="8" width="15.7109375" customWidth="1"/>
  </cols>
  <sheetData>
    <row r="1" spans="1:8" ht="15" customHeight="1">
      <c r="A1" s="1230"/>
      <c r="B1" s="1231"/>
      <c r="C1" s="1234" t="s">
        <v>445</v>
      </c>
      <c r="D1" s="1235"/>
      <c r="E1" s="1235"/>
      <c r="F1" s="1235"/>
      <c r="G1" s="1235"/>
      <c r="H1" s="1236" t="s">
        <v>444</v>
      </c>
    </row>
    <row r="2" spans="1:8" ht="15" customHeight="1">
      <c r="A2" s="1232"/>
      <c r="B2" s="1233"/>
      <c r="C2" s="1237" t="s">
        <v>458</v>
      </c>
      <c r="D2" s="1238"/>
      <c r="E2" s="1238"/>
      <c r="F2" s="1238"/>
      <c r="G2" s="1238"/>
      <c r="H2" s="1236"/>
    </row>
    <row r="3" spans="1:8" ht="15" customHeight="1">
      <c r="A3" s="1232"/>
      <c r="B3" s="1233"/>
      <c r="C3" s="1239"/>
      <c r="D3" s="1240"/>
      <c r="E3" s="1240"/>
      <c r="F3" s="1240"/>
      <c r="G3" s="1240"/>
      <c r="H3" s="1236"/>
    </row>
    <row r="4" spans="1:8" ht="30" customHeight="1">
      <c r="A4" s="1210" t="s">
        <v>459</v>
      </c>
      <c r="B4" s="1211"/>
      <c r="C4" s="1211"/>
      <c r="D4" s="1211"/>
      <c r="E4" s="1211"/>
      <c r="F4" s="1211"/>
      <c r="G4" s="1211"/>
      <c r="H4" s="1212"/>
    </row>
    <row r="5" spans="1:8" s="114" customFormat="1" ht="20.100000000000001" customHeight="1">
      <c r="A5" s="1213" t="s">
        <v>460</v>
      </c>
      <c r="B5" s="1214"/>
      <c r="C5" s="1214"/>
      <c r="D5" s="1215"/>
      <c r="E5" s="1216" t="s">
        <v>461</v>
      </c>
      <c r="F5" s="1217"/>
      <c r="G5" s="1217"/>
      <c r="H5" s="1218"/>
    </row>
    <row r="6" spans="1:8" s="114" customFormat="1" ht="15" customHeight="1">
      <c r="A6" s="1219"/>
      <c r="B6" s="1220"/>
      <c r="C6" s="1220"/>
      <c r="D6" s="1221"/>
      <c r="E6" s="1219"/>
      <c r="F6" s="1220"/>
      <c r="G6" s="1220"/>
      <c r="H6" s="1221"/>
    </row>
    <row r="7" spans="1:8" s="114" customFormat="1" ht="15" customHeight="1">
      <c r="A7" s="1222"/>
      <c r="B7" s="1209"/>
      <c r="C7" s="1209"/>
      <c r="D7" s="1223"/>
      <c r="E7" s="1222"/>
      <c r="F7" s="1209"/>
      <c r="G7" s="1209"/>
      <c r="H7" s="1223"/>
    </row>
    <row r="8" spans="1:8" s="114" customFormat="1" ht="15" customHeight="1">
      <c r="A8" s="1222"/>
      <c r="B8" s="1209"/>
      <c r="C8" s="1209"/>
      <c r="D8" s="1223"/>
      <c r="E8" s="1222"/>
      <c r="F8" s="1209"/>
      <c r="G8" s="1209"/>
      <c r="H8" s="1223"/>
    </row>
    <row r="9" spans="1:8" s="114" customFormat="1" ht="15" customHeight="1">
      <c r="A9" s="1222"/>
      <c r="B9" s="1209"/>
      <c r="C9" s="1209"/>
      <c r="D9" s="1223"/>
      <c r="E9" s="1222"/>
      <c r="F9" s="1209"/>
      <c r="G9" s="1209"/>
      <c r="H9" s="1223"/>
    </row>
    <row r="10" spans="1:8" s="114" customFormat="1" ht="15" customHeight="1">
      <c r="A10" s="1222"/>
      <c r="B10" s="1209"/>
      <c r="C10" s="1209"/>
      <c r="D10" s="1223"/>
      <c r="E10" s="1222"/>
      <c r="F10" s="1209"/>
      <c r="G10" s="1209"/>
      <c r="H10" s="1223"/>
    </row>
    <row r="11" spans="1:8" s="114" customFormat="1" ht="15" customHeight="1">
      <c r="A11" s="1222"/>
      <c r="B11" s="1209"/>
      <c r="C11" s="1209"/>
      <c r="D11" s="1223"/>
      <c r="E11" s="1222"/>
      <c r="F11" s="1209"/>
      <c r="G11" s="1209"/>
      <c r="H11" s="1223"/>
    </row>
    <row r="12" spans="1:8" s="114" customFormat="1" ht="15" customHeight="1">
      <c r="A12" s="1222"/>
      <c r="B12" s="1209"/>
      <c r="C12" s="1209"/>
      <c r="D12" s="1223"/>
      <c r="E12" s="1222"/>
      <c r="F12" s="1209"/>
      <c r="G12" s="1209"/>
      <c r="H12" s="1223"/>
    </row>
    <row r="13" spans="1:8" s="114" customFormat="1" ht="15" customHeight="1">
      <c r="A13" s="1222"/>
      <c r="B13" s="1209"/>
      <c r="C13" s="1209"/>
      <c r="D13" s="1223"/>
      <c r="E13" s="1222"/>
      <c r="F13" s="1209"/>
      <c r="G13" s="1209"/>
      <c r="H13" s="1223"/>
    </row>
    <row r="14" spans="1:8" s="114" customFormat="1" ht="15" customHeight="1">
      <c r="A14" s="1222"/>
      <c r="B14" s="1209"/>
      <c r="C14" s="1209"/>
      <c r="D14" s="1223"/>
      <c r="E14" s="1222"/>
      <c r="F14" s="1209"/>
      <c r="G14" s="1209"/>
      <c r="H14" s="1223"/>
    </row>
    <row r="15" spans="1:8" s="114" customFormat="1" ht="15" customHeight="1">
      <c r="A15" s="1222"/>
      <c r="B15" s="1209"/>
      <c r="C15" s="1209"/>
      <c r="D15" s="1223"/>
      <c r="E15" s="1222"/>
      <c r="F15" s="1209"/>
      <c r="G15" s="1209"/>
      <c r="H15" s="1223"/>
    </row>
    <row r="16" spans="1:8" s="114" customFormat="1" ht="15" customHeight="1">
      <c r="A16" s="1222"/>
      <c r="B16" s="1209"/>
      <c r="C16" s="1209"/>
      <c r="D16" s="1223"/>
      <c r="E16" s="1222"/>
      <c r="F16" s="1209"/>
      <c r="G16" s="1209"/>
      <c r="H16" s="1223"/>
    </row>
    <row r="17" spans="1:8" s="114" customFormat="1" ht="15" customHeight="1">
      <c r="A17" s="1222"/>
      <c r="B17" s="1209"/>
      <c r="C17" s="1209"/>
      <c r="D17" s="1223"/>
      <c r="E17" s="1222"/>
      <c r="F17" s="1209"/>
      <c r="G17" s="1209"/>
      <c r="H17" s="1223"/>
    </row>
    <row r="18" spans="1:8" s="114" customFormat="1" ht="15" customHeight="1">
      <c r="A18" s="1222"/>
      <c r="B18" s="1209"/>
      <c r="C18" s="1209"/>
      <c r="D18" s="1223"/>
      <c r="E18" s="1222"/>
      <c r="F18" s="1209"/>
      <c r="G18" s="1209"/>
      <c r="H18" s="1223"/>
    </row>
    <row r="19" spans="1:8" s="114" customFormat="1" ht="15" customHeight="1">
      <c r="A19" s="1222"/>
      <c r="B19" s="1209"/>
      <c r="C19" s="1209"/>
      <c r="D19" s="1223"/>
      <c r="E19" s="1222"/>
      <c r="F19" s="1209"/>
      <c r="G19" s="1209"/>
      <c r="H19" s="1223"/>
    </row>
    <row r="20" spans="1:8" s="114" customFormat="1" ht="15" customHeight="1">
      <c r="A20" s="1222"/>
      <c r="B20" s="1209"/>
      <c r="C20" s="1209"/>
      <c r="D20" s="1223"/>
      <c r="E20" s="1222"/>
      <c r="F20" s="1209"/>
      <c r="G20" s="1209"/>
      <c r="H20" s="1223"/>
    </row>
    <row r="21" spans="1:8" s="114" customFormat="1" ht="15" customHeight="1">
      <c r="A21" s="1224"/>
      <c r="B21" s="1225"/>
      <c r="C21" s="1225"/>
      <c r="D21" s="1226"/>
      <c r="E21" s="1224"/>
      <c r="F21" s="1225"/>
      <c r="G21" s="1225"/>
      <c r="H21" s="1226"/>
    </row>
    <row r="22" spans="1:8" s="114" customFormat="1" ht="20.100000000000001" customHeight="1">
      <c r="A22" s="1227" t="s">
        <v>462</v>
      </c>
      <c r="B22" s="1228"/>
      <c r="C22" s="1228"/>
      <c r="D22" s="1229"/>
      <c r="E22" s="1216" t="s">
        <v>463</v>
      </c>
      <c r="F22" s="1217"/>
      <c r="G22" s="1217"/>
      <c r="H22" s="1218"/>
    </row>
    <row r="23" spans="1:8" s="114" customFormat="1" ht="15.95" customHeight="1">
      <c r="A23" s="1219"/>
      <c r="B23" s="1220"/>
      <c r="C23" s="1220"/>
      <c r="D23" s="1221"/>
      <c r="E23" s="1219"/>
      <c r="F23" s="1220"/>
      <c r="G23" s="1220"/>
      <c r="H23" s="1221"/>
    </row>
    <row r="24" spans="1:8" s="114" customFormat="1" ht="15.95" customHeight="1">
      <c r="A24" s="1222"/>
      <c r="B24" s="1209"/>
      <c r="C24" s="1209"/>
      <c r="D24" s="1223"/>
      <c r="E24" s="1222"/>
      <c r="F24" s="1209"/>
      <c r="G24" s="1209"/>
      <c r="H24" s="1223"/>
    </row>
    <row r="25" spans="1:8" s="114" customFormat="1" ht="15.95" customHeight="1">
      <c r="A25" s="1222"/>
      <c r="B25" s="1209"/>
      <c r="C25" s="1209"/>
      <c r="D25" s="1223"/>
      <c r="E25" s="1222"/>
      <c r="F25" s="1209"/>
      <c r="G25" s="1209"/>
      <c r="H25" s="1223"/>
    </row>
    <row r="26" spans="1:8" s="114" customFormat="1" ht="15.95" customHeight="1">
      <c r="A26" s="1222"/>
      <c r="B26" s="1209"/>
      <c r="C26" s="1209"/>
      <c r="D26" s="1223"/>
      <c r="E26" s="1222"/>
      <c r="F26" s="1209"/>
      <c r="G26" s="1209"/>
      <c r="H26" s="1223"/>
    </row>
    <row r="27" spans="1:8" s="114" customFormat="1" ht="15.95" customHeight="1">
      <c r="A27" s="1222"/>
      <c r="B27" s="1209"/>
      <c r="C27" s="1209"/>
      <c r="D27" s="1223"/>
      <c r="E27" s="1222"/>
      <c r="F27" s="1209"/>
      <c r="G27" s="1209"/>
      <c r="H27" s="1223"/>
    </row>
    <row r="28" spans="1:8" s="114" customFormat="1" ht="15.95" customHeight="1">
      <c r="A28" s="1222"/>
      <c r="B28" s="1209"/>
      <c r="C28" s="1209"/>
      <c r="D28" s="1223"/>
      <c r="E28" s="1222"/>
      <c r="F28" s="1209"/>
      <c r="G28" s="1209"/>
      <c r="H28" s="1223"/>
    </row>
    <row r="29" spans="1:8" s="114" customFormat="1" ht="15.95" customHeight="1">
      <c r="A29" s="1222"/>
      <c r="B29" s="1209"/>
      <c r="C29" s="1209"/>
      <c r="D29" s="1223"/>
      <c r="E29" s="1222"/>
      <c r="F29" s="1209"/>
      <c r="G29" s="1209"/>
      <c r="H29" s="1223"/>
    </row>
    <row r="30" spans="1:8" s="114" customFormat="1" ht="15.95" customHeight="1">
      <c r="A30" s="1222"/>
      <c r="B30" s="1209"/>
      <c r="C30" s="1209"/>
      <c r="D30" s="1223"/>
      <c r="E30" s="1222"/>
      <c r="F30" s="1209"/>
      <c r="G30" s="1209"/>
      <c r="H30" s="1223"/>
    </row>
    <row r="31" spans="1:8" s="114" customFormat="1" ht="15.95" customHeight="1">
      <c r="A31" s="1222"/>
      <c r="B31" s="1209"/>
      <c r="C31" s="1209"/>
      <c r="D31" s="1223"/>
      <c r="E31" s="1222"/>
      <c r="F31" s="1209"/>
      <c r="G31" s="1209"/>
      <c r="H31" s="1223"/>
    </row>
    <row r="32" spans="1:8" s="114" customFormat="1" ht="15.95" customHeight="1">
      <c r="A32" s="1222"/>
      <c r="B32" s="1209"/>
      <c r="C32" s="1209"/>
      <c r="D32" s="1223"/>
      <c r="E32" s="1222"/>
      <c r="F32" s="1209"/>
      <c r="G32" s="1209"/>
      <c r="H32" s="1223"/>
    </row>
    <row r="33" spans="1:8" s="114" customFormat="1" ht="15.95" customHeight="1">
      <c r="A33" s="1222"/>
      <c r="B33" s="1209"/>
      <c r="C33" s="1209"/>
      <c r="D33" s="1223"/>
      <c r="E33" s="1222"/>
      <c r="F33" s="1209"/>
      <c r="G33" s="1209"/>
      <c r="H33" s="1223"/>
    </row>
    <row r="34" spans="1:8" s="114" customFormat="1" ht="15.95" customHeight="1">
      <c r="A34" s="1222"/>
      <c r="B34" s="1209"/>
      <c r="C34" s="1209"/>
      <c r="D34" s="1223"/>
      <c r="E34" s="1222"/>
      <c r="F34" s="1209"/>
      <c r="G34" s="1209"/>
      <c r="H34" s="1223"/>
    </row>
    <row r="35" spans="1:8" s="114" customFormat="1" ht="15.95" customHeight="1">
      <c r="A35" s="1222"/>
      <c r="B35" s="1209"/>
      <c r="C35" s="1209"/>
      <c r="D35" s="1223"/>
      <c r="E35" s="1222"/>
      <c r="F35" s="1209"/>
      <c r="G35" s="1209"/>
      <c r="H35" s="1223"/>
    </row>
    <row r="36" spans="1:8" s="114" customFormat="1" ht="15.95" customHeight="1">
      <c r="A36" s="1222"/>
      <c r="B36" s="1209"/>
      <c r="C36" s="1209"/>
      <c r="D36" s="1223"/>
      <c r="E36" s="1222"/>
      <c r="F36" s="1209"/>
      <c r="G36" s="1209"/>
      <c r="H36" s="1223"/>
    </row>
    <row r="37" spans="1:8" s="114" customFormat="1" ht="15.95" customHeight="1">
      <c r="A37" s="1222"/>
      <c r="B37" s="1209"/>
      <c r="C37" s="1209"/>
      <c r="D37" s="1223"/>
      <c r="E37" s="1222"/>
      <c r="F37" s="1209"/>
      <c r="G37" s="1209"/>
      <c r="H37" s="1223"/>
    </row>
    <row r="38" spans="1:8" s="114" customFormat="1" ht="15.95" customHeight="1">
      <c r="A38" s="1224"/>
      <c r="B38" s="1225"/>
      <c r="C38" s="1225"/>
      <c r="D38" s="1226"/>
      <c r="E38" s="1224"/>
      <c r="F38" s="1225"/>
      <c r="G38" s="1225"/>
      <c r="H38" s="1226"/>
    </row>
    <row r="39" spans="1:8" s="114" customFormat="1" ht="20.100000000000001" customHeight="1">
      <c r="A39" s="1213" t="s">
        <v>464</v>
      </c>
      <c r="B39" s="1214"/>
      <c r="C39" s="1214"/>
      <c r="D39" s="1214"/>
      <c r="E39" s="1216" t="s">
        <v>465</v>
      </c>
      <c r="F39" s="1217"/>
      <c r="G39" s="1217"/>
      <c r="H39" s="1218"/>
    </row>
    <row r="40" spans="1:8" s="114" customFormat="1" ht="15" customHeight="1">
      <c r="A40" s="1219" t="s">
        <v>466</v>
      </c>
      <c r="B40" s="1220"/>
      <c r="C40" s="1220"/>
      <c r="D40" s="1221"/>
      <c r="E40" s="1219"/>
      <c r="F40" s="1220"/>
      <c r="G40" s="1220"/>
      <c r="H40" s="1221"/>
    </row>
    <row r="41" spans="1:8" s="114" customFormat="1" ht="15" customHeight="1">
      <c r="A41" s="1222"/>
      <c r="B41" s="1209"/>
      <c r="C41" s="1209"/>
      <c r="D41" s="1223"/>
      <c r="E41" s="1222"/>
      <c r="F41" s="1209"/>
      <c r="G41" s="1209"/>
      <c r="H41" s="1223"/>
    </row>
    <row r="42" spans="1:8" s="114" customFormat="1" ht="15" customHeight="1">
      <c r="A42" s="1222"/>
      <c r="B42" s="1209"/>
      <c r="C42" s="1209"/>
      <c r="D42" s="1223"/>
      <c r="E42" s="1222"/>
      <c r="F42" s="1209"/>
      <c r="G42" s="1209"/>
      <c r="H42" s="1223"/>
    </row>
    <row r="43" spans="1:8" s="114" customFormat="1" ht="15" customHeight="1">
      <c r="A43" s="1222"/>
      <c r="B43" s="1209"/>
      <c r="C43" s="1209"/>
      <c r="D43" s="1223"/>
      <c r="E43" s="1222"/>
      <c r="F43" s="1209"/>
      <c r="G43" s="1209"/>
      <c r="H43" s="1223"/>
    </row>
    <row r="44" spans="1:8" s="114" customFormat="1" ht="15" customHeight="1">
      <c r="A44" s="1222"/>
      <c r="B44" s="1209"/>
      <c r="C44" s="1209"/>
      <c r="D44" s="1223"/>
      <c r="E44" s="1222"/>
      <c r="F44" s="1209"/>
      <c r="G44" s="1209"/>
      <c r="H44" s="1223"/>
    </row>
    <row r="45" spans="1:8" s="114" customFormat="1" ht="15" customHeight="1">
      <c r="A45" s="1222"/>
      <c r="B45" s="1209"/>
      <c r="C45" s="1209"/>
      <c r="D45" s="1223"/>
      <c r="E45" s="1222"/>
      <c r="F45" s="1209"/>
      <c r="G45" s="1209"/>
      <c r="H45" s="1223"/>
    </row>
    <row r="46" spans="1:8" s="114" customFormat="1" ht="15" customHeight="1">
      <c r="A46" s="1222"/>
      <c r="B46" s="1209"/>
      <c r="C46" s="1209"/>
      <c r="D46" s="1223"/>
      <c r="E46" s="1222"/>
      <c r="F46" s="1209"/>
      <c r="G46" s="1209"/>
      <c r="H46" s="1223"/>
    </row>
    <row r="47" spans="1:8" s="114" customFormat="1" ht="15" customHeight="1">
      <c r="A47" s="1222"/>
      <c r="B47" s="1209"/>
      <c r="C47" s="1209"/>
      <c r="D47" s="1223"/>
      <c r="E47" s="1222"/>
      <c r="F47" s="1209"/>
      <c r="G47" s="1209"/>
      <c r="H47" s="1223"/>
    </row>
    <row r="48" spans="1:8" s="114" customFormat="1" ht="15" customHeight="1">
      <c r="A48" s="1222"/>
      <c r="B48" s="1209"/>
      <c r="C48" s="1209"/>
      <c r="D48" s="1223"/>
      <c r="E48" s="1222"/>
      <c r="F48" s="1209"/>
      <c r="G48" s="1209"/>
      <c r="H48" s="1223"/>
    </row>
    <row r="49" spans="1:8" s="114" customFormat="1" ht="15" customHeight="1">
      <c r="A49" s="1222"/>
      <c r="B49" s="1209"/>
      <c r="C49" s="1209"/>
      <c r="D49" s="1223"/>
      <c r="E49" s="1222"/>
      <c r="F49" s="1209"/>
      <c r="G49" s="1209"/>
      <c r="H49" s="1223"/>
    </row>
    <row r="50" spans="1:8" s="114" customFormat="1" ht="15" customHeight="1">
      <c r="A50" s="1222"/>
      <c r="B50" s="1209"/>
      <c r="C50" s="1209"/>
      <c r="D50" s="1223"/>
      <c r="E50" s="1222"/>
      <c r="F50" s="1209"/>
      <c r="G50" s="1209"/>
      <c r="H50" s="1223"/>
    </row>
    <row r="51" spans="1:8" s="114" customFormat="1" ht="15" customHeight="1">
      <c r="A51" s="1222"/>
      <c r="B51" s="1209"/>
      <c r="C51" s="1209"/>
      <c r="D51" s="1223"/>
      <c r="E51" s="1222"/>
      <c r="F51" s="1209"/>
      <c r="G51" s="1209"/>
      <c r="H51" s="1223"/>
    </row>
    <row r="52" spans="1:8" s="114" customFormat="1" ht="15" customHeight="1">
      <c r="A52" s="1222"/>
      <c r="B52" s="1209"/>
      <c r="C52" s="1209"/>
      <c r="D52" s="1223"/>
      <c r="E52" s="1222"/>
      <c r="F52" s="1209"/>
      <c r="G52" s="1209"/>
      <c r="H52" s="1223"/>
    </row>
    <row r="53" spans="1:8" s="114" customFormat="1" ht="15" customHeight="1">
      <c r="A53" s="1222"/>
      <c r="B53" s="1209"/>
      <c r="C53" s="1209"/>
      <c r="D53" s="1223"/>
      <c r="E53" s="1222"/>
      <c r="F53" s="1209"/>
      <c r="G53" s="1209"/>
      <c r="H53" s="1223"/>
    </row>
    <row r="54" spans="1:8" s="114" customFormat="1" ht="15" customHeight="1">
      <c r="A54" s="1222"/>
      <c r="B54" s="1209"/>
      <c r="C54" s="1209"/>
      <c r="D54" s="1223"/>
      <c r="E54" s="1222"/>
      <c r="F54" s="1209"/>
      <c r="G54" s="1209"/>
      <c r="H54" s="1223"/>
    </row>
    <row r="55" spans="1:8" s="114" customFormat="1" ht="15" customHeight="1">
      <c r="A55" s="1224"/>
      <c r="B55" s="1225"/>
      <c r="C55" s="1225"/>
      <c r="D55" s="1226"/>
      <c r="E55" s="1224"/>
      <c r="F55" s="1225"/>
      <c r="G55" s="1225"/>
      <c r="H55" s="1226"/>
    </row>
    <row r="56" spans="1:8">
      <c r="A56" s="1230"/>
      <c r="B56" s="1231"/>
      <c r="C56" s="1234" t="s">
        <v>445</v>
      </c>
      <c r="D56" s="1235"/>
      <c r="E56" s="1235"/>
      <c r="F56" s="1235"/>
      <c r="G56" s="1235"/>
      <c r="H56" s="1236" t="s">
        <v>467</v>
      </c>
    </row>
    <row r="57" spans="1:8">
      <c r="A57" s="1232"/>
      <c r="B57" s="1233"/>
      <c r="C57" s="1237" t="s">
        <v>458</v>
      </c>
      <c r="D57" s="1238"/>
      <c r="E57" s="1238"/>
      <c r="F57" s="1238"/>
      <c r="G57" s="1238"/>
      <c r="H57" s="1236"/>
    </row>
    <row r="58" spans="1:8">
      <c r="A58" s="1232"/>
      <c r="B58" s="1233"/>
      <c r="C58" s="1239"/>
      <c r="D58" s="1240"/>
      <c r="E58" s="1240"/>
      <c r="F58" s="1240"/>
      <c r="G58" s="1240"/>
      <c r="H58" s="1236"/>
    </row>
    <row r="59" spans="1:8" ht="30" customHeight="1">
      <c r="A59" s="1210" t="s">
        <v>459</v>
      </c>
      <c r="B59" s="1211"/>
      <c r="C59" s="1211"/>
      <c r="D59" s="1211"/>
      <c r="E59" s="1211"/>
      <c r="F59" s="1211"/>
      <c r="G59" s="1211"/>
      <c r="H59" s="1212"/>
    </row>
    <row r="60" spans="1:8" ht="18.75">
      <c r="A60" s="1213" t="s">
        <v>468</v>
      </c>
      <c r="B60" s="1214"/>
      <c r="C60" s="1214"/>
      <c r="D60" s="1215"/>
      <c r="E60" s="1216" t="s">
        <v>469</v>
      </c>
      <c r="F60" s="1217"/>
      <c r="G60" s="1217"/>
      <c r="H60" s="1218"/>
    </row>
    <row r="61" spans="1:8" ht="15" customHeight="1">
      <c r="A61" s="1219"/>
      <c r="B61" s="1220"/>
      <c r="C61" s="1220"/>
      <c r="D61" s="1221"/>
      <c r="E61" s="1219"/>
      <c r="F61" s="1220"/>
      <c r="G61" s="1220"/>
      <c r="H61" s="1221"/>
    </row>
    <row r="62" spans="1:8" ht="15" customHeight="1">
      <c r="A62" s="1222"/>
      <c r="B62" s="1209"/>
      <c r="C62" s="1209"/>
      <c r="D62" s="1223"/>
      <c r="E62" s="1222"/>
      <c r="F62" s="1209"/>
      <c r="G62" s="1209"/>
      <c r="H62" s="1223"/>
    </row>
    <row r="63" spans="1:8" ht="15" customHeight="1">
      <c r="A63" s="1222"/>
      <c r="B63" s="1209"/>
      <c r="C63" s="1209"/>
      <c r="D63" s="1223"/>
      <c r="E63" s="1222"/>
      <c r="F63" s="1209"/>
      <c r="G63" s="1209"/>
      <c r="H63" s="1223"/>
    </row>
    <row r="64" spans="1:8" ht="15" customHeight="1">
      <c r="A64" s="1222"/>
      <c r="B64" s="1209"/>
      <c r="C64" s="1209"/>
      <c r="D64" s="1223"/>
      <c r="E64" s="1222"/>
      <c r="F64" s="1209"/>
      <c r="G64" s="1209"/>
      <c r="H64" s="1223"/>
    </row>
    <row r="65" spans="1:8" ht="15" customHeight="1">
      <c r="A65" s="1222"/>
      <c r="B65" s="1209"/>
      <c r="C65" s="1209"/>
      <c r="D65" s="1223"/>
      <c r="E65" s="1222"/>
      <c r="F65" s="1209"/>
      <c r="G65" s="1209"/>
      <c r="H65" s="1223"/>
    </row>
    <row r="66" spans="1:8" ht="15" customHeight="1">
      <c r="A66" s="1222"/>
      <c r="B66" s="1209"/>
      <c r="C66" s="1209"/>
      <c r="D66" s="1223"/>
      <c r="E66" s="1222"/>
      <c r="F66" s="1209"/>
      <c r="G66" s="1209"/>
      <c r="H66" s="1223"/>
    </row>
    <row r="67" spans="1:8" ht="15" customHeight="1">
      <c r="A67" s="1222"/>
      <c r="B67" s="1209"/>
      <c r="C67" s="1209"/>
      <c r="D67" s="1223"/>
      <c r="E67" s="1222"/>
      <c r="F67" s="1209"/>
      <c r="G67" s="1209"/>
      <c r="H67" s="1223"/>
    </row>
    <row r="68" spans="1:8" ht="15" customHeight="1">
      <c r="A68" s="1222"/>
      <c r="B68" s="1209"/>
      <c r="C68" s="1209"/>
      <c r="D68" s="1223"/>
      <c r="E68" s="1222"/>
      <c r="F68" s="1209"/>
      <c r="G68" s="1209"/>
      <c r="H68" s="1223"/>
    </row>
    <row r="69" spans="1:8" ht="15" customHeight="1">
      <c r="A69" s="1222"/>
      <c r="B69" s="1209"/>
      <c r="C69" s="1209"/>
      <c r="D69" s="1223"/>
      <c r="E69" s="1222"/>
      <c r="F69" s="1209"/>
      <c r="G69" s="1209"/>
      <c r="H69" s="1223"/>
    </row>
    <row r="70" spans="1:8" ht="15" customHeight="1">
      <c r="A70" s="1222"/>
      <c r="B70" s="1209"/>
      <c r="C70" s="1209"/>
      <c r="D70" s="1223"/>
      <c r="E70" s="1222"/>
      <c r="F70" s="1209"/>
      <c r="G70" s="1209"/>
      <c r="H70" s="1223"/>
    </row>
    <row r="71" spans="1:8" ht="15" customHeight="1">
      <c r="A71" s="1222"/>
      <c r="B71" s="1209"/>
      <c r="C71" s="1209"/>
      <c r="D71" s="1223"/>
      <c r="E71" s="1222"/>
      <c r="F71" s="1209"/>
      <c r="G71" s="1209"/>
      <c r="H71" s="1223"/>
    </row>
    <row r="72" spans="1:8" ht="15" customHeight="1">
      <c r="A72" s="1222"/>
      <c r="B72" s="1209"/>
      <c r="C72" s="1209"/>
      <c r="D72" s="1223"/>
      <c r="E72" s="1222"/>
      <c r="F72" s="1209"/>
      <c r="G72" s="1209"/>
      <c r="H72" s="1223"/>
    </row>
    <row r="73" spans="1:8" ht="15" customHeight="1">
      <c r="A73" s="1222"/>
      <c r="B73" s="1209"/>
      <c r="C73" s="1209"/>
      <c r="D73" s="1223"/>
      <c r="E73" s="1222"/>
      <c r="F73" s="1209"/>
      <c r="G73" s="1209"/>
      <c r="H73" s="1223"/>
    </row>
    <row r="74" spans="1:8" ht="15" customHeight="1">
      <c r="A74" s="1222"/>
      <c r="B74" s="1209"/>
      <c r="C74" s="1209"/>
      <c r="D74" s="1223"/>
      <c r="E74" s="1222"/>
      <c r="F74" s="1209"/>
      <c r="G74" s="1209"/>
      <c r="H74" s="1223"/>
    </row>
    <row r="75" spans="1:8" ht="15" customHeight="1">
      <c r="A75" s="1222"/>
      <c r="B75" s="1209"/>
      <c r="C75" s="1209"/>
      <c r="D75" s="1223"/>
      <c r="E75" s="1222"/>
      <c r="F75" s="1209"/>
      <c r="G75" s="1209"/>
      <c r="H75" s="1223"/>
    </row>
    <row r="76" spans="1:8" ht="15" customHeight="1">
      <c r="A76" s="1224"/>
      <c r="B76" s="1225"/>
      <c r="C76" s="1225"/>
      <c r="D76" s="1226"/>
      <c r="E76" s="1224"/>
      <c r="F76" s="1225"/>
      <c r="G76" s="1225"/>
      <c r="H76" s="1226"/>
    </row>
    <row r="77" spans="1:8" ht="18.75">
      <c r="A77" s="1227" t="s">
        <v>470</v>
      </c>
      <c r="B77" s="1228"/>
      <c r="C77" s="1228"/>
      <c r="D77" s="1229"/>
      <c r="E77" s="1216" t="s">
        <v>471</v>
      </c>
      <c r="F77" s="1217"/>
      <c r="G77" s="1217"/>
      <c r="H77" s="1218"/>
    </row>
    <row r="78" spans="1:8" ht="15" customHeight="1">
      <c r="A78" s="1219"/>
      <c r="B78" s="1220"/>
      <c r="C78" s="1220"/>
      <c r="D78" s="1221"/>
      <c r="E78" s="1219"/>
      <c r="F78" s="1220"/>
      <c r="G78" s="1220"/>
      <c r="H78" s="1221"/>
    </row>
    <row r="79" spans="1:8" ht="15" customHeight="1">
      <c r="A79" s="1222"/>
      <c r="B79" s="1209"/>
      <c r="C79" s="1209"/>
      <c r="D79" s="1223"/>
      <c r="E79" s="1222"/>
      <c r="F79" s="1209"/>
      <c r="G79" s="1209"/>
      <c r="H79" s="1223"/>
    </row>
    <row r="80" spans="1:8" ht="15" customHeight="1">
      <c r="A80" s="1222"/>
      <c r="B80" s="1209"/>
      <c r="C80" s="1209"/>
      <c r="D80" s="1223"/>
      <c r="E80" s="1222"/>
      <c r="F80" s="1209"/>
      <c r="G80" s="1209"/>
      <c r="H80" s="1223"/>
    </row>
    <row r="81" spans="1:8" ht="15" customHeight="1">
      <c r="A81" s="1222"/>
      <c r="B81" s="1209"/>
      <c r="C81" s="1209"/>
      <c r="D81" s="1223"/>
      <c r="E81" s="1222"/>
      <c r="F81" s="1209"/>
      <c r="G81" s="1209"/>
      <c r="H81" s="1223"/>
    </row>
    <row r="82" spans="1:8" ht="15" customHeight="1">
      <c r="A82" s="1222"/>
      <c r="B82" s="1209"/>
      <c r="C82" s="1209"/>
      <c r="D82" s="1223"/>
      <c r="E82" s="1222"/>
      <c r="F82" s="1209"/>
      <c r="G82" s="1209"/>
      <c r="H82" s="1223"/>
    </row>
    <row r="83" spans="1:8" ht="15" customHeight="1">
      <c r="A83" s="1222"/>
      <c r="B83" s="1209"/>
      <c r="C83" s="1209"/>
      <c r="D83" s="1223"/>
      <c r="E83" s="1222"/>
      <c r="F83" s="1209"/>
      <c r="G83" s="1209"/>
      <c r="H83" s="1223"/>
    </row>
    <row r="84" spans="1:8" ht="15" customHeight="1">
      <c r="A84" s="1222"/>
      <c r="B84" s="1209"/>
      <c r="C84" s="1209"/>
      <c r="D84" s="1223"/>
      <c r="E84" s="1222"/>
      <c r="F84" s="1209"/>
      <c r="G84" s="1209"/>
      <c r="H84" s="1223"/>
    </row>
    <row r="85" spans="1:8" ht="15" customHeight="1">
      <c r="A85" s="1222"/>
      <c r="B85" s="1209"/>
      <c r="C85" s="1209"/>
      <c r="D85" s="1223"/>
      <c r="E85" s="1222"/>
      <c r="F85" s="1209"/>
      <c r="G85" s="1209"/>
      <c r="H85" s="1223"/>
    </row>
    <row r="86" spans="1:8" ht="15" customHeight="1">
      <c r="A86" s="1222"/>
      <c r="B86" s="1209"/>
      <c r="C86" s="1209"/>
      <c r="D86" s="1223"/>
      <c r="E86" s="1222"/>
      <c r="F86" s="1209"/>
      <c r="G86" s="1209"/>
      <c r="H86" s="1223"/>
    </row>
    <row r="87" spans="1:8" ht="15" customHeight="1">
      <c r="A87" s="1222"/>
      <c r="B87" s="1209"/>
      <c r="C87" s="1209"/>
      <c r="D87" s="1223"/>
      <c r="E87" s="1222"/>
      <c r="F87" s="1209"/>
      <c r="G87" s="1209"/>
      <c r="H87" s="1223"/>
    </row>
    <row r="88" spans="1:8" ht="15" customHeight="1">
      <c r="A88" s="1222"/>
      <c r="B88" s="1209"/>
      <c r="C88" s="1209"/>
      <c r="D88" s="1223"/>
      <c r="E88" s="1222"/>
      <c r="F88" s="1209"/>
      <c r="G88" s="1209"/>
      <c r="H88" s="1223"/>
    </row>
    <row r="89" spans="1:8" ht="15" customHeight="1">
      <c r="A89" s="1222"/>
      <c r="B89" s="1209"/>
      <c r="C89" s="1209"/>
      <c r="D89" s="1223"/>
      <c r="E89" s="1222"/>
      <c r="F89" s="1209"/>
      <c r="G89" s="1209"/>
      <c r="H89" s="1223"/>
    </row>
    <row r="90" spans="1:8" ht="15" customHeight="1">
      <c r="A90" s="1222"/>
      <c r="B90" s="1209"/>
      <c r="C90" s="1209"/>
      <c r="D90" s="1223"/>
      <c r="E90" s="1222"/>
      <c r="F90" s="1209"/>
      <c r="G90" s="1209"/>
      <c r="H90" s="1223"/>
    </row>
    <row r="91" spans="1:8" ht="15" customHeight="1">
      <c r="A91" s="1222"/>
      <c r="B91" s="1209"/>
      <c r="C91" s="1209"/>
      <c r="D91" s="1223"/>
      <c r="E91" s="1222"/>
      <c r="F91" s="1209"/>
      <c r="G91" s="1209"/>
      <c r="H91" s="1223"/>
    </row>
    <row r="92" spans="1:8" ht="15" customHeight="1">
      <c r="A92" s="1222"/>
      <c r="B92" s="1209"/>
      <c r="C92" s="1209"/>
      <c r="D92" s="1223"/>
      <c r="E92" s="1222"/>
      <c r="F92" s="1209"/>
      <c r="G92" s="1209"/>
      <c r="H92" s="1223"/>
    </row>
    <row r="93" spans="1:8" ht="15" customHeight="1">
      <c r="A93" s="1224"/>
      <c r="B93" s="1225"/>
      <c r="C93" s="1225"/>
      <c r="D93" s="1226"/>
      <c r="E93" s="1224"/>
      <c r="F93" s="1225"/>
      <c r="G93" s="1225"/>
      <c r="H93" s="1226"/>
    </row>
    <row r="94" spans="1:8" ht="18.75">
      <c r="A94" s="1213" t="s">
        <v>472</v>
      </c>
      <c r="B94" s="1214"/>
      <c r="C94" s="1214"/>
      <c r="D94" s="1214"/>
      <c r="E94" s="1216" t="s">
        <v>473</v>
      </c>
      <c r="F94" s="1217"/>
      <c r="G94" s="1217"/>
      <c r="H94" s="1218"/>
    </row>
    <row r="95" spans="1:8" ht="15" customHeight="1">
      <c r="A95" s="1219" t="s">
        <v>466</v>
      </c>
      <c r="B95" s="1220"/>
      <c r="C95" s="1220"/>
      <c r="D95" s="1221"/>
      <c r="E95" s="1219"/>
      <c r="F95" s="1220"/>
      <c r="G95" s="1220"/>
      <c r="H95" s="1221"/>
    </row>
    <row r="96" spans="1:8" ht="15" customHeight="1">
      <c r="A96" s="1222"/>
      <c r="B96" s="1209"/>
      <c r="C96" s="1209"/>
      <c r="D96" s="1223"/>
      <c r="E96" s="1222"/>
      <c r="F96" s="1209"/>
      <c r="G96" s="1209"/>
      <c r="H96" s="1223"/>
    </row>
    <row r="97" spans="1:8" ht="15" customHeight="1">
      <c r="A97" s="1222"/>
      <c r="B97" s="1209"/>
      <c r="C97" s="1209"/>
      <c r="D97" s="1223"/>
      <c r="E97" s="1222"/>
      <c r="F97" s="1209"/>
      <c r="G97" s="1209"/>
      <c r="H97" s="1223"/>
    </row>
    <row r="98" spans="1:8" ht="15" customHeight="1">
      <c r="A98" s="1222"/>
      <c r="B98" s="1209"/>
      <c r="C98" s="1209"/>
      <c r="D98" s="1223"/>
      <c r="E98" s="1222"/>
      <c r="F98" s="1209"/>
      <c r="G98" s="1209"/>
      <c r="H98" s="1223"/>
    </row>
    <row r="99" spans="1:8" ht="15" customHeight="1">
      <c r="A99" s="1222"/>
      <c r="B99" s="1209"/>
      <c r="C99" s="1209"/>
      <c r="D99" s="1223"/>
      <c r="E99" s="1222"/>
      <c r="F99" s="1209"/>
      <c r="G99" s="1209"/>
      <c r="H99" s="1223"/>
    </row>
    <row r="100" spans="1:8" ht="15" customHeight="1">
      <c r="A100" s="1222"/>
      <c r="B100" s="1209"/>
      <c r="C100" s="1209"/>
      <c r="D100" s="1223"/>
      <c r="E100" s="1222"/>
      <c r="F100" s="1209"/>
      <c r="G100" s="1209"/>
      <c r="H100" s="1223"/>
    </row>
    <row r="101" spans="1:8" ht="15" customHeight="1">
      <c r="A101" s="1222"/>
      <c r="B101" s="1209"/>
      <c r="C101" s="1209"/>
      <c r="D101" s="1223"/>
      <c r="E101" s="1222"/>
      <c r="F101" s="1209"/>
      <c r="G101" s="1209"/>
      <c r="H101" s="1223"/>
    </row>
    <row r="102" spans="1:8" ht="15" customHeight="1">
      <c r="A102" s="1222"/>
      <c r="B102" s="1209"/>
      <c r="C102" s="1209"/>
      <c r="D102" s="1223"/>
      <c r="E102" s="1222"/>
      <c r="F102" s="1209"/>
      <c r="G102" s="1209"/>
      <c r="H102" s="1223"/>
    </row>
    <row r="103" spans="1:8" ht="15" customHeight="1">
      <c r="A103" s="1222"/>
      <c r="B103" s="1209"/>
      <c r="C103" s="1209"/>
      <c r="D103" s="1223"/>
      <c r="E103" s="1222"/>
      <c r="F103" s="1209"/>
      <c r="G103" s="1209"/>
      <c r="H103" s="1223"/>
    </row>
    <row r="104" spans="1:8" ht="15" customHeight="1">
      <c r="A104" s="1222"/>
      <c r="B104" s="1209"/>
      <c r="C104" s="1209"/>
      <c r="D104" s="1223"/>
      <c r="E104" s="1222"/>
      <c r="F104" s="1209"/>
      <c r="G104" s="1209"/>
      <c r="H104" s="1223"/>
    </row>
    <row r="105" spans="1:8" ht="15" customHeight="1">
      <c r="A105" s="1222"/>
      <c r="B105" s="1209"/>
      <c r="C105" s="1209"/>
      <c r="D105" s="1223"/>
      <c r="E105" s="1222"/>
      <c r="F105" s="1209"/>
      <c r="G105" s="1209"/>
      <c r="H105" s="1223"/>
    </row>
    <row r="106" spans="1:8" ht="15" customHeight="1">
      <c r="A106" s="1222"/>
      <c r="B106" s="1209"/>
      <c r="C106" s="1209"/>
      <c r="D106" s="1223"/>
      <c r="E106" s="1222"/>
      <c r="F106" s="1209"/>
      <c r="G106" s="1209"/>
      <c r="H106" s="1223"/>
    </row>
    <row r="107" spans="1:8" ht="15" customHeight="1">
      <c r="A107" s="1222"/>
      <c r="B107" s="1209"/>
      <c r="C107" s="1209"/>
      <c r="D107" s="1223"/>
      <c r="E107" s="1222"/>
      <c r="F107" s="1209"/>
      <c r="G107" s="1209"/>
      <c r="H107" s="1223"/>
    </row>
    <row r="108" spans="1:8" ht="15" customHeight="1">
      <c r="A108" s="1222"/>
      <c r="B108" s="1209"/>
      <c r="C108" s="1209"/>
      <c r="D108" s="1223"/>
      <c r="E108" s="1222"/>
      <c r="F108" s="1209"/>
      <c r="G108" s="1209"/>
      <c r="H108" s="1223"/>
    </row>
    <row r="109" spans="1:8" ht="15" customHeight="1">
      <c r="A109" s="1222"/>
      <c r="B109" s="1209"/>
      <c r="C109" s="1209"/>
      <c r="D109" s="1223"/>
      <c r="E109" s="1222"/>
      <c r="F109" s="1209"/>
      <c r="G109" s="1209"/>
      <c r="H109" s="1223"/>
    </row>
    <row r="110" spans="1:8" ht="15" customHeight="1">
      <c r="A110" s="1224"/>
      <c r="B110" s="1225"/>
      <c r="C110" s="1225"/>
      <c r="D110" s="1226"/>
      <c r="E110" s="1224"/>
      <c r="F110" s="1225"/>
      <c r="G110" s="1225"/>
      <c r="H110" s="1226"/>
    </row>
    <row r="111" spans="1:8">
      <c r="A111" s="1230"/>
      <c r="B111" s="1231"/>
      <c r="C111" s="1234" t="s">
        <v>445</v>
      </c>
      <c r="D111" s="1235"/>
      <c r="E111" s="1235"/>
      <c r="F111" s="1235"/>
      <c r="G111" s="1235"/>
      <c r="H111" s="1236" t="s">
        <v>474</v>
      </c>
    </row>
    <row r="112" spans="1:8">
      <c r="A112" s="1232"/>
      <c r="B112" s="1233"/>
      <c r="C112" s="1237" t="s">
        <v>458</v>
      </c>
      <c r="D112" s="1238"/>
      <c r="E112" s="1238"/>
      <c r="F112" s="1238"/>
      <c r="G112" s="1238"/>
      <c r="H112" s="1236"/>
    </row>
    <row r="113" spans="1:8" ht="12" customHeight="1">
      <c r="A113" s="1232"/>
      <c r="B113" s="1233"/>
      <c r="C113" s="1239"/>
      <c r="D113" s="1240"/>
      <c r="E113" s="1240"/>
      <c r="F113" s="1240"/>
      <c r="G113" s="1240"/>
      <c r="H113" s="1236"/>
    </row>
    <row r="114" spans="1:8" ht="30" customHeight="1">
      <c r="A114" s="1210" t="s">
        <v>459</v>
      </c>
      <c r="B114" s="1211"/>
      <c r="C114" s="1211"/>
      <c r="D114" s="1211"/>
      <c r="E114" s="1211"/>
      <c r="F114" s="1211"/>
      <c r="G114" s="1211"/>
      <c r="H114" s="1212"/>
    </row>
    <row r="115" spans="1:8" ht="18.75">
      <c r="A115" s="1213" t="s">
        <v>475</v>
      </c>
      <c r="B115" s="1214"/>
      <c r="C115" s="1214"/>
      <c r="D115" s="1215"/>
      <c r="E115" s="1216" t="s">
        <v>476</v>
      </c>
      <c r="F115" s="1217"/>
      <c r="G115" s="1217"/>
      <c r="H115" s="1218"/>
    </row>
    <row r="116" spans="1:8" ht="15" customHeight="1">
      <c r="A116" s="1219"/>
      <c r="B116" s="1220"/>
      <c r="C116" s="1220"/>
      <c r="D116" s="1221"/>
      <c r="E116" s="1219"/>
      <c r="F116" s="1220"/>
      <c r="G116" s="1220"/>
      <c r="H116" s="1221"/>
    </row>
    <row r="117" spans="1:8" ht="15" customHeight="1">
      <c r="A117" s="1222"/>
      <c r="B117" s="1209"/>
      <c r="C117" s="1209"/>
      <c r="D117" s="1223"/>
      <c r="E117" s="1222"/>
      <c r="F117" s="1209"/>
      <c r="G117" s="1209"/>
      <c r="H117" s="1223"/>
    </row>
    <row r="118" spans="1:8" ht="15" customHeight="1">
      <c r="A118" s="1222"/>
      <c r="B118" s="1209"/>
      <c r="C118" s="1209"/>
      <c r="D118" s="1223"/>
      <c r="E118" s="1222"/>
      <c r="F118" s="1209"/>
      <c r="G118" s="1209"/>
      <c r="H118" s="1223"/>
    </row>
    <row r="119" spans="1:8" ht="15" customHeight="1">
      <c r="A119" s="1222"/>
      <c r="B119" s="1209"/>
      <c r="C119" s="1209"/>
      <c r="D119" s="1223"/>
      <c r="E119" s="1222"/>
      <c r="F119" s="1209"/>
      <c r="G119" s="1209"/>
      <c r="H119" s="1223"/>
    </row>
    <row r="120" spans="1:8" ht="15" customHeight="1">
      <c r="A120" s="1222"/>
      <c r="B120" s="1209"/>
      <c r="C120" s="1209"/>
      <c r="D120" s="1223"/>
      <c r="E120" s="1222"/>
      <c r="F120" s="1209"/>
      <c r="G120" s="1209"/>
      <c r="H120" s="1223"/>
    </row>
    <row r="121" spans="1:8" ht="15" customHeight="1">
      <c r="A121" s="1222"/>
      <c r="B121" s="1209"/>
      <c r="C121" s="1209"/>
      <c r="D121" s="1223"/>
      <c r="E121" s="1222"/>
      <c r="F121" s="1209"/>
      <c r="G121" s="1209"/>
      <c r="H121" s="1223"/>
    </row>
    <row r="122" spans="1:8" ht="15" customHeight="1">
      <c r="A122" s="1222"/>
      <c r="B122" s="1209"/>
      <c r="C122" s="1209"/>
      <c r="D122" s="1223"/>
      <c r="E122" s="1222"/>
      <c r="F122" s="1209"/>
      <c r="G122" s="1209"/>
      <c r="H122" s="1223"/>
    </row>
    <row r="123" spans="1:8" ht="15" customHeight="1">
      <c r="A123" s="1222"/>
      <c r="B123" s="1209"/>
      <c r="C123" s="1209"/>
      <c r="D123" s="1223"/>
      <c r="E123" s="1222"/>
      <c r="F123" s="1209"/>
      <c r="G123" s="1209"/>
      <c r="H123" s="1223"/>
    </row>
    <row r="124" spans="1:8" ht="15" customHeight="1">
      <c r="A124" s="1222"/>
      <c r="B124" s="1209"/>
      <c r="C124" s="1209"/>
      <c r="D124" s="1223"/>
      <c r="E124" s="1222"/>
      <c r="F124" s="1209"/>
      <c r="G124" s="1209"/>
      <c r="H124" s="1223"/>
    </row>
    <row r="125" spans="1:8" ht="15" customHeight="1">
      <c r="A125" s="1222"/>
      <c r="B125" s="1209"/>
      <c r="C125" s="1209"/>
      <c r="D125" s="1223"/>
      <c r="E125" s="1222"/>
      <c r="F125" s="1209"/>
      <c r="G125" s="1209"/>
      <c r="H125" s="1223"/>
    </row>
    <row r="126" spans="1:8" ht="15" customHeight="1">
      <c r="A126" s="1222"/>
      <c r="B126" s="1209"/>
      <c r="C126" s="1209"/>
      <c r="D126" s="1223"/>
      <c r="E126" s="1222"/>
      <c r="F126" s="1209"/>
      <c r="G126" s="1209"/>
      <c r="H126" s="1223"/>
    </row>
    <row r="127" spans="1:8" ht="15" customHeight="1">
      <c r="A127" s="1222"/>
      <c r="B127" s="1209"/>
      <c r="C127" s="1209"/>
      <c r="D127" s="1223"/>
      <c r="E127" s="1222"/>
      <c r="F127" s="1209"/>
      <c r="G127" s="1209"/>
      <c r="H127" s="1223"/>
    </row>
    <row r="128" spans="1:8" ht="15" customHeight="1">
      <c r="A128" s="1222"/>
      <c r="B128" s="1209"/>
      <c r="C128" s="1209"/>
      <c r="D128" s="1223"/>
      <c r="E128" s="1222"/>
      <c r="F128" s="1209"/>
      <c r="G128" s="1209"/>
      <c r="H128" s="1223"/>
    </row>
    <row r="129" spans="1:8" ht="15" customHeight="1">
      <c r="A129" s="1222"/>
      <c r="B129" s="1209"/>
      <c r="C129" s="1209"/>
      <c r="D129" s="1223"/>
      <c r="E129" s="1222"/>
      <c r="F129" s="1209"/>
      <c r="G129" s="1209"/>
      <c r="H129" s="1223"/>
    </row>
    <row r="130" spans="1:8" ht="15" customHeight="1">
      <c r="A130" s="1222"/>
      <c r="B130" s="1209"/>
      <c r="C130" s="1209"/>
      <c r="D130" s="1223"/>
      <c r="E130" s="1222"/>
      <c r="F130" s="1209"/>
      <c r="G130" s="1209"/>
      <c r="H130" s="1223"/>
    </row>
    <row r="131" spans="1:8" ht="15" customHeight="1">
      <c r="A131" s="1224"/>
      <c r="B131" s="1225"/>
      <c r="C131" s="1225"/>
      <c r="D131" s="1226"/>
      <c r="E131" s="1224"/>
      <c r="F131" s="1225"/>
      <c r="G131" s="1225"/>
      <c r="H131" s="1226"/>
    </row>
    <row r="132" spans="1:8" ht="18.75">
      <c r="A132" s="1227" t="s">
        <v>477</v>
      </c>
      <c r="B132" s="1228"/>
      <c r="C132" s="1228"/>
      <c r="D132" s="1229"/>
      <c r="E132" s="1216" t="s">
        <v>478</v>
      </c>
      <c r="F132" s="1217"/>
      <c r="G132" s="1217"/>
      <c r="H132" s="1218"/>
    </row>
    <row r="133" spans="1:8" ht="15" customHeight="1">
      <c r="A133" s="1219"/>
      <c r="B133" s="1220"/>
      <c r="C133" s="1220"/>
      <c r="D133" s="1221"/>
      <c r="E133" s="1219"/>
      <c r="F133" s="1220"/>
      <c r="G133" s="1220"/>
      <c r="H133" s="1221"/>
    </row>
    <row r="134" spans="1:8" ht="15" customHeight="1">
      <c r="A134" s="1222"/>
      <c r="B134" s="1209"/>
      <c r="C134" s="1209"/>
      <c r="D134" s="1223"/>
      <c r="E134" s="1222"/>
      <c r="F134" s="1209"/>
      <c r="G134" s="1209"/>
      <c r="H134" s="1223"/>
    </row>
    <row r="135" spans="1:8" ht="15" customHeight="1">
      <c r="A135" s="1222"/>
      <c r="B135" s="1209"/>
      <c r="C135" s="1209"/>
      <c r="D135" s="1223"/>
      <c r="E135" s="1222"/>
      <c r="F135" s="1209"/>
      <c r="G135" s="1209"/>
      <c r="H135" s="1223"/>
    </row>
    <row r="136" spans="1:8" ht="15" customHeight="1">
      <c r="A136" s="1222"/>
      <c r="B136" s="1209"/>
      <c r="C136" s="1209"/>
      <c r="D136" s="1223"/>
      <c r="E136" s="1222"/>
      <c r="F136" s="1209"/>
      <c r="G136" s="1209"/>
      <c r="H136" s="1223"/>
    </row>
    <row r="137" spans="1:8" ht="15" customHeight="1">
      <c r="A137" s="1222"/>
      <c r="B137" s="1209"/>
      <c r="C137" s="1209"/>
      <c r="D137" s="1223"/>
      <c r="E137" s="1222"/>
      <c r="F137" s="1209"/>
      <c r="G137" s="1209"/>
      <c r="H137" s="1223"/>
    </row>
    <row r="138" spans="1:8" ht="15" customHeight="1">
      <c r="A138" s="1222"/>
      <c r="B138" s="1209"/>
      <c r="C138" s="1209"/>
      <c r="D138" s="1223"/>
      <c r="E138" s="1222"/>
      <c r="F138" s="1209"/>
      <c r="G138" s="1209"/>
      <c r="H138" s="1223"/>
    </row>
    <row r="139" spans="1:8" ht="15" customHeight="1">
      <c r="A139" s="1222"/>
      <c r="B139" s="1209"/>
      <c r="C139" s="1209"/>
      <c r="D139" s="1223"/>
      <c r="E139" s="1222"/>
      <c r="F139" s="1209"/>
      <c r="G139" s="1209"/>
      <c r="H139" s="1223"/>
    </row>
    <row r="140" spans="1:8" ht="15" customHeight="1">
      <c r="A140" s="1222"/>
      <c r="B140" s="1209"/>
      <c r="C140" s="1209"/>
      <c r="D140" s="1223"/>
      <c r="E140" s="1222"/>
      <c r="F140" s="1209"/>
      <c r="G140" s="1209"/>
      <c r="H140" s="1223"/>
    </row>
    <row r="141" spans="1:8" ht="15" customHeight="1">
      <c r="A141" s="1222"/>
      <c r="B141" s="1209"/>
      <c r="C141" s="1209"/>
      <c r="D141" s="1223"/>
      <c r="E141" s="1222"/>
      <c r="F141" s="1209"/>
      <c r="G141" s="1209"/>
      <c r="H141" s="1223"/>
    </row>
    <row r="142" spans="1:8" ht="15" customHeight="1">
      <c r="A142" s="1222"/>
      <c r="B142" s="1209"/>
      <c r="C142" s="1209"/>
      <c r="D142" s="1223"/>
      <c r="E142" s="1222"/>
      <c r="F142" s="1209"/>
      <c r="G142" s="1209"/>
      <c r="H142" s="1223"/>
    </row>
    <row r="143" spans="1:8" ht="15" customHeight="1">
      <c r="A143" s="1222"/>
      <c r="B143" s="1209"/>
      <c r="C143" s="1209"/>
      <c r="D143" s="1223"/>
      <c r="E143" s="1222"/>
      <c r="F143" s="1209"/>
      <c r="G143" s="1209"/>
      <c r="H143" s="1223"/>
    </row>
    <row r="144" spans="1:8" ht="15" customHeight="1">
      <c r="A144" s="1222"/>
      <c r="B144" s="1209"/>
      <c r="C144" s="1209"/>
      <c r="D144" s="1223"/>
      <c r="E144" s="1222"/>
      <c r="F144" s="1209"/>
      <c r="G144" s="1209"/>
      <c r="H144" s="1223"/>
    </row>
    <row r="145" spans="1:8" ht="15" customHeight="1">
      <c r="A145" s="1222"/>
      <c r="B145" s="1209"/>
      <c r="C145" s="1209"/>
      <c r="D145" s="1223"/>
      <c r="E145" s="1222"/>
      <c r="F145" s="1209"/>
      <c r="G145" s="1209"/>
      <c r="H145" s="1223"/>
    </row>
    <row r="146" spans="1:8" ht="15" customHeight="1">
      <c r="A146" s="1222"/>
      <c r="B146" s="1209"/>
      <c r="C146" s="1209"/>
      <c r="D146" s="1223"/>
      <c r="E146" s="1222"/>
      <c r="F146" s="1209"/>
      <c r="G146" s="1209"/>
      <c r="H146" s="1223"/>
    </row>
    <row r="147" spans="1:8" ht="15" customHeight="1">
      <c r="A147" s="1222"/>
      <c r="B147" s="1209"/>
      <c r="C147" s="1209"/>
      <c r="D147" s="1223"/>
      <c r="E147" s="1222"/>
      <c r="F147" s="1209"/>
      <c r="G147" s="1209"/>
      <c r="H147" s="1223"/>
    </row>
    <row r="148" spans="1:8" ht="15" customHeight="1">
      <c r="A148" s="1224"/>
      <c r="B148" s="1225"/>
      <c r="C148" s="1225"/>
      <c r="D148" s="1226"/>
      <c r="E148" s="1224"/>
      <c r="F148" s="1225"/>
      <c r="G148" s="1225"/>
      <c r="H148" s="1226"/>
    </row>
    <row r="149" spans="1:8" ht="18.75">
      <c r="A149" s="1213" t="s">
        <v>479</v>
      </c>
      <c r="B149" s="1214"/>
      <c r="C149" s="1214"/>
      <c r="D149" s="1214"/>
      <c r="E149" s="1216" t="s">
        <v>480</v>
      </c>
      <c r="F149" s="1217"/>
      <c r="G149" s="1217"/>
      <c r="H149" s="1218"/>
    </row>
    <row r="150" spans="1:8" ht="15" customHeight="1">
      <c r="A150" s="1219" t="s">
        <v>466</v>
      </c>
      <c r="B150" s="1220"/>
      <c r="C150" s="1220"/>
      <c r="D150" s="1221"/>
      <c r="E150" s="1219"/>
      <c r="F150" s="1220"/>
      <c r="G150" s="1220"/>
      <c r="H150" s="1221"/>
    </row>
    <row r="151" spans="1:8" ht="15" customHeight="1">
      <c r="A151" s="1222"/>
      <c r="B151" s="1209"/>
      <c r="C151" s="1209"/>
      <c r="D151" s="1223"/>
      <c r="E151" s="1222"/>
      <c r="F151" s="1209"/>
      <c r="G151" s="1209"/>
      <c r="H151" s="1223"/>
    </row>
    <row r="152" spans="1:8" ht="15" customHeight="1">
      <c r="A152" s="1222"/>
      <c r="B152" s="1209"/>
      <c r="C152" s="1209"/>
      <c r="D152" s="1223"/>
      <c r="E152" s="1222"/>
      <c r="F152" s="1209"/>
      <c r="G152" s="1209"/>
      <c r="H152" s="1223"/>
    </row>
    <row r="153" spans="1:8" ht="15" customHeight="1">
      <c r="A153" s="1222"/>
      <c r="B153" s="1209"/>
      <c r="C153" s="1209"/>
      <c r="D153" s="1223"/>
      <c r="E153" s="1222"/>
      <c r="F153" s="1209"/>
      <c r="G153" s="1209"/>
      <c r="H153" s="1223"/>
    </row>
    <row r="154" spans="1:8" ht="15" customHeight="1">
      <c r="A154" s="1222"/>
      <c r="B154" s="1209"/>
      <c r="C154" s="1209"/>
      <c r="D154" s="1223"/>
      <c r="E154" s="1222"/>
      <c r="F154" s="1209"/>
      <c r="G154" s="1209"/>
      <c r="H154" s="1223"/>
    </row>
    <row r="155" spans="1:8" ht="15" customHeight="1">
      <c r="A155" s="1222"/>
      <c r="B155" s="1209"/>
      <c r="C155" s="1209"/>
      <c r="D155" s="1223"/>
      <c r="E155" s="1222"/>
      <c r="F155" s="1209"/>
      <c r="G155" s="1209"/>
      <c r="H155" s="1223"/>
    </row>
    <row r="156" spans="1:8" ht="15" customHeight="1">
      <c r="A156" s="1222"/>
      <c r="B156" s="1209"/>
      <c r="C156" s="1209"/>
      <c r="D156" s="1223"/>
      <c r="E156" s="1222"/>
      <c r="F156" s="1209"/>
      <c r="G156" s="1209"/>
      <c r="H156" s="1223"/>
    </row>
    <row r="157" spans="1:8" ht="15" customHeight="1">
      <c r="A157" s="1222"/>
      <c r="B157" s="1209"/>
      <c r="C157" s="1209"/>
      <c r="D157" s="1223"/>
      <c r="E157" s="1222"/>
      <c r="F157" s="1209"/>
      <c r="G157" s="1209"/>
      <c r="H157" s="1223"/>
    </row>
    <row r="158" spans="1:8" ht="15" customHeight="1">
      <c r="A158" s="1222"/>
      <c r="B158" s="1209"/>
      <c r="C158" s="1209"/>
      <c r="D158" s="1223"/>
      <c r="E158" s="1222"/>
      <c r="F158" s="1209"/>
      <c r="G158" s="1209"/>
      <c r="H158" s="1223"/>
    </row>
    <row r="159" spans="1:8" ht="15" customHeight="1">
      <c r="A159" s="1222"/>
      <c r="B159" s="1209"/>
      <c r="C159" s="1209"/>
      <c r="D159" s="1223"/>
      <c r="E159" s="1222"/>
      <c r="F159" s="1209"/>
      <c r="G159" s="1209"/>
      <c r="H159" s="1223"/>
    </row>
    <row r="160" spans="1:8" ht="15" customHeight="1">
      <c r="A160" s="1222"/>
      <c r="B160" s="1209"/>
      <c r="C160" s="1209"/>
      <c r="D160" s="1223"/>
      <c r="E160" s="1222"/>
      <c r="F160" s="1209"/>
      <c r="G160" s="1209"/>
      <c r="H160" s="1223"/>
    </row>
    <row r="161" spans="1:8" ht="15" customHeight="1">
      <c r="A161" s="1222"/>
      <c r="B161" s="1209"/>
      <c r="C161" s="1209"/>
      <c r="D161" s="1223"/>
      <c r="E161" s="1222"/>
      <c r="F161" s="1209"/>
      <c r="G161" s="1209"/>
      <c r="H161" s="1223"/>
    </row>
    <row r="162" spans="1:8" ht="15" customHeight="1">
      <c r="A162" s="1222"/>
      <c r="B162" s="1209"/>
      <c r="C162" s="1209"/>
      <c r="D162" s="1223"/>
      <c r="E162" s="1222"/>
      <c r="F162" s="1209"/>
      <c r="G162" s="1209"/>
      <c r="H162" s="1223"/>
    </row>
    <row r="163" spans="1:8" ht="15" customHeight="1">
      <c r="A163" s="1222"/>
      <c r="B163" s="1209"/>
      <c r="C163" s="1209"/>
      <c r="D163" s="1223"/>
      <c r="E163" s="1222"/>
      <c r="F163" s="1209"/>
      <c r="G163" s="1209"/>
      <c r="H163" s="1223"/>
    </row>
    <row r="164" spans="1:8" ht="15" customHeight="1">
      <c r="A164" s="1222"/>
      <c r="B164" s="1209"/>
      <c r="C164" s="1209"/>
      <c r="D164" s="1223"/>
      <c r="E164" s="1222"/>
      <c r="F164" s="1209"/>
      <c r="G164" s="1209"/>
      <c r="H164" s="1223"/>
    </row>
    <row r="165" spans="1:8" ht="15" customHeight="1">
      <c r="A165" s="1224"/>
      <c r="B165" s="1225"/>
      <c r="C165" s="1225"/>
      <c r="D165" s="1226"/>
      <c r="E165" s="1224"/>
      <c r="F165" s="1225"/>
      <c r="G165" s="1225"/>
      <c r="H165" s="1226"/>
    </row>
    <row r="166" spans="1:8">
      <c r="A166" s="1230"/>
      <c r="B166" s="1231"/>
      <c r="C166" s="1234" t="s">
        <v>445</v>
      </c>
      <c r="D166" s="1235"/>
      <c r="E166" s="1235"/>
      <c r="F166" s="1235"/>
      <c r="G166" s="1235"/>
      <c r="H166" s="1236" t="s">
        <v>481</v>
      </c>
    </row>
    <row r="167" spans="1:8">
      <c r="A167" s="1232"/>
      <c r="B167" s="1233"/>
      <c r="C167" s="1237" t="s">
        <v>458</v>
      </c>
      <c r="D167" s="1238"/>
      <c r="E167" s="1238"/>
      <c r="F167" s="1238"/>
      <c r="G167" s="1238"/>
      <c r="H167" s="1236"/>
    </row>
    <row r="168" spans="1:8">
      <c r="A168" s="1232"/>
      <c r="B168" s="1233"/>
      <c r="C168" s="1239"/>
      <c r="D168" s="1240"/>
      <c r="E168" s="1240"/>
      <c r="F168" s="1240"/>
      <c r="G168" s="1240"/>
      <c r="H168" s="1236"/>
    </row>
    <row r="169" spans="1:8" ht="30" customHeight="1">
      <c r="A169" s="1210" t="s">
        <v>459</v>
      </c>
      <c r="B169" s="1211"/>
      <c r="C169" s="1211"/>
      <c r="D169" s="1211"/>
      <c r="E169" s="1211"/>
      <c r="F169" s="1211"/>
      <c r="G169" s="1211"/>
      <c r="H169" s="1212"/>
    </row>
    <row r="170" spans="1:8" ht="18.75">
      <c r="A170" s="1213" t="s">
        <v>482</v>
      </c>
      <c r="B170" s="1214"/>
      <c r="C170" s="1214"/>
      <c r="D170" s="1215"/>
      <c r="E170" s="1216" t="s">
        <v>483</v>
      </c>
      <c r="F170" s="1217"/>
      <c r="G170" s="1217"/>
      <c r="H170" s="1218"/>
    </row>
    <row r="171" spans="1:8" ht="15" customHeight="1">
      <c r="A171" s="1219"/>
      <c r="B171" s="1220"/>
      <c r="C171" s="1220"/>
      <c r="D171" s="1221"/>
      <c r="E171" s="1219"/>
      <c r="F171" s="1220"/>
      <c r="G171" s="1220"/>
      <c r="H171" s="1221"/>
    </row>
    <row r="172" spans="1:8" ht="15" customHeight="1">
      <c r="A172" s="1222"/>
      <c r="B172" s="1209"/>
      <c r="C172" s="1209"/>
      <c r="D172" s="1223"/>
      <c r="E172" s="1222"/>
      <c r="F172" s="1209"/>
      <c r="G172" s="1209"/>
      <c r="H172" s="1223"/>
    </row>
    <row r="173" spans="1:8" ht="15" customHeight="1">
      <c r="A173" s="1222"/>
      <c r="B173" s="1209"/>
      <c r="C173" s="1209"/>
      <c r="D173" s="1223"/>
      <c r="E173" s="1222"/>
      <c r="F173" s="1209"/>
      <c r="G173" s="1209"/>
      <c r="H173" s="1223"/>
    </row>
    <row r="174" spans="1:8" ht="15" customHeight="1">
      <c r="A174" s="1222"/>
      <c r="B174" s="1209"/>
      <c r="C174" s="1209"/>
      <c r="D174" s="1223"/>
      <c r="E174" s="1222"/>
      <c r="F174" s="1209"/>
      <c r="G174" s="1209"/>
      <c r="H174" s="1223"/>
    </row>
    <row r="175" spans="1:8" ht="15" customHeight="1">
      <c r="A175" s="1222"/>
      <c r="B175" s="1209"/>
      <c r="C175" s="1209"/>
      <c r="D175" s="1223"/>
      <c r="E175" s="1222"/>
      <c r="F175" s="1209"/>
      <c r="G175" s="1209"/>
      <c r="H175" s="1223"/>
    </row>
    <row r="176" spans="1:8" ht="15" customHeight="1">
      <c r="A176" s="1222"/>
      <c r="B176" s="1209"/>
      <c r="C176" s="1209"/>
      <c r="D176" s="1223"/>
      <c r="E176" s="1222"/>
      <c r="F176" s="1209"/>
      <c r="G176" s="1209"/>
      <c r="H176" s="1223"/>
    </row>
    <row r="177" spans="1:8" ht="15" customHeight="1">
      <c r="A177" s="1222"/>
      <c r="B177" s="1209"/>
      <c r="C177" s="1209"/>
      <c r="D177" s="1223"/>
      <c r="E177" s="1222"/>
      <c r="F177" s="1209"/>
      <c r="G177" s="1209"/>
      <c r="H177" s="1223"/>
    </row>
    <row r="178" spans="1:8" ht="15" customHeight="1">
      <c r="A178" s="1222"/>
      <c r="B178" s="1209"/>
      <c r="C178" s="1209"/>
      <c r="D178" s="1223"/>
      <c r="E178" s="1222"/>
      <c r="F178" s="1209"/>
      <c r="G178" s="1209"/>
      <c r="H178" s="1223"/>
    </row>
    <row r="179" spans="1:8" ht="15" customHeight="1">
      <c r="A179" s="1222"/>
      <c r="B179" s="1209"/>
      <c r="C179" s="1209"/>
      <c r="D179" s="1223"/>
      <c r="E179" s="1222"/>
      <c r="F179" s="1209"/>
      <c r="G179" s="1209"/>
      <c r="H179" s="1223"/>
    </row>
    <row r="180" spans="1:8" ht="15" customHeight="1">
      <c r="A180" s="1222"/>
      <c r="B180" s="1209"/>
      <c r="C180" s="1209"/>
      <c r="D180" s="1223"/>
      <c r="E180" s="1222"/>
      <c r="F180" s="1209"/>
      <c r="G180" s="1209"/>
      <c r="H180" s="1223"/>
    </row>
    <row r="181" spans="1:8" ht="15" customHeight="1">
      <c r="A181" s="1222"/>
      <c r="B181" s="1209"/>
      <c r="C181" s="1209"/>
      <c r="D181" s="1223"/>
      <c r="E181" s="1222"/>
      <c r="F181" s="1209"/>
      <c r="G181" s="1209"/>
      <c r="H181" s="1223"/>
    </row>
    <row r="182" spans="1:8" ht="15" customHeight="1">
      <c r="A182" s="1222"/>
      <c r="B182" s="1209"/>
      <c r="C182" s="1209"/>
      <c r="D182" s="1223"/>
      <c r="E182" s="1222"/>
      <c r="F182" s="1209"/>
      <c r="G182" s="1209"/>
      <c r="H182" s="1223"/>
    </row>
    <row r="183" spans="1:8" ht="15" customHeight="1">
      <c r="A183" s="1222"/>
      <c r="B183" s="1209"/>
      <c r="C183" s="1209"/>
      <c r="D183" s="1223"/>
      <c r="E183" s="1222"/>
      <c r="F183" s="1209"/>
      <c r="G183" s="1209"/>
      <c r="H183" s="1223"/>
    </row>
    <row r="184" spans="1:8" ht="15" customHeight="1">
      <c r="A184" s="1222"/>
      <c r="B184" s="1209"/>
      <c r="C184" s="1209"/>
      <c r="D184" s="1223"/>
      <c r="E184" s="1222"/>
      <c r="F184" s="1209"/>
      <c r="G184" s="1209"/>
      <c r="H184" s="1223"/>
    </row>
    <row r="185" spans="1:8" ht="15" customHeight="1">
      <c r="A185" s="1222"/>
      <c r="B185" s="1209"/>
      <c r="C185" s="1209"/>
      <c r="D185" s="1223"/>
      <c r="E185" s="1222"/>
      <c r="F185" s="1209"/>
      <c r="G185" s="1209"/>
      <c r="H185" s="1223"/>
    </row>
    <row r="186" spans="1:8" ht="15" customHeight="1">
      <c r="A186" s="1224"/>
      <c r="B186" s="1225"/>
      <c r="C186" s="1225"/>
      <c r="D186" s="1226"/>
      <c r="E186" s="1224"/>
      <c r="F186" s="1225"/>
      <c r="G186" s="1225"/>
      <c r="H186" s="1226"/>
    </row>
    <row r="187" spans="1:8" ht="18.75">
      <c r="A187" s="1227" t="s">
        <v>484</v>
      </c>
      <c r="B187" s="1228"/>
      <c r="C187" s="1228"/>
      <c r="D187" s="1229"/>
      <c r="E187" s="1216" t="s">
        <v>485</v>
      </c>
      <c r="F187" s="1217"/>
      <c r="G187" s="1217"/>
      <c r="H187" s="1218"/>
    </row>
    <row r="188" spans="1:8" ht="15" customHeight="1">
      <c r="A188" s="1219"/>
      <c r="B188" s="1220"/>
      <c r="C188" s="1220"/>
      <c r="D188" s="1221"/>
      <c r="E188" s="1219"/>
      <c r="F188" s="1220"/>
      <c r="G188" s="1220"/>
      <c r="H188" s="1221"/>
    </row>
    <row r="189" spans="1:8" ht="15" customHeight="1">
      <c r="A189" s="1222"/>
      <c r="B189" s="1209"/>
      <c r="C189" s="1209"/>
      <c r="D189" s="1223"/>
      <c r="E189" s="1222"/>
      <c r="F189" s="1209"/>
      <c r="G189" s="1209"/>
      <c r="H189" s="1223"/>
    </row>
    <row r="190" spans="1:8" ht="15" customHeight="1">
      <c r="A190" s="1222"/>
      <c r="B190" s="1209"/>
      <c r="C190" s="1209"/>
      <c r="D190" s="1223"/>
      <c r="E190" s="1222"/>
      <c r="F190" s="1209"/>
      <c r="G190" s="1209"/>
      <c r="H190" s="1223"/>
    </row>
    <row r="191" spans="1:8" ht="15" customHeight="1">
      <c r="A191" s="1222"/>
      <c r="B191" s="1209"/>
      <c r="C191" s="1209"/>
      <c r="D191" s="1223"/>
      <c r="E191" s="1222"/>
      <c r="F191" s="1209"/>
      <c r="G191" s="1209"/>
      <c r="H191" s="1223"/>
    </row>
    <row r="192" spans="1:8" ht="15" customHeight="1">
      <c r="A192" s="1222"/>
      <c r="B192" s="1209"/>
      <c r="C192" s="1209"/>
      <c r="D192" s="1223"/>
      <c r="E192" s="1222"/>
      <c r="F192" s="1209"/>
      <c r="G192" s="1209"/>
      <c r="H192" s="1223"/>
    </row>
    <row r="193" spans="1:8" ht="15" customHeight="1">
      <c r="A193" s="1222"/>
      <c r="B193" s="1209"/>
      <c r="C193" s="1209"/>
      <c r="D193" s="1223"/>
      <c r="E193" s="1222"/>
      <c r="F193" s="1209"/>
      <c r="G193" s="1209"/>
      <c r="H193" s="1223"/>
    </row>
    <row r="194" spans="1:8" ht="15" customHeight="1">
      <c r="A194" s="1222"/>
      <c r="B194" s="1209"/>
      <c r="C194" s="1209"/>
      <c r="D194" s="1223"/>
      <c r="E194" s="1222"/>
      <c r="F194" s="1209"/>
      <c r="G194" s="1209"/>
      <c r="H194" s="1223"/>
    </row>
    <row r="195" spans="1:8" ht="15" customHeight="1">
      <c r="A195" s="1222"/>
      <c r="B195" s="1209"/>
      <c r="C195" s="1209"/>
      <c r="D195" s="1223"/>
      <c r="E195" s="1222"/>
      <c r="F195" s="1209"/>
      <c r="G195" s="1209"/>
      <c r="H195" s="1223"/>
    </row>
    <row r="196" spans="1:8" ht="15" customHeight="1">
      <c r="A196" s="1222"/>
      <c r="B196" s="1209"/>
      <c r="C196" s="1209"/>
      <c r="D196" s="1223"/>
      <c r="E196" s="1222"/>
      <c r="F196" s="1209"/>
      <c r="G196" s="1209"/>
      <c r="H196" s="1223"/>
    </row>
    <row r="197" spans="1:8" ht="15" customHeight="1">
      <c r="A197" s="1222"/>
      <c r="B197" s="1209"/>
      <c r="C197" s="1209"/>
      <c r="D197" s="1223"/>
      <c r="E197" s="1222"/>
      <c r="F197" s="1209"/>
      <c r="G197" s="1209"/>
      <c r="H197" s="1223"/>
    </row>
    <row r="198" spans="1:8" ht="15" customHeight="1">
      <c r="A198" s="1222"/>
      <c r="B198" s="1209"/>
      <c r="C198" s="1209"/>
      <c r="D198" s="1223"/>
      <c r="E198" s="1222"/>
      <c r="F198" s="1209"/>
      <c r="G198" s="1209"/>
      <c r="H198" s="1223"/>
    </row>
    <row r="199" spans="1:8" ht="15" customHeight="1">
      <c r="A199" s="1222"/>
      <c r="B199" s="1209"/>
      <c r="C199" s="1209"/>
      <c r="D199" s="1223"/>
      <c r="E199" s="1222"/>
      <c r="F199" s="1209"/>
      <c r="G199" s="1209"/>
      <c r="H199" s="1223"/>
    </row>
    <row r="200" spans="1:8" ht="15" customHeight="1">
      <c r="A200" s="1222"/>
      <c r="B200" s="1209"/>
      <c r="C200" s="1209"/>
      <c r="D200" s="1223"/>
      <c r="E200" s="1222"/>
      <c r="F200" s="1209"/>
      <c r="G200" s="1209"/>
      <c r="H200" s="1223"/>
    </row>
    <row r="201" spans="1:8" ht="15" customHeight="1">
      <c r="A201" s="1222"/>
      <c r="B201" s="1209"/>
      <c r="C201" s="1209"/>
      <c r="D201" s="1223"/>
      <c r="E201" s="1222"/>
      <c r="F201" s="1209"/>
      <c r="G201" s="1209"/>
      <c r="H201" s="1223"/>
    </row>
    <row r="202" spans="1:8" ht="15" customHeight="1">
      <c r="A202" s="1222"/>
      <c r="B202" s="1209"/>
      <c r="C202" s="1209"/>
      <c r="D202" s="1223"/>
      <c r="E202" s="1222"/>
      <c r="F202" s="1209"/>
      <c r="G202" s="1209"/>
      <c r="H202" s="1223"/>
    </row>
    <row r="203" spans="1:8" ht="15" customHeight="1">
      <c r="A203" s="1224"/>
      <c r="B203" s="1225"/>
      <c r="C203" s="1225"/>
      <c r="D203" s="1226"/>
      <c r="E203" s="1224"/>
      <c r="F203" s="1225"/>
      <c r="G203" s="1225"/>
      <c r="H203" s="1226"/>
    </row>
    <row r="204" spans="1:8" ht="18.75">
      <c r="A204" s="1213" t="s">
        <v>486</v>
      </c>
      <c r="B204" s="1214"/>
      <c r="C204" s="1214"/>
      <c r="D204" s="1214"/>
      <c r="E204" s="1216" t="s">
        <v>487</v>
      </c>
      <c r="F204" s="1217"/>
      <c r="G204" s="1217"/>
      <c r="H204" s="1218"/>
    </row>
    <row r="205" spans="1:8" ht="15" customHeight="1">
      <c r="A205" s="1219" t="s">
        <v>466</v>
      </c>
      <c r="B205" s="1220"/>
      <c r="C205" s="1220"/>
      <c r="D205" s="1221"/>
      <c r="E205" s="1219"/>
      <c r="F205" s="1220"/>
      <c r="G205" s="1220"/>
      <c r="H205" s="1221"/>
    </row>
    <row r="206" spans="1:8" ht="15" customHeight="1">
      <c r="A206" s="1222"/>
      <c r="B206" s="1209"/>
      <c r="C206" s="1209"/>
      <c r="D206" s="1223"/>
      <c r="E206" s="1222"/>
      <c r="F206" s="1209"/>
      <c r="G206" s="1209"/>
      <c r="H206" s="1223"/>
    </row>
    <row r="207" spans="1:8" ht="15" customHeight="1">
      <c r="A207" s="1222"/>
      <c r="B207" s="1209"/>
      <c r="C207" s="1209"/>
      <c r="D207" s="1223"/>
      <c r="E207" s="1222"/>
      <c r="F207" s="1209"/>
      <c r="G207" s="1209"/>
      <c r="H207" s="1223"/>
    </row>
    <row r="208" spans="1:8" ht="15" customHeight="1">
      <c r="A208" s="1222"/>
      <c r="B208" s="1209"/>
      <c r="C208" s="1209"/>
      <c r="D208" s="1223"/>
      <c r="E208" s="1222"/>
      <c r="F208" s="1209"/>
      <c r="G208" s="1209"/>
      <c r="H208" s="1223"/>
    </row>
    <row r="209" spans="1:8" ht="15" customHeight="1">
      <c r="A209" s="1222"/>
      <c r="B209" s="1209"/>
      <c r="C209" s="1209"/>
      <c r="D209" s="1223"/>
      <c r="E209" s="1222"/>
      <c r="F209" s="1209"/>
      <c r="G209" s="1209"/>
      <c r="H209" s="1223"/>
    </row>
    <row r="210" spans="1:8" ht="15" customHeight="1">
      <c r="A210" s="1222"/>
      <c r="B210" s="1209"/>
      <c r="C210" s="1209"/>
      <c r="D210" s="1223"/>
      <c r="E210" s="1222"/>
      <c r="F210" s="1209"/>
      <c r="G210" s="1209"/>
      <c r="H210" s="1223"/>
    </row>
    <row r="211" spans="1:8" ht="15" customHeight="1">
      <c r="A211" s="1222"/>
      <c r="B211" s="1209"/>
      <c r="C211" s="1209"/>
      <c r="D211" s="1223"/>
      <c r="E211" s="1222"/>
      <c r="F211" s="1209"/>
      <c r="G211" s="1209"/>
      <c r="H211" s="1223"/>
    </row>
    <row r="212" spans="1:8" ht="15" customHeight="1">
      <c r="A212" s="1222"/>
      <c r="B212" s="1209"/>
      <c r="C212" s="1209"/>
      <c r="D212" s="1223"/>
      <c r="E212" s="1222"/>
      <c r="F212" s="1209"/>
      <c r="G212" s="1209"/>
      <c r="H212" s="1223"/>
    </row>
    <row r="213" spans="1:8" ht="15" customHeight="1">
      <c r="A213" s="1222"/>
      <c r="B213" s="1209"/>
      <c r="C213" s="1209"/>
      <c r="D213" s="1223"/>
      <c r="E213" s="1222"/>
      <c r="F213" s="1209"/>
      <c r="G213" s="1209"/>
      <c r="H213" s="1223"/>
    </row>
    <row r="214" spans="1:8" ht="15" customHeight="1">
      <c r="A214" s="1222"/>
      <c r="B214" s="1209"/>
      <c r="C214" s="1209"/>
      <c r="D214" s="1223"/>
      <c r="E214" s="1222"/>
      <c r="F214" s="1209"/>
      <c r="G214" s="1209"/>
      <c r="H214" s="1223"/>
    </row>
    <row r="215" spans="1:8" ht="15" customHeight="1">
      <c r="A215" s="1222"/>
      <c r="B215" s="1209"/>
      <c r="C215" s="1209"/>
      <c r="D215" s="1223"/>
      <c r="E215" s="1222"/>
      <c r="F215" s="1209"/>
      <c r="G215" s="1209"/>
      <c r="H215" s="1223"/>
    </row>
    <row r="216" spans="1:8" ht="15" customHeight="1">
      <c r="A216" s="1222"/>
      <c r="B216" s="1209"/>
      <c r="C216" s="1209"/>
      <c r="D216" s="1223"/>
      <c r="E216" s="1222"/>
      <c r="F216" s="1209"/>
      <c r="G216" s="1209"/>
      <c r="H216" s="1223"/>
    </row>
    <row r="217" spans="1:8" ht="15" customHeight="1">
      <c r="A217" s="1222"/>
      <c r="B217" s="1209"/>
      <c r="C217" s="1209"/>
      <c r="D217" s="1223"/>
      <c r="E217" s="1222"/>
      <c r="F217" s="1209"/>
      <c r="G217" s="1209"/>
      <c r="H217" s="1223"/>
    </row>
    <row r="218" spans="1:8" ht="15" customHeight="1">
      <c r="A218" s="1222"/>
      <c r="B218" s="1209"/>
      <c r="C218" s="1209"/>
      <c r="D218" s="1223"/>
      <c r="E218" s="1222"/>
      <c r="F218" s="1209"/>
      <c r="G218" s="1209"/>
      <c r="H218" s="1223"/>
    </row>
    <row r="219" spans="1:8" ht="15" customHeight="1">
      <c r="A219" s="1222"/>
      <c r="B219" s="1209"/>
      <c r="C219" s="1209"/>
      <c r="D219" s="1223"/>
      <c r="E219" s="1222"/>
      <c r="F219" s="1209"/>
      <c r="G219" s="1209"/>
      <c r="H219" s="1223"/>
    </row>
    <row r="220" spans="1:8" ht="15" customHeight="1">
      <c r="A220" s="1224"/>
      <c r="B220" s="1225"/>
      <c r="C220" s="1225"/>
      <c r="D220" s="1226"/>
      <c r="E220" s="1224"/>
      <c r="F220" s="1225"/>
      <c r="G220" s="1225"/>
      <c r="H220" s="1226"/>
    </row>
    <row r="221" spans="1:8">
      <c r="A221" s="1230"/>
      <c r="B221" s="1231"/>
      <c r="C221" s="1234" t="s">
        <v>445</v>
      </c>
      <c r="D221" s="1235"/>
      <c r="E221" s="1235"/>
      <c r="F221" s="1235"/>
      <c r="G221" s="1235"/>
      <c r="H221" s="1236" t="s">
        <v>488</v>
      </c>
    </row>
    <row r="222" spans="1:8">
      <c r="A222" s="1232"/>
      <c r="B222" s="1233"/>
      <c r="C222" s="1237" t="s">
        <v>458</v>
      </c>
      <c r="D222" s="1238"/>
      <c r="E222" s="1238"/>
      <c r="F222" s="1238"/>
      <c r="G222" s="1238"/>
      <c r="H222" s="1236"/>
    </row>
    <row r="223" spans="1:8">
      <c r="A223" s="1232"/>
      <c r="B223" s="1233"/>
      <c r="C223" s="1239"/>
      <c r="D223" s="1240"/>
      <c r="E223" s="1240"/>
      <c r="F223" s="1240"/>
      <c r="G223" s="1240"/>
      <c r="H223" s="1236"/>
    </row>
    <row r="224" spans="1:8" ht="30" customHeight="1">
      <c r="A224" s="1210" t="s">
        <v>459</v>
      </c>
      <c r="B224" s="1211"/>
      <c r="C224" s="1211"/>
      <c r="D224" s="1211"/>
      <c r="E224" s="1211"/>
      <c r="F224" s="1211"/>
      <c r="G224" s="1211"/>
      <c r="H224" s="1212"/>
    </row>
    <row r="225" spans="1:8" ht="18.75">
      <c r="A225" s="1213" t="s">
        <v>489</v>
      </c>
      <c r="B225" s="1214"/>
      <c r="C225" s="1214"/>
      <c r="D225" s="1215"/>
      <c r="E225" s="1216" t="s">
        <v>490</v>
      </c>
      <c r="F225" s="1217"/>
      <c r="G225" s="1217"/>
      <c r="H225" s="1218"/>
    </row>
    <row r="226" spans="1:8" ht="15" customHeight="1">
      <c r="A226" s="1219"/>
      <c r="B226" s="1220"/>
      <c r="C226" s="1220"/>
      <c r="D226" s="1221"/>
      <c r="E226" s="1219"/>
      <c r="F226" s="1220"/>
      <c r="G226" s="1220"/>
      <c r="H226" s="1221"/>
    </row>
    <row r="227" spans="1:8" ht="15" customHeight="1">
      <c r="A227" s="1222"/>
      <c r="B227" s="1209"/>
      <c r="C227" s="1209"/>
      <c r="D227" s="1223"/>
      <c r="E227" s="1222"/>
      <c r="F227" s="1209"/>
      <c r="G227" s="1209"/>
      <c r="H227" s="1223"/>
    </row>
    <row r="228" spans="1:8" ht="15" customHeight="1">
      <c r="A228" s="1222"/>
      <c r="B228" s="1209"/>
      <c r="C228" s="1209"/>
      <c r="D228" s="1223"/>
      <c r="E228" s="1222"/>
      <c r="F228" s="1209"/>
      <c r="G228" s="1209"/>
      <c r="H228" s="1223"/>
    </row>
    <row r="229" spans="1:8" ht="15" customHeight="1">
      <c r="A229" s="1222"/>
      <c r="B229" s="1209"/>
      <c r="C229" s="1209"/>
      <c r="D229" s="1223"/>
      <c r="E229" s="1222"/>
      <c r="F229" s="1209"/>
      <c r="G229" s="1209"/>
      <c r="H229" s="1223"/>
    </row>
    <row r="230" spans="1:8" ht="15" customHeight="1">
      <c r="A230" s="1222"/>
      <c r="B230" s="1209"/>
      <c r="C230" s="1209"/>
      <c r="D230" s="1223"/>
      <c r="E230" s="1222"/>
      <c r="F230" s="1209"/>
      <c r="G230" s="1209"/>
      <c r="H230" s="1223"/>
    </row>
    <row r="231" spans="1:8" ht="15" customHeight="1">
      <c r="A231" s="1222"/>
      <c r="B231" s="1209"/>
      <c r="C231" s="1209"/>
      <c r="D231" s="1223"/>
      <c r="E231" s="1222"/>
      <c r="F231" s="1209"/>
      <c r="G231" s="1209"/>
      <c r="H231" s="1223"/>
    </row>
    <row r="232" spans="1:8" ht="15" customHeight="1">
      <c r="A232" s="1222"/>
      <c r="B232" s="1209"/>
      <c r="C232" s="1209"/>
      <c r="D232" s="1223"/>
      <c r="E232" s="1222"/>
      <c r="F232" s="1209"/>
      <c r="G232" s="1209"/>
      <c r="H232" s="1223"/>
    </row>
    <row r="233" spans="1:8" ht="15" customHeight="1">
      <c r="A233" s="1222"/>
      <c r="B233" s="1209"/>
      <c r="C233" s="1209"/>
      <c r="D233" s="1223"/>
      <c r="E233" s="1222"/>
      <c r="F233" s="1209"/>
      <c r="G233" s="1209"/>
      <c r="H233" s="1223"/>
    </row>
    <row r="234" spans="1:8" ht="15" customHeight="1">
      <c r="A234" s="1222"/>
      <c r="B234" s="1209"/>
      <c r="C234" s="1209"/>
      <c r="D234" s="1223"/>
      <c r="E234" s="1222"/>
      <c r="F234" s="1209"/>
      <c r="G234" s="1209"/>
      <c r="H234" s="1223"/>
    </row>
    <row r="235" spans="1:8" ht="15" customHeight="1">
      <c r="A235" s="1222"/>
      <c r="B235" s="1209"/>
      <c r="C235" s="1209"/>
      <c r="D235" s="1223"/>
      <c r="E235" s="1222"/>
      <c r="F235" s="1209"/>
      <c r="G235" s="1209"/>
      <c r="H235" s="1223"/>
    </row>
    <row r="236" spans="1:8" ht="15" customHeight="1">
      <c r="A236" s="1222"/>
      <c r="B236" s="1209"/>
      <c r="C236" s="1209"/>
      <c r="D236" s="1223"/>
      <c r="E236" s="1222"/>
      <c r="F236" s="1209"/>
      <c r="G236" s="1209"/>
      <c r="H236" s="1223"/>
    </row>
    <row r="237" spans="1:8" ht="15" customHeight="1">
      <c r="A237" s="1222"/>
      <c r="B237" s="1209"/>
      <c r="C237" s="1209"/>
      <c r="D237" s="1223"/>
      <c r="E237" s="1222"/>
      <c r="F237" s="1209"/>
      <c r="G237" s="1209"/>
      <c r="H237" s="1223"/>
    </row>
    <row r="238" spans="1:8" ht="15" customHeight="1">
      <c r="A238" s="1222"/>
      <c r="B238" s="1209"/>
      <c r="C238" s="1209"/>
      <c r="D238" s="1223"/>
      <c r="E238" s="1222"/>
      <c r="F238" s="1209"/>
      <c r="G238" s="1209"/>
      <c r="H238" s="1223"/>
    </row>
    <row r="239" spans="1:8" ht="15" customHeight="1">
      <c r="A239" s="1222"/>
      <c r="B239" s="1209"/>
      <c r="C239" s="1209"/>
      <c r="D239" s="1223"/>
      <c r="E239" s="1222"/>
      <c r="F239" s="1209"/>
      <c r="G239" s="1209"/>
      <c r="H239" s="1223"/>
    </row>
    <row r="240" spans="1:8" ht="15" customHeight="1">
      <c r="A240" s="1222"/>
      <c r="B240" s="1209"/>
      <c r="C240" s="1209"/>
      <c r="D240" s="1223"/>
      <c r="E240" s="1222"/>
      <c r="F240" s="1209"/>
      <c r="G240" s="1209"/>
      <c r="H240" s="1223"/>
    </row>
    <row r="241" spans="1:8" ht="15" customHeight="1">
      <c r="A241" s="1224"/>
      <c r="B241" s="1225"/>
      <c r="C241" s="1225"/>
      <c r="D241" s="1226"/>
      <c r="E241" s="1224"/>
      <c r="F241" s="1225"/>
      <c r="G241" s="1225"/>
      <c r="H241" s="1226"/>
    </row>
    <row r="242" spans="1:8" ht="18.75">
      <c r="A242" s="1227" t="s">
        <v>491</v>
      </c>
      <c r="B242" s="1228"/>
      <c r="C242" s="1228"/>
      <c r="D242" s="1229"/>
      <c r="E242" s="1216" t="s">
        <v>492</v>
      </c>
      <c r="F242" s="1217"/>
      <c r="G242" s="1217"/>
      <c r="H242" s="1218"/>
    </row>
    <row r="243" spans="1:8" ht="15" customHeight="1">
      <c r="A243" s="1219"/>
      <c r="B243" s="1220"/>
      <c r="C243" s="1220"/>
      <c r="D243" s="1221"/>
      <c r="E243" s="1219"/>
      <c r="F243" s="1220"/>
      <c r="G243" s="1220"/>
      <c r="H243" s="1221"/>
    </row>
    <row r="244" spans="1:8" ht="15" customHeight="1">
      <c r="A244" s="1222"/>
      <c r="B244" s="1209"/>
      <c r="C244" s="1209"/>
      <c r="D244" s="1223"/>
      <c r="E244" s="1222"/>
      <c r="F244" s="1209"/>
      <c r="G244" s="1209"/>
      <c r="H244" s="1223"/>
    </row>
    <row r="245" spans="1:8" ht="15" customHeight="1">
      <c r="A245" s="1222"/>
      <c r="B245" s="1209"/>
      <c r="C245" s="1209"/>
      <c r="D245" s="1223"/>
      <c r="E245" s="1222"/>
      <c r="F245" s="1209"/>
      <c r="G245" s="1209"/>
      <c r="H245" s="1223"/>
    </row>
    <row r="246" spans="1:8" ht="15" customHeight="1">
      <c r="A246" s="1222"/>
      <c r="B246" s="1209"/>
      <c r="C246" s="1209"/>
      <c r="D246" s="1223"/>
      <c r="E246" s="1222"/>
      <c r="F246" s="1209"/>
      <c r="G246" s="1209"/>
      <c r="H246" s="1223"/>
    </row>
    <row r="247" spans="1:8" ht="15" customHeight="1">
      <c r="A247" s="1222"/>
      <c r="B247" s="1209"/>
      <c r="C247" s="1209"/>
      <c r="D247" s="1223"/>
      <c r="E247" s="1222"/>
      <c r="F247" s="1209"/>
      <c r="G247" s="1209"/>
      <c r="H247" s="1223"/>
    </row>
    <row r="248" spans="1:8" ht="15" customHeight="1">
      <c r="A248" s="1222"/>
      <c r="B248" s="1209"/>
      <c r="C248" s="1209"/>
      <c r="D248" s="1223"/>
      <c r="E248" s="1222"/>
      <c r="F248" s="1209"/>
      <c r="G248" s="1209"/>
      <c r="H248" s="1223"/>
    </row>
    <row r="249" spans="1:8" ht="15" customHeight="1">
      <c r="A249" s="1222"/>
      <c r="B249" s="1209"/>
      <c r="C249" s="1209"/>
      <c r="D249" s="1223"/>
      <c r="E249" s="1222"/>
      <c r="F249" s="1209"/>
      <c r="G249" s="1209"/>
      <c r="H249" s="1223"/>
    </row>
    <row r="250" spans="1:8" ht="15" customHeight="1">
      <c r="A250" s="1222"/>
      <c r="B250" s="1209"/>
      <c r="C250" s="1209"/>
      <c r="D250" s="1223"/>
      <c r="E250" s="1222"/>
      <c r="F250" s="1209"/>
      <c r="G250" s="1209"/>
      <c r="H250" s="1223"/>
    </row>
    <row r="251" spans="1:8" ht="15" customHeight="1">
      <c r="A251" s="1222"/>
      <c r="B251" s="1209"/>
      <c r="C251" s="1209"/>
      <c r="D251" s="1223"/>
      <c r="E251" s="1222"/>
      <c r="F251" s="1209"/>
      <c r="G251" s="1209"/>
      <c r="H251" s="1223"/>
    </row>
    <row r="252" spans="1:8" ht="15" customHeight="1">
      <c r="A252" s="1222"/>
      <c r="B252" s="1209"/>
      <c r="C252" s="1209"/>
      <c r="D252" s="1223"/>
      <c r="E252" s="1222"/>
      <c r="F252" s="1209"/>
      <c r="G252" s="1209"/>
      <c r="H252" s="1223"/>
    </row>
    <row r="253" spans="1:8" ht="15" customHeight="1">
      <c r="A253" s="1222"/>
      <c r="B253" s="1209"/>
      <c r="C253" s="1209"/>
      <c r="D253" s="1223"/>
      <c r="E253" s="1222"/>
      <c r="F253" s="1209"/>
      <c r="G253" s="1209"/>
      <c r="H253" s="1223"/>
    </row>
    <row r="254" spans="1:8" ht="15" customHeight="1">
      <c r="A254" s="1222"/>
      <c r="B254" s="1209"/>
      <c r="C254" s="1209"/>
      <c r="D254" s="1223"/>
      <c r="E254" s="1222"/>
      <c r="F254" s="1209"/>
      <c r="G254" s="1209"/>
      <c r="H254" s="1223"/>
    </row>
    <row r="255" spans="1:8" ht="15" customHeight="1">
      <c r="A255" s="1222"/>
      <c r="B255" s="1209"/>
      <c r="C255" s="1209"/>
      <c r="D255" s="1223"/>
      <c r="E255" s="1222"/>
      <c r="F255" s="1209"/>
      <c r="G255" s="1209"/>
      <c r="H255" s="1223"/>
    </row>
    <row r="256" spans="1:8" ht="15" customHeight="1">
      <c r="A256" s="1222"/>
      <c r="B256" s="1209"/>
      <c r="C256" s="1209"/>
      <c r="D256" s="1223"/>
      <c r="E256" s="1222"/>
      <c r="F256" s="1209"/>
      <c r="G256" s="1209"/>
      <c r="H256" s="1223"/>
    </row>
    <row r="257" spans="1:8" ht="15" customHeight="1">
      <c r="A257" s="1222"/>
      <c r="B257" s="1209"/>
      <c r="C257" s="1209"/>
      <c r="D257" s="1223"/>
      <c r="E257" s="1222"/>
      <c r="F257" s="1209"/>
      <c r="G257" s="1209"/>
      <c r="H257" s="1223"/>
    </row>
    <row r="258" spans="1:8" ht="15" customHeight="1">
      <c r="A258" s="1224"/>
      <c r="B258" s="1225"/>
      <c r="C258" s="1225"/>
      <c r="D258" s="1226"/>
      <c r="E258" s="1224"/>
      <c r="F258" s="1225"/>
      <c r="G258" s="1225"/>
      <c r="H258" s="1226"/>
    </row>
    <row r="259" spans="1:8" ht="18.75">
      <c r="A259" s="1213" t="s">
        <v>493</v>
      </c>
      <c r="B259" s="1214"/>
      <c r="C259" s="1214"/>
      <c r="D259" s="1214"/>
      <c r="E259" s="1216" t="s">
        <v>494</v>
      </c>
      <c r="F259" s="1217"/>
      <c r="G259" s="1217"/>
      <c r="H259" s="1218"/>
    </row>
    <row r="260" spans="1:8" ht="15" customHeight="1">
      <c r="A260" s="1219" t="s">
        <v>466</v>
      </c>
      <c r="B260" s="1220"/>
      <c r="C260" s="1220"/>
      <c r="D260" s="1221"/>
      <c r="E260" s="1219"/>
      <c r="F260" s="1220"/>
      <c r="G260" s="1220"/>
      <c r="H260" s="1221"/>
    </row>
    <row r="261" spans="1:8" ht="15" customHeight="1">
      <c r="A261" s="1222"/>
      <c r="B261" s="1209"/>
      <c r="C261" s="1209"/>
      <c r="D261" s="1223"/>
      <c r="E261" s="1222"/>
      <c r="F261" s="1209"/>
      <c r="G261" s="1209"/>
      <c r="H261" s="1223"/>
    </row>
    <row r="262" spans="1:8" ht="15" customHeight="1">
      <c r="A262" s="1222"/>
      <c r="B262" s="1209"/>
      <c r="C262" s="1209"/>
      <c r="D262" s="1223"/>
      <c r="E262" s="1222"/>
      <c r="F262" s="1209"/>
      <c r="G262" s="1209"/>
      <c r="H262" s="1223"/>
    </row>
    <row r="263" spans="1:8" ht="15" customHeight="1">
      <c r="A263" s="1222"/>
      <c r="B263" s="1209"/>
      <c r="C263" s="1209"/>
      <c r="D263" s="1223"/>
      <c r="E263" s="1222"/>
      <c r="F263" s="1209"/>
      <c r="G263" s="1209"/>
      <c r="H263" s="1223"/>
    </row>
    <row r="264" spans="1:8" ht="15" customHeight="1">
      <c r="A264" s="1222"/>
      <c r="B264" s="1209"/>
      <c r="C264" s="1209"/>
      <c r="D264" s="1223"/>
      <c r="E264" s="1222"/>
      <c r="F264" s="1209"/>
      <c r="G264" s="1209"/>
      <c r="H264" s="1223"/>
    </row>
    <row r="265" spans="1:8" ht="15" customHeight="1">
      <c r="A265" s="1222"/>
      <c r="B265" s="1209"/>
      <c r="C265" s="1209"/>
      <c r="D265" s="1223"/>
      <c r="E265" s="1222"/>
      <c r="F265" s="1209"/>
      <c r="G265" s="1209"/>
      <c r="H265" s="1223"/>
    </row>
    <row r="266" spans="1:8" ht="15" customHeight="1">
      <c r="A266" s="1222"/>
      <c r="B266" s="1209"/>
      <c r="C266" s="1209"/>
      <c r="D266" s="1223"/>
      <c r="E266" s="1222"/>
      <c r="F266" s="1209"/>
      <c r="G266" s="1209"/>
      <c r="H266" s="1223"/>
    </row>
    <row r="267" spans="1:8" ht="15" customHeight="1">
      <c r="A267" s="1222"/>
      <c r="B267" s="1209"/>
      <c r="C267" s="1209"/>
      <c r="D267" s="1223"/>
      <c r="E267" s="1222"/>
      <c r="F267" s="1209"/>
      <c r="G267" s="1209"/>
      <c r="H267" s="1223"/>
    </row>
    <row r="268" spans="1:8" ht="15" customHeight="1">
      <c r="A268" s="1222"/>
      <c r="B268" s="1209"/>
      <c r="C268" s="1209"/>
      <c r="D268" s="1223"/>
      <c r="E268" s="1222"/>
      <c r="F268" s="1209"/>
      <c r="G268" s="1209"/>
      <c r="H268" s="1223"/>
    </row>
    <row r="269" spans="1:8" ht="15" customHeight="1">
      <c r="A269" s="1222"/>
      <c r="B269" s="1209"/>
      <c r="C269" s="1209"/>
      <c r="D269" s="1223"/>
      <c r="E269" s="1222"/>
      <c r="F269" s="1209"/>
      <c r="G269" s="1209"/>
      <c r="H269" s="1223"/>
    </row>
    <row r="270" spans="1:8" ht="15" customHeight="1">
      <c r="A270" s="1222"/>
      <c r="B270" s="1209"/>
      <c r="C270" s="1209"/>
      <c r="D270" s="1223"/>
      <c r="E270" s="1222"/>
      <c r="F270" s="1209"/>
      <c r="G270" s="1209"/>
      <c r="H270" s="1223"/>
    </row>
    <row r="271" spans="1:8" ht="15" customHeight="1">
      <c r="A271" s="1222"/>
      <c r="B271" s="1209"/>
      <c r="C271" s="1209"/>
      <c r="D271" s="1223"/>
      <c r="E271" s="1222"/>
      <c r="F271" s="1209"/>
      <c r="G271" s="1209"/>
      <c r="H271" s="1223"/>
    </row>
    <row r="272" spans="1:8" ht="15" customHeight="1">
      <c r="A272" s="1222"/>
      <c r="B272" s="1209"/>
      <c r="C272" s="1209"/>
      <c r="D272" s="1223"/>
      <c r="E272" s="1222"/>
      <c r="F272" s="1209"/>
      <c r="G272" s="1209"/>
      <c r="H272" s="1223"/>
    </row>
    <row r="273" spans="1:8" ht="15" customHeight="1">
      <c r="A273" s="1222"/>
      <c r="B273" s="1209"/>
      <c r="C273" s="1209"/>
      <c r="D273" s="1223"/>
      <c r="E273" s="1222"/>
      <c r="F273" s="1209"/>
      <c r="G273" s="1209"/>
      <c r="H273" s="1223"/>
    </row>
    <row r="274" spans="1:8" ht="15" customHeight="1">
      <c r="A274" s="1222"/>
      <c r="B274" s="1209"/>
      <c r="C274" s="1209"/>
      <c r="D274" s="1223"/>
      <c r="E274" s="1222"/>
      <c r="F274" s="1209"/>
      <c r="G274" s="1209"/>
      <c r="H274" s="1223"/>
    </row>
    <row r="275" spans="1:8" ht="15" customHeight="1">
      <c r="A275" s="1224"/>
      <c r="B275" s="1225"/>
      <c r="C275" s="1225"/>
      <c r="D275" s="1226"/>
      <c r="E275" s="1224"/>
      <c r="F275" s="1225"/>
      <c r="G275" s="1225"/>
      <c r="H275" s="1226"/>
    </row>
    <row r="276" spans="1:8">
      <c r="A276" s="1230"/>
      <c r="B276" s="1231"/>
      <c r="C276" s="1234" t="s">
        <v>445</v>
      </c>
      <c r="D276" s="1235"/>
      <c r="E276" s="1235"/>
      <c r="F276" s="1235"/>
      <c r="G276" s="1235"/>
      <c r="H276" s="1236" t="s">
        <v>495</v>
      </c>
    </row>
    <row r="277" spans="1:8">
      <c r="A277" s="1232"/>
      <c r="B277" s="1233"/>
      <c r="C277" s="1237" t="s">
        <v>458</v>
      </c>
      <c r="D277" s="1238"/>
      <c r="E277" s="1238"/>
      <c r="F277" s="1238"/>
      <c r="G277" s="1238"/>
      <c r="H277" s="1236"/>
    </row>
    <row r="278" spans="1:8">
      <c r="A278" s="1232"/>
      <c r="B278" s="1233"/>
      <c r="C278" s="1239"/>
      <c r="D278" s="1240"/>
      <c r="E278" s="1240"/>
      <c r="F278" s="1240"/>
      <c r="G278" s="1240"/>
      <c r="H278" s="1236"/>
    </row>
    <row r="279" spans="1:8" ht="30" customHeight="1">
      <c r="A279" s="1210" t="s">
        <v>459</v>
      </c>
      <c r="B279" s="1211"/>
      <c r="C279" s="1211"/>
      <c r="D279" s="1211"/>
      <c r="E279" s="1211"/>
      <c r="F279" s="1211"/>
      <c r="G279" s="1211"/>
      <c r="H279" s="1212"/>
    </row>
    <row r="280" spans="1:8" ht="18.75">
      <c r="A280" s="1213" t="s">
        <v>496</v>
      </c>
      <c r="B280" s="1214"/>
      <c r="C280" s="1214"/>
      <c r="D280" s="1215"/>
      <c r="E280" s="1216" t="s">
        <v>497</v>
      </c>
      <c r="F280" s="1217"/>
      <c r="G280" s="1217"/>
      <c r="H280" s="1218"/>
    </row>
    <row r="281" spans="1:8" ht="15" customHeight="1">
      <c r="A281" s="1219"/>
      <c r="B281" s="1220"/>
      <c r="C281" s="1220"/>
      <c r="D281" s="1221"/>
      <c r="E281" s="1219"/>
      <c r="F281" s="1220"/>
      <c r="G281" s="1220"/>
      <c r="H281" s="1221"/>
    </row>
    <row r="282" spans="1:8" ht="15" customHeight="1">
      <c r="A282" s="1222"/>
      <c r="B282" s="1209"/>
      <c r="C282" s="1209"/>
      <c r="D282" s="1223"/>
      <c r="E282" s="1222"/>
      <c r="F282" s="1209"/>
      <c r="G282" s="1209"/>
      <c r="H282" s="1223"/>
    </row>
    <row r="283" spans="1:8" ht="15" customHeight="1">
      <c r="A283" s="1222"/>
      <c r="B283" s="1209"/>
      <c r="C283" s="1209"/>
      <c r="D283" s="1223"/>
      <c r="E283" s="1222"/>
      <c r="F283" s="1209"/>
      <c r="G283" s="1209"/>
      <c r="H283" s="1223"/>
    </row>
    <row r="284" spans="1:8" ht="15" customHeight="1">
      <c r="A284" s="1222"/>
      <c r="B284" s="1209"/>
      <c r="C284" s="1209"/>
      <c r="D284" s="1223"/>
      <c r="E284" s="1222"/>
      <c r="F284" s="1209"/>
      <c r="G284" s="1209"/>
      <c r="H284" s="1223"/>
    </row>
    <row r="285" spans="1:8" ht="15" customHeight="1">
      <c r="A285" s="1222"/>
      <c r="B285" s="1209"/>
      <c r="C285" s="1209"/>
      <c r="D285" s="1223"/>
      <c r="E285" s="1222"/>
      <c r="F285" s="1209"/>
      <c r="G285" s="1209"/>
      <c r="H285" s="1223"/>
    </row>
    <row r="286" spans="1:8" ht="15" customHeight="1">
      <c r="A286" s="1222"/>
      <c r="B286" s="1209"/>
      <c r="C286" s="1209"/>
      <c r="D286" s="1223"/>
      <c r="E286" s="1222"/>
      <c r="F286" s="1209"/>
      <c r="G286" s="1209"/>
      <c r="H286" s="1223"/>
    </row>
    <row r="287" spans="1:8" ht="15" customHeight="1">
      <c r="A287" s="1222"/>
      <c r="B287" s="1209"/>
      <c r="C287" s="1209"/>
      <c r="D287" s="1223"/>
      <c r="E287" s="1222"/>
      <c r="F287" s="1209"/>
      <c r="G287" s="1209"/>
      <c r="H287" s="1223"/>
    </row>
    <row r="288" spans="1:8" ht="15" customHeight="1">
      <c r="A288" s="1222"/>
      <c r="B288" s="1209"/>
      <c r="C288" s="1209"/>
      <c r="D288" s="1223"/>
      <c r="E288" s="1222"/>
      <c r="F288" s="1209"/>
      <c r="G288" s="1209"/>
      <c r="H288" s="1223"/>
    </row>
    <row r="289" spans="1:8" ht="15" customHeight="1">
      <c r="A289" s="1222"/>
      <c r="B289" s="1209"/>
      <c r="C289" s="1209"/>
      <c r="D289" s="1223"/>
      <c r="E289" s="1222"/>
      <c r="F289" s="1209"/>
      <c r="G289" s="1209"/>
      <c r="H289" s="1223"/>
    </row>
    <row r="290" spans="1:8" ht="15" customHeight="1">
      <c r="A290" s="1222"/>
      <c r="B290" s="1209"/>
      <c r="C290" s="1209"/>
      <c r="D290" s="1223"/>
      <c r="E290" s="1222"/>
      <c r="F290" s="1209"/>
      <c r="G290" s="1209"/>
      <c r="H290" s="1223"/>
    </row>
    <row r="291" spans="1:8" ht="15" customHeight="1">
      <c r="A291" s="1222"/>
      <c r="B291" s="1209"/>
      <c r="C291" s="1209"/>
      <c r="D291" s="1223"/>
      <c r="E291" s="1222"/>
      <c r="F291" s="1209"/>
      <c r="G291" s="1209"/>
      <c r="H291" s="1223"/>
    </row>
    <row r="292" spans="1:8" ht="15" customHeight="1">
      <c r="A292" s="1222"/>
      <c r="B292" s="1209"/>
      <c r="C292" s="1209"/>
      <c r="D292" s="1223"/>
      <c r="E292" s="1222"/>
      <c r="F292" s="1209"/>
      <c r="G292" s="1209"/>
      <c r="H292" s="1223"/>
    </row>
    <row r="293" spans="1:8" ht="15" customHeight="1">
      <c r="A293" s="1222"/>
      <c r="B293" s="1209"/>
      <c r="C293" s="1209"/>
      <c r="D293" s="1223"/>
      <c r="E293" s="1222"/>
      <c r="F293" s="1209"/>
      <c r="G293" s="1209"/>
      <c r="H293" s="1223"/>
    </row>
    <row r="294" spans="1:8" ht="15" customHeight="1">
      <c r="A294" s="1222"/>
      <c r="B294" s="1209"/>
      <c r="C294" s="1209"/>
      <c r="D294" s="1223"/>
      <c r="E294" s="1222"/>
      <c r="F294" s="1209"/>
      <c r="G294" s="1209"/>
      <c r="H294" s="1223"/>
    </row>
    <row r="295" spans="1:8" ht="15" customHeight="1">
      <c r="A295" s="1222"/>
      <c r="B295" s="1209"/>
      <c r="C295" s="1209"/>
      <c r="D295" s="1223"/>
      <c r="E295" s="1222"/>
      <c r="F295" s="1209"/>
      <c r="G295" s="1209"/>
      <c r="H295" s="1223"/>
    </row>
    <row r="296" spans="1:8" ht="15" customHeight="1">
      <c r="A296" s="1224"/>
      <c r="B296" s="1225"/>
      <c r="C296" s="1225"/>
      <c r="D296" s="1226"/>
      <c r="E296" s="1224"/>
      <c r="F296" s="1225"/>
      <c r="G296" s="1225"/>
      <c r="H296" s="1226"/>
    </row>
    <row r="297" spans="1:8" ht="18.75">
      <c r="A297" s="1227" t="s">
        <v>498</v>
      </c>
      <c r="B297" s="1228"/>
      <c r="C297" s="1228"/>
      <c r="D297" s="1229"/>
      <c r="E297" s="1216" t="s">
        <v>499</v>
      </c>
      <c r="F297" s="1217"/>
      <c r="G297" s="1217"/>
      <c r="H297" s="1218"/>
    </row>
    <row r="298" spans="1:8" ht="15" customHeight="1">
      <c r="A298" s="1208"/>
      <c r="B298" s="1208"/>
      <c r="C298" s="1208"/>
      <c r="D298" s="1208"/>
      <c r="E298" s="1208"/>
      <c r="F298" s="1208"/>
      <c r="G298" s="1208"/>
      <c r="H298" s="1208"/>
    </row>
    <row r="299" spans="1:8" ht="15" customHeight="1">
      <c r="A299" s="1208"/>
      <c r="B299" s="1208"/>
      <c r="C299" s="1208"/>
      <c r="D299" s="1208"/>
      <c r="E299" s="1208"/>
      <c r="F299" s="1208"/>
      <c r="G299" s="1208"/>
      <c r="H299" s="1208"/>
    </row>
    <row r="300" spans="1:8" ht="15" customHeight="1">
      <c r="A300" s="1208"/>
      <c r="B300" s="1208"/>
      <c r="C300" s="1208"/>
      <c r="D300" s="1208"/>
      <c r="E300" s="1208"/>
      <c r="F300" s="1208"/>
      <c r="G300" s="1208"/>
      <c r="H300" s="1208"/>
    </row>
    <row r="301" spans="1:8" ht="15" customHeight="1">
      <c r="A301" s="1208"/>
      <c r="B301" s="1208"/>
      <c r="C301" s="1208"/>
      <c r="D301" s="1208"/>
      <c r="E301" s="1208"/>
      <c r="F301" s="1208"/>
      <c r="G301" s="1208"/>
      <c r="H301" s="1208"/>
    </row>
    <row r="302" spans="1:8" ht="15" customHeight="1">
      <c r="A302" s="1208"/>
      <c r="B302" s="1208"/>
      <c r="C302" s="1208"/>
      <c r="D302" s="1208"/>
      <c r="E302" s="1208"/>
      <c r="F302" s="1208"/>
      <c r="G302" s="1208"/>
      <c r="H302" s="1208"/>
    </row>
    <row r="303" spans="1:8" ht="15" customHeight="1">
      <c r="A303" s="1208"/>
      <c r="B303" s="1208"/>
      <c r="C303" s="1208"/>
      <c r="D303" s="1208"/>
      <c r="E303" s="1208"/>
      <c r="F303" s="1208"/>
      <c r="G303" s="1208"/>
      <c r="H303" s="1208"/>
    </row>
    <row r="304" spans="1:8" ht="15" customHeight="1">
      <c r="A304" s="1208"/>
      <c r="B304" s="1208"/>
      <c r="C304" s="1208"/>
      <c r="D304" s="1208"/>
      <c r="E304" s="1208"/>
      <c r="F304" s="1208"/>
      <c r="G304" s="1208"/>
      <c r="H304" s="1208"/>
    </row>
    <row r="305" spans="1:8" ht="15" customHeight="1">
      <c r="A305" s="1208"/>
      <c r="B305" s="1208"/>
      <c r="C305" s="1208"/>
      <c r="D305" s="1208"/>
      <c r="E305" s="1208"/>
      <c r="F305" s="1208"/>
      <c r="G305" s="1208"/>
      <c r="H305" s="1208"/>
    </row>
    <row r="306" spans="1:8" ht="15" customHeight="1">
      <c r="A306" s="1208"/>
      <c r="B306" s="1208"/>
      <c r="C306" s="1208"/>
      <c r="D306" s="1208"/>
      <c r="E306" s="1208"/>
      <c r="F306" s="1208"/>
      <c r="G306" s="1208"/>
      <c r="H306" s="1208"/>
    </row>
    <row r="307" spans="1:8" ht="15" customHeight="1">
      <c r="A307" s="1208"/>
      <c r="B307" s="1208"/>
      <c r="C307" s="1208"/>
      <c r="D307" s="1208"/>
      <c r="E307" s="1208"/>
      <c r="F307" s="1208"/>
      <c r="G307" s="1208"/>
      <c r="H307" s="1208"/>
    </row>
    <row r="308" spans="1:8" ht="15" customHeight="1">
      <c r="A308" s="1208"/>
      <c r="B308" s="1208"/>
      <c r="C308" s="1208"/>
      <c r="D308" s="1208"/>
      <c r="E308" s="1208"/>
      <c r="F308" s="1208"/>
      <c r="G308" s="1208"/>
      <c r="H308" s="1208"/>
    </row>
    <row r="309" spans="1:8" ht="15" customHeight="1">
      <c r="A309" s="1208"/>
      <c r="B309" s="1208"/>
      <c r="C309" s="1208"/>
      <c r="D309" s="1208"/>
      <c r="E309" s="1208"/>
      <c r="F309" s="1208"/>
      <c r="G309" s="1208"/>
      <c r="H309" s="1208"/>
    </row>
    <row r="310" spans="1:8" ht="15" customHeight="1">
      <c r="A310" s="1208"/>
      <c r="B310" s="1208"/>
      <c r="C310" s="1208"/>
      <c r="D310" s="1208"/>
      <c r="E310" s="1208"/>
      <c r="F310" s="1208"/>
      <c r="G310" s="1208"/>
      <c r="H310" s="1208"/>
    </row>
    <row r="311" spans="1:8" ht="15" customHeight="1">
      <c r="A311" s="1208"/>
      <c r="B311" s="1208"/>
      <c r="C311" s="1208"/>
      <c r="D311" s="1208"/>
      <c r="E311" s="1208"/>
      <c r="F311" s="1208"/>
      <c r="G311" s="1208"/>
      <c r="H311" s="1208"/>
    </row>
    <row r="312" spans="1:8" ht="15" customHeight="1">
      <c r="A312" s="1208"/>
      <c r="B312" s="1208"/>
      <c r="C312" s="1208"/>
      <c r="D312" s="1208"/>
      <c r="E312" s="1208"/>
      <c r="F312" s="1208"/>
      <c r="G312" s="1208"/>
      <c r="H312" s="1208"/>
    </row>
    <row r="313" spans="1:8" ht="15" customHeight="1">
      <c r="A313" s="1208"/>
      <c r="B313" s="1208"/>
      <c r="C313" s="1208"/>
      <c r="D313" s="1208"/>
      <c r="E313" s="1208"/>
      <c r="F313" s="1208"/>
      <c r="G313" s="1208"/>
      <c r="H313" s="1208"/>
    </row>
    <row r="314" spans="1:8" ht="18.75" customHeight="1">
      <c r="A314" s="1209" t="s">
        <v>466</v>
      </c>
      <c r="B314" s="1209"/>
      <c r="C314" s="1209"/>
      <c r="D314" s="1209"/>
      <c r="E314" s="1209"/>
      <c r="F314" s="1209"/>
      <c r="G314" s="1209"/>
      <c r="H314" s="1209"/>
    </row>
    <row r="315" spans="1:8" ht="15" customHeight="1">
      <c r="A315" s="1209"/>
      <c r="B315" s="1209"/>
      <c r="C315" s="1209"/>
      <c r="D315" s="1209"/>
      <c r="E315" s="1209"/>
      <c r="F315" s="1209"/>
      <c r="G315" s="1209"/>
      <c r="H315" s="1209"/>
    </row>
    <row r="316" spans="1:8" ht="15" customHeight="1">
      <c r="A316" s="1209"/>
      <c r="B316" s="1209"/>
      <c r="C316" s="1209"/>
      <c r="D316" s="1209"/>
      <c r="E316" s="1209"/>
      <c r="F316" s="1209"/>
      <c r="G316" s="1209"/>
      <c r="H316" s="1209"/>
    </row>
    <row r="317" spans="1:8" ht="15" customHeight="1">
      <c r="A317" s="1209"/>
      <c r="B317" s="1209"/>
      <c r="C317" s="1209"/>
      <c r="D317" s="1209"/>
      <c r="E317" s="1209"/>
      <c r="F317" s="1209"/>
      <c r="G317" s="1209"/>
      <c r="H317" s="1209"/>
    </row>
    <row r="318" spans="1:8" ht="15" customHeight="1">
      <c r="A318" s="1209"/>
      <c r="B318" s="1209"/>
      <c r="C318" s="1209"/>
      <c r="D318" s="1209"/>
      <c r="E318" s="1209"/>
      <c r="F318" s="1209"/>
      <c r="G318" s="1209"/>
      <c r="H318" s="1209"/>
    </row>
    <row r="319" spans="1:8" ht="15" customHeight="1">
      <c r="A319" s="1209"/>
      <c r="B319" s="1209"/>
      <c r="C319" s="1209"/>
      <c r="D319" s="1209"/>
      <c r="E319" s="1209"/>
      <c r="F319" s="1209"/>
      <c r="G319" s="1209"/>
      <c r="H319" s="1209"/>
    </row>
    <row r="320" spans="1:8" ht="15" customHeight="1">
      <c r="A320" s="1209"/>
      <c r="B320" s="1209"/>
      <c r="C320" s="1209"/>
      <c r="D320" s="1209"/>
      <c r="E320" s="1209"/>
      <c r="F320" s="1209"/>
      <c r="G320" s="1209"/>
      <c r="H320" s="1209"/>
    </row>
    <row r="321" spans="1:8" ht="15" customHeight="1">
      <c r="A321" s="1209"/>
      <c r="B321" s="1209"/>
      <c r="C321" s="1209"/>
      <c r="D321" s="1209"/>
      <c r="E321" s="1209"/>
      <c r="F321" s="1209"/>
      <c r="G321" s="1209"/>
      <c r="H321" s="1209"/>
    </row>
    <row r="322" spans="1:8" ht="15" customHeight="1">
      <c r="A322" s="1209"/>
      <c r="B322" s="1209"/>
      <c r="C322" s="1209"/>
      <c r="D322" s="1209"/>
      <c r="E322" s="1209"/>
      <c r="F322" s="1209"/>
      <c r="G322" s="1209"/>
      <c r="H322" s="1209"/>
    </row>
    <row r="323" spans="1:8" ht="15" customHeight="1">
      <c r="A323" s="1209"/>
      <c r="B323" s="1209"/>
      <c r="C323" s="1209"/>
      <c r="D323" s="1209"/>
      <c r="E323" s="1209"/>
      <c r="F323" s="1209"/>
      <c r="G323" s="1209"/>
      <c r="H323" s="1209"/>
    </row>
    <row r="324" spans="1:8" ht="15" customHeight="1">
      <c r="A324" s="1209"/>
      <c r="B324" s="1209"/>
      <c r="C324" s="1209"/>
      <c r="D324" s="1209"/>
      <c r="E324" s="1209"/>
      <c r="F324" s="1209"/>
      <c r="G324" s="1209"/>
      <c r="H324" s="1209"/>
    </row>
    <row r="325" spans="1:8" ht="15" customHeight="1">
      <c r="A325" s="1209"/>
      <c r="B325" s="1209"/>
      <c r="C325" s="1209"/>
      <c r="D325" s="1209"/>
      <c r="E325" s="1209"/>
      <c r="F325" s="1209"/>
      <c r="G325" s="1209"/>
      <c r="H325" s="1209"/>
    </row>
    <row r="326" spans="1:8" ht="15" customHeight="1">
      <c r="A326" s="1209"/>
      <c r="B326" s="1209"/>
      <c r="C326" s="1209"/>
      <c r="D326" s="1209"/>
      <c r="E326" s="1209"/>
      <c r="F326" s="1209"/>
      <c r="G326" s="1209"/>
      <c r="H326" s="1209"/>
    </row>
    <row r="327" spans="1:8" ht="15" customHeight="1">
      <c r="A327" s="1209"/>
      <c r="B327" s="1209"/>
      <c r="C327" s="1209"/>
      <c r="D327" s="1209"/>
      <c r="E327" s="1209"/>
      <c r="F327" s="1209"/>
      <c r="G327" s="1209"/>
      <c r="H327" s="1209"/>
    </row>
    <row r="328" spans="1:8" ht="15" customHeight="1">
      <c r="A328" s="1209"/>
      <c r="B328" s="1209"/>
      <c r="C328" s="1209"/>
      <c r="D328" s="1209"/>
      <c r="E328" s="1209"/>
      <c r="F328" s="1209"/>
      <c r="G328" s="1209"/>
      <c r="H328" s="1209"/>
    </row>
    <row r="329" spans="1:8" ht="15" customHeight="1">
      <c r="A329" s="1209"/>
      <c r="B329" s="1209"/>
      <c r="C329" s="1209"/>
      <c r="D329" s="1209"/>
      <c r="E329" s="1209"/>
      <c r="F329" s="1209"/>
      <c r="G329" s="1209"/>
      <c r="H329" s="1209"/>
    </row>
    <row r="330" spans="1:8" ht="15" customHeight="1">
      <c r="A330" s="1209"/>
      <c r="B330" s="1209"/>
      <c r="C330" s="1209"/>
      <c r="D330" s="1209"/>
      <c r="E330" s="1209"/>
      <c r="F330" s="1209"/>
      <c r="G330" s="1209"/>
      <c r="H330" s="1209"/>
    </row>
  </sheetData>
  <mergeCells count="99">
    <mergeCell ref="A5:D5"/>
    <mergeCell ref="E5:H5"/>
    <mergeCell ref="A1:B3"/>
    <mergeCell ref="C1:G1"/>
    <mergeCell ref="H1:H3"/>
    <mergeCell ref="C2:G3"/>
    <mergeCell ref="A4:H4"/>
    <mergeCell ref="A6:D21"/>
    <mergeCell ref="E6:H21"/>
    <mergeCell ref="A22:D22"/>
    <mergeCell ref="E22:H22"/>
    <mergeCell ref="A23:D38"/>
    <mergeCell ref="E23:H38"/>
    <mergeCell ref="A77:D77"/>
    <mergeCell ref="E77:H77"/>
    <mergeCell ref="A39:D39"/>
    <mergeCell ref="E39:H39"/>
    <mergeCell ref="A40:D55"/>
    <mergeCell ref="E40:H55"/>
    <mergeCell ref="A56:B58"/>
    <mergeCell ref="C56:G56"/>
    <mergeCell ref="H56:H58"/>
    <mergeCell ref="C57:G58"/>
    <mergeCell ref="A59:H59"/>
    <mergeCell ref="A60:D60"/>
    <mergeCell ref="E60:H60"/>
    <mergeCell ref="A61:D76"/>
    <mergeCell ref="E61:H76"/>
    <mergeCell ref="A115:D115"/>
    <mergeCell ref="E115:H115"/>
    <mergeCell ref="A78:D93"/>
    <mergeCell ref="E78:H93"/>
    <mergeCell ref="A94:D94"/>
    <mergeCell ref="E94:H94"/>
    <mergeCell ref="A95:D110"/>
    <mergeCell ref="E95:H110"/>
    <mergeCell ref="A111:B113"/>
    <mergeCell ref="C111:G111"/>
    <mergeCell ref="H111:H113"/>
    <mergeCell ref="C112:G113"/>
    <mergeCell ref="A114:H114"/>
    <mergeCell ref="A116:D131"/>
    <mergeCell ref="E116:H131"/>
    <mergeCell ref="A132:D132"/>
    <mergeCell ref="E132:H132"/>
    <mergeCell ref="A133:D148"/>
    <mergeCell ref="E133:H148"/>
    <mergeCell ref="A187:D187"/>
    <mergeCell ref="E187:H187"/>
    <mergeCell ref="A149:D149"/>
    <mergeCell ref="E149:H149"/>
    <mergeCell ref="A150:D165"/>
    <mergeCell ref="E150:H165"/>
    <mergeCell ref="A166:B168"/>
    <mergeCell ref="C166:G166"/>
    <mergeCell ref="H166:H168"/>
    <mergeCell ref="C167:G168"/>
    <mergeCell ref="A169:H169"/>
    <mergeCell ref="A170:D170"/>
    <mergeCell ref="E170:H170"/>
    <mergeCell ref="A171:D186"/>
    <mergeCell ref="E171:H186"/>
    <mergeCell ref="A225:D225"/>
    <mergeCell ref="E225:H225"/>
    <mergeCell ref="A188:D203"/>
    <mergeCell ref="E188:H203"/>
    <mergeCell ref="A204:D204"/>
    <mergeCell ref="E204:H204"/>
    <mergeCell ref="A205:D220"/>
    <mergeCell ref="E205:H220"/>
    <mergeCell ref="A221:B223"/>
    <mergeCell ref="C221:G221"/>
    <mergeCell ref="H221:H223"/>
    <mergeCell ref="C222:G223"/>
    <mergeCell ref="A224:H224"/>
    <mergeCell ref="A226:D241"/>
    <mergeCell ref="E226:H241"/>
    <mergeCell ref="A242:D242"/>
    <mergeCell ref="E242:H242"/>
    <mergeCell ref="A243:D258"/>
    <mergeCell ref="E243:H258"/>
    <mergeCell ref="A259:D259"/>
    <mergeCell ref="E259:H259"/>
    <mergeCell ref="A260:D275"/>
    <mergeCell ref="E260:H275"/>
    <mergeCell ref="A276:B278"/>
    <mergeCell ref="C276:G276"/>
    <mergeCell ref="H276:H278"/>
    <mergeCell ref="C277:G278"/>
    <mergeCell ref="A298:D313"/>
    <mergeCell ref="E298:H313"/>
    <mergeCell ref="A314:H330"/>
    <mergeCell ref="A279:H279"/>
    <mergeCell ref="A280:D280"/>
    <mergeCell ref="E280:H280"/>
    <mergeCell ref="A281:D296"/>
    <mergeCell ref="E281:H296"/>
    <mergeCell ref="A297:D297"/>
    <mergeCell ref="E297:H297"/>
  </mergeCells>
  <printOptions horizontalCentered="1" verticalCentered="1"/>
  <pageMargins left="0.31496062992125984" right="0.31496062992125984" top="0.19685039370078741" bottom="0.19685039370078741" header="0" footer="0"/>
  <pageSetup scale="75" orientation="portrait" r:id="rId1"/>
  <headerFooter alignWithMargins="0"/>
  <rowBreaks count="5" manualBreakCount="5">
    <brk id="55" max="7" man="1"/>
    <brk id="110" max="7" man="1"/>
    <brk id="165" max="7" man="1"/>
    <brk id="220" max="7" man="1"/>
    <brk id="275" max="7" man="1"/>
  </rowBreaks>
  <drawing r:id="rId2"/>
  <legacyDrawing r:id="rId3"/>
  <oleObjects>
    <mc:AlternateContent xmlns:mc="http://schemas.openxmlformats.org/markup-compatibility/2006">
      <mc:Choice Requires="x14">
        <oleObject shapeId="9217" r:id="rId4">
          <objectPr defaultSize="0" autoPict="0" r:id="rId5">
            <anchor moveWithCells="1" sizeWithCells="1">
              <from>
                <xdr:col>0</xdr:col>
                <xdr:colOff>85725</xdr:colOff>
                <xdr:row>275</xdr:row>
                <xdr:rowOff>114300</xdr:rowOff>
              </from>
              <to>
                <xdr:col>1</xdr:col>
                <xdr:colOff>1000125</xdr:colOff>
                <xdr:row>277</xdr:row>
                <xdr:rowOff>123825</xdr:rowOff>
              </to>
            </anchor>
          </objectPr>
        </oleObject>
      </mc:Choice>
      <mc:Fallback>
        <oleObject shapeId="9217" r:id="rId4"/>
      </mc:Fallback>
    </mc:AlternateContent>
    <mc:AlternateContent xmlns:mc="http://schemas.openxmlformats.org/markup-compatibility/2006">
      <mc:Choice Requires="x14">
        <oleObject shapeId="9218" r:id="rId6">
          <objectPr defaultSize="0" autoPict="0" r:id="rId5">
            <anchor moveWithCells="1" sizeWithCells="1">
              <from>
                <xdr:col>0</xdr:col>
                <xdr:colOff>85725</xdr:colOff>
                <xdr:row>220</xdr:row>
                <xdr:rowOff>114300</xdr:rowOff>
              </from>
              <to>
                <xdr:col>1</xdr:col>
                <xdr:colOff>1000125</xdr:colOff>
                <xdr:row>222</xdr:row>
                <xdr:rowOff>123825</xdr:rowOff>
              </to>
            </anchor>
          </objectPr>
        </oleObject>
      </mc:Choice>
      <mc:Fallback>
        <oleObject shapeId="9218" r:id="rId6"/>
      </mc:Fallback>
    </mc:AlternateContent>
    <mc:AlternateContent xmlns:mc="http://schemas.openxmlformats.org/markup-compatibility/2006">
      <mc:Choice Requires="x14">
        <oleObject shapeId="9219" r:id="rId7">
          <objectPr defaultSize="0" autoPict="0" r:id="rId5">
            <anchor moveWithCells="1" sizeWithCells="1">
              <from>
                <xdr:col>0</xdr:col>
                <xdr:colOff>85725</xdr:colOff>
                <xdr:row>165</xdr:row>
                <xdr:rowOff>114300</xdr:rowOff>
              </from>
              <to>
                <xdr:col>1</xdr:col>
                <xdr:colOff>1000125</xdr:colOff>
                <xdr:row>167</xdr:row>
                <xdr:rowOff>123825</xdr:rowOff>
              </to>
            </anchor>
          </objectPr>
        </oleObject>
      </mc:Choice>
      <mc:Fallback>
        <oleObject shapeId="9219" r:id="rId7"/>
      </mc:Fallback>
    </mc:AlternateContent>
    <mc:AlternateContent xmlns:mc="http://schemas.openxmlformats.org/markup-compatibility/2006">
      <mc:Choice Requires="x14">
        <oleObject shapeId="9220" r:id="rId8">
          <objectPr defaultSize="0" autoPict="0" r:id="rId5">
            <anchor moveWithCells="1" sizeWithCells="1">
              <from>
                <xdr:col>0</xdr:col>
                <xdr:colOff>85725</xdr:colOff>
                <xdr:row>110</xdr:row>
                <xdr:rowOff>114300</xdr:rowOff>
              </from>
              <to>
                <xdr:col>1</xdr:col>
                <xdr:colOff>1000125</xdr:colOff>
                <xdr:row>112</xdr:row>
                <xdr:rowOff>123825</xdr:rowOff>
              </to>
            </anchor>
          </objectPr>
        </oleObject>
      </mc:Choice>
      <mc:Fallback>
        <oleObject shapeId="9220" r:id="rId8"/>
      </mc:Fallback>
    </mc:AlternateContent>
    <mc:AlternateContent xmlns:mc="http://schemas.openxmlformats.org/markup-compatibility/2006">
      <mc:Choice Requires="x14">
        <oleObject shapeId="9221" r:id="rId9">
          <objectPr defaultSize="0" autoPict="0" r:id="rId5">
            <anchor moveWithCells="1" sizeWithCells="1">
              <from>
                <xdr:col>0</xdr:col>
                <xdr:colOff>85725</xdr:colOff>
                <xdr:row>55</xdr:row>
                <xdr:rowOff>114300</xdr:rowOff>
              </from>
              <to>
                <xdr:col>1</xdr:col>
                <xdr:colOff>1000125</xdr:colOff>
                <xdr:row>57</xdr:row>
                <xdr:rowOff>123825</xdr:rowOff>
              </to>
            </anchor>
          </objectPr>
        </oleObject>
      </mc:Choice>
      <mc:Fallback>
        <oleObject shapeId="9221" r:id="rId9"/>
      </mc:Fallback>
    </mc:AlternateContent>
    <mc:AlternateContent xmlns:mc="http://schemas.openxmlformats.org/markup-compatibility/2006">
      <mc:Choice Requires="x14">
        <oleObject shapeId="9222" r:id="rId10">
          <objectPr defaultSize="0" autoPict="0" r:id="rId5">
            <anchor moveWithCells="1" sizeWithCells="1">
              <from>
                <xdr:col>0</xdr:col>
                <xdr:colOff>85725</xdr:colOff>
                <xdr:row>0</xdr:row>
                <xdr:rowOff>114300</xdr:rowOff>
              </from>
              <to>
                <xdr:col>1</xdr:col>
                <xdr:colOff>1000125</xdr:colOff>
                <xdr:row>2</xdr:row>
                <xdr:rowOff>66675</xdr:rowOff>
              </to>
            </anchor>
          </objectPr>
        </oleObject>
      </mc:Choice>
      <mc:Fallback>
        <oleObject shapeId="9222"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
    <tabColor rgb="FF92D050"/>
    <pageSetUpPr fitToPage="1"/>
  </sheetPr>
  <dimension ref="A1:Y61"/>
  <sheetViews>
    <sheetView showGridLines="0" view="pageBreakPreview" topLeftCell="F1" zoomScale="85" zoomScaleNormal="85" zoomScaleSheetLayoutView="85" workbookViewId="0">
      <pane ySplit="8" topLeftCell="A30" activePane="bottomLeft" state="frozen"/>
      <selection activeCell="AF29" sqref="AF29:AK29"/>
      <selection pane="bottomLeft" activeCell="L41" sqref="L41"/>
    </sheetView>
  </sheetViews>
  <sheetFormatPr defaultColWidth="11.42578125" defaultRowHeight="12.75"/>
  <cols>
    <col min="1" max="1" width="6" style="204" customWidth="1"/>
    <col min="2" max="2" width="28.7109375" style="204" bestFit="1" customWidth="1"/>
    <col min="3" max="3" width="13.140625" style="204" customWidth="1"/>
    <col min="4" max="4" width="13.140625" style="204" hidden="1" customWidth="1"/>
    <col min="5" max="5" width="13.140625" style="204" customWidth="1"/>
    <col min="6" max="6" width="7.42578125" style="204" customWidth="1"/>
    <col min="7" max="7" width="6.7109375" style="204" customWidth="1"/>
    <col min="8" max="8" width="5" style="204" customWidth="1"/>
    <col min="9" max="9" width="5.7109375" style="204" customWidth="1"/>
    <col min="10" max="10" width="5.140625" style="204" customWidth="1"/>
    <col min="11" max="11" width="4.7109375" style="204" customWidth="1"/>
    <col min="12" max="12" width="27.28515625" style="204" customWidth="1"/>
    <col min="13" max="14" width="10.85546875" style="204" customWidth="1"/>
    <col min="15" max="15" width="14.42578125" style="204" customWidth="1"/>
    <col min="16" max="16" width="14.28515625" style="204" bestFit="1" customWidth="1"/>
    <col min="17" max="17" width="11.140625" style="204" bestFit="1" customWidth="1"/>
    <col min="18" max="18" width="24.140625" style="204" customWidth="1"/>
    <col min="19" max="19" width="18.85546875" style="204" customWidth="1"/>
    <col min="20" max="21" width="11.7109375" style="204" customWidth="1"/>
    <col min="22" max="22" width="19" style="204" customWidth="1"/>
    <col min="23" max="23" width="18.140625" style="204" hidden="1" customWidth="1"/>
    <col min="24" max="24" width="23.85546875" style="204" bestFit="1" customWidth="1"/>
    <col min="25" max="25" width="5.42578125" style="204" customWidth="1"/>
    <col min="26" max="258" width="11.42578125" style="204"/>
    <col min="259" max="259" width="6" style="204" customWidth="1"/>
    <col min="260" max="260" width="15.7109375" style="204" customWidth="1"/>
    <col min="261" max="262" width="13.140625" style="204" customWidth="1"/>
    <col min="263" max="263" width="6.42578125" style="204" customWidth="1"/>
    <col min="264" max="264" width="6.7109375" style="204" customWidth="1"/>
    <col min="265" max="265" width="5" style="204" customWidth="1"/>
    <col min="266" max="266" width="5.7109375" style="204" customWidth="1"/>
    <col min="267" max="267" width="5.140625" style="204" customWidth="1"/>
    <col min="268" max="268" width="4.7109375" style="204" customWidth="1"/>
    <col min="269" max="269" width="8.140625" style="204" customWidth="1"/>
    <col min="270" max="270" width="10.85546875" style="204" customWidth="1"/>
    <col min="271" max="271" width="6.42578125" style="204" customWidth="1"/>
    <col min="272" max="272" width="7.42578125" style="204" customWidth="1"/>
    <col min="273" max="273" width="5.85546875" style="204" customWidth="1"/>
    <col min="274" max="274" width="6.42578125" style="204" customWidth="1"/>
    <col min="275" max="275" width="5.85546875" style="204" customWidth="1"/>
    <col min="276" max="276" width="5.140625" style="204" customWidth="1"/>
    <col min="277" max="277" width="12.85546875" style="204" customWidth="1"/>
    <col min="278" max="278" width="15" style="204" customWidth="1"/>
    <col min="279" max="279" width="20.7109375" style="204" customWidth="1"/>
    <col min="280" max="280" width="23.7109375" style="204" customWidth="1"/>
    <col min="281" max="281" width="5.42578125" style="204" customWidth="1"/>
    <col min="282" max="514" width="11.42578125" style="204"/>
    <col min="515" max="515" width="6" style="204" customWidth="1"/>
    <col min="516" max="516" width="15.7109375" style="204" customWidth="1"/>
    <col min="517" max="518" width="13.140625" style="204" customWidth="1"/>
    <col min="519" max="519" width="6.42578125" style="204" customWidth="1"/>
    <col min="520" max="520" width="6.7109375" style="204" customWidth="1"/>
    <col min="521" max="521" width="5" style="204" customWidth="1"/>
    <col min="522" max="522" width="5.7109375" style="204" customWidth="1"/>
    <col min="523" max="523" width="5.140625" style="204" customWidth="1"/>
    <col min="524" max="524" width="4.7109375" style="204" customWidth="1"/>
    <col min="525" max="525" width="8.140625" style="204" customWidth="1"/>
    <col min="526" max="526" width="10.85546875" style="204" customWidth="1"/>
    <col min="527" max="527" width="6.42578125" style="204" customWidth="1"/>
    <col min="528" max="528" width="7.42578125" style="204" customWidth="1"/>
    <col min="529" max="529" width="5.85546875" style="204" customWidth="1"/>
    <col min="530" max="530" width="6.42578125" style="204" customWidth="1"/>
    <col min="531" max="531" width="5.85546875" style="204" customWidth="1"/>
    <col min="532" max="532" width="5.140625" style="204" customWidth="1"/>
    <col min="533" max="533" width="12.85546875" style="204" customWidth="1"/>
    <col min="534" max="534" width="15" style="204" customWidth="1"/>
    <col min="535" max="535" width="20.7109375" style="204" customWidth="1"/>
    <col min="536" max="536" width="23.7109375" style="204" customWidth="1"/>
    <col min="537" max="537" width="5.42578125" style="204" customWidth="1"/>
    <col min="538" max="770" width="11.42578125" style="204"/>
    <col min="771" max="771" width="6" style="204" customWidth="1"/>
    <col min="772" max="772" width="15.7109375" style="204" customWidth="1"/>
    <col min="773" max="774" width="13.140625" style="204" customWidth="1"/>
    <col min="775" max="775" width="6.42578125" style="204" customWidth="1"/>
    <col min="776" max="776" width="6.7109375" style="204" customWidth="1"/>
    <col min="777" max="777" width="5" style="204" customWidth="1"/>
    <col min="778" max="778" width="5.7109375" style="204" customWidth="1"/>
    <col min="779" max="779" width="5.140625" style="204" customWidth="1"/>
    <col min="780" max="780" width="4.7109375" style="204" customWidth="1"/>
    <col min="781" max="781" width="8.140625" style="204" customWidth="1"/>
    <col min="782" max="782" width="10.85546875" style="204" customWidth="1"/>
    <col min="783" max="783" width="6.42578125" style="204" customWidth="1"/>
    <col min="784" max="784" width="7.42578125" style="204" customWidth="1"/>
    <col min="785" max="785" width="5.85546875" style="204" customWidth="1"/>
    <col min="786" max="786" width="6.42578125" style="204" customWidth="1"/>
    <col min="787" max="787" width="5.85546875" style="204" customWidth="1"/>
    <col min="788" max="788" width="5.140625" style="204" customWidth="1"/>
    <col min="789" max="789" width="12.85546875" style="204" customWidth="1"/>
    <col min="790" max="790" width="15" style="204" customWidth="1"/>
    <col min="791" max="791" width="20.7109375" style="204" customWidth="1"/>
    <col min="792" max="792" width="23.7109375" style="204" customWidth="1"/>
    <col min="793" max="793" width="5.42578125" style="204" customWidth="1"/>
    <col min="794" max="1026" width="11.42578125" style="204"/>
    <col min="1027" max="1027" width="6" style="204" customWidth="1"/>
    <col min="1028" max="1028" width="15.7109375" style="204" customWidth="1"/>
    <col min="1029" max="1030" width="13.140625" style="204" customWidth="1"/>
    <col min="1031" max="1031" width="6.42578125" style="204" customWidth="1"/>
    <col min="1032" max="1032" width="6.7109375" style="204" customWidth="1"/>
    <col min="1033" max="1033" width="5" style="204" customWidth="1"/>
    <col min="1034" max="1034" width="5.7109375" style="204" customWidth="1"/>
    <col min="1035" max="1035" width="5.140625" style="204" customWidth="1"/>
    <col min="1036" max="1036" width="4.7109375" style="204" customWidth="1"/>
    <col min="1037" max="1037" width="8.140625" style="204" customWidth="1"/>
    <col min="1038" max="1038" width="10.85546875" style="204" customWidth="1"/>
    <col min="1039" max="1039" width="6.42578125" style="204" customWidth="1"/>
    <col min="1040" max="1040" width="7.42578125" style="204" customWidth="1"/>
    <col min="1041" max="1041" width="5.85546875" style="204" customWidth="1"/>
    <col min="1042" max="1042" width="6.42578125" style="204" customWidth="1"/>
    <col min="1043" max="1043" width="5.85546875" style="204" customWidth="1"/>
    <col min="1044" max="1044" width="5.140625" style="204" customWidth="1"/>
    <col min="1045" max="1045" width="12.85546875" style="204" customWidth="1"/>
    <col min="1046" max="1046" width="15" style="204" customWidth="1"/>
    <col min="1047" max="1047" width="20.7109375" style="204" customWidth="1"/>
    <col min="1048" max="1048" width="23.7109375" style="204" customWidth="1"/>
    <col min="1049" max="1049" width="5.42578125" style="204" customWidth="1"/>
    <col min="1050" max="1282" width="11.42578125" style="204"/>
    <col min="1283" max="1283" width="6" style="204" customWidth="1"/>
    <col min="1284" max="1284" width="15.7109375" style="204" customWidth="1"/>
    <col min="1285" max="1286" width="13.140625" style="204" customWidth="1"/>
    <col min="1287" max="1287" width="6.42578125" style="204" customWidth="1"/>
    <col min="1288" max="1288" width="6.7109375" style="204" customWidth="1"/>
    <col min="1289" max="1289" width="5" style="204" customWidth="1"/>
    <col min="1290" max="1290" width="5.7109375" style="204" customWidth="1"/>
    <col min="1291" max="1291" width="5.140625" style="204" customWidth="1"/>
    <col min="1292" max="1292" width="4.7109375" style="204" customWidth="1"/>
    <col min="1293" max="1293" width="8.140625" style="204" customWidth="1"/>
    <col min="1294" max="1294" width="10.85546875" style="204" customWidth="1"/>
    <col min="1295" max="1295" width="6.42578125" style="204" customWidth="1"/>
    <col min="1296" max="1296" width="7.42578125" style="204" customWidth="1"/>
    <col min="1297" max="1297" width="5.85546875" style="204" customWidth="1"/>
    <col min="1298" max="1298" width="6.42578125" style="204" customWidth="1"/>
    <col min="1299" max="1299" width="5.85546875" style="204" customWidth="1"/>
    <col min="1300" max="1300" width="5.140625" style="204" customWidth="1"/>
    <col min="1301" max="1301" width="12.85546875" style="204" customWidth="1"/>
    <col min="1302" max="1302" width="15" style="204" customWidth="1"/>
    <col min="1303" max="1303" width="20.7109375" style="204" customWidth="1"/>
    <col min="1304" max="1304" width="23.7109375" style="204" customWidth="1"/>
    <col min="1305" max="1305" width="5.42578125" style="204" customWidth="1"/>
    <col min="1306" max="1538" width="11.42578125" style="204"/>
    <col min="1539" max="1539" width="6" style="204" customWidth="1"/>
    <col min="1540" max="1540" width="15.7109375" style="204" customWidth="1"/>
    <col min="1541" max="1542" width="13.140625" style="204" customWidth="1"/>
    <col min="1543" max="1543" width="6.42578125" style="204" customWidth="1"/>
    <col min="1544" max="1544" width="6.7109375" style="204" customWidth="1"/>
    <col min="1545" max="1545" width="5" style="204" customWidth="1"/>
    <col min="1546" max="1546" width="5.7109375" style="204" customWidth="1"/>
    <col min="1547" max="1547" width="5.140625" style="204" customWidth="1"/>
    <col min="1548" max="1548" width="4.7109375" style="204" customWidth="1"/>
    <col min="1549" max="1549" width="8.140625" style="204" customWidth="1"/>
    <col min="1550" max="1550" width="10.85546875" style="204" customWidth="1"/>
    <col min="1551" max="1551" width="6.42578125" style="204" customWidth="1"/>
    <col min="1552" max="1552" width="7.42578125" style="204" customWidth="1"/>
    <col min="1553" max="1553" width="5.85546875" style="204" customWidth="1"/>
    <col min="1554" max="1554" width="6.42578125" style="204" customWidth="1"/>
    <col min="1555" max="1555" width="5.85546875" style="204" customWidth="1"/>
    <col min="1556" max="1556" width="5.140625" style="204" customWidth="1"/>
    <col min="1557" max="1557" width="12.85546875" style="204" customWidth="1"/>
    <col min="1558" max="1558" width="15" style="204" customWidth="1"/>
    <col min="1559" max="1559" width="20.7109375" style="204" customWidth="1"/>
    <col min="1560" max="1560" width="23.7109375" style="204" customWidth="1"/>
    <col min="1561" max="1561" width="5.42578125" style="204" customWidth="1"/>
    <col min="1562" max="1794" width="11.42578125" style="204"/>
    <col min="1795" max="1795" width="6" style="204" customWidth="1"/>
    <col min="1796" max="1796" width="15.7109375" style="204" customWidth="1"/>
    <col min="1797" max="1798" width="13.140625" style="204" customWidth="1"/>
    <col min="1799" max="1799" width="6.42578125" style="204" customWidth="1"/>
    <col min="1800" max="1800" width="6.7109375" style="204" customWidth="1"/>
    <col min="1801" max="1801" width="5" style="204" customWidth="1"/>
    <col min="1802" max="1802" width="5.7109375" style="204" customWidth="1"/>
    <col min="1803" max="1803" width="5.140625" style="204" customWidth="1"/>
    <col min="1804" max="1804" width="4.7109375" style="204" customWidth="1"/>
    <col min="1805" max="1805" width="8.140625" style="204" customWidth="1"/>
    <col min="1806" max="1806" width="10.85546875" style="204" customWidth="1"/>
    <col min="1807" max="1807" width="6.42578125" style="204" customWidth="1"/>
    <col min="1808" max="1808" width="7.42578125" style="204" customWidth="1"/>
    <col min="1809" max="1809" width="5.85546875" style="204" customWidth="1"/>
    <col min="1810" max="1810" width="6.42578125" style="204" customWidth="1"/>
    <col min="1811" max="1811" width="5.85546875" style="204" customWidth="1"/>
    <col min="1812" max="1812" width="5.140625" style="204" customWidth="1"/>
    <col min="1813" max="1813" width="12.85546875" style="204" customWidth="1"/>
    <col min="1814" max="1814" width="15" style="204" customWidth="1"/>
    <col min="1815" max="1815" width="20.7109375" style="204" customWidth="1"/>
    <col min="1816" max="1816" width="23.7109375" style="204" customWidth="1"/>
    <col min="1817" max="1817" width="5.42578125" style="204" customWidth="1"/>
    <col min="1818" max="2050" width="11.42578125" style="204"/>
    <col min="2051" max="2051" width="6" style="204" customWidth="1"/>
    <col min="2052" max="2052" width="15.7109375" style="204" customWidth="1"/>
    <col min="2053" max="2054" width="13.140625" style="204" customWidth="1"/>
    <col min="2055" max="2055" width="6.42578125" style="204" customWidth="1"/>
    <col min="2056" max="2056" width="6.7109375" style="204" customWidth="1"/>
    <col min="2057" max="2057" width="5" style="204" customWidth="1"/>
    <col min="2058" max="2058" width="5.7109375" style="204" customWidth="1"/>
    <col min="2059" max="2059" width="5.140625" style="204" customWidth="1"/>
    <col min="2060" max="2060" width="4.7109375" style="204" customWidth="1"/>
    <col min="2061" max="2061" width="8.140625" style="204" customWidth="1"/>
    <col min="2062" max="2062" width="10.85546875" style="204" customWidth="1"/>
    <col min="2063" max="2063" width="6.42578125" style="204" customWidth="1"/>
    <col min="2064" max="2064" width="7.42578125" style="204" customWidth="1"/>
    <col min="2065" max="2065" width="5.85546875" style="204" customWidth="1"/>
    <col min="2066" max="2066" width="6.42578125" style="204" customWidth="1"/>
    <col min="2067" max="2067" width="5.85546875" style="204" customWidth="1"/>
    <col min="2068" max="2068" width="5.140625" style="204" customWidth="1"/>
    <col min="2069" max="2069" width="12.85546875" style="204" customWidth="1"/>
    <col min="2070" max="2070" width="15" style="204" customWidth="1"/>
    <col min="2071" max="2071" width="20.7109375" style="204" customWidth="1"/>
    <col min="2072" max="2072" width="23.7109375" style="204" customWidth="1"/>
    <col min="2073" max="2073" width="5.42578125" style="204" customWidth="1"/>
    <col min="2074" max="2306" width="11.42578125" style="204"/>
    <col min="2307" max="2307" width="6" style="204" customWidth="1"/>
    <col min="2308" max="2308" width="15.7109375" style="204" customWidth="1"/>
    <col min="2309" max="2310" width="13.140625" style="204" customWidth="1"/>
    <col min="2311" max="2311" width="6.42578125" style="204" customWidth="1"/>
    <col min="2312" max="2312" width="6.7109375" style="204" customWidth="1"/>
    <col min="2313" max="2313" width="5" style="204" customWidth="1"/>
    <col min="2314" max="2314" width="5.7109375" style="204" customWidth="1"/>
    <col min="2315" max="2315" width="5.140625" style="204" customWidth="1"/>
    <col min="2316" max="2316" width="4.7109375" style="204" customWidth="1"/>
    <col min="2317" max="2317" width="8.140625" style="204" customWidth="1"/>
    <col min="2318" max="2318" width="10.85546875" style="204" customWidth="1"/>
    <col min="2319" max="2319" width="6.42578125" style="204" customWidth="1"/>
    <col min="2320" max="2320" width="7.42578125" style="204" customWidth="1"/>
    <col min="2321" max="2321" width="5.85546875" style="204" customWidth="1"/>
    <col min="2322" max="2322" width="6.42578125" style="204" customWidth="1"/>
    <col min="2323" max="2323" width="5.85546875" style="204" customWidth="1"/>
    <col min="2324" max="2324" width="5.140625" style="204" customWidth="1"/>
    <col min="2325" max="2325" width="12.85546875" style="204" customWidth="1"/>
    <col min="2326" max="2326" width="15" style="204" customWidth="1"/>
    <col min="2327" max="2327" width="20.7109375" style="204" customWidth="1"/>
    <col min="2328" max="2328" width="23.7109375" style="204" customWidth="1"/>
    <col min="2329" max="2329" width="5.42578125" style="204" customWidth="1"/>
    <col min="2330" max="2562" width="11.42578125" style="204"/>
    <col min="2563" max="2563" width="6" style="204" customWidth="1"/>
    <col min="2564" max="2564" width="15.7109375" style="204" customWidth="1"/>
    <col min="2565" max="2566" width="13.140625" style="204" customWidth="1"/>
    <col min="2567" max="2567" width="6.42578125" style="204" customWidth="1"/>
    <col min="2568" max="2568" width="6.7109375" style="204" customWidth="1"/>
    <col min="2569" max="2569" width="5" style="204" customWidth="1"/>
    <col min="2570" max="2570" width="5.7109375" style="204" customWidth="1"/>
    <col min="2571" max="2571" width="5.140625" style="204" customWidth="1"/>
    <col min="2572" max="2572" width="4.7109375" style="204" customWidth="1"/>
    <col min="2573" max="2573" width="8.140625" style="204" customWidth="1"/>
    <col min="2574" max="2574" width="10.85546875" style="204" customWidth="1"/>
    <col min="2575" max="2575" width="6.42578125" style="204" customWidth="1"/>
    <col min="2576" max="2576" width="7.42578125" style="204" customWidth="1"/>
    <col min="2577" max="2577" width="5.85546875" style="204" customWidth="1"/>
    <col min="2578" max="2578" width="6.42578125" style="204" customWidth="1"/>
    <col min="2579" max="2579" width="5.85546875" style="204" customWidth="1"/>
    <col min="2580" max="2580" width="5.140625" style="204" customWidth="1"/>
    <col min="2581" max="2581" width="12.85546875" style="204" customWidth="1"/>
    <col min="2582" max="2582" width="15" style="204" customWidth="1"/>
    <col min="2583" max="2583" width="20.7109375" style="204" customWidth="1"/>
    <col min="2584" max="2584" width="23.7109375" style="204" customWidth="1"/>
    <col min="2585" max="2585" width="5.42578125" style="204" customWidth="1"/>
    <col min="2586" max="2818" width="11.42578125" style="204"/>
    <col min="2819" max="2819" width="6" style="204" customWidth="1"/>
    <col min="2820" max="2820" width="15.7109375" style="204" customWidth="1"/>
    <col min="2821" max="2822" width="13.140625" style="204" customWidth="1"/>
    <col min="2823" max="2823" width="6.42578125" style="204" customWidth="1"/>
    <col min="2824" max="2824" width="6.7109375" style="204" customWidth="1"/>
    <col min="2825" max="2825" width="5" style="204" customWidth="1"/>
    <col min="2826" max="2826" width="5.7109375" style="204" customWidth="1"/>
    <col min="2827" max="2827" width="5.140625" style="204" customWidth="1"/>
    <col min="2828" max="2828" width="4.7109375" style="204" customWidth="1"/>
    <col min="2829" max="2829" width="8.140625" style="204" customWidth="1"/>
    <col min="2830" max="2830" width="10.85546875" style="204" customWidth="1"/>
    <col min="2831" max="2831" width="6.42578125" style="204" customWidth="1"/>
    <col min="2832" max="2832" width="7.42578125" style="204" customWidth="1"/>
    <col min="2833" max="2833" width="5.85546875" style="204" customWidth="1"/>
    <col min="2834" max="2834" width="6.42578125" style="204" customWidth="1"/>
    <col min="2835" max="2835" width="5.85546875" style="204" customWidth="1"/>
    <col min="2836" max="2836" width="5.140625" style="204" customWidth="1"/>
    <col min="2837" max="2837" width="12.85546875" style="204" customWidth="1"/>
    <col min="2838" max="2838" width="15" style="204" customWidth="1"/>
    <col min="2839" max="2839" width="20.7109375" style="204" customWidth="1"/>
    <col min="2840" max="2840" width="23.7109375" style="204" customWidth="1"/>
    <col min="2841" max="2841" width="5.42578125" style="204" customWidth="1"/>
    <col min="2842" max="3074" width="11.42578125" style="204"/>
    <col min="3075" max="3075" width="6" style="204" customWidth="1"/>
    <col min="3076" max="3076" width="15.7109375" style="204" customWidth="1"/>
    <col min="3077" max="3078" width="13.140625" style="204" customWidth="1"/>
    <col min="3079" max="3079" width="6.42578125" style="204" customWidth="1"/>
    <col min="3080" max="3080" width="6.7109375" style="204" customWidth="1"/>
    <col min="3081" max="3081" width="5" style="204" customWidth="1"/>
    <col min="3082" max="3082" width="5.7109375" style="204" customWidth="1"/>
    <col min="3083" max="3083" width="5.140625" style="204" customWidth="1"/>
    <col min="3084" max="3084" width="4.7109375" style="204" customWidth="1"/>
    <col min="3085" max="3085" width="8.140625" style="204" customWidth="1"/>
    <col min="3086" max="3086" width="10.85546875" style="204" customWidth="1"/>
    <col min="3087" max="3087" width="6.42578125" style="204" customWidth="1"/>
    <col min="3088" max="3088" width="7.42578125" style="204" customWidth="1"/>
    <col min="3089" max="3089" width="5.85546875" style="204" customWidth="1"/>
    <col min="3090" max="3090" width="6.42578125" style="204" customWidth="1"/>
    <col min="3091" max="3091" width="5.85546875" style="204" customWidth="1"/>
    <col min="3092" max="3092" width="5.140625" style="204" customWidth="1"/>
    <col min="3093" max="3093" width="12.85546875" style="204" customWidth="1"/>
    <col min="3094" max="3094" width="15" style="204" customWidth="1"/>
    <col min="3095" max="3095" width="20.7109375" style="204" customWidth="1"/>
    <col min="3096" max="3096" width="23.7109375" style="204" customWidth="1"/>
    <col min="3097" max="3097" width="5.42578125" style="204" customWidth="1"/>
    <col min="3098" max="3330" width="11.42578125" style="204"/>
    <col min="3331" max="3331" width="6" style="204" customWidth="1"/>
    <col min="3332" max="3332" width="15.7109375" style="204" customWidth="1"/>
    <col min="3333" max="3334" width="13.140625" style="204" customWidth="1"/>
    <col min="3335" max="3335" width="6.42578125" style="204" customWidth="1"/>
    <col min="3336" max="3336" width="6.7109375" style="204" customWidth="1"/>
    <col min="3337" max="3337" width="5" style="204" customWidth="1"/>
    <col min="3338" max="3338" width="5.7109375" style="204" customWidth="1"/>
    <col min="3339" max="3339" width="5.140625" style="204" customWidth="1"/>
    <col min="3340" max="3340" width="4.7109375" style="204" customWidth="1"/>
    <col min="3341" max="3341" width="8.140625" style="204" customWidth="1"/>
    <col min="3342" max="3342" width="10.85546875" style="204" customWidth="1"/>
    <col min="3343" max="3343" width="6.42578125" style="204" customWidth="1"/>
    <col min="3344" max="3344" width="7.42578125" style="204" customWidth="1"/>
    <col min="3345" max="3345" width="5.85546875" style="204" customWidth="1"/>
    <col min="3346" max="3346" width="6.42578125" style="204" customWidth="1"/>
    <col min="3347" max="3347" width="5.85546875" style="204" customWidth="1"/>
    <col min="3348" max="3348" width="5.140625" style="204" customWidth="1"/>
    <col min="3349" max="3349" width="12.85546875" style="204" customWidth="1"/>
    <col min="3350" max="3350" width="15" style="204" customWidth="1"/>
    <col min="3351" max="3351" width="20.7109375" style="204" customWidth="1"/>
    <col min="3352" max="3352" width="23.7109375" style="204" customWidth="1"/>
    <col min="3353" max="3353" width="5.42578125" style="204" customWidth="1"/>
    <col min="3354" max="3586" width="11.42578125" style="204"/>
    <col min="3587" max="3587" width="6" style="204" customWidth="1"/>
    <col min="3588" max="3588" width="15.7109375" style="204" customWidth="1"/>
    <col min="3589" max="3590" width="13.140625" style="204" customWidth="1"/>
    <col min="3591" max="3591" width="6.42578125" style="204" customWidth="1"/>
    <col min="3592" max="3592" width="6.7109375" style="204" customWidth="1"/>
    <col min="3593" max="3593" width="5" style="204" customWidth="1"/>
    <col min="3594" max="3594" width="5.7109375" style="204" customWidth="1"/>
    <col min="3595" max="3595" width="5.140625" style="204" customWidth="1"/>
    <col min="3596" max="3596" width="4.7109375" style="204" customWidth="1"/>
    <col min="3597" max="3597" width="8.140625" style="204" customWidth="1"/>
    <col min="3598" max="3598" width="10.85546875" style="204" customWidth="1"/>
    <col min="3599" max="3599" width="6.42578125" style="204" customWidth="1"/>
    <col min="3600" max="3600" width="7.42578125" style="204" customWidth="1"/>
    <col min="3601" max="3601" width="5.85546875" style="204" customWidth="1"/>
    <col min="3602" max="3602" width="6.42578125" style="204" customWidth="1"/>
    <col min="3603" max="3603" width="5.85546875" style="204" customWidth="1"/>
    <col min="3604" max="3604" width="5.140625" style="204" customWidth="1"/>
    <col min="3605" max="3605" width="12.85546875" style="204" customWidth="1"/>
    <col min="3606" max="3606" width="15" style="204" customWidth="1"/>
    <col min="3607" max="3607" width="20.7109375" style="204" customWidth="1"/>
    <col min="3608" max="3608" width="23.7109375" style="204" customWidth="1"/>
    <col min="3609" max="3609" width="5.42578125" style="204" customWidth="1"/>
    <col min="3610" max="3842" width="11.42578125" style="204"/>
    <col min="3843" max="3843" width="6" style="204" customWidth="1"/>
    <col min="3844" max="3844" width="15.7109375" style="204" customWidth="1"/>
    <col min="3845" max="3846" width="13.140625" style="204" customWidth="1"/>
    <col min="3847" max="3847" width="6.42578125" style="204" customWidth="1"/>
    <col min="3848" max="3848" width="6.7109375" style="204" customWidth="1"/>
    <col min="3849" max="3849" width="5" style="204" customWidth="1"/>
    <col min="3850" max="3850" width="5.7109375" style="204" customWidth="1"/>
    <col min="3851" max="3851" width="5.140625" style="204" customWidth="1"/>
    <col min="3852" max="3852" width="4.7109375" style="204" customWidth="1"/>
    <col min="3853" max="3853" width="8.140625" style="204" customWidth="1"/>
    <col min="3854" max="3854" width="10.85546875" style="204" customWidth="1"/>
    <col min="3855" max="3855" width="6.42578125" style="204" customWidth="1"/>
    <col min="3856" max="3856" width="7.42578125" style="204" customWidth="1"/>
    <col min="3857" max="3857" width="5.85546875" style="204" customWidth="1"/>
    <col min="3858" max="3858" width="6.42578125" style="204" customWidth="1"/>
    <col min="3859" max="3859" width="5.85546875" style="204" customWidth="1"/>
    <col min="3860" max="3860" width="5.140625" style="204" customWidth="1"/>
    <col min="3861" max="3861" width="12.85546875" style="204" customWidth="1"/>
    <col min="3862" max="3862" width="15" style="204" customWidth="1"/>
    <col min="3863" max="3863" width="20.7109375" style="204" customWidth="1"/>
    <col min="3864" max="3864" width="23.7109375" style="204" customWidth="1"/>
    <col min="3865" max="3865" width="5.42578125" style="204" customWidth="1"/>
    <col min="3866" max="4098" width="11.42578125" style="204"/>
    <col min="4099" max="4099" width="6" style="204" customWidth="1"/>
    <col min="4100" max="4100" width="15.7109375" style="204" customWidth="1"/>
    <col min="4101" max="4102" width="13.140625" style="204" customWidth="1"/>
    <col min="4103" max="4103" width="6.42578125" style="204" customWidth="1"/>
    <col min="4104" max="4104" width="6.7109375" style="204" customWidth="1"/>
    <col min="4105" max="4105" width="5" style="204" customWidth="1"/>
    <col min="4106" max="4106" width="5.7109375" style="204" customWidth="1"/>
    <col min="4107" max="4107" width="5.140625" style="204" customWidth="1"/>
    <col min="4108" max="4108" width="4.7109375" style="204" customWidth="1"/>
    <col min="4109" max="4109" width="8.140625" style="204" customWidth="1"/>
    <col min="4110" max="4110" width="10.85546875" style="204" customWidth="1"/>
    <col min="4111" max="4111" width="6.42578125" style="204" customWidth="1"/>
    <col min="4112" max="4112" width="7.42578125" style="204" customWidth="1"/>
    <col min="4113" max="4113" width="5.85546875" style="204" customWidth="1"/>
    <col min="4114" max="4114" width="6.42578125" style="204" customWidth="1"/>
    <col min="4115" max="4115" width="5.85546875" style="204" customWidth="1"/>
    <col min="4116" max="4116" width="5.140625" style="204" customWidth="1"/>
    <col min="4117" max="4117" width="12.85546875" style="204" customWidth="1"/>
    <col min="4118" max="4118" width="15" style="204" customWidth="1"/>
    <col min="4119" max="4119" width="20.7109375" style="204" customWidth="1"/>
    <col min="4120" max="4120" width="23.7109375" style="204" customWidth="1"/>
    <col min="4121" max="4121" width="5.42578125" style="204" customWidth="1"/>
    <col min="4122" max="4354" width="11.42578125" style="204"/>
    <col min="4355" max="4355" width="6" style="204" customWidth="1"/>
    <col min="4356" max="4356" width="15.7109375" style="204" customWidth="1"/>
    <col min="4357" max="4358" width="13.140625" style="204" customWidth="1"/>
    <col min="4359" max="4359" width="6.42578125" style="204" customWidth="1"/>
    <col min="4360" max="4360" width="6.7109375" style="204" customWidth="1"/>
    <col min="4361" max="4361" width="5" style="204" customWidth="1"/>
    <col min="4362" max="4362" width="5.7109375" style="204" customWidth="1"/>
    <col min="4363" max="4363" width="5.140625" style="204" customWidth="1"/>
    <col min="4364" max="4364" width="4.7109375" style="204" customWidth="1"/>
    <col min="4365" max="4365" width="8.140625" style="204" customWidth="1"/>
    <col min="4366" max="4366" width="10.85546875" style="204" customWidth="1"/>
    <col min="4367" max="4367" width="6.42578125" style="204" customWidth="1"/>
    <col min="4368" max="4368" width="7.42578125" style="204" customWidth="1"/>
    <col min="4369" max="4369" width="5.85546875" style="204" customWidth="1"/>
    <col min="4370" max="4370" width="6.42578125" style="204" customWidth="1"/>
    <col min="4371" max="4371" width="5.85546875" style="204" customWidth="1"/>
    <col min="4372" max="4372" width="5.140625" style="204" customWidth="1"/>
    <col min="4373" max="4373" width="12.85546875" style="204" customWidth="1"/>
    <col min="4374" max="4374" width="15" style="204" customWidth="1"/>
    <col min="4375" max="4375" width="20.7109375" style="204" customWidth="1"/>
    <col min="4376" max="4376" width="23.7109375" style="204" customWidth="1"/>
    <col min="4377" max="4377" width="5.42578125" style="204" customWidth="1"/>
    <col min="4378" max="4610" width="11.42578125" style="204"/>
    <col min="4611" max="4611" width="6" style="204" customWidth="1"/>
    <col min="4612" max="4612" width="15.7109375" style="204" customWidth="1"/>
    <col min="4613" max="4614" width="13.140625" style="204" customWidth="1"/>
    <col min="4615" max="4615" width="6.42578125" style="204" customWidth="1"/>
    <col min="4616" max="4616" width="6.7109375" style="204" customWidth="1"/>
    <col min="4617" max="4617" width="5" style="204" customWidth="1"/>
    <col min="4618" max="4618" width="5.7109375" style="204" customWidth="1"/>
    <col min="4619" max="4619" width="5.140625" style="204" customWidth="1"/>
    <col min="4620" max="4620" width="4.7109375" style="204" customWidth="1"/>
    <col min="4621" max="4621" width="8.140625" style="204" customWidth="1"/>
    <col min="4622" max="4622" width="10.85546875" style="204" customWidth="1"/>
    <col min="4623" max="4623" width="6.42578125" style="204" customWidth="1"/>
    <col min="4624" max="4624" width="7.42578125" style="204" customWidth="1"/>
    <col min="4625" max="4625" width="5.85546875" style="204" customWidth="1"/>
    <col min="4626" max="4626" width="6.42578125" style="204" customWidth="1"/>
    <col min="4627" max="4627" width="5.85546875" style="204" customWidth="1"/>
    <col min="4628" max="4628" width="5.140625" style="204" customWidth="1"/>
    <col min="4629" max="4629" width="12.85546875" style="204" customWidth="1"/>
    <col min="4630" max="4630" width="15" style="204" customWidth="1"/>
    <col min="4631" max="4631" width="20.7109375" style="204" customWidth="1"/>
    <col min="4632" max="4632" width="23.7109375" style="204" customWidth="1"/>
    <col min="4633" max="4633" width="5.42578125" style="204" customWidth="1"/>
    <col min="4634" max="4866" width="11.42578125" style="204"/>
    <col min="4867" max="4867" width="6" style="204" customWidth="1"/>
    <col min="4868" max="4868" width="15.7109375" style="204" customWidth="1"/>
    <col min="4869" max="4870" width="13.140625" style="204" customWidth="1"/>
    <col min="4871" max="4871" width="6.42578125" style="204" customWidth="1"/>
    <col min="4872" max="4872" width="6.7109375" style="204" customWidth="1"/>
    <col min="4873" max="4873" width="5" style="204" customWidth="1"/>
    <col min="4874" max="4874" width="5.7109375" style="204" customWidth="1"/>
    <col min="4875" max="4875" width="5.140625" style="204" customWidth="1"/>
    <col min="4876" max="4876" width="4.7109375" style="204" customWidth="1"/>
    <col min="4877" max="4877" width="8.140625" style="204" customWidth="1"/>
    <col min="4878" max="4878" width="10.85546875" style="204" customWidth="1"/>
    <col min="4879" max="4879" width="6.42578125" style="204" customWidth="1"/>
    <col min="4880" max="4880" width="7.42578125" style="204" customWidth="1"/>
    <col min="4881" max="4881" width="5.85546875" style="204" customWidth="1"/>
    <col min="4882" max="4882" width="6.42578125" style="204" customWidth="1"/>
    <col min="4883" max="4883" width="5.85546875" style="204" customWidth="1"/>
    <col min="4884" max="4884" width="5.140625" style="204" customWidth="1"/>
    <col min="4885" max="4885" width="12.85546875" style="204" customWidth="1"/>
    <col min="4886" max="4886" width="15" style="204" customWidth="1"/>
    <col min="4887" max="4887" width="20.7109375" style="204" customWidth="1"/>
    <col min="4888" max="4888" width="23.7109375" style="204" customWidth="1"/>
    <col min="4889" max="4889" width="5.42578125" style="204" customWidth="1"/>
    <col min="4890" max="5122" width="11.42578125" style="204"/>
    <col min="5123" max="5123" width="6" style="204" customWidth="1"/>
    <col min="5124" max="5124" width="15.7109375" style="204" customWidth="1"/>
    <col min="5125" max="5126" width="13.140625" style="204" customWidth="1"/>
    <col min="5127" max="5127" width="6.42578125" style="204" customWidth="1"/>
    <col min="5128" max="5128" width="6.7109375" style="204" customWidth="1"/>
    <col min="5129" max="5129" width="5" style="204" customWidth="1"/>
    <col min="5130" max="5130" width="5.7109375" style="204" customWidth="1"/>
    <col min="5131" max="5131" width="5.140625" style="204" customWidth="1"/>
    <col min="5132" max="5132" width="4.7109375" style="204" customWidth="1"/>
    <col min="5133" max="5133" width="8.140625" style="204" customWidth="1"/>
    <col min="5134" max="5134" width="10.85546875" style="204" customWidth="1"/>
    <col min="5135" max="5135" width="6.42578125" style="204" customWidth="1"/>
    <col min="5136" max="5136" width="7.42578125" style="204" customWidth="1"/>
    <col min="5137" max="5137" width="5.85546875" style="204" customWidth="1"/>
    <col min="5138" max="5138" width="6.42578125" style="204" customWidth="1"/>
    <col min="5139" max="5139" width="5.85546875" style="204" customWidth="1"/>
    <col min="5140" max="5140" width="5.140625" style="204" customWidth="1"/>
    <col min="5141" max="5141" width="12.85546875" style="204" customWidth="1"/>
    <col min="5142" max="5142" width="15" style="204" customWidth="1"/>
    <col min="5143" max="5143" width="20.7109375" style="204" customWidth="1"/>
    <col min="5144" max="5144" width="23.7109375" style="204" customWidth="1"/>
    <col min="5145" max="5145" width="5.42578125" style="204" customWidth="1"/>
    <col min="5146" max="5378" width="11.42578125" style="204"/>
    <col min="5379" max="5379" width="6" style="204" customWidth="1"/>
    <col min="5380" max="5380" width="15.7109375" style="204" customWidth="1"/>
    <col min="5381" max="5382" width="13.140625" style="204" customWidth="1"/>
    <col min="5383" max="5383" width="6.42578125" style="204" customWidth="1"/>
    <col min="5384" max="5384" width="6.7109375" style="204" customWidth="1"/>
    <col min="5385" max="5385" width="5" style="204" customWidth="1"/>
    <col min="5386" max="5386" width="5.7109375" style="204" customWidth="1"/>
    <col min="5387" max="5387" width="5.140625" style="204" customWidth="1"/>
    <col min="5388" max="5388" width="4.7109375" style="204" customWidth="1"/>
    <col min="5389" max="5389" width="8.140625" style="204" customWidth="1"/>
    <col min="5390" max="5390" width="10.85546875" style="204" customWidth="1"/>
    <col min="5391" max="5391" width="6.42578125" style="204" customWidth="1"/>
    <col min="5392" max="5392" width="7.42578125" style="204" customWidth="1"/>
    <col min="5393" max="5393" width="5.85546875" style="204" customWidth="1"/>
    <col min="5394" max="5394" width="6.42578125" style="204" customWidth="1"/>
    <col min="5395" max="5395" width="5.85546875" style="204" customWidth="1"/>
    <col min="5396" max="5396" width="5.140625" style="204" customWidth="1"/>
    <col min="5397" max="5397" width="12.85546875" style="204" customWidth="1"/>
    <col min="5398" max="5398" width="15" style="204" customWidth="1"/>
    <col min="5399" max="5399" width="20.7109375" style="204" customWidth="1"/>
    <col min="5400" max="5400" width="23.7109375" style="204" customWidth="1"/>
    <col min="5401" max="5401" width="5.42578125" style="204" customWidth="1"/>
    <col min="5402" max="5634" width="11.42578125" style="204"/>
    <col min="5635" max="5635" width="6" style="204" customWidth="1"/>
    <col min="5636" max="5636" width="15.7109375" style="204" customWidth="1"/>
    <col min="5637" max="5638" width="13.140625" style="204" customWidth="1"/>
    <col min="5639" max="5639" width="6.42578125" style="204" customWidth="1"/>
    <col min="5640" max="5640" width="6.7109375" style="204" customWidth="1"/>
    <col min="5641" max="5641" width="5" style="204" customWidth="1"/>
    <col min="5642" max="5642" width="5.7109375" style="204" customWidth="1"/>
    <col min="5643" max="5643" width="5.140625" style="204" customWidth="1"/>
    <col min="5644" max="5644" width="4.7109375" style="204" customWidth="1"/>
    <col min="5645" max="5645" width="8.140625" style="204" customWidth="1"/>
    <col min="5646" max="5646" width="10.85546875" style="204" customWidth="1"/>
    <col min="5647" max="5647" width="6.42578125" style="204" customWidth="1"/>
    <col min="5648" max="5648" width="7.42578125" style="204" customWidth="1"/>
    <col min="5649" max="5649" width="5.85546875" style="204" customWidth="1"/>
    <col min="5650" max="5650" width="6.42578125" style="204" customWidth="1"/>
    <col min="5651" max="5651" width="5.85546875" style="204" customWidth="1"/>
    <col min="5652" max="5652" width="5.140625" style="204" customWidth="1"/>
    <col min="5653" max="5653" width="12.85546875" style="204" customWidth="1"/>
    <col min="5654" max="5654" width="15" style="204" customWidth="1"/>
    <col min="5655" max="5655" width="20.7109375" style="204" customWidth="1"/>
    <col min="5656" max="5656" width="23.7109375" style="204" customWidth="1"/>
    <col min="5657" max="5657" width="5.42578125" style="204" customWidth="1"/>
    <col min="5658" max="5890" width="11.42578125" style="204"/>
    <col min="5891" max="5891" width="6" style="204" customWidth="1"/>
    <col min="5892" max="5892" width="15.7109375" style="204" customWidth="1"/>
    <col min="5893" max="5894" width="13.140625" style="204" customWidth="1"/>
    <col min="5895" max="5895" width="6.42578125" style="204" customWidth="1"/>
    <col min="5896" max="5896" width="6.7109375" style="204" customWidth="1"/>
    <col min="5897" max="5897" width="5" style="204" customWidth="1"/>
    <col min="5898" max="5898" width="5.7109375" style="204" customWidth="1"/>
    <col min="5899" max="5899" width="5.140625" style="204" customWidth="1"/>
    <col min="5900" max="5900" width="4.7109375" style="204" customWidth="1"/>
    <col min="5901" max="5901" width="8.140625" style="204" customWidth="1"/>
    <col min="5902" max="5902" width="10.85546875" style="204" customWidth="1"/>
    <col min="5903" max="5903" width="6.42578125" style="204" customWidth="1"/>
    <col min="5904" max="5904" width="7.42578125" style="204" customWidth="1"/>
    <col min="5905" max="5905" width="5.85546875" style="204" customWidth="1"/>
    <col min="5906" max="5906" width="6.42578125" style="204" customWidth="1"/>
    <col min="5907" max="5907" width="5.85546875" style="204" customWidth="1"/>
    <col min="5908" max="5908" width="5.140625" style="204" customWidth="1"/>
    <col min="5909" max="5909" width="12.85546875" style="204" customWidth="1"/>
    <col min="5910" max="5910" width="15" style="204" customWidth="1"/>
    <col min="5911" max="5911" width="20.7109375" style="204" customWidth="1"/>
    <col min="5912" max="5912" width="23.7109375" style="204" customWidth="1"/>
    <col min="5913" max="5913" width="5.42578125" style="204" customWidth="1"/>
    <col min="5914" max="6146" width="11.42578125" style="204"/>
    <col min="6147" max="6147" width="6" style="204" customWidth="1"/>
    <col min="6148" max="6148" width="15.7109375" style="204" customWidth="1"/>
    <col min="6149" max="6150" width="13.140625" style="204" customWidth="1"/>
    <col min="6151" max="6151" width="6.42578125" style="204" customWidth="1"/>
    <col min="6152" max="6152" width="6.7109375" style="204" customWidth="1"/>
    <col min="6153" max="6153" width="5" style="204" customWidth="1"/>
    <col min="6154" max="6154" width="5.7109375" style="204" customWidth="1"/>
    <col min="6155" max="6155" width="5.140625" style="204" customWidth="1"/>
    <col min="6156" max="6156" width="4.7109375" style="204" customWidth="1"/>
    <col min="6157" max="6157" width="8.140625" style="204" customWidth="1"/>
    <col min="6158" max="6158" width="10.85546875" style="204" customWidth="1"/>
    <col min="6159" max="6159" width="6.42578125" style="204" customWidth="1"/>
    <col min="6160" max="6160" width="7.42578125" style="204" customWidth="1"/>
    <col min="6161" max="6161" width="5.85546875" style="204" customWidth="1"/>
    <col min="6162" max="6162" width="6.42578125" style="204" customWidth="1"/>
    <col min="6163" max="6163" width="5.85546875" style="204" customWidth="1"/>
    <col min="6164" max="6164" width="5.140625" style="204" customWidth="1"/>
    <col min="6165" max="6165" width="12.85546875" style="204" customWidth="1"/>
    <col min="6166" max="6166" width="15" style="204" customWidth="1"/>
    <col min="6167" max="6167" width="20.7109375" style="204" customWidth="1"/>
    <col min="6168" max="6168" width="23.7109375" style="204" customWidth="1"/>
    <col min="6169" max="6169" width="5.42578125" style="204" customWidth="1"/>
    <col min="6170" max="6402" width="11.42578125" style="204"/>
    <col min="6403" max="6403" width="6" style="204" customWidth="1"/>
    <col min="6404" max="6404" width="15.7109375" style="204" customWidth="1"/>
    <col min="6405" max="6406" width="13.140625" style="204" customWidth="1"/>
    <col min="6407" max="6407" width="6.42578125" style="204" customWidth="1"/>
    <col min="6408" max="6408" width="6.7109375" style="204" customWidth="1"/>
    <col min="6409" max="6409" width="5" style="204" customWidth="1"/>
    <col min="6410" max="6410" width="5.7109375" style="204" customWidth="1"/>
    <col min="6411" max="6411" width="5.140625" style="204" customWidth="1"/>
    <col min="6412" max="6412" width="4.7109375" style="204" customWidth="1"/>
    <col min="6413" max="6413" width="8.140625" style="204" customWidth="1"/>
    <col min="6414" max="6414" width="10.85546875" style="204" customWidth="1"/>
    <col min="6415" max="6415" width="6.42578125" style="204" customWidth="1"/>
    <col min="6416" max="6416" width="7.42578125" style="204" customWidth="1"/>
    <col min="6417" max="6417" width="5.85546875" style="204" customWidth="1"/>
    <col min="6418" max="6418" width="6.42578125" style="204" customWidth="1"/>
    <col min="6419" max="6419" width="5.85546875" style="204" customWidth="1"/>
    <col min="6420" max="6420" width="5.140625" style="204" customWidth="1"/>
    <col min="6421" max="6421" width="12.85546875" style="204" customWidth="1"/>
    <col min="6422" max="6422" width="15" style="204" customWidth="1"/>
    <col min="6423" max="6423" width="20.7109375" style="204" customWidth="1"/>
    <col min="6424" max="6424" width="23.7109375" style="204" customWidth="1"/>
    <col min="6425" max="6425" width="5.42578125" style="204" customWidth="1"/>
    <col min="6426" max="6658" width="11.42578125" style="204"/>
    <col min="6659" max="6659" width="6" style="204" customWidth="1"/>
    <col min="6660" max="6660" width="15.7109375" style="204" customWidth="1"/>
    <col min="6661" max="6662" width="13.140625" style="204" customWidth="1"/>
    <col min="6663" max="6663" width="6.42578125" style="204" customWidth="1"/>
    <col min="6664" max="6664" width="6.7109375" style="204" customWidth="1"/>
    <col min="6665" max="6665" width="5" style="204" customWidth="1"/>
    <col min="6666" max="6666" width="5.7109375" style="204" customWidth="1"/>
    <col min="6667" max="6667" width="5.140625" style="204" customWidth="1"/>
    <col min="6668" max="6668" width="4.7109375" style="204" customWidth="1"/>
    <col min="6669" max="6669" width="8.140625" style="204" customWidth="1"/>
    <col min="6670" max="6670" width="10.85546875" style="204" customWidth="1"/>
    <col min="6671" max="6671" width="6.42578125" style="204" customWidth="1"/>
    <col min="6672" max="6672" width="7.42578125" style="204" customWidth="1"/>
    <col min="6673" max="6673" width="5.85546875" style="204" customWidth="1"/>
    <col min="6674" max="6674" width="6.42578125" style="204" customWidth="1"/>
    <col min="6675" max="6675" width="5.85546875" style="204" customWidth="1"/>
    <col min="6676" max="6676" width="5.140625" style="204" customWidth="1"/>
    <col min="6677" max="6677" width="12.85546875" style="204" customWidth="1"/>
    <col min="6678" max="6678" width="15" style="204" customWidth="1"/>
    <col min="6679" max="6679" width="20.7109375" style="204" customWidth="1"/>
    <col min="6680" max="6680" width="23.7109375" style="204" customWidth="1"/>
    <col min="6681" max="6681" width="5.42578125" style="204" customWidth="1"/>
    <col min="6682" max="6914" width="11.42578125" style="204"/>
    <col min="6915" max="6915" width="6" style="204" customWidth="1"/>
    <col min="6916" max="6916" width="15.7109375" style="204" customWidth="1"/>
    <col min="6917" max="6918" width="13.140625" style="204" customWidth="1"/>
    <col min="6919" max="6919" width="6.42578125" style="204" customWidth="1"/>
    <col min="6920" max="6920" width="6.7109375" style="204" customWidth="1"/>
    <col min="6921" max="6921" width="5" style="204" customWidth="1"/>
    <col min="6922" max="6922" width="5.7109375" style="204" customWidth="1"/>
    <col min="6923" max="6923" width="5.140625" style="204" customWidth="1"/>
    <col min="6924" max="6924" width="4.7109375" style="204" customWidth="1"/>
    <col min="6925" max="6925" width="8.140625" style="204" customWidth="1"/>
    <col min="6926" max="6926" width="10.85546875" style="204" customWidth="1"/>
    <col min="6927" max="6927" width="6.42578125" style="204" customWidth="1"/>
    <col min="6928" max="6928" width="7.42578125" style="204" customWidth="1"/>
    <col min="6929" max="6929" width="5.85546875" style="204" customWidth="1"/>
    <col min="6930" max="6930" width="6.42578125" style="204" customWidth="1"/>
    <col min="6931" max="6931" width="5.85546875" style="204" customWidth="1"/>
    <col min="6932" max="6932" width="5.140625" style="204" customWidth="1"/>
    <col min="6933" max="6933" width="12.85546875" style="204" customWidth="1"/>
    <col min="6934" max="6934" width="15" style="204" customWidth="1"/>
    <col min="6935" max="6935" width="20.7109375" style="204" customWidth="1"/>
    <col min="6936" max="6936" width="23.7109375" style="204" customWidth="1"/>
    <col min="6937" max="6937" width="5.42578125" style="204" customWidth="1"/>
    <col min="6938" max="7170" width="11.42578125" style="204"/>
    <col min="7171" max="7171" width="6" style="204" customWidth="1"/>
    <col min="7172" max="7172" width="15.7109375" style="204" customWidth="1"/>
    <col min="7173" max="7174" width="13.140625" style="204" customWidth="1"/>
    <col min="7175" max="7175" width="6.42578125" style="204" customWidth="1"/>
    <col min="7176" max="7176" width="6.7109375" style="204" customWidth="1"/>
    <col min="7177" max="7177" width="5" style="204" customWidth="1"/>
    <col min="7178" max="7178" width="5.7109375" style="204" customWidth="1"/>
    <col min="7179" max="7179" width="5.140625" style="204" customWidth="1"/>
    <col min="7180" max="7180" width="4.7109375" style="204" customWidth="1"/>
    <col min="7181" max="7181" width="8.140625" style="204" customWidth="1"/>
    <col min="7182" max="7182" width="10.85546875" style="204" customWidth="1"/>
    <col min="7183" max="7183" width="6.42578125" style="204" customWidth="1"/>
    <col min="7184" max="7184" width="7.42578125" style="204" customWidth="1"/>
    <col min="7185" max="7185" width="5.85546875" style="204" customWidth="1"/>
    <col min="7186" max="7186" width="6.42578125" style="204" customWidth="1"/>
    <col min="7187" max="7187" width="5.85546875" style="204" customWidth="1"/>
    <col min="7188" max="7188" width="5.140625" style="204" customWidth="1"/>
    <col min="7189" max="7189" width="12.85546875" style="204" customWidth="1"/>
    <col min="7190" max="7190" width="15" style="204" customWidth="1"/>
    <col min="7191" max="7191" width="20.7109375" style="204" customWidth="1"/>
    <col min="7192" max="7192" width="23.7109375" style="204" customWidth="1"/>
    <col min="7193" max="7193" width="5.42578125" style="204" customWidth="1"/>
    <col min="7194" max="7426" width="11.42578125" style="204"/>
    <col min="7427" max="7427" width="6" style="204" customWidth="1"/>
    <col min="7428" max="7428" width="15.7109375" style="204" customWidth="1"/>
    <col min="7429" max="7430" width="13.140625" style="204" customWidth="1"/>
    <col min="7431" max="7431" width="6.42578125" style="204" customWidth="1"/>
    <col min="7432" max="7432" width="6.7109375" style="204" customWidth="1"/>
    <col min="7433" max="7433" width="5" style="204" customWidth="1"/>
    <col min="7434" max="7434" width="5.7109375" style="204" customWidth="1"/>
    <col min="7435" max="7435" width="5.140625" style="204" customWidth="1"/>
    <col min="7436" max="7436" width="4.7109375" style="204" customWidth="1"/>
    <col min="7437" max="7437" width="8.140625" style="204" customWidth="1"/>
    <col min="7438" max="7438" width="10.85546875" style="204" customWidth="1"/>
    <col min="7439" max="7439" width="6.42578125" style="204" customWidth="1"/>
    <col min="7440" max="7440" width="7.42578125" style="204" customWidth="1"/>
    <col min="7441" max="7441" width="5.85546875" style="204" customWidth="1"/>
    <col min="7442" max="7442" width="6.42578125" style="204" customWidth="1"/>
    <col min="7443" max="7443" width="5.85546875" style="204" customWidth="1"/>
    <col min="7444" max="7444" width="5.140625" style="204" customWidth="1"/>
    <col min="7445" max="7445" width="12.85546875" style="204" customWidth="1"/>
    <col min="7446" max="7446" width="15" style="204" customWidth="1"/>
    <col min="7447" max="7447" width="20.7109375" style="204" customWidth="1"/>
    <col min="7448" max="7448" width="23.7109375" style="204" customWidth="1"/>
    <col min="7449" max="7449" width="5.42578125" style="204" customWidth="1"/>
    <col min="7450" max="7682" width="11.42578125" style="204"/>
    <col min="7683" max="7683" width="6" style="204" customWidth="1"/>
    <col min="7684" max="7684" width="15.7109375" style="204" customWidth="1"/>
    <col min="7685" max="7686" width="13.140625" style="204" customWidth="1"/>
    <col min="7687" max="7687" width="6.42578125" style="204" customWidth="1"/>
    <col min="7688" max="7688" width="6.7109375" style="204" customWidth="1"/>
    <col min="7689" max="7689" width="5" style="204" customWidth="1"/>
    <col min="7690" max="7690" width="5.7109375" style="204" customWidth="1"/>
    <col min="7691" max="7691" width="5.140625" style="204" customWidth="1"/>
    <col min="7692" max="7692" width="4.7109375" style="204" customWidth="1"/>
    <col min="7693" max="7693" width="8.140625" style="204" customWidth="1"/>
    <col min="7694" max="7694" width="10.85546875" style="204" customWidth="1"/>
    <col min="7695" max="7695" width="6.42578125" style="204" customWidth="1"/>
    <col min="7696" max="7696" width="7.42578125" style="204" customWidth="1"/>
    <col min="7697" max="7697" width="5.85546875" style="204" customWidth="1"/>
    <col min="7698" max="7698" width="6.42578125" style="204" customWidth="1"/>
    <col min="7699" max="7699" width="5.85546875" style="204" customWidth="1"/>
    <col min="7700" max="7700" width="5.140625" style="204" customWidth="1"/>
    <col min="7701" max="7701" width="12.85546875" style="204" customWidth="1"/>
    <col min="7702" max="7702" width="15" style="204" customWidth="1"/>
    <col min="7703" max="7703" width="20.7109375" style="204" customWidth="1"/>
    <col min="7704" max="7704" width="23.7109375" style="204" customWidth="1"/>
    <col min="7705" max="7705" width="5.42578125" style="204" customWidth="1"/>
    <col min="7706" max="7938" width="11.42578125" style="204"/>
    <col min="7939" max="7939" width="6" style="204" customWidth="1"/>
    <col min="7940" max="7940" width="15.7109375" style="204" customWidth="1"/>
    <col min="7941" max="7942" width="13.140625" style="204" customWidth="1"/>
    <col min="7943" max="7943" width="6.42578125" style="204" customWidth="1"/>
    <col min="7944" max="7944" width="6.7109375" style="204" customWidth="1"/>
    <col min="7945" max="7945" width="5" style="204" customWidth="1"/>
    <col min="7946" max="7946" width="5.7109375" style="204" customWidth="1"/>
    <col min="7947" max="7947" width="5.140625" style="204" customWidth="1"/>
    <col min="7948" max="7948" width="4.7109375" style="204" customWidth="1"/>
    <col min="7949" max="7949" width="8.140625" style="204" customWidth="1"/>
    <col min="7950" max="7950" width="10.85546875" style="204" customWidth="1"/>
    <col min="7951" max="7951" width="6.42578125" style="204" customWidth="1"/>
    <col min="7952" max="7952" width="7.42578125" style="204" customWidth="1"/>
    <col min="7953" max="7953" width="5.85546875" style="204" customWidth="1"/>
    <col min="7954" max="7954" width="6.42578125" style="204" customWidth="1"/>
    <col min="7955" max="7955" width="5.85546875" style="204" customWidth="1"/>
    <col min="7956" max="7956" width="5.140625" style="204" customWidth="1"/>
    <col min="7957" max="7957" width="12.85546875" style="204" customWidth="1"/>
    <col min="7958" max="7958" width="15" style="204" customWidth="1"/>
    <col min="7959" max="7959" width="20.7109375" style="204" customWidth="1"/>
    <col min="7960" max="7960" width="23.7109375" style="204" customWidth="1"/>
    <col min="7961" max="7961" width="5.42578125" style="204" customWidth="1"/>
    <col min="7962" max="8194" width="11.42578125" style="204"/>
    <col min="8195" max="8195" width="6" style="204" customWidth="1"/>
    <col min="8196" max="8196" width="15.7109375" style="204" customWidth="1"/>
    <col min="8197" max="8198" width="13.140625" style="204" customWidth="1"/>
    <col min="8199" max="8199" width="6.42578125" style="204" customWidth="1"/>
    <col min="8200" max="8200" width="6.7109375" style="204" customWidth="1"/>
    <col min="8201" max="8201" width="5" style="204" customWidth="1"/>
    <col min="8202" max="8202" width="5.7109375" style="204" customWidth="1"/>
    <col min="8203" max="8203" width="5.140625" style="204" customWidth="1"/>
    <col min="8204" max="8204" width="4.7109375" style="204" customWidth="1"/>
    <col min="8205" max="8205" width="8.140625" style="204" customWidth="1"/>
    <col min="8206" max="8206" width="10.85546875" style="204" customWidth="1"/>
    <col min="8207" max="8207" width="6.42578125" style="204" customWidth="1"/>
    <col min="8208" max="8208" width="7.42578125" style="204" customWidth="1"/>
    <col min="8209" max="8209" width="5.85546875" style="204" customWidth="1"/>
    <col min="8210" max="8210" width="6.42578125" style="204" customWidth="1"/>
    <col min="8211" max="8211" width="5.85546875" style="204" customWidth="1"/>
    <col min="8212" max="8212" width="5.140625" style="204" customWidth="1"/>
    <col min="8213" max="8213" width="12.85546875" style="204" customWidth="1"/>
    <col min="8214" max="8214" width="15" style="204" customWidth="1"/>
    <col min="8215" max="8215" width="20.7109375" style="204" customWidth="1"/>
    <col min="8216" max="8216" width="23.7109375" style="204" customWidth="1"/>
    <col min="8217" max="8217" width="5.42578125" style="204" customWidth="1"/>
    <col min="8218" max="8450" width="11.42578125" style="204"/>
    <col min="8451" max="8451" width="6" style="204" customWidth="1"/>
    <col min="8452" max="8452" width="15.7109375" style="204" customWidth="1"/>
    <col min="8453" max="8454" width="13.140625" style="204" customWidth="1"/>
    <col min="8455" max="8455" width="6.42578125" style="204" customWidth="1"/>
    <col min="8456" max="8456" width="6.7109375" style="204" customWidth="1"/>
    <col min="8457" max="8457" width="5" style="204" customWidth="1"/>
    <col min="8458" max="8458" width="5.7109375" style="204" customWidth="1"/>
    <col min="8459" max="8459" width="5.140625" style="204" customWidth="1"/>
    <col min="8460" max="8460" width="4.7109375" style="204" customWidth="1"/>
    <col min="8461" max="8461" width="8.140625" style="204" customWidth="1"/>
    <col min="8462" max="8462" width="10.85546875" style="204" customWidth="1"/>
    <col min="8463" max="8463" width="6.42578125" style="204" customWidth="1"/>
    <col min="8464" max="8464" width="7.42578125" style="204" customWidth="1"/>
    <col min="8465" max="8465" width="5.85546875" style="204" customWidth="1"/>
    <col min="8466" max="8466" width="6.42578125" style="204" customWidth="1"/>
    <col min="8467" max="8467" width="5.85546875" style="204" customWidth="1"/>
    <col min="8468" max="8468" width="5.140625" style="204" customWidth="1"/>
    <col min="8469" max="8469" width="12.85546875" style="204" customWidth="1"/>
    <col min="8470" max="8470" width="15" style="204" customWidth="1"/>
    <col min="8471" max="8471" width="20.7109375" style="204" customWidth="1"/>
    <col min="8472" max="8472" width="23.7109375" style="204" customWidth="1"/>
    <col min="8473" max="8473" width="5.42578125" style="204" customWidth="1"/>
    <col min="8474" max="8706" width="11.42578125" style="204"/>
    <col min="8707" max="8707" width="6" style="204" customWidth="1"/>
    <col min="8708" max="8708" width="15.7109375" style="204" customWidth="1"/>
    <col min="8709" max="8710" width="13.140625" style="204" customWidth="1"/>
    <col min="8711" max="8711" width="6.42578125" style="204" customWidth="1"/>
    <col min="8712" max="8712" width="6.7109375" style="204" customWidth="1"/>
    <col min="8713" max="8713" width="5" style="204" customWidth="1"/>
    <col min="8714" max="8714" width="5.7109375" style="204" customWidth="1"/>
    <col min="8715" max="8715" width="5.140625" style="204" customWidth="1"/>
    <col min="8716" max="8716" width="4.7109375" style="204" customWidth="1"/>
    <col min="8717" max="8717" width="8.140625" style="204" customWidth="1"/>
    <col min="8718" max="8718" width="10.85546875" style="204" customWidth="1"/>
    <col min="8719" max="8719" width="6.42578125" style="204" customWidth="1"/>
    <col min="8720" max="8720" width="7.42578125" style="204" customWidth="1"/>
    <col min="8721" max="8721" width="5.85546875" style="204" customWidth="1"/>
    <col min="8722" max="8722" width="6.42578125" style="204" customWidth="1"/>
    <col min="8723" max="8723" width="5.85546875" style="204" customWidth="1"/>
    <col min="8724" max="8724" width="5.140625" style="204" customWidth="1"/>
    <col min="8725" max="8725" width="12.85546875" style="204" customWidth="1"/>
    <col min="8726" max="8726" width="15" style="204" customWidth="1"/>
    <col min="8727" max="8727" width="20.7109375" style="204" customWidth="1"/>
    <col min="8728" max="8728" width="23.7109375" style="204" customWidth="1"/>
    <col min="8729" max="8729" width="5.42578125" style="204" customWidth="1"/>
    <col min="8730" max="8962" width="11.42578125" style="204"/>
    <col min="8963" max="8963" width="6" style="204" customWidth="1"/>
    <col min="8964" max="8964" width="15.7109375" style="204" customWidth="1"/>
    <col min="8965" max="8966" width="13.140625" style="204" customWidth="1"/>
    <col min="8967" max="8967" width="6.42578125" style="204" customWidth="1"/>
    <col min="8968" max="8968" width="6.7109375" style="204" customWidth="1"/>
    <col min="8969" max="8969" width="5" style="204" customWidth="1"/>
    <col min="8970" max="8970" width="5.7109375" style="204" customWidth="1"/>
    <col min="8971" max="8971" width="5.140625" style="204" customWidth="1"/>
    <col min="8972" max="8972" width="4.7109375" style="204" customWidth="1"/>
    <col min="8973" max="8973" width="8.140625" style="204" customWidth="1"/>
    <col min="8974" max="8974" width="10.85546875" style="204" customWidth="1"/>
    <col min="8975" max="8975" width="6.42578125" style="204" customWidth="1"/>
    <col min="8976" max="8976" width="7.42578125" style="204" customWidth="1"/>
    <col min="8977" max="8977" width="5.85546875" style="204" customWidth="1"/>
    <col min="8978" max="8978" width="6.42578125" style="204" customWidth="1"/>
    <col min="8979" max="8979" width="5.85546875" style="204" customWidth="1"/>
    <col min="8980" max="8980" width="5.140625" style="204" customWidth="1"/>
    <col min="8981" max="8981" width="12.85546875" style="204" customWidth="1"/>
    <col min="8982" max="8982" width="15" style="204" customWidth="1"/>
    <col min="8983" max="8983" width="20.7109375" style="204" customWidth="1"/>
    <col min="8984" max="8984" width="23.7109375" style="204" customWidth="1"/>
    <col min="8985" max="8985" width="5.42578125" style="204" customWidth="1"/>
    <col min="8986" max="9218" width="11.42578125" style="204"/>
    <col min="9219" max="9219" width="6" style="204" customWidth="1"/>
    <col min="9220" max="9220" width="15.7109375" style="204" customWidth="1"/>
    <col min="9221" max="9222" width="13.140625" style="204" customWidth="1"/>
    <col min="9223" max="9223" width="6.42578125" style="204" customWidth="1"/>
    <col min="9224" max="9224" width="6.7109375" style="204" customWidth="1"/>
    <col min="9225" max="9225" width="5" style="204" customWidth="1"/>
    <col min="9226" max="9226" width="5.7109375" style="204" customWidth="1"/>
    <col min="9227" max="9227" width="5.140625" style="204" customWidth="1"/>
    <col min="9228" max="9228" width="4.7109375" style="204" customWidth="1"/>
    <col min="9229" max="9229" width="8.140625" style="204" customWidth="1"/>
    <col min="9230" max="9230" width="10.85546875" style="204" customWidth="1"/>
    <col min="9231" max="9231" width="6.42578125" style="204" customWidth="1"/>
    <col min="9232" max="9232" width="7.42578125" style="204" customWidth="1"/>
    <col min="9233" max="9233" width="5.85546875" style="204" customWidth="1"/>
    <col min="9234" max="9234" width="6.42578125" style="204" customWidth="1"/>
    <col min="9235" max="9235" width="5.85546875" style="204" customWidth="1"/>
    <col min="9236" max="9236" width="5.140625" style="204" customWidth="1"/>
    <col min="9237" max="9237" width="12.85546875" style="204" customWidth="1"/>
    <col min="9238" max="9238" width="15" style="204" customWidth="1"/>
    <col min="9239" max="9239" width="20.7109375" style="204" customWidth="1"/>
    <col min="9240" max="9240" width="23.7109375" style="204" customWidth="1"/>
    <col min="9241" max="9241" width="5.42578125" style="204" customWidth="1"/>
    <col min="9242" max="9474" width="11.42578125" style="204"/>
    <col min="9475" max="9475" width="6" style="204" customWidth="1"/>
    <col min="9476" max="9476" width="15.7109375" style="204" customWidth="1"/>
    <col min="9477" max="9478" width="13.140625" style="204" customWidth="1"/>
    <col min="9479" max="9479" width="6.42578125" style="204" customWidth="1"/>
    <col min="9480" max="9480" width="6.7109375" style="204" customWidth="1"/>
    <col min="9481" max="9481" width="5" style="204" customWidth="1"/>
    <col min="9482" max="9482" width="5.7109375" style="204" customWidth="1"/>
    <col min="9483" max="9483" width="5.140625" style="204" customWidth="1"/>
    <col min="9484" max="9484" width="4.7109375" style="204" customWidth="1"/>
    <col min="9485" max="9485" width="8.140625" style="204" customWidth="1"/>
    <col min="9486" max="9486" width="10.85546875" style="204" customWidth="1"/>
    <col min="9487" max="9487" width="6.42578125" style="204" customWidth="1"/>
    <col min="9488" max="9488" width="7.42578125" style="204" customWidth="1"/>
    <col min="9489" max="9489" width="5.85546875" style="204" customWidth="1"/>
    <col min="9490" max="9490" width="6.42578125" style="204" customWidth="1"/>
    <col min="9491" max="9491" width="5.85546875" style="204" customWidth="1"/>
    <col min="9492" max="9492" width="5.140625" style="204" customWidth="1"/>
    <col min="9493" max="9493" width="12.85546875" style="204" customWidth="1"/>
    <col min="9494" max="9494" width="15" style="204" customWidth="1"/>
    <col min="9495" max="9495" width="20.7109375" style="204" customWidth="1"/>
    <col min="9496" max="9496" width="23.7109375" style="204" customWidth="1"/>
    <col min="9497" max="9497" width="5.42578125" style="204" customWidth="1"/>
    <col min="9498" max="9730" width="11.42578125" style="204"/>
    <col min="9731" max="9731" width="6" style="204" customWidth="1"/>
    <col min="9732" max="9732" width="15.7109375" style="204" customWidth="1"/>
    <col min="9733" max="9734" width="13.140625" style="204" customWidth="1"/>
    <col min="9735" max="9735" width="6.42578125" style="204" customWidth="1"/>
    <col min="9736" max="9736" width="6.7109375" style="204" customWidth="1"/>
    <col min="9737" max="9737" width="5" style="204" customWidth="1"/>
    <col min="9738" max="9738" width="5.7109375" style="204" customWidth="1"/>
    <col min="9739" max="9739" width="5.140625" style="204" customWidth="1"/>
    <col min="9740" max="9740" width="4.7109375" style="204" customWidth="1"/>
    <col min="9741" max="9741" width="8.140625" style="204" customWidth="1"/>
    <col min="9742" max="9742" width="10.85546875" style="204" customWidth="1"/>
    <col min="9743" max="9743" width="6.42578125" style="204" customWidth="1"/>
    <col min="9744" max="9744" width="7.42578125" style="204" customWidth="1"/>
    <col min="9745" max="9745" width="5.85546875" style="204" customWidth="1"/>
    <col min="9746" max="9746" width="6.42578125" style="204" customWidth="1"/>
    <col min="9747" max="9747" width="5.85546875" style="204" customWidth="1"/>
    <col min="9748" max="9748" width="5.140625" style="204" customWidth="1"/>
    <col min="9749" max="9749" width="12.85546875" style="204" customWidth="1"/>
    <col min="9750" max="9750" width="15" style="204" customWidth="1"/>
    <col min="9751" max="9751" width="20.7109375" style="204" customWidth="1"/>
    <col min="9752" max="9752" width="23.7109375" style="204" customWidth="1"/>
    <col min="9753" max="9753" width="5.42578125" style="204" customWidth="1"/>
    <col min="9754" max="9986" width="11.42578125" style="204"/>
    <col min="9987" max="9987" width="6" style="204" customWidth="1"/>
    <col min="9988" max="9988" width="15.7109375" style="204" customWidth="1"/>
    <col min="9989" max="9990" width="13.140625" style="204" customWidth="1"/>
    <col min="9991" max="9991" width="6.42578125" style="204" customWidth="1"/>
    <col min="9992" max="9992" width="6.7109375" style="204" customWidth="1"/>
    <col min="9993" max="9993" width="5" style="204" customWidth="1"/>
    <col min="9994" max="9994" width="5.7109375" style="204" customWidth="1"/>
    <col min="9995" max="9995" width="5.140625" style="204" customWidth="1"/>
    <col min="9996" max="9996" width="4.7109375" style="204" customWidth="1"/>
    <col min="9997" max="9997" width="8.140625" style="204" customWidth="1"/>
    <col min="9998" max="9998" width="10.85546875" style="204" customWidth="1"/>
    <col min="9999" max="9999" width="6.42578125" style="204" customWidth="1"/>
    <col min="10000" max="10000" width="7.42578125" style="204" customWidth="1"/>
    <col min="10001" max="10001" width="5.85546875" style="204" customWidth="1"/>
    <col min="10002" max="10002" width="6.42578125" style="204" customWidth="1"/>
    <col min="10003" max="10003" width="5.85546875" style="204" customWidth="1"/>
    <col min="10004" max="10004" width="5.140625" style="204" customWidth="1"/>
    <col min="10005" max="10005" width="12.85546875" style="204" customWidth="1"/>
    <col min="10006" max="10006" width="15" style="204" customWidth="1"/>
    <col min="10007" max="10007" width="20.7109375" style="204" customWidth="1"/>
    <col min="10008" max="10008" width="23.7109375" style="204" customWidth="1"/>
    <col min="10009" max="10009" width="5.42578125" style="204" customWidth="1"/>
    <col min="10010" max="10242" width="11.42578125" style="204"/>
    <col min="10243" max="10243" width="6" style="204" customWidth="1"/>
    <col min="10244" max="10244" width="15.7109375" style="204" customWidth="1"/>
    <col min="10245" max="10246" width="13.140625" style="204" customWidth="1"/>
    <col min="10247" max="10247" width="6.42578125" style="204" customWidth="1"/>
    <col min="10248" max="10248" width="6.7109375" style="204" customWidth="1"/>
    <col min="10249" max="10249" width="5" style="204" customWidth="1"/>
    <col min="10250" max="10250" width="5.7109375" style="204" customWidth="1"/>
    <col min="10251" max="10251" width="5.140625" style="204" customWidth="1"/>
    <col min="10252" max="10252" width="4.7109375" style="204" customWidth="1"/>
    <col min="10253" max="10253" width="8.140625" style="204" customWidth="1"/>
    <col min="10254" max="10254" width="10.85546875" style="204" customWidth="1"/>
    <col min="10255" max="10255" width="6.42578125" style="204" customWidth="1"/>
    <col min="10256" max="10256" width="7.42578125" style="204" customWidth="1"/>
    <col min="10257" max="10257" width="5.85546875" style="204" customWidth="1"/>
    <col min="10258" max="10258" width="6.42578125" style="204" customWidth="1"/>
    <col min="10259" max="10259" width="5.85546875" style="204" customWidth="1"/>
    <col min="10260" max="10260" width="5.140625" style="204" customWidth="1"/>
    <col min="10261" max="10261" width="12.85546875" style="204" customWidth="1"/>
    <col min="10262" max="10262" width="15" style="204" customWidth="1"/>
    <col min="10263" max="10263" width="20.7109375" style="204" customWidth="1"/>
    <col min="10264" max="10264" width="23.7109375" style="204" customWidth="1"/>
    <col min="10265" max="10265" width="5.42578125" style="204" customWidth="1"/>
    <col min="10266" max="10498" width="11.42578125" style="204"/>
    <col min="10499" max="10499" width="6" style="204" customWidth="1"/>
    <col min="10500" max="10500" width="15.7109375" style="204" customWidth="1"/>
    <col min="10501" max="10502" width="13.140625" style="204" customWidth="1"/>
    <col min="10503" max="10503" width="6.42578125" style="204" customWidth="1"/>
    <col min="10504" max="10504" width="6.7109375" style="204" customWidth="1"/>
    <col min="10505" max="10505" width="5" style="204" customWidth="1"/>
    <col min="10506" max="10506" width="5.7109375" style="204" customWidth="1"/>
    <col min="10507" max="10507" width="5.140625" style="204" customWidth="1"/>
    <col min="10508" max="10508" width="4.7109375" style="204" customWidth="1"/>
    <col min="10509" max="10509" width="8.140625" style="204" customWidth="1"/>
    <col min="10510" max="10510" width="10.85546875" style="204" customWidth="1"/>
    <col min="10511" max="10511" width="6.42578125" style="204" customWidth="1"/>
    <col min="10512" max="10512" width="7.42578125" style="204" customWidth="1"/>
    <col min="10513" max="10513" width="5.85546875" style="204" customWidth="1"/>
    <col min="10514" max="10514" width="6.42578125" style="204" customWidth="1"/>
    <col min="10515" max="10515" width="5.85546875" style="204" customWidth="1"/>
    <col min="10516" max="10516" width="5.140625" style="204" customWidth="1"/>
    <col min="10517" max="10517" width="12.85546875" style="204" customWidth="1"/>
    <col min="10518" max="10518" width="15" style="204" customWidth="1"/>
    <col min="10519" max="10519" width="20.7109375" style="204" customWidth="1"/>
    <col min="10520" max="10520" width="23.7109375" style="204" customWidth="1"/>
    <col min="10521" max="10521" width="5.42578125" style="204" customWidth="1"/>
    <col min="10522" max="10754" width="11.42578125" style="204"/>
    <col min="10755" max="10755" width="6" style="204" customWidth="1"/>
    <col min="10756" max="10756" width="15.7109375" style="204" customWidth="1"/>
    <col min="10757" max="10758" width="13.140625" style="204" customWidth="1"/>
    <col min="10759" max="10759" width="6.42578125" style="204" customWidth="1"/>
    <col min="10760" max="10760" width="6.7109375" style="204" customWidth="1"/>
    <col min="10761" max="10761" width="5" style="204" customWidth="1"/>
    <col min="10762" max="10762" width="5.7109375" style="204" customWidth="1"/>
    <col min="10763" max="10763" width="5.140625" style="204" customWidth="1"/>
    <col min="10764" max="10764" width="4.7109375" style="204" customWidth="1"/>
    <col min="10765" max="10765" width="8.140625" style="204" customWidth="1"/>
    <col min="10766" max="10766" width="10.85546875" style="204" customWidth="1"/>
    <col min="10767" max="10767" width="6.42578125" style="204" customWidth="1"/>
    <col min="10768" max="10768" width="7.42578125" style="204" customWidth="1"/>
    <col min="10769" max="10769" width="5.85546875" style="204" customWidth="1"/>
    <col min="10770" max="10770" width="6.42578125" style="204" customWidth="1"/>
    <col min="10771" max="10771" width="5.85546875" style="204" customWidth="1"/>
    <col min="10772" max="10772" width="5.140625" style="204" customWidth="1"/>
    <col min="10773" max="10773" width="12.85546875" style="204" customWidth="1"/>
    <col min="10774" max="10774" width="15" style="204" customWidth="1"/>
    <col min="10775" max="10775" width="20.7109375" style="204" customWidth="1"/>
    <col min="10776" max="10776" width="23.7109375" style="204" customWidth="1"/>
    <col min="10777" max="10777" width="5.42578125" style="204" customWidth="1"/>
    <col min="10778" max="11010" width="11.42578125" style="204"/>
    <col min="11011" max="11011" width="6" style="204" customWidth="1"/>
    <col min="11012" max="11012" width="15.7109375" style="204" customWidth="1"/>
    <col min="11013" max="11014" width="13.140625" style="204" customWidth="1"/>
    <col min="11015" max="11015" width="6.42578125" style="204" customWidth="1"/>
    <col min="11016" max="11016" width="6.7109375" style="204" customWidth="1"/>
    <col min="11017" max="11017" width="5" style="204" customWidth="1"/>
    <col min="11018" max="11018" width="5.7109375" style="204" customWidth="1"/>
    <col min="11019" max="11019" width="5.140625" style="204" customWidth="1"/>
    <col min="11020" max="11020" width="4.7109375" style="204" customWidth="1"/>
    <col min="11021" max="11021" width="8.140625" style="204" customWidth="1"/>
    <col min="11022" max="11022" width="10.85546875" style="204" customWidth="1"/>
    <col min="11023" max="11023" width="6.42578125" style="204" customWidth="1"/>
    <col min="11024" max="11024" width="7.42578125" style="204" customWidth="1"/>
    <col min="11025" max="11025" width="5.85546875" style="204" customWidth="1"/>
    <col min="11026" max="11026" width="6.42578125" style="204" customWidth="1"/>
    <col min="11027" max="11027" width="5.85546875" style="204" customWidth="1"/>
    <col min="11028" max="11028" width="5.140625" style="204" customWidth="1"/>
    <col min="11029" max="11029" width="12.85546875" style="204" customWidth="1"/>
    <col min="11030" max="11030" width="15" style="204" customWidth="1"/>
    <col min="11031" max="11031" width="20.7109375" style="204" customWidth="1"/>
    <col min="11032" max="11032" width="23.7109375" style="204" customWidth="1"/>
    <col min="11033" max="11033" width="5.42578125" style="204" customWidth="1"/>
    <col min="11034" max="11266" width="11.42578125" style="204"/>
    <col min="11267" max="11267" width="6" style="204" customWidth="1"/>
    <col min="11268" max="11268" width="15.7109375" style="204" customWidth="1"/>
    <col min="11269" max="11270" width="13.140625" style="204" customWidth="1"/>
    <col min="11271" max="11271" width="6.42578125" style="204" customWidth="1"/>
    <col min="11272" max="11272" width="6.7109375" style="204" customWidth="1"/>
    <col min="11273" max="11273" width="5" style="204" customWidth="1"/>
    <col min="11274" max="11274" width="5.7109375" style="204" customWidth="1"/>
    <col min="11275" max="11275" width="5.140625" style="204" customWidth="1"/>
    <col min="11276" max="11276" width="4.7109375" style="204" customWidth="1"/>
    <col min="11277" max="11277" width="8.140625" style="204" customWidth="1"/>
    <col min="11278" max="11278" width="10.85546875" style="204" customWidth="1"/>
    <col min="11279" max="11279" width="6.42578125" style="204" customWidth="1"/>
    <col min="11280" max="11280" width="7.42578125" style="204" customWidth="1"/>
    <col min="11281" max="11281" width="5.85546875" style="204" customWidth="1"/>
    <col min="11282" max="11282" width="6.42578125" style="204" customWidth="1"/>
    <col min="11283" max="11283" width="5.85546875" style="204" customWidth="1"/>
    <col min="11284" max="11284" width="5.140625" style="204" customWidth="1"/>
    <col min="11285" max="11285" width="12.85546875" style="204" customWidth="1"/>
    <col min="11286" max="11286" width="15" style="204" customWidth="1"/>
    <col min="11287" max="11287" width="20.7109375" style="204" customWidth="1"/>
    <col min="11288" max="11288" width="23.7109375" style="204" customWidth="1"/>
    <col min="11289" max="11289" width="5.42578125" style="204" customWidth="1"/>
    <col min="11290" max="11522" width="11.42578125" style="204"/>
    <col min="11523" max="11523" width="6" style="204" customWidth="1"/>
    <col min="11524" max="11524" width="15.7109375" style="204" customWidth="1"/>
    <col min="11525" max="11526" width="13.140625" style="204" customWidth="1"/>
    <col min="11527" max="11527" width="6.42578125" style="204" customWidth="1"/>
    <col min="11528" max="11528" width="6.7109375" style="204" customWidth="1"/>
    <col min="11529" max="11529" width="5" style="204" customWidth="1"/>
    <col min="11530" max="11530" width="5.7109375" style="204" customWidth="1"/>
    <col min="11531" max="11531" width="5.140625" style="204" customWidth="1"/>
    <col min="11532" max="11532" width="4.7109375" style="204" customWidth="1"/>
    <col min="11533" max="11533" width="8.140625" style="204" customWidth="1"/>
    <col min="11534" max="11534" width="10.85546875" style="204" customWidth="1"/>
    <col min="11535" max="11535" width="6.42578125" style="204" customWidth="1"/>
    <col min="11536" max="11536" width="7.42578125" style="204" customWidth="1"/>
    <col min="11537" max="11537" width="5.85546875" style="204" customWidth="1"/>
    <col min="11538" max="11538" width="6.42578125" style="204" customWidth="1"/>
    <col min="11539" max="11539" width="5.85546875" style="204" customWidth="1"/>
    <col min="11540" max="11540" width="5.140625" style="204" customWidth="1"/>
    <col min="11541" max="11541" width="12.85546875" style="204" customWidth="1"/>
    <col min="11542" max="11542" width="15" style="204" customWidth="1"/>
    <col min="11543" max="11543" width="20.7109375" style="204" customWidth="1"/>
    <col min="11544" max="11544" width="23.7109375" style="204" customWidth="1"/>
    <col min="11545" max="11545" width="5.42578125" style="204" customWidth="1"/>
    <col min="11546" max="11778" width="11.42578125" style="204"/>
    <col min="11779" max="11779" width="6" style="204" customWidth="1"/>
    <col min="11780" max="11780" width="15.7109375" style="204" customWidth="1"/>
    <col min="11781" max="11782" width="13.140625" style="204" customWidth="1"/>
    <col min="11783" max="11783" width="6.42578125" style="204" customWidth="1"/>
    <col min="11784" max="11784" width="6.7109375" style="204" customWidth="1"/>
    <col min="11785" max="11785" width="5" style="204" customWidth="1"/>
    <col min="11786" max="11786" width="5.7109375" style="204" customWidth="1"/>
    <col min="11787" max="11787" width="5.140625" style="204" customWidth="1"/>
    <col min="11788" max="11788" width="4.7109375" style="204" customWidth="1"/>
    <col min="11789" max="11789" width="8.140625" style="204" customWidth="1"/>
    <col min="11790" max="11790" width="10.85546875" style="204" customWidth="1"/>
    <col min="11791" max="11791" width="6.42578125" style="204" customWidth="1"/>
    <col min="11792" max="11792" width="7.42578125" style="204" customWidth="1"/>
    <col min="11793" max="11793" width="5.85546875" style="204" customWidth="1"/>
    <col min="11794" max="11794" width="6.42578125" style="204" customWidth="1"/>
    <col min="11795" max="11795" width="5.85546875" style="204" customWidth="1"/>
    <col min="11796" max="11796" width="5.140625" style="204" customWidth="1"/>
    <col min="11797" max="11797" width="12.85546875" style="204" customWidth="1"/>
    <col min="11798" max="11798" width="15" style="204" customWidth="1"/>
    <col min="11799" max="11799" width="20.7109375" style="204" customWidth="1"/>
    <col min="11800" max="11800" width="23.7109375" style="204" customWidth="1"/>
    <col min="11801" max="11801" width="5.42578125" style="204" customWidth="1"/>
    <col min="11802" max="12034" width="11.42578125" style="204"/>
    <col min="12035" max="12035" width="6" style="204" customWidth="1"/>
    <col min="12036" max="12036" width="15.7109375" style="204" customWidth="1"/>
    <col min="12037" max="12038" width="13.140625" style="204" customWidth="1"/>
    <col min="12039" max="12039" width="6.42578125" style="204" customWidth="1"/>
    <col min="12040" max="12040" width="6.7109375" style="204" customWidth="1"/>
    <col min="12041" max="12041" width="5" style="204" customWidth="1"/>
    <col min="12042" max="12042" width="5.7109375" style="204" customWidth="1"/>
    <col min="12043" max="12043" width="5.140625" style="204" customWidth="1"/>
    <col min="12044" max="12044" width="4.7109375" style="204" customWidth="1"/>
    <col min="12045" max="12045" width="8.140625" style="204" customWidth="1"/>
    <col min="12046" max="12046" width="10.85546875" style="204" customWidth="1"/>
    <col min="12047" max="12047" width="6.42578125" style="204" customWidth="1"/>
    <col min="12048" max="12048" width="7.42578125" style="204" customWidth="1"/>
    <col min="12049" max="12049" width="5.85546875" style="204" customWidth="1"/>
    <col min="12050" max="12050" width="6.42578125" style="204" customWidth="1"/>
    <col min="12051" max="12051" width="5.85546875" style="204" customWidth="1"/>
    <col min="12052" max="12052" width="5.140625" style="204" customWidth="1"/>
    <col min="12053" max="12053" width="12.85546875" style="204" customWidth="1"/>
    <col min="12054" max="12054" width="15" style="204" customWidth="1"/>
    <col min="12055" max="12055" width="20.7109375" style="204" customWidth="1"/>
    <col min="12056" max="12056" width="23.7109375" style="204" customWidth="1"/>
    <col min="12057" max="12057" width="5.42578125" style="204" customWidth="1"/>
    <col min="12058" max="12290" width="11.42578125" style="204"/>
    <col min="12291" max="12291" width="6" style="204" customWidth="1"/>
    <col min="12292" max="12292" width="15.7109375" style="204" customWidth="1"/>
    <col min="12293" max="12294" width="13.140625" style="204" customWidth="1"/>
    <col min="12295" max="12295" width="6.42578125" style="204" customWidth="1"/>
    <col min="12296" max="12296" width="6.7109375" style="204" customWidth="1"/>
    <col min="12297" max="12297" width="5" style="204" customWidth="1"/>
    <col min="12298" max="12298" width="5.7109375" style="204" customWidth="1"/>
    <col min="12299" max="12299" width="5.140625" style="204" customWidth="1"/>
    <col min="12300" max="12300" width="4.7109375" style="204" customWidth="1"/>
    <col min="12301" max="12301" width="8.140625" style="204" customWidth="1"/>
    <col min="12302" max="12302" width="10.85546875" style="204" customWidth="1"/>
    <col min="12303" max="12303" width="6.42578125" style="204" customWidth="1"/>
    <col min="12304" max="12304" width="7.42578125" style="204" customWidth="1"/>
    <col min="12305" max="12305" width="5.85546875" style="204" customWidth="1"/>
    <col min="12306" max="12306" width="6.42578125" style="204" customWidth="1"/>
    <col min="12307" max="12307" width="5.85546875" style="204" customWidth="1"/>
    <col min="12308" max="12308" width="5.140625" style="204" customWidth="1"/>
    <col min="12309" max="12309" width="12.85546875" style="204" customWidth="1"/>
    <col min="12310" max="12310" width="15" style="204" customWidth="1"/>
    <col min="12311" max="12311" width="20.7109375" style="204" customWidth="1"/>
    <col min="12312" max="12312" width="23.7109375" style="204" customWidth="1"/>
    <col min="12313" max="12313" width="5.42578125" style="204" customWidth="1"/>
    <col min="12314" max="12546" width="11.42578125" style="204"/>
    <col min="12547" max="12547" width="6" style="204" customWidth="1"/>
    <col min="12548" max="12548" width="15.7109375" style="204" customWidth="1"/>
    <col min="12549" max="12550" width="13.140625" style="204" customWidth="1"/>
    <col min="12551" max="12551" width="6.42578125" style="204" customWidth="1"/>
    <col min="12552" max="12552" width="6.7109375" style="204" customWidth="1"/>
    <col min="12553" max="12553" width="5" style="204" customWidth="1"/>
    <col min="12554" max="12554" width="5.7109375" style="204" customWidth="1"/>
    <col min="12555" max="12555" width="5.140625" style="204" customWidth="1"/>
    <col min="12556" max="12556" width="4.7109375" style="204" customWidth="1"/>
    <col min="12557" max="12557" width="8.140625" style="204" customWidth="1"/>
    <col min="12558" max="12558" width="10.85546875" style="204" customWidth="1"/>
    <col min="12559" max="12559" width="6.42578125" style="204" customWidth="1"/>
    <col min="12560" max="12560" width="7.42578125" style="204" customWidth="1"/>
    <col min="12561" max="12561" width="5.85546875" style="204" customWidth="1"/>
    <col min="12562" max="12562" width="6.42578125" style="204" customWidth="1"/>
    <col min="12563" max="12563" width="5.85546875" style="204" customWidth="1"/>
    <col min="12564" max="12564" width="5.140625" style="204" customWidth="1"/>
    <col min="12565" max="12565" width="12.85546875" style="204" customWidth="1"/>
    <col min="12566" max="12566" width="15" style="204" customWidth="1"/>
    <col min="12567" max="12567" width="20.7109375" style="204" customWidth="1"/>
    <col min="12568" max="12568" width="23.7109375" style="204" customWidth="1"/>
    <col min="12569" max="12569" width="5.42578125" style="204" customWidth="1"/>
    <col min="12570" max="12802" width="11.42578125" style="204"/>
    <col min="12803" max="12803" width="6" style="204" customWidth="1"/>
    <col min="12804" max="12804" width="15.7109375" style="204" customWidth="1"/>
    <col min="12805" max="12806" width="13.140625" style="204" customWidth="1"/>
    <col min="12807" max="12807" width="6.42578125" style="204" customWidth="1"/>
    <col min="12808" max="12808" width="6.7109375" style="204" customWidth="1"/>
    <col min="12809" max="12809" width="5" style="204" customWidth="1"/>
    <col min="12810" max="12810" width="5.7109375" style="204" customWidth="1"/>
    <col min="12811" max="12811" width="5.140625" style="204" customWidth="1"/>
    <col min="12812" max="12812" width="4.7109375" style="204" customWidth="1"/>
    <col min="12813" max="12813" width="8.140625" style="204" customWidth="1"/>
    <col min="12814" max="12814" width="10.85546875" style="204" customWidth="1"/>
    <col min="12815" max="12815" width="6.42578125" style="204" customWidth="1"/>
    <col min="12816" max="12816" width="7.42578125" style="204" customWidth="1"/>
    <col min="12817" max="12817" width="5.85546875" style="204" customWidth="1"/>
    <col min="12818" max="12818" width="6.42578125" style="204" customWidth="1"/>
    <col min="12819" max="12819" width="5.85546875" style="204" customWidth="1"/>
    <col min="12820" max="12820" width="5.140625" style="204" customWidth="1"/>
    <col min="12821" max="12821" width="12.85546875" style="204" customWidth="1"/>
    <col min="12822" max="12822" width="15" style="204" customWidth="1"/>
    <col min="12823" max="12823" width="20.7109375" style="204" customWidth="1"/>
    <col min="12824" max="12824" width="23.7109375" style="204" customWidth="1"/>
    <col min="12825" max="12825" width="5.42578125" style="204" customWidth="1"/>
    <col min="12826" max="13058" width="11.42578125" style="204"/>
    <col min="13059" max="13059" width="6" style="204" customWidth="1"/>
    <col min="13060" max="13060" width="15.7109375" style="204" customWidth="1"/>
    <col min="13061" max="13062" width="13.140625" style="204" customWidth="1"/>
    <col min="13063" max="13063" width="6.42578125" style="204" customWidth="1"/>
    <col min="13064" max="13064" width="6.7109375" style="204" customWidth="1"/>
    <col min="13065" max="13065" width="5" style="204" customWidth="1"/>
    <col min="13066" max="13066" width="5.7109375" style="204" customWidth="1"/>
    <col min="13067" max="13067" width="5.140625" style="204" customWidth="1"/>
    <col min="13068" max="13068" width="4.7109375" style="204" customWidth="1"/>
    <col min="13069" max="13069" width="8.140625" style="204" customWidth="1"/>
    <col min="13070" max="13070" width="10.85546875" style="204" customWidth="1"/>
    <col min="13071" max="13071" width="6.42578125" style="204" customWidth="1"/>
    <col min="13072" max="13072" width="7.42578125" style="204" customWidth="1"/>
    <col min="13073" max="13073" width="5.85546875" style="204" customWidth="1"/>
    <col min="13074" max="13074" width="6.42578125" style="204" customWidth="1"/>
    <col min="13075" max="13075" width="5.85546875" style="204" customWidth="1"/>
    <col min="13076" max="13076" width="5.140625" style="204" customWidth="1"/>
    <col min="13077" max="13077" width="12.85546875" style="204" customWidth="1"/>
    <col min="13078" max="13078" width="15" style="204" customWidth="1"/>
    <col min="13079" max="13079" width="20.7109375" style="204" customWidth="1"/>
    <col min="13080" max="13080" width="23.7109375" style="204" customWidth="1"/>
    <col min="13081" max="13081" width="5.42578125" style="204" customWidth="1"/>
    <col min="13082" max="13314" width="11.42578125" style="204"/>
    <col min="13315" max="13315" width="6" style="204" customWidth="1"/>
    <col min="13316" max="13316" width="15.7109375" style="204" customWidth="1"/>
    <col min="13317" max="13318" width="13.140625" style="204" customWidth="1"/>
    <col min="13319" max="13319" width="6.42578125" style="204" customWidth="1"/>
    <col min="13320" max="13320" width="6.7109375" style="204" customWidth="1"/>
    <col min="13321" max="13321" width="5" style="204" customWidth="1"/>
    <col min="13322" max="13322" width="5.7109375" style="204" customWidth="1"/>
    <col min="13323" max="13323" width="5.140625" style="204" customWidth="1"/>
    <col min="13324" max="13324" width="4.7109375" style="204" customWidth="1"/>
    <col min="13325" max="13325" width="8.140625" style="204" customWidth="1"/>
    <col min="13326" max="13326" width="10.85546875" style="204" customWidth="1"/>
    <col min="13327" max="13327" width="6.42578125" style="204" customWidth="1"/>
    <col min="13328" max="13328" width="7.42578125" style="204" customWidth="1"/>
    <col min="13329" max="13329" width="5.85546875" style="204" customWidth="1"/>
    <col min="13330" max="13330" width="6.42578125" style="204" customWidth="1"/>
    <col min="13331" max="13331" width="5.85546875" style="204" customWidth="1"/>
    <col min="13332" max="13332" width="5.140625" style="204" customWidth="1"/>
    <col min="13333" max="13333" width="12.85546875" style="204" customWidth="1"/>
    <col min="13334" max="13334" width="15" style="204" customWidth="1"/>
    <col min="13335" max="13335" width="20.7109375" style="204" customWidth="1"/>
    <col min="13336" max="13336" width="23.7109375" style="204" customWidth="1"/>
    <col min="13337" max="13337" width="5.42578125" style="204" customWidth="1"/>
    <col min="13338" max="13570" width="11.42578125" style="204"/>
    <col min="13571" max="13571" width="6" style="204" customWidth="1"/>
    <col min="13572" max="13572" width="15.7109375" style="204" customWidth="1"/>
    <col min="13573" max="13574" width="13.140625" style="204" customWidth="1"/>
    <col min="13575" max="13575" width="6.42578125" style="204" customWidth="1"/>
    <col min="13576" max="13576" width="6.7109375" style="204" customWidth="1"/>
    <col min="13577" max="13577" width="5" style="204" customWidth="1"/>
    <col min="13578" max="13578" width="5.7109375" style="204" customWidth="1"/>
    <col min="13579" max="13579" width="5.140625" style="204" customWidth="1"/>
    <col min="13580" max="13580" width="4.7109375" style="204" customWidth="1"/>
    <col min="13581" max="13581" width="8.140625" style="204" customWidth="1"/>
    <col min="13582" max="13582" width="10.85546875" style="204" customWidth="1"/>
    <col min="13583" max="13583" width="6.42578125" style="204" customWidth="1"/>
    <col min="13584" max="13584" width="7.42578125" style="204" customWidth="1"/>
    <col min="13585" max="13585" width="5.85546875" style="204" customWidth="1"/>
    <col min="13586" max="13586" width="6.42578125" style="204" customWidth="1"/>
    <col min="13587" max="13587" width="5.85546875" style="204" customWidth="1"/>
    <col min="13588" max="13588" width="5.140625" style="204" customWidth="1"/>
    <col min="13589" max="13589" width="12.85546875" style="204" customWidth="1"/>
    <col min="13590" max="13590" width="15" style="204" customWidth="1"/>
    <col min="13591" max="13591" width="20.7109375" style="204" customWidth="1"/>
    <col min="13592" max="13592" width="23.7109375" style="204" customWidth="1"/>
    <col min="13593" max="13593" width="5.42578125" style="204" customWidth="1"/>
    <col min="13594" max="13826" width="11.42578125" style="204"/>
    <col min="13827" max="13827" width="6" style="204" customWidth="1"/>
    <col min="13828" max="13828" width="15.7109375" style="204" customWidth="1"/>
    <col min="13829" max="13830" width="13.140625" style="204" customWidth="1"/>
    <col min="13831" max="13831" width="6.42578125" style="204" customWidth="1"/>
    <col min="13832" max="13832" width="6.7109375" style="204" customWidth="1"/>
    <col min="13833" max="13833" width="5" style="204" customWidth="1"/>
    <col min="13834" max="13834" width="5.7109375" style="204" customWidth="1"/>
    <col min="13835" max="13835" width="5.140625" style="204" customWidth="1"/>
    <col min="13836" max="13836" width="4.7109375" style="204" customWidth="1"/>
    <col min="13837" max="13837" width="8.140625" style="204" customWidth="1"/>
    <col min="13838" max="13838" width="10.85546875" style="204" customWidth="1"/>
    <col min="13839" max="13839" width="6.42578125" style="204" customWidth="1"/>
    <col min="13840" max="13840" width="7.42578125" style="204" customWidth="1"/>
    <col min="13841" max="13841" width="5.85546875" style="204" customWidth="1"/>
    <col min="13842" max="13842" width="6.42578125" style="204" customWidth="1"/>
    <col min="13843" max="13843" width="5.85546875" style="204" customWidth="1"/>
    <col min="13844" max="13844" width="5.140625" style="204" customWidth="1"/>
    <col min="13845" max="13845" width="12.85546875" style="204" customWidth="1"/>
    <col min="13846" max="13846" width="15" style="204" customWidth="1"/>
    <col min="13847" max="13847" width="20.7109375" style="204" customWidth="1"/>
    <col min="13848" max="13848" width="23.7109375" style="204" customWidth="1"/>
    <col min="13849" max="13849" width="5.42578125" style="204" customWidth="1"/>
    <col min="13850" max="14082" width="11.42578125" style="204"/>
    <col min="14083" max="14083" width="6" style="204" customWidth="1"/>
    <col min="14084" max="14084" width="15.7109375" style="204" customWidth="1"/>
    <col min="14085" max="14086" width="13.140625" style="204" customWidth="1"/>
    <col min="14087" max="14087" width="6.42578125" style="204" customWidth="1"/>
    <col min="14088" max="14088" width="6.7109375" style="204" customWidth="1"/>
    <col min="14089" max="14089" width="5" style="204" customWidth="1"/>
    <col min="14090" max="14090" width="5.7109375" style="204" customWidth="1"/>
    <col min="14091" max="14091" width="5.140625" style="204" customWidth="1"/>
    <col min="14092" max="14092" width="4.7109375" style="204" customWidth="1"/>
    <col min="14093" max="14093" width="8.140625" style="204" customWidth="1"/>
    <col min="14094" max="14094" width="10.85546875" style="204" customWidth="1"/>
    <col min="14095" max="14095" width="6.42578125" style="204" customWidth="1"/>
    <col min="14096" max="14096" width="7.42578125" style="204" customWidth="1"/>
    <col min="14097" max="14097" width="5.85546875" style="204" customWidth="1"/>
    <col min="14098" max="14098" width="6.42578125" style="204" customWidth="1"/>
    <col min="14099" max="14099" width="5.85546875" style="204" customWidth="1"/>
    <col min="14100" max="14100" width="5.140625" style="204" customWidth="1"/>
    <col min="14101" max="14101" width="12.85546875" style="204" customWidth="1"/>
    <col min="14102" max="14102" width="15" style="204" customWidth="1"/>
    <col min="14103" max="14103" width="20.7109375" style="204" customWidth="1"/>
    <col min="14104" max="14104" width="23.7109375" style="204" customWidth="1"/>
    <col min="14105" max="14105" width="5.42578125" style="204" customWidth="1"/>
    <col min="14106" max="14338" width="11.42578125" style="204"/>
    <col min="14339" max="14339" width="6" style="204" customWidth="1"/>
    <col min="14340" max="14340" width="15.7109375" style="204" customWidth="1"/>
    <col min="14341" max="14342" width="13.140625" style="204" customWidth="1"/>
    <col min="14343" max="14343" width="6.42578125" style="204" customWidth="1"/>
    <col min="14344" max="14344" width="6.7109375" style="204" customWidth="1"/>
    <col min="14345" max="14345" width="5" style="204" customWidth="1"/>
    <col min="14346" max="14346" width="5.7109375" style="204" customWidth="1"/>
    <col min="14347" max="14347" width="5.140625" style="204" customWidth="1"/>
    <col min="14348" max="14348" width="4.7109375" style="204" customWidth="1"/>
    <col min="14349" max="14349" width="8.140625" style="204" customWidth="1"/>
    <col min="14350" max="14350" width="10.85546875" style="204" customWidth="1"/>
    <col min="14351" max="14351" width="6.42578125" style="204" customWidth="1"/>
    <col min="14352" max="14352" width="7.42578125" style="204" customWidth="1"/>
    <col min="14353" max="14353" width="5.85546875" style="204" customWidth="1"/>
    <col min="14354" max="14354" width="6.42578125" style="204" customWidth="1"/>
    <col min="14355" max="14355" width="5.85546875" style="204" customWidth="1"/>
    <col min="14356" max="14356" width="5.140625" style="204" customWidth="1"/>
    <col min="14357" max="14357" width="12.85546875" style="204" customWidth="1"/>
    <col min="14358" max="14358" width="15" style="204" customWidth="1"/>
    <col min="14359" max="14359" width="20.7109375" style="204" customWidth="1"/>
    <col min="14360" max="14360" width="23.7109375" style="204" customWidth="1"/>
    <col min="14361" max="14361" width="5.42578125" style="204" customWidth="1"/>
    <col min="14362" max="14594" width="11.42578125" style="204"/>
    <col min="14595" max="14595" width="6" style="204" customWidth="1"/>
    <col min="14596" max="14596" width="15.7109375" style="204" customWidth="1"/>
    <col min="14597" max="14598" width="13.140625" style="204" customWidth="1"/>
    <col min="14599" max="14599" width="6.42578125" style="204" customWidth="1"/>
    <col min="14600" max="14600" width="6.7109375" style="204" customWidth="1"/>
    <col min="14601" max="14601" width="5" style="204" customWidth="1"/>
    <col min="14602" max="14602" width="5.7109375" style="204" customWidth="1"/>
    <col min="14603" max="14603" width="5.140625" style="204" customWidth="1"/>
    <col min="14604" max="14604" width="4.7109375" style="204" customWidth="1"/>
    <col min="14605" max="14605" width="8.140625" style="204" customWidth="1"/>
    <col min="14606" max="14606" width="10.85546875" style="204" customWidth="1"/>
    <col min="14607" max="14607" width="6.42578125" style="204" customWidth="1"/>
    <col min="14608" max="14608" width="7.42578125" style="204" customWidth="1"/>
    <col min="14609" max="14609" width="5.85546875" style="204" customWidth="1"/>
    <col min="14610" max="14610" width="6.42578125" style="204" customWidth="1"/>
    <col min="14611" max="14611" width="5.85546875" style="204" customWidth="1"/>
    <col min="14612" max="14612" width="5.140625" style="204" customWidth="1"/>
    <col min="14613" max="14613" width="12.85546875" style="204" customWidth="1"/>
    <col min="14614" max="14614" width="15" style="204" customWidth="1"/>
    <col min="14615" max="14615" width="20.7109375" style="204" customWidth="1"/>
    <col min="14616" max="14616" width="23.7109375" style="204" customWidth="1"/>
    <col min="14617" max="14617" width="5.42578125" style="204" customWidth="1"/>
    <col min="14618" max="14850" width="11.42578125" style="204"/>
    <col min="14851" max="14851" width="6" style="204" customWidth="1"/>
    <col min="14852" max="14852" width="15.7109375" style="204" customWidth="1"/>
    <col min="14853" max="14854" width="13.140625" style="204" customWidth="1"/>
    <col min="14855" max="14855" width="6.42578125" style="204" customWidth="1"/>
    <col min="14856" max="14856" width="6.7109375" style="204" customWidth="1"/>
    <col min="14857" max="14857" width="5" style="204" customWidth="1"/>
    <col min="14858" max="14858" width="5.7109375" style="204" customWidth="1"/>
    <col min="14859" max="14859" width="5.140625" style="204" customWidth="1"/>
    <col min="14860" max="14860" width="4.7109375" style="204" customWidth="1"/>
    <col min="14861" max="14861" width="8.140625" style="204" customWidth="1"/>
    <col min="14862" max="14862" width="10.85546875" style="204" customWidth="1"/>
    <col min="14863" max="14863" width="6.42578125" style="204" customWidth="1"/>
    <col min="14864" max="14864" width="7.42578125" style="204" customWidth="1"/>
    <col min="14865" max="14865" width="5.85546875" style="204" customWidth="1"/>
    <col min="14866" max="14866" width="6.42578125" style="204" customWidth="1"/>
    <col min="14867" max="14867" width="5.85546875" style="204" customWidth="1"/>
    <col min="14868" max="14868" width="5.140625" style="204" customWidth="1"/>
    <col min="14869" max="14869" width="12.85546875" style="204" customWidth="1"/>
    <col min="14870" max="14870" width="15" style="204" customWidth="1"/>
    <col min="14871" max="14871" width="20.7109375" style="204" customWidth="1"/>
    <col min="14872" max="14872" width="23.7109375" style="204" customWidth="1"/>
    <col min="14873" max="14873" width="5.42578125" style="204" customWidth="1"/>
    <col min="14874" max="15106" width="11.42578125" style="204"/>
    <col min="15107" max="15107" width="6" style="204" customWidth="1"/>
    <col min="15108" max="15108" width="15.7109375" style="204" customWidth="1"/>
    <col min="15109" max="15110" width="13.140625" style="204" customWidth="1"/>
    <col min="15111" max="15111" width="6.42578125" style="204" customWidth="1"/>
    <col min="15112" max="15112" width="6.7109375" style="204" customWidth="1"/>
    <col min="15113" max="15113" width="5" style="204" customWidth="1"/>
    <col min="15114" max="15114" width="5.7109375" style="204" customWidth="1"/>
    <col min="15115" max="15115" width="5.140625" style="204" customWidth="1"/>
    <col min="15116" max="15116" width="4.7109375" style="204" customWidth="1"/>
    <col min="15117" max="15117" width="8.140625" style="204" customWidth="1"/>
    <col min="15118" max="15118" width="10.85546875" style="204" customWidth="1"/>
    <col min="15119" max="15119" width="6.42578125" style="204" customWidth="1"/>
    <col min="15120" max="15120" width="7.42578125" style="204" customWidth="1"/>
    <col min="15121" max="15121" width="5.85546875" style="204" customWidth="1"/>
    <col min="15122" max="15122" width="6.42578125" style="204" customWidth="1"/>
    <col min="15123" max="15123" width="5.85546875" style="204" customWidth="1"/>
    <col min="15124" max="15124" width="5.140625" style="204" customWidth="1"/>
    <col min="15125" max="15125" width="12.85546875" style="204" customWidth="1"/>
    <col min="15126" max="15126" width="15" style="204" customWidth="1"/>
    <col min="15127" max="15127" width="20.7109375" style="204" customWidth="1"/>
    <col min="15128" max="15128" width="23.7109375" style="204" customWidth="1"/>
    <col min="15129" max="15129" width="5.42578125" style="204" customWidth="1"/>
    <col min="15130" max="15362" width="11.42578125" style="204"/>
    <col min="15363" max="15363" width="6" style="204" customWidth="1"/>
    <col min="15364" max="15364" width="15.7109375" style="204" customWidth="1"/>
    <col min="15365" max="15366" width="13.140625" style="204" customWidth="1"/>
    <col min="15367" max="15367" width="6.42578125" style="204" customWidth="1"/>
    <col min="15368" max="15368" width="6.7109375" style="204" customWidth="1"/>
    <col min="15369" max="15369" width="5" style="204" customWidth="1"/>
    <col min="15370" max="15370" width="5.7109375" style="204" customWidth="1"/>
    <col min="15371" max="15371" width="5.140625" style="204" customWidth="1"/>
    <col min="15372" max="15372" width="4.7109375" style="204" customWidth="1"/>
    <col min="15373" max="15373" width="8.140625" style="204" customWidth="1"/>
    <col min="15374" max="15374" width="10.85546875" style="204" customWidth="1"/>
    <col min="15375" max="15375" width="6.42578125" style="204" customWidth="1"/>
    <col min="15376" max="15376" width="7.42578125" style="204" customWidth="1"/>
    <col min="15377" max="15377" width="5.85546875" style="204" customWidth="1"/>
    <col min="15378" max="15378" width="6.42578125" style="204" customWidth="1"/>
    <col min="15379" max="15379" width="5.85546875" style="204" customWidth="1"/>
    <col min="15380" max="15380" width="5.140625" style="204" customWidth="1"/>
    <col min="15381" max="15381" width="12.85546875" style="204" customWidth="1"/>
    <col min="15382" max="15382" width="15" style="204" customWidth="1"/>
    <col min="15383" max="15383" width="20.7109375" style="204" customWidth="1"/>
    <col min="15384" max="15384" width="23.7109375" style="204" customWidth="1"/>
    <col min="15385" max="15385" width="5.42578125" style="204" customWidth="1"/>
    <col min="15386" max="15618" width="11.42578125" style="204"/>
    <col min="15619" max="15619" width="6" style="204" customWidth="1"/>
    <col min="15620" max="15620" width="15.7109375" style="204" customWidth="1"/>
    <col min="15621" max="15622" width="13.140625" style="204" customWidth="1"/>
    <col min="15623" max="15623" width="6.42578125" style="204" customWidth="1"/>
    <col min="15624" max="15624" width="6.7109375" style="204" customWidth="1"/>
    <col min="15625" max="15625" width="5" style="204" customWidth="1"/>
    <col min="15626" max="15626" width="5.7109375" style="204" customWidth="1"/>
    <col min="15627" max="15627" width="5.140625" style="204" customWidth="1"/>
    <col min="15628" max="15628" width="4.7109375" style="204" customWidth="1"/>
    <col min="15629" max="15629" width="8.140625" style="204" customWidth="1"/>
    <col min="15630" max="15630" width="10.85546875" style="204" customWidth="1"/>
    <col min="15631" max="15631" width="6.42578125" style="204" customWidth="1"/>
    <col min="15632" max="15632" width="7.42578125" style="204" customWidth="1"/>
    <col min="15633" max="15633" width="5.85546875" style="204" customWidth="1"/>
    <col min="15634" max="15634" width="6.42578125" style="204" customWidth="1"/>
    <col min="15635" max="15635" width="5.85546875" style="204" customWidth="1"/>
    <col min="15636" max="15636" width="5.140625" style="204" customWidth="1"/>
    <col min="15637" max="15637" width="12.85546875" style="204" customWidth="1"/>
    <col min="15638" max="15638" width="15" style="204" customWidth="1"/>
    <col min="15639" max="15639" width="20.7109375" style="204" customWidth="1"/>
    <col min="15640" max="15640" width="23.7109375" style="204" customWidth="1"/>
    <col min="15641" max="15641" width="5.42578125" style="204" customWidth="1"/>
    <col min="15642" max="15874" width="11.42578125" style="204"/>
    <col min="15875" max="15875" width="6" style="204" customWidth="1"/>
    <col min="15876" max="15876" width="15.7109375" style="204" customWidth="1"/>
    <col min="15877" max="15878" width="13.140625" style="204" customWidth="1"/>
    <col min="15879" max="15879" width="6.42578125" style="204" customWidth="1"/>
    <col min="15880" max="15880" width="6.7109375" style="204" customWidth="1"/>
    <col min="15881" max="15881" width="5" style="204" customWidth="1"/>
    <col min="15882" max="15882" width="5.7109375" style="204" customWidth="1"/>
    <col min="15883" max="15883" width="5.140625" style="204" customWidth="1"/>
    <col min="15884" max="15884" width="4.7109375" style="204" customWidth="1"/>
    <col min="15885" max="15885" width="8.140625" style="204" customWidth="1"/>
    <col min="15886" max="15886" width="10.85546875" style="204" customWidth="1"/>
    <col min="15887" max="15887" width="6.42578125" style="204" customWidth="1"/>
    <col min="15888" max="15888" width="7.42578125" style="204" customWidth="1"/>
    <col min="15889" max="15889" width="5.85546875" style="204" customWidth="1"/>
    <col min="15890" max="15890" width="6.42578125" style="204" customWidth="1"/>
    <col min="15891" max="15891" width="5.85546875" style="204" customWidth="1"/>
    <col min="15892" max="15892" width="5.140625" style="204" customWidth="1"/>
    <col min="15893" max="15893" width="12.85546875" style="204" customWidth="1"/>
    <col min="15894" max="15894" width="15" style="204" customWidth="1"/>
    <col min="15895" max="15895" width="20.7109375" style="204" customWidth="1"/>
    <col min="15896" max="15896" width="23.7109375" style="204" customWidth="1"/>
    <col min="15897" max="15897" width="5.42578125" style="204" customWidth="1"/>
    <col min="15898" max="16130" width="11.42578125" style="204"/>
    <col min="16131" max="16131" width="6" style="204" customWidth="1"/>
    <col min="16132" max="16132" width="15.7109375" style="204" customWidth="1"/>
    <col min="16133" max="16134" width="13.140625" style="204" customWidth="1"/>
    <col min="16135" max="16135" width="6.42578125" style="204" customWidth="1"/>
    <col min="16136" max="16136" width="6.7109375" style="204" customWidth="1"/>
    <col min="16137" max="16137" width="5" style="204" customWidth="1"/>
    <col min="16138" max="16138" width="5.7109375" style="204" customWidth="1"/>
    <col min="16139" max="16139" width="5.140625" style="204" customWidth="1"/>
    <col min="16140" max="16140" width="4.7109375" style="204" customWidth="1"/>
    <col min="16141" max="16141" width="8.140625" style="204" customWidth="1"/>
    <col min="16142" max="16142" width="10.85546875" style="204" customWidth="1"/>
    <col min="16143" max="16143" width="6.42578125" style="204" customWidth="1"/>
    <col min="16144" max="16144" width="7.42578125" style="204" customWidth="1"/>
    <col min="16145" max="16145" width="5.85546875" style="204" customWidth="1"/>
    <col min="16146" max="16146" width="6.42578125" style="204" customWidth="1"/>
    <col min="16147" max="16147" width="5.85546875" style="204" customWidth="1"/>
    <col min="16148" max="16148" width="5.140625" style="204" customWidth="1"/>
    <col min="16149" max="16149" width="12.85546875" style="204" customWidth="1"/>
    <col min="16150" max="16150" width="15" style="204" customWidth="1"/>
    <col min="16151" max="16151" width="20.7109375" style="204" customWidth="1"/>
    <col min="16152" max="16152" width="23.7109375" style="204" customWidth="1"/>
    <col min="16153" max="16153" width="5.42578125" style="204" customWidth="1"/>
    <col min="16154" max="16384" width="11.42578125" style="204"/>
  </cols>
  <sheetData>
    <row r="1" spans="1:24">
      <c r="A1" s="1253"/>
      <c r="B1" s="1253"/>
      <c r="C1" s="1256" t="s">
        <v>327</v>
      </c>
      <c r="D1" s="1256"/>
      <c r="E1" s="1256"/>
      <c r="F1" s="1256"/>
      <c r="G1" s="1256"/>
      <c r="H1" s="1256"/>
      <c r="I1" s="1256"/>
      <c r="J1" s="1256"/>
      <c r="K1" s="1256"/>
      <c r="L1" s="1256"/>
      <c r="M1" s="1256"/>
      <c r="N1" s="1256"/>
      <c r="O1" s="1256"/>
      <c r="P1" s="1256"/>
      <c r="Q1" s="1256"/>
      <c r="R1" s="1256"/>
      <c r="S1" s="1256"/>
      <c r="T1" s="1256"/>
      <c r="U1" s="1256"/>
      <c r="V1" s="1256"/>
      <c r="W1" s="1256"/>
      <c r="X1" s="1256"/>
    </row>
    <row r="2" spans="1:24" s="205" customFormat="1">
      <c r="A2" s="1254"/>
      <c r="B2" s="1254"/>
      <c r="C2" s="1257"/>
      <c r="D2" s="1257"/>
      <c r="E2" s="1257"/>
      <c r="F2" s="1257"/>
      <c r="G2" s="1257"/>
      <c r="H2" s="1257"/>
      <c r="I2" s="1257"/>
      <c r="J2" s="1257"/>
      <c r="K2" s="1257"/>
      <c r="L2" s="1257"/>
      <c r="M2" s="1257"/>
      <c r="N2" s="1257"/>
      <c r="O2" s="1257"/>
      <c r="P2" s="1257"/>
      <c r="Q2" s="1257"/>
      <c r="R2" s="1257"/>
      <c r="S2" s="1257"/>
      <c r="T2" s="1257"/>
      <c r="U2" s="1257"/>
      <c r="V2" s="1257"/>
      <c r="W2" s="1257"/>
      <c r="X2" s="1257"/>
    </row>
    <row r="3" spans="1:24" s="205" customFormat="1">
      <c r="A3" s="1255"/>
      <c r="B3" s="1255"/>
      <c r="C3" s="1258"/>
      <c r="D3" s="1258"/>
      <c r="E3" s="1258"/>
      <c r="F3" s="1258"/>
      <c r="G3" s="1258"/>
      <c r="H3" s="1258"/>
      <c r="I3" s="1258"/>
      <c r="J3" s="1258"/>
      <c r="K3" s="1258"/>
      <c r="L3" s="1258"/>
      <c r="M3" s="1258"/>
      <c r="N3" s="1258"/>
      <c r="O3" s="1258"/>
      <c r="P3" s="1258"/>
      <c r="Q3" s="1258"/>
      <c r="R3" s="1258"/>
      <c r="S3" s="1258"/>
      <c r="T3" s="1258"/>
      <c r="U3" s="1258"/>
      <c r="V3" s="1258"/>
      <c r="W3" s="1258"/>
      <c r="X3" s="1258"/>
    </row>
    <row r="4" spans="1:24" ht="6" customHeight="1">
      <c r="A4" s="206"/>
      <c r="B4" s="206"/>
      <c r="C4" s="206"/>
      <c r="D4" s="206"/>
      <c r="E4" s="206"/>
      <c r="F4" s="206"/>
      <c r="G4" s="206"/>
      <c r="H4" s="206"/>
      <c r="I4" s="206"/>
      <c r="J4" s="206"/>
      <c r="K4" s="206"/>
      <c r="L4" s="206"/>
      <c r="M4" s="206"/>
      <c r="N4" s="206"/>
      <c r="O4" s="206"/>
      <c r="P4" s="206"/>
      <c r="Q4" s="206"/>
      <c r="R4" s="206"/>
      <c r="S4" s="206"/>
      <c r="T4" s="206"/>
      <c r="U4" s="206"/>
      <c r="V4" s="206"/>
      <c r="W4" s="206"/>
      <c r="X4" s="206"/>
    </row>
    <row r="5" spans="1:24" ht="6" customHeight="1">
      <c r="A5" s="206"/>
      <c r="B5" s="206"/>
      <c r="C5" s="206"/>
      <c r="D5" s="206"/>
      <c r="E5" s="206"/>
      <c r="F5" s="206"/>
      <c r="G5" s="206"/>
      <c r="H5" s="206"/>
      <c r="I5" s="206"/>
      <c r="J5" s="206"/>
      <c r="K5" s="206"/>
      <c r="L5" s="206"/>
      <c r="M5" s="206"/>
      <c r="N5" s="206"/>
      <c r="O5" s="206"/>
      <c r="P5" s="206"/>
      <c r="Q5" s="206"/>
      <c r="R5" s="206"/>
      <c r="S5" s="206"/>
      <c r="T5" s="206"/>
      <c r="U5" s="206"/>
      <c r="V5" s="206"/>
      <c r="W5" s="206"/>
      <c r="X5" s="206"/>
    </row>
    <row r="6" spans="1:24" s="211" customFormat="1" ht="41.1" customHeight="1">
      <c r="A6" s="1242" t="s">
        <v>0</v>
      </c>
      <c r="B6" s="1242" t="s">
        <v>1</v>
      </c>
      <c r="C6" s="1259" t="s">
        <v>2</v>
      </c>
      <c r="D6" s="1242" t="s">
        <v>3</v>
      </c>
      <c r="E6" s="1242" t="s">
        <v>326</v>
      </c>
      <c r="F6" s="1260" t="s">
        <v>4</v>
      </c>
      <c r="G6" s="1260"/>
      <c r="H6" s="1260"/>
      <c r="I6" s="1260"/>
      <c r="J6" s="1260"/>
      <c r="K6" s="1260"/>
      <c r="L6" s="209"/>
      <c r="M6" s="207"/>
      <c r="N6" s="207"/>
      <c r="O6" s="1268" t="s">
        <v>4</v>
      </c>
      <c r="P6" s="1269"/>
      <c r="Q6" s="1270"/>
      <c r="R6" s="210" t="s">
        <v>593</v>
      </c>
      <c r="S6" s="1250" t="s">
        <v>589</v>
      </c>
      <c r="T6" s="1259" t="s">
        <v>5</v>
      </c>
      <c r="U6" s="1259"/>
      <c r="V6" s="1261" t="s">
        <v>594</v>
      </c>
      <c r="W6" s="1261" t="s">
        <v>590</v>
      </c>
      <c r="X6" s="1261" t="s">
        <v>595</v>
      </c>
    </row>
    <row r="7" spans="1:24" s="211" customFormat="1" ht="18.75">
      <c r="A7" s="1242"/>
      <c r="B7" s="1242"/>
      <c r="C7" s="1259"/>
      <c r="D7" s="1242"/>
      <c r="E7" s="1242"/>
      <c r="F7" s="1242" t="s">
        <v>11</v>
      </c>
      <c r="G7" s="1242" t="s">
        <v>330</v>
      </c>
      <c r="H7" s="1242" t="s">
        <v>12</v>
      </c>
      <c r="I7" s="1242" t="s">
        <v>13</v>
      </c>
      <c r="J7" s="1242" t="s">
        <v>14</v>
      </c>
      <c r="K7" s="1242" t="s">
        <v>15</v>
      </c>
      <c r="L7" s="209" t="s">
        <v>541</v>
      </c>
      <c r="M7" s="207" t="s">
        <v>17</v>
      </c>
      <c r="N7" s="207" t="s">
        <v>394</v>
      </c>
      <c r="O7" s="209" t="s">
        <v>539</v>
      </c>
      <c r="P7" s="209" t="s">
        <v>19</v>
      </c>
      <c r="Q7" s="209" t="s">
        <v>398</v>
      </c>
      <c r="R7" s="209" t="s">
        <v>398</v>
      </c>
      <c r="S7" s="1251"/>
      <c r="T7" s="1259"/>
      <c r="U7" s="1259"/>
      <c r="V7" s="1261"/>
      <c r="W7" s="1261"/>
      <c r="X7" s="1261"/>
    </row>
    <row r="8" spans="1:24" s="211" customFormat="1" ht="18.75" customHeight="1">
      <c r="A8" s="1242"/>
      <c r="B8" s="1242"/>
      <c r="C8" s="1259"/>
      <c r="D8" s="1242"/>
      <c r="E8" s="1242"/>
      <c r="F8" s="1242"/>
      <c r="G8" s="1242"/>
      <c r="H8" s="1242"/>
      <c r="I8" s="1242"/>
      <c r="J8" s="1242"/>
      <c r="K8" s="1242"/>
      <c r="L8" s="209" t="s">
        <v>540</v>
      </c>
      <c r="M8" s="207" t="s">
        <v>11</v>
      </c>
      <c r="N8" s="207" t="s">
        <v>395</v>
      </c>
      <c r="O8" s="209" t="s">
        <v>540</v>
      </c>
      <c r="P8" s="209" t="s">
        <v>22</v>
      </c>
      <c r="Q8" s="209" t="s">
        <v>397</v>
      </c>
      <c r="R8" s="209" t="s">
        <v>397</v>
      </c>
      <c r="S8" s="1252"/>
      <c r="T8" s="1259"/>
      <c r="U8" s="1259"/>
      <c r="V8" s="1261"/>
      <c r="W8" s="1261"/>
      <c r="X8" s="1261"/>
    </row>
    <row r="9" spans="1:24" s="211" customFormat="1" ht="18.75" customHeight="1">
      <c r="A9" s="212">
        <v>1</v>
      </c>
      <c r="B9" s="213" t="s">
        <v>328</v>
      </c>
      <c r="C9" s="212" t="s">
        <v>329</v>
      </c>
      <c r="D9" s="213" t="s">
        <v>339</v>
      </c>
      <c r="E9" s="212">
        <v>51</v>
      </c>
      <c r="F9" s="212">
        <v>11</v>
      </c>
      <c r="G9" s="212">
        <v>3</v>
      </c>
      <c r="H9" s="212">
        <v>2</v>
      </c>
      <c r="I9" s="212"/>
      <c r="J9" s="212">
        <v>1</v>
      </c>
      <c r="K9" s="212"/>
      <c r="L9" s="214">
        <f>F9+(G9*2)+(H9*1.5)+(I9*1.5)+(J9*2.5)+(K9*1.5)</f>
        <v>22.5</v>
      </c>
      <c r="M9" s="212" t="s">
        <v>232</v>
      </c>
      <c r="N9" s="215">
        <v>7.4999999999999997E-2</v>
      </c>
      <c r="O9" s="214">
        <f>VLOOKUP(M9,PID!A5:B247,2,0)</f>
        <v>0.95</v>
      </c>
      <c r="P9" s="216">
        <f t="shared" ref="P9:P41" si="0">L9*O9</f>
        <v>21.375</v>
      </c>
      <c r="Q9" s="214">
        <f>P9*N9</f>
        <v>1.6031249999999999</v>
      </c>
      <c r="R9" s="217">
        <f>Q9*B52</f>
        <v>0.99393749999999992</v>
      </c>
      <c r="S9" s="218">
        <v>1500</v>
      </c>
      <c r="T9" s="1245">
        <f>11498</f>
        <v>11498</v>
      </c>
      <c r="U9" s="1245"/>
      <c r="V9" s="219">
        <f>(S9*R9)</f>
        <v>1490.9062499999998</v>
      </c>
      <c r="W9" s="219" t="e">
        <f>#REF!+T9</f>
        <v>#REF!</v>
      </c>
      <c r="X9" s="219">
        <f>(R9*T9)</f>
        <v>11428.293374999999</v>
      </c>
    </row>
    <row r="10" spans="1:24" s="211" customFormat="1" ht="18.75" customHeight="1">
      <c r="A10" s="212">
        <v>2</v>
      </c>
      <c r="B10" s="213" t="s">
        <v>331</v>
      </c>
      <c r="C10" s="212" t="s">
        <v>332</v>
      </c>
      <c r="D10" s="213" t="s">
        <v>339</v>
      </c>
      <c r="E10" s="212">
        <v>51</v>
      </c>
      <c r="F10" s="212">
        <v>14</v>
      </c>
      <c r="G10" s="212">
        <v>4</v>
      </c>
      <c r="H10" s="212">
        <v>2</v>
      </c>
      <c r="I10" s="212"/>
      <c r="J10" s="212">
        <v>1</v>
      </c>
      <c r="K10" s="212"/>
      <c r="L10" s="214">
        <f t="shared" ref="L10:L43" si="1">F10+(G10*2)+(H10*1.5)+(I10*1.5)+(J10*2.5)+(K10*1.5)</f>
        <v>27.5</v>
      </c>
      <c r="M10" s="212" t="s">
        <v>250</v>
      </c>
      <c r="N10" s="215">
        <v>7.4999999999999997E-2</v>
      </c>
      <c r="O10" s="214">
        <f>VLOOKUP(M10,PID!A6:B248,2,0)</f>
        <v>0.78</v>
      </c>
      <c r="P10" s="216">
        <f t="shared" si="0"/>
        <v>21.45</v>
      </c>
      <c r="Q10" s="214">
        <f t="shared" ref="Q10:Q43" si="2">P10*N10</f>
        <v>1.6087499999999999</v>
      </c>
      <c r="R10" s="217">
        <f>Q10*B52</f>
        <v>0.9974249999999999</v>
      </c>
      <c r="S10" s="218">
        <v>1500</v>
      </c>
      <c r="T10" s="1245">
        <f>11498</f>
        <v>11498</v>
      </c>
      <c r="U10" s="1245"/>
      <c r="V10" s="219">
        <f t="shared" ref="V10:V42" si="3">(S10*R10)</f>
        <v>1496.1374999999998</v>
      </c>
      <c r="W10" s="219" t="e">
        <f>#REF!+T10</f>
        <v>#REF!</v>
      </c>
      <c r="X10" s="219">
        <f t="shared" ref="X10:X46" si="4">(R10*T10)</f>
        <v>11468.392649999998</v>
      </c>
    </row>
    <row r="11" spans="1:24" s="211" customFormat="1" ht="18.75" customHeight="1">
      <c r="A11" s="212">
        <v>3</v>
      </c>
      <c r="B11" s="213" t="s">
        <v>335</v>
      </c>
      <c r="C11" s="212" t="s">
        <v>336</v>
      </c>
      <c r="D11" s="213" t="s">
        <v>340</v>
      </c>
      <c r="E11" s="212">
        <v>51</v>
      </c>
      <c r="F11" s="212">
        <v>31</v>
      </c>
      <c r="G11" s="212">
        <v>7</v>
      </c>
      <c r="H11" s="212"/>
      <c r="I11" s="212"/>
      <c r="J11" s="212"/>
      <c r="K11" s="212"/>
      <c r="L11" s="214">
        <f t="shared" si="1"/>
        <v>45</v>
      </c>
      <c r="M11" s="212" t="s">
        <v>176</v>
      </c>
      <c r="N11" s="215">
        <v>0.1</v>
      </c>
      <c r="O11" s="214">
        <f>VLOOKUP(M11,PID!A7:B249,2,0)</f>
        <v>2.1</v>
      </c>
      <c r="P11" s="216">
        <f t="shared" si="0"/>
        <v>94.5</v>
      </c>
      <c r="Q11" s="214">
        <f t="shared" si="2"/>
        <v>9.4500000000000011</v>
      </c>
      <c r="R11" s="217">
        <f>Q11*B52</f>
        <v>5.8590000000000009</v>
      </c>
      <c r="S11" s="218">
        <v>1500</v>
      </c>
      <c r="T11" s="1245">
        <f>11498</f>
        <v>11498</v>
      </c>
      <c r="U11" s="1245"/>
      <c r="V11" s="219">
        <f t="shared" si="3"/>
        <v>8788.5000000000018</v>
      </c>
      <c r="W11" s="219" t="e">
        <f>#REF!+T11</f>
        <v>#REF!</v>
      </c>
      <c r="X11" s="219">
        <f t="shared" si="4"/>
        <v>67366.782000000007</v>
      </c>
    </row>
    <row r="12" spans="1:24" s="211" customFormat="1" ht="18.75" customHeight="1">
      <c r="A12" s="212">
        <v>4</v>
      </c>
      <c r="B12" s="213" t="s">
        <v>337</v>
      </c>
      <c r="C12" s="212" t="s">
        <v>338</v>
      </c>
      <c r="D12" s="213" t="s">
        <v>341</v>
      </c>
      <c r="E12" s="212">
        <v>51</v>
      </c>
      <c r="F12" s="212">
        <v>71.8</v>
      </c>
      <c r="G12" s="212">
        <v>14</v>
      </c>
      <c r="H12" s="212"/>
      <c r="I12" s="212"/>
      <c r="J12" s="212"/>
      <c r="K12" s="212">
        <v>7</v>
      </c>
      <c r="L12" s="214">
        <f t="shared" si="1"/>
        <v>110.3</v>
      </c>
      <c r="M12" s="212" t="s">
        <v>176</v>
      </c>
      <c r="N12" s="215">
        <v>0.1</v>
      </c>
      <c r="O12" s="214">
        <f>VLOOKUP(M12,PID!A8:B250,2,0)</f>
        <v>2.1</v>
      </c>
      <c r="P12" s="216">
        <f t="shared" si="0"/>
        <v>231.63</v>
      </c>
      <c r="Q12" s="214">
        <f t="shared" si="2"/>
        <v>23.163</v>
      </c>
      <c r="R12" s="217">
        <f>Q12*B52</f>
        <v>14.36106</v>
      </c>
      <c r="S12" s="218">
        <v>1500</v>
      </c>
      <c r="T12" s="1245">
        <f>11498</f>
        <v>11498</v>
      </c>
      <c r="U12" s="1245"/>
      <c r="V12" s="219">
        <f t="shared" si="3"/>
        <v>21541.59</v>
      </c>
      <c r="W12" s="219" t="e">
        <f>#REF!+T12</f>
        <v>#REF!</v>
      </c>
      <c r="X12" s="219">
        <f t="shared" si="4"/>
        <v>165123.46788000001</v>
      </c>
    </row>
    <row r="13" spans="1:24" s="211" customFormat="1" ht="18.75" customHeight="1">
      <c r="A13" s="212">
        <v>5</v>
      </c>
      <c r="B13" s="213" t="s">
        <v>337</v>
      </c>
      <c r="C13" s="212" t="s">
        <v>338</v>
      </c>
      <c r="D13" s="220" t="s">
        <v>342</v>
      </c>
      <c r="E13" s="215">
        <v>51</v>
      </c>
      <c r="F13" s="221">
        <v>26.681000000000001</v>
      </c>
      <c r="G13" s="212">
        <v>5</v>
      </c>
      <c r="H13" s="212"/>
      <c r="I13" s="212"/>
      <c r="J13" s="212">
        <v>1</v>
      </c>
      <c r="K13" s="212">
        <v>1</v>
      </c>
      <c r="L13" s="214">
        <f t="shared" si="1"/>
        <v>40.680999999999997</v>
      </c>
      <c r="M13" s="212" t="s">
        <v>176</v>
      </c>
      <c r="N13" s="215">
        <v>0.1</v>
      </c>
      <c r="O13" s="214">
        <f>VLOOKUP(M13,PID!A9:B251,2,0)</f>
        <v>2.1</v>
      </c>
      <c r="P13" s="216">
        <f t="shared" si="0"/>
        <v>85.430099999999996</v>
      </c>
      <c r="Q13" s="214">
        <f t="shared" si="2"/>
        <v>8.5430100000000007</v>
      </c>
      <c r="R13" s="217">
        <f>Q13*B52</f>
        <v>5.2966662000000007</v>
      </c>
      <c r="S13" s="218">
        <v>1500</v>
      </c>
      <c r="T13" s="1245">
        <f>11498</f>
        <v>11498</v>
      </c>
      <c r="U13" s="1245"/>
      <c r="V13" s="219">
        <f t="shared" si="3"/>
        <v>7944.9993000000013</v>
      </c>
      <c r="W13" s="219" t="e">
        <f>#REF!+T13</f>
        <v>#REF!</v>
      </c>
      <c r="X13" s="219">
        <f t="shared" si="4"/>
        <v>60901.067967600007</v>
      </c>
    </row>
    <row r="14" spans="1:24" s="211" customFormat="1" ht="18.75" customHeight="1">
      <c r="A14" s="212">
        <v>6</v>
      </c>
      <c r="B14" s="213" t="s">
        <v>343</v>
      </c>
      <c r="C14" s="215" t="s">
        <v>344</v>
      </c>
      <c r="D14" s="220" t="s">
        <v>342</v>
      </c>
      <c r="E14" s="215">
        <v>51</v>
      </c>
      <c r="F14" s="207">
        <f>4.5/4</f>
        <v>1.125</v>
      </c>
      <c r="G14" s="212"/>
      <c r="H14" s="212">
        <v>2</v>
      </c>
      <c r="I14" s="212"/>
      <c r="J14" s="212">
        <v>1</v>
      </c>
      <c r="K14" s="212"/>
      <c r="L14" s="214">
        <f t="shared" si="1"/>
        <v>6.625</v>
      </c>
      <c r="M14" s="212" t="s">
        <v>221</v>
      </c>
      <c r="N14" s="215">
        <v>0.1</v>
      </c>
      <c r="O14" s="214">
        <f>VLOOKUP(M14,PID!A10:B252,2,0)</f>
        <v>1.35</v>
      </c>
      <c r="P14" s="216">
        <f t="shared" si="0"/>
        <v>8.9437500000000014</v>
      </c>
      <c r="Q14" s="214">
        <f t="shared" si="2"/>
        <v>0.89437500000000014</v>
      </c>
      <c r="R14" s="217">
        <f>Q14*B52</f>
        <v>0.55451250000000007</v>
      </c>
      <c r="S14" s="218">
        <v>1500</v>
      </c>
      <c r="T14" s="1245">
        <f>11498</f>
        <v>11498</v>
      </c>
      <c r="U14" s="1245"/>
      <c r="V14" s="219">
        <f t="shared" si="3"/>
        <v>831.76875000000007</v>
      </c>
      <c r="W14" s="219" t="e">
        <f>#REF!+T14</f>
        <v>#REF!</v>
      </c>
      <c r="X14" s="219">
        <f t="shared" si="4"/>
        <v>6375.7847250000004</v>
      </c>
    </row>
    <row r="15" spans="1:24" s="211" customFormat="1" ht="19.5" customHeight="1">
      <c r="A15" s="212">
        <v>7</v>
      </c>
      <c r="B15" s="213" t="s">
        <v>345</v>
      </c>
      <c r="C15" s="208" t="s">
        <v>344</v>
      </c>
      <c r="D15" s="220" t="s">
        <v>342</v>
      </c>
      <c r="E15" s="215">
        <v>51</v>
      </c>
      <c r="F15" s="207">
        <f t="shared" ref="F15:F17" si="5">4.5/4</f>
        <v>1.125</v>
      </c>
      <c r="G15" s="212"/>
      <c r="H15" s="212"/>
      <c r="I15" s="212"/>
      <c r="J15" s="212"/>
      <c r="K15" s="212"/>
      <c r="L15" s="214">
        <f t="shared" si="1"/>
        <v>1.125</v>
      </c>
      <c r="M15" s="212" t="s">
        <v>221</v>
      </c>
      <c r="N15" s="215">
        <v>0.1</v>
      </c>
      <c r="O15" s="214">
        <f>VLOOKUP(M15,PID!A11:B253,2,0)</f>
        <v>1.35</v>
      </c>
      <c r="P15" s="216">
        <f t="shared" si="0"/>
        <v>1.51875</v>
      </c>
      <c r="Q15" s="214">
        <f t="shared" si="2"/>
        <v>0.15187500000000001</v>
      </c>
      <c r="R15" s="217">
        <f>Q15*B52</f>
        <v>9.416250000000001E-2</v>
      </c>
      <c r="S15" s="218">
        <v>1500</v>
      </c>
      <c r="T15" s="1245">
        <f>11498</f>
        <v>11498</v>
      </c>
      <c r="U15" s="1245"/>
      <c r="V15" s="219">
        <f t="shared" si="3"/>
        <v>141.24375000000001</v>
      </c>
      <c r="W15" s="219" t="e">
        <f>#REF!+T15</f>
        <v>#REF!</v>
      </c>
      <c r="X15" s="219">
        <f t="shared" si="4"/>
        <v>1082.680425</v>
      </c>
    </row>
    <row r="16" spans="1:24" s="211" customFormat="1" ht="21" customHeight="1">
      <c r="A16" s="212">
        <v>8</v>
      </c>
      <c r="B16" s="213" t="s">
        <v>346</v>
      </c>
      <c r="C16" s="208" t="s">
        <v>344</v>
      </c>
      <c r="D16" s="220" t="s">
        <v>342</v>
      </c>
      <c r="E16" s="215">
        <v>51</v>
      </c>
      <c r="F16" s="207">
        <f t="shared" si="5"/>
        <v>1.125</v>
      </c>
      <c r="G16" s="212"/>
      <c r="H16" s="212"/>
      <c r="I16" s="212"/>
      <c r="J16" s="212"/>
      <c r="K16" s="212"/>
      <c r="L16" s="214">
        <f t="shared" si="1"/>
        <v>1.125</v>
      </c>
      <c r="M16" s="212" t="s">
        <v>221</v>
      </c>
      <c r="N16" s="215">
        <v>0.1</v>
      </c>
      <c r="O16" s="214">
        <f>VLOOKUP(M16,PID!A12:B254,2,0)</f>
        <v>1.35</v>
      </c>
      <c r="P16" s="216">
        <f t="shared" si="0"/>
        <v>1.51875</v>
      </c>
      <c r="Q16" s="214">
        <f t="shared" si="2"/>
        <v>0.15187500000000001</v>
      </c>
      <c r="R16" s="217">
        <f>Q16*B52</f>
        <v>9.416250000000001E-2</v>
      </c>
      <c r="S16" s="218">
        <v>1500</v>
      </c>
      <c r="T16" s="1245">
        <f>11498</f>
        <v>11498</v>
      </c>
      <c r="U16" s="1245"/>
      <c r="V16" s="219">
        <f t="shared" si="3"/>
        <v>141.24375000000001</v>
      </c>
      <c r="W16" s="219" t="e">
        <f>#REF!+T16</f>
        <v>#REF!</v>
      </c>
      <c r="X16" s="219">
        <f t="shared" si="4"/>
        <v>1082.680425</v>
      </c>
    </row>
    <row r="17" spans="1:24" s="211" customFormat="1" ht="18.75" customHeight="1">
      <c r="A17" s="212">
        <v>9</v>
      </c>
      <c r="B17" s="213" t="s">
        <v>347</v>
      </c>
      <c r="C17" s="208" t="s">
        <v>344</v>
      </c>
      <c r="D17" s="220" t="s">
        <v>342</v>
      </c>
      <c r="E17" s="215">
        <v>51</v>
      </c>
      <c r="F17" s="207">
        <f t="shared" si="5"/>
        <v>1.125</v>
      </c>
      <c r="G17" s="212"/>
      <c r="H17" s="212"/>
      <c r="I17" s="212"/>
      <c r="J17" s="212"/>
      <c r="K17" s="212"/>
      <c r="L17" s="214">
        <f t="shared" si="1"/>
        <v>1.125</v>
      </c>
      <c r="M17" s="212" t="s">
        <v>221</v>
      </c>
      <c r="N17" s="215">
        <v>0.1</v>
      </c>
      <c r="O17" s="214">
        <f>VLOOKUP(M17,PID!A13:B255,2,0)</f>
        <v>1.35</v>
      </c>
      <c r="P17" s="216">
        <f t="shared" si="0"/>
        <v>1.51875</v>
      </c>
      <c r="Q17" s="214">
        <f t="shared" si="2"/>
        <v>0.15187500000000001</v>
      </c>
      <c r="R17" s="217">
        <f>Q17*B52</f>
        <v>9.416250000000001E-2</v>
      </c>
      <c r="S17" s="218">
        <v>1500</v>
      </c>
      <c r="T17" s="1245">
        <f>11498</f>
        <v>11498</v>
      </c>
      <c r="U17" s="1245"/>
      <c r="V17" s="219">
        <f t="shared" si="3"/>
        <v>141.24375000000001</v>
      </c>
      <c r="W17" s="219" t="e">
        <f>#REF!+T17</f>
        <v>#REF!</v>
      </c>
      <c r="X17" s="219">
        <f t="shared" si="4"/>
        <v>1082.680425</v>
      </c>
    </row>
    <row r="18" spans="1:24" s="211" customFormat="1" ht="18.75" customHeight="1">
      <c r="A18" s="212">
        <v>10</v>
      </c>
      <c r="B18" s="215" t="s">
        <v>348</v>
      </c>
      <c r="C18" s="208" t="s">
        <v>349</v>
      </c>
      <c r="D18" s="220" t="s">
        <v>342</v>
      </c>
      <c r="E18" s="215">
        <v>51</v>
      </c>
      <c r="F18" s="207">
        <v>6</v>
      </c>
      <c r="G18" s="212"/>
      <c r="H18" s="212"/>
      <c r="I18" s="212"/>
      <c r="J18" s="212"/>
      <c r="K18" s="212"/>
      <c r="L18" s="214">
        <f t="shared" si="1"/>
        <v>6</v>
      </c>
      <c r="M18" s="212" t="s">
        <v>203</v>
      </c>
      <c r="N18" s="215">
        <v>0.1</v>
      </c>
      <c r="O18" s="214">
        <f>VLOOKUP(M18,PID!A14:B256,2,0)</f>
        <v>1.68</v>
      </c>
      <c r="P18" s="216">
        <f t="shared" si="0"/>
        <v>10.08</v>
      </c>
      <c r="Q18" s="214">
        <f t="shared" si="2"/>
        <v>1.008</v>
      </c>
      <c r="R18" s="217">
        <f>Q18*B52</f>
        <v>0.62495999999999996</v>
      </c>
      <c r="S18" s="218">
        <v>1500</v>
      </c>
      <c r="T18" s="1245">
        <f>11498</f>
        <v>11498</v>
      </c>
      <c r="U18" s="1245"/>
      <c r="V18" s="219">
        <f t="shared" si="3"/>
        <v>937.43999999999994</v>
      </c>
      <c r="W18" s="219" t="e">
        <f>#REF!+T18</f>
        <v>#REF!</v>
      </c>
      <c r="X18" s="219">
        <f t="shared" si="4"/>
        <v>7185.7900799999998</v>
      </c>
    </row>
    <row r="19" spans="1:24" s="211" customFormat="1" ht="18.75" customHeight="1">
      <c r="A19" s="212">
        <v>11</v>
      </c>
      <c r="B19" s="213" t="s">
        <v>335</v>
      </c>
      <c r="C19" s="208" t="s">
        <v>350</v>
      </c>
      <c r="D19" s="220" t="s">
        <v>342</v>
      </c>
      <c r="E19" s="215">
        <v>51</v>
      </c>
      <c r="F19" s="222">
        <v>28.318999999999999</v>
      </c>
      <c r="G19" s="212"/>
      <c r="H19" s="212"/>
      <c r="I19" s="212"/>
      <c r="J19" s="212"/>
      <c r="K19" s="212"/>
      <c r="L19" s="214">
        <f t="shared" si="1"/>
        <v>28.318999999999999</v>
      </c>
      <c r="M19" s="212" t="s">
        <v>176</v>
      </c>
      <c r="N19" s="215">
        <v>0.1</v>
      </c>
      <c r="O19" s="214">
        <f>VLOOKUP(M19,PID!A15:B257,2,0)</f>
        <v>2.1</v>
      </c>
      <c r="P19" s="216">
        <f t="shared" si="0"/>
        <v>59.469900000000003</v>
      </c>
      <c r="Q19" s="214">
        <f t="shared" si="2"/>
        <v>5.9469900000000004</v>
      </c>
      <c r="R19" s="217">
        <f>Q19*B52</f>
        <v>3.6871338000000002</v>
      </c>
      <c r="S19" s="218">
        <v>1500</v>
      </c>
      <c r="T19" s="1245">
        <f>11498</f>
        <v>11498</v>
      </c>
      <c r="U19" s="1245"/>
      <c r="V19" s="219">
        <f t="shared" si="3"/>
        <v>5530.7007000000003</v>
      </c>
      <c r="W19" s="219" t="e">
        <f>#REF!+T19</f>
        <v>#REF!</v>
      </c>
      <c r="X19" s="219">
        <f t="shared" si="4"/>
        <v>42394.664432400001</v>
      </c>
    </row>
    <row r="20" spans="1:24" s="211" customFormat="1" ht="18.75" customHeight="1">
      <c r="A20" s="212">
        <v>12</v>
      </c>
      <c r="B20" s="215" t="s">
        <v>337</v>
      </c>
      <c r="C20" s="208" t="s">
        <v>352</v>
      </c>
      <c r="D20" s="223" t="s">
        <v>351</v>
      </c>
      <c r="E20" s="208">
        <v>51</v>
      </c>
      <c r="F20" s="207">
        <v>24</v>
      </c>
      <c r="G20" s="212">
        <v>6</v>
      </c>
      <c r="H20" s="212"/>
      <c r="I20" s="212"/>
      <c r="J20" s="212"/>
      <c r="K20" s="212"/>
      <c r="L20" s="214">
        <f t="shared" si="1"/>
        <v>36</v>
      </c>
      <c r="M20" s="212" t="s">
        <v>176</v>
      </c>
      <c r="N20" s="215">
        <v>0.1</v>
      </c>
      <c r="O20" s="214">
        <f>VLOOKUP(M20,PID!A16:B258,2,0)</f>
        <v>2.1</v>
      </c>
      <c r="P20" s="216">
        <f t="shared" si="0"/>
        <v>75.600000000000009</v>
      </c>
      <c r="Q20" s="214">
        <f t="shared" si="2"/>
        <v>7.5600000000000014</v>
      </c>
      <c r="R20" s="217">
        <f>Q20*B52</f>
        <v>4.6872000000000007</v>
      </c>
      <c r="S20" s="218">
        <v>1500</v>
      </c>
      <c r="T20" s="1245">
        <f>11498</f>
        <v>11498</v>
      </c>
      <c r="U20" s="1245"/>
      <c r="V20" s="219">
        <f t="shared" si="3"/>
        <v>7030.8000000000011</v>
      </c>
      <c r="W20" s="219" t="e">
        <f>#REF!+T20</f>
        <v>#REF!</v>
      </c>
      <c r="X20" s="219">
        <f t="shared" si="4"/>
        <v>53893.42560000001</v>
      </c>
    </row>
    <row r="21" spans="1:24" s="211" customFormat="1" ht="18.75" customHeight="1">
      <c r="A21" s="212">
        <v>13</v>
      </c>
      <c r="B21" s="215" t="s">
        <v>353</v>
      </c>
      <c r="C21" s="215" t="s">
        <v>354</v>
      </c>
      <c r="D21" s="220" t="s">
        <v>355</v>
      </c>
      <c r="E21" s="215">
        <v>51</v>
      </c>
      <c r="F21" s="207">
        <v>20</v>
      </c>
      <c r="G21" s="212">
        <v>6</v>
      </c>
      <c r="H21" s="212"/>
      <c r="I21" s="212"/>
      <c r="J21" s="212"/>
      <c r="K21" s="212">
        <v>1</v>
      </c>
      <c r="L21" s="214">
        <f t="shared" si="1"/>
        <v>33.5</v>
      </c>
      <c r="M21" s="212" t="s">
        <v>205</v>
      </c>
      <c r="N21" s="215">
        <v>7.4999999999999997E-2</v>
      </c>
      <c r="O21" s="214">
        <f>VLOOKUP(M21,PID!A17:B259,2,0)</f>
        <v>1.52</v>
      </c>
      <c r="P21" s="216">
        <f t="shared" si="0"/>
        <v>50.92</v>
      </c>
      <c r="Q21" s="214">
        <f t="shared" si="2"/>
        <v>3.819</v>
      </c>
      <c r="R21" s="217">
        <f>Q21*B52</f>
        <v>2.3677799999999998</v>
      </c>
      <c r="S21" s="218">
        <v>1500</v>
      </c>
      <c r="T21" s="1245">
        <f>11498</f>
        <v>11498</v>
      </c>
      <c r="U21" s="1245"/>
      <c r="V21" s="219">
        <f t="shared" si="3"/>
        <v>3551.6699999999996</v>
      </c>
      <c r="W21" s="219" t="e">
        <f>#REF!+T21</f>
        <v>#REF!</v>
      </c>
      <c r="X21" s="219">
        <f t="shared" si="4"/>
        <v>27224.734439999997</v>
      </c>
    </row>
    <row r="22" spans="1:24" s="211" customFormat="1" ht="18.75" customHeight="1">
      <c r="A22" s="212">
        <v>14</v>
      </c>
      <c r="B22" s="215" t="s">
        <v>356</v>
      </c>
      <c r="C22" s="215" t="s">
        <v>357</v>
      </c>
      <c r="D22" s="220" t="s">
        <v>373</v>
      </c>
      <c r="E22" s="215">
        <v>51</v>
      </c>
      <c r="F22" s="207">
        <v>9.8000000000000007</v>
      </c>
      <c r="G22" s="212"/>
      <c r="H22" s="212"/>
      <c r="I22" s="212"/>
      <c r="J22" s="212"/>
      <c r="K22" s="212">
        <v>1</v>
      </c>
      <c r="L22" s="214">
        <f t="shared" si="1"/>
        <v>11.3</v>
      </c>
      <c r="M22" s="212" t="s">
        <v>187</v>
      </c>
      <c r="N22" s="215">
        <v>7.4999999999999997E-2</v>
      </c>
      <c r="O22" s="214">
        <f>VLOOKUP(M22,PID!A18:B260,2,0)</f>
        <v>1.78</v>
      </c>
      <c r="P22" s="216">
        <f t="shared" si="0"/>
        <v>20.114000000000001</v>
      </c>
      <c r="Q22" s="214">
        <f t="shared" si="2"/>
        <v>1.5085500000000001</v>
      </c>
      <c r="R22" s="217">
        <f>Q22*B52</f>
        <v>0.93530100000000005</v>
      </c>
      <c r="S22" s="218">
        <v>1500</v>
      </c>
      <c r="T22" s="1245">
        <f>11498</f>
        <v>11498</v>
      </c>
      <c r="U22" s="1245"/>
      <c r="V22" s="219">
        <f t="shared" si="3"/>
        <v>1402.9515000000001</v>
      </c>
      <c r="W22" s="219" t="e">
        <f>#REF!+T22</f>
        <v>#REF!</v>
      </c>
      <c r="X22" s="219">
        <f t="shared" si="4"/>
        <v>10754.090898</v>
      </c>
    </row>
    <row r="23" spans="1:24" s="211" customFormat="1" ht="18.75" customHeight="1">
      <c r="A23" s="212">
        <v>15</v>
      </c>
      <c r="B23" s="215" t="s">
        <v>359</v>
      </c>
      <c r="C23" s="215" t="s">
        <v>360</v>
      </c>
      <c r="D23" s="220" t="s">
        <v>373</v>
      </c>
      <c r="E23" s="215">
        <v>51</v>
      </c>
      <c r="F23" s="222">
        <v>8.6549999999999994</v>
      </c>
      <c r="G23" s="212">
        <v>3</v>
      </c>
      <c r="H23" s="212"/>
      <c r="I23" s="212"/>
      <c r="J23" s="212"/>
      <c r="K23" s="212">
        <v>1</v>
      </c>
      <c r="L23" s="214">
        <f t="shared" si="1"/>
        <v>16.155000000000001</v>
      </c>
      <c r="M23" s="212" t="s">
        <v>187</v>
      </c>
      <c r="N23" s="215">
        <v>7.4999999999999997E-2</v>
      </c>
      <c r="O23" s="214">
        <f>VLOOKUP(M23,PID!A19:B261,2,0)</f>
        <v>1.78</v>
      </c>
      <c r="P23" s="216">
        <f t="shared" si="0"/>
        <v>28.755900000000004</v>
      </c>
      <c r="Q23" s="214">
        <f t="shared" si="2"/>
        <v>2.1566925000000001</v>
      </c>
      <c r="R23" s="217">
        <f>Q23*B52</f>
        <v>1.33714935</v>
      </c>
      <c r="S23" s="218">
        <v>1500</v>
      </c>
      <c r="T23" s="1245">
        <f>11498</f>
        <v>11498</v>
      </c>
      <c r="U23" s="1245"/>
      <c r="V23" s="219">
        <f t="shared" si="3"/>
        <v>2005.724025</v>
      </c>
      <c r="W23" s="219" t="e">
        <f>#REF!+T23</f>
        <v>#REF!</v>
      </c>
      <c r="X23" s="219">
        <f t="shared" si="4"/>
        <v>15374.5432263</v>
      </c>
    </row>
    <row r="24" spans="1:24" s="211" customFormat="1" ht="18.75" customHeight="1">
      <c r="A24" s="212">
        <v>16</v>
      </c>
      <c r="B24" s="215" t="s">
        <v>361</v>
      </c>
      <c r="C24" s="215" t="s">
        <v>362</v>
      </c>
      <c r="D24" s="220" t="s">
        <v>373</v>
      </c>
      <c r="E24" s="215">
        <v>51</v>
      </c>
      <c r="F24" s="207">
        <v>29.545000000000002</v>
      </c>
      <c r="G24" s="212">
        <v>8</v>
      </c>
      <c r="H24" s="212">
        <v>4</v>
      </c>
      <c r="I24" s="212"/>
      <c r="J24" s="212">
        <v>2</v>
      </c>
      <c r="K24" s="212">
        <v>1</v>
      </c>
      <c r="L24" s="214">
        <f t="shared" si="1"/>
        <v>58.045000000000002</v>
      </c>
      <c r="M24" s="212" t="s">
        <v>187</v>
      </c>
      <c r="N24" s="215">
        <v>7.4999999999999997E-2</v>
      </c>
      <c r="O24" s="214">
        <f>VLOOKUP(M24,PID!A20:B262,2,0)</f>
        <v>1.78</v>
      </c>
      <c r="P24" s="216">
        <f t="shared" si="0"/>
        <v>103.32010000000001</v>
      </c>
      <c r="Q24" s="214">
        <f t="shared" si="2"/>
        <v>7.7490075000000003</v>
      </c>
      <c r="R24" s="217">
        <f>Q24*B52</f>
        <v>4.8043846500000003</v>
      </c>
      <c r="S24" s="218">
        <v>1500</v>
      </c>
      <c r="T24" s="1245">
        <f>11498</f>
        <v>11498</v>
      </c>
      <c r="U24" s="1245"/>
      <c r="V24" s="219">
        <f t="shared" si="3"/>
        <v>7206.5769749999999</v>
      </c>
      <c r="W24" s="219" t="e">
        <f>#REF!+T24</f>
        <v>#REF!</v>
      </c>
      <c r="X24" s="219">
        <f t="shared" si="4"/>
        <v>55240.814705700002</v>
      </c>
    </row>
    <row r="25" spans="1:24" s="211" customFormat="1" ht="18.75" customHeight="1">
      <c r="A25" s="212">
        <v>17</v>
      </c>
      <c r="B25" s="213" t="s">
        <v>363</v>
      </c>
      <c r="C25" s="215" t="s">
        <v>364</v>
      </c>
      <c r="D25" s="220" t="s">
        <v>358</v>
      </c>
      <c r="E25" s="215">
        <v>51</v>
      </c>
      <c r="F25" s="212">
        <v>48.9</v>
      </c>
      <c r="G25" s="212">
        <v>14</v>
      </c>
      <c r="H25" s="212"/>
      <c r="I25" s="212">
        <v>2</v>
      </c>
      <c r="J25" s="212"/>
      <c r="K25" s="212">
        <v>3</v>
      </c>
      <c r="L25" s="214">
        <f t="shared" si="1"/>
        <v>84.4</v>
      </c>
      <c r="M25" s="212" t="s">
        <v>169</v>
      </c>
      <c r="N25" s="215">
        <v>7.4999999999999997E-2</v>
      </c>
      <c r="O25" s="214">
        <f>VLOOKUP(M25,PID!A21:B263,2,0)</f>
        <v>2.1</v>
      </c>
      <c r="P25" s="216">
        <f t="shared" si="0"/>
        <v>177.24</v>
      </c>
      <c r="Q25" s="214">
        <f t="shared" si="2"/>
        <v>13.293000000000001</v>
      </c>
      <c r="R25" s="217">
        <f>Q25*B52</f>
        <v>8.2416600000000013</v>
      </c>
      <c r="S25" s="218">
        <v>1500</v>
      </c>
      <c r="T25" s="1245">
        <f>11498</f>
        <v>11498</v>
      </c>
      <c r="U25" s="1245"/>
      <c r="V25" s="219">
        <f t="shared" si="3"/>
        <v>12362.490000000002</v>
      </c>
      <c r="W25" s="219" t="e">
        <f>#REF!+T25</f>
        <v>#REF!</v>
      </c>
      <c r="X25" s="219">
        <f t="shared" si="4"/>
        <v>94762.606680000012</v>
      </c>
    </row>
    <row r="26" spans="1:24" s="211" customFormat="1" ht="18.75" customHeight="1">
      <c r="A26" s="212">
        <v>18</v>
      </c>
      <c r="B26" s="213" t="s">
        <v>356</v>
      </c>
      <c r="C26" s="215" t="s">
        <v>357</v>
      </c>
      <c r="D26" s="220" t="s">
        <v>358</v>
      </c>
      <c r="E26" s="215">
        <v>51</v>
      </c>
      <c r="F26" s="212">
        <v>22</v>
      </c>
      <c r="G26" s="212">
        <v>8</v>
      </c>
      <c r="H26" s="212"/>
      <c r="I26" s="212"/>
      <c r="J26" s="212"/>
      <c r="K26" s="212"/>
      <c r="L26" s="214">
        <f t="shared" si="1"/>
        <v>38</v>
      </c>
      <c r="M26" s="212" t="s">
        <v>187</v>
      </c>
      <c r="N26" s="215">
        <v>7.4999999999999997E-2</v>
      </c>
      <c r="O26" s="214">
        <f>VLOOKUP(M26,PID!A7:B249,2,0)</f>
        <v>1.78</v>
      </c>
      <c r="P26" s="216">
        <f t="shared" si="0"/>
        <v>67.64</v>
      </c>
      <c r="Q26" s="214">
        <f t="shared" si="2"/>
        <v>5.0729999999999995</v>
      </c>
      <c r="R26" s="217">
        <f>Q26*B52</f>
        <v>3.1452599999999995</v>
      </c>
      <c r="S26" s="218">
        <v>1500</v>
      </c>
      <c r="T26" s="1245">
        <f>11498</f>
        <v>11498</v>
      </c>
      <c r="U26" s="1245"/>
      <c r="V26" s="219">
        <f t="shared" si="3"/>
        <v>4717.8899999999994</v>
      </c>
      <c r="W26" s="219" t="e">
        <f>#REF!+T26</f>
        <v>#REF!</v>
      </c>
      <c r="X26" s="219">
        <f t="shared" si="4"/>
        <v>36164.199479999996</v>
      </c>
    </row>
    <row r="27" spans="1:24" s="211" customFormat="1" ht="18.75" customHeight="1">
      <c r="A27" s="212">
        <v>19</v>
      </c>
      <c r="B27" s="213" t="s">
        <v>365</v>
      </c>
      <c r="C27" s="215" t="s">
        <v>368</v>
      </c>
      <c r="D27" s="220" t="s">
        <v>367</v>
      </c>
      <c r="E27" s="215">
        <v>51</v>
      </c>
      <c r="F27" s="212">
        <v>27.94</v>
      </c>
      <c r="G27" s="212">
        <v>7</v>
      </c>
      <c r="H27" s="212"/>
      <c r="I27" s="212"/>
      <c r="J27" s="212"/>
      <c r="K27" s="212">
        <v>1</v>
      </c>
      <c r="L27" s="214">
        <f t="shared" si="1"/>
        <v>43.44</v>
      </c>
      <c r="M27" s="212" t="s">
        <v>203</v>
      </c>
      <c r="N27" s="215">
        <v>0.1</v>
      </c>
      <c r="O27" s="214">
        <f>VLOOKUP(M27,PID!A8:B250,2,0)</f>
        <v>1.68</v>
      </c>
      <c r="P27" s="216">
        <f t="shared" si="0"/>
        <v>72.979199999999992</v>
      </c>
      <c r="Q27" s="214">
        <f t="shared" si="2"/>
        <v>7.2979199999999995</v>
      </c>
      <c r="R27" s="217">
        <f>Q27*B52</f>
        <v>4.5247104</v>
      </c>
      <c r="S27" s="218">
        <v>1500</v>
      </c>
      <c r="T27" s="1245">
        <f>11498</f>
        <v>11498</v>
      </c>
      <c r="U27" s="1245"/>
      <c r="V27" s="219">
        <f t="shared" si="3"/>
        <v>6787.0655999999999</v>
      </c>
      <c r="W27" s="219" t="e">
        <f>#REF!+T27</f>
        <v>#REF!</v>
      </c>
      <c r="X27" s="219">
        <f t="shared" si="4"/>
        <v>52025.120179199999</v>
      </c>
    </row>
    <row r="28" spans="1:24" s="211" customFormat="1" ht="18.75" customHeight="1">
      <c r="A28" s="212">
        <v>20</v>
      </c>
      <c r="B28" s="213" t="s">
        <v>366</v>
      </c>
      <c r="C28" s="215" t="s">
        <v>369</v>
      </c>
      <c r="D28" s="220" t="s">
        <v>367</v>
      </c>
      <c r="E28" s="215">
        <v>51</v>
      </c>
      <c r="F28" s="212">
        <v>6.06</v>
      </c>
      <c r="G28" s="212">
        <v>1</v>
      </c>
      <c r="H28" s="212"/>
      <c r="I28" s="212"/>
      <c r="J28" s="212">
        <v>1</v>
      </c>
      <c r="K28" s="212"/>
      <c r="L28" s="214">
        <f t="shared" si="1"/>
        <v>10.559999999999999</v>
      </c>
      <c r="M28" s="212" t="s">
        <v>203</v>
      </c>
      <c r="N28" s="215">
        <v>0.1</v>
      </c>
      <c r="O28" s="214">
        <f>VLOOKUP(M28,PID!A9:B251,2,0)</f>
        <v>1.68</v>
      </c>
      <c r="P28" s="216">
        <f t="shared" si="0"/>
        <v>17.740799999999997</v>
      </c>
      <c r="Q28" s="214">
        <f t="shared" si="2"/>
        <v>1.7740799999999997</v>
      </c>
      <c r="R28" s="217">
        <f>Q28*B52</f>
        <v>1.0999295999999998</v>
      </c>
      <c r="S28" s="218">
        <v>1500</v>
      </c>
      <c r="T28" s="1245">
        <f>11498</f>
        <v>11498</v>
      </c>
      <c r="U28" s="1245"/>
      <c r="V28" s="219">
        <f t="shared" si="3"/>
        <v>1649.8943999999997</v>
      </c>
      <c r="W28" s="219" t="e">
        <f>#REF!+T28</f>
        <v>#REF!</v>
      </c>
      <c r="X28" s="219">
        <f t="shared" si="4"/>
        <v>12646.990540799998</v>
      </c>
    </row>
    <row r="29" spans="1:24" s="211" customFormat="1" ht="18.75" customHeight="1">
      <c r="A29" s="212">
        <v>21</v>
      </c>
      <c r="B29" s="224" t="s">
        <v>371</v>
      </c>
      <c r="C29" s="215" t="s">
        <v>372</v>
      </c>
      <c r="D29" s="220" t="s">
        <v>370</v>
      </c>
      <c r="E29" s="215">
        <v>51</v>
      </c>
      <c r="F29" s="207">
        <v>9.66</v>
      </c>
      <c r="G29" s="212">
        <v>3</v>
      </c>
      <c r="H29" s="212">
        <v>2</v>
      </c>
      <c r="I29" s="212"/>
      <c r="J29" s="212">
        <v>2</v>
      </c>
      <c r="K29" s="212">
        <v>2</v>
      </c>
      <c r="L29" s="214">
        <f t="shared" si="1"/>
        <v>26.66</v>
      </c>
      <c r="M29" s="212" t="s">
        <v>203</v>
      </c>
      <c r="N29" s="215">
        <v>0.1</v>
      </c>
      <c r="O29" s="214">
        <f>VLOOKUP(M29,PID!A10:B252,2,0)</f>
        <v>1.68</v>
      </c>
      <c r="P29" s="216">
        <f t="shared" si="0"/>
        <v>44.788800000000002</v>
      </c>
      <c r="Q29" s="214">
        <f t="shared" si="2"/>
        <v>4.4788800000000002</v>
      </c>
      <c r="R29" s="217">
        <f>Q29*B52</f>
        <v>2.7769056000000001</v>
      </c>
      <c r="S29" s="218">
        <v>1500</v>
      </c>
      <c r="T29" s="1245">
        <f>11498</f>
        <v>11498</v>
      </c>
      <c r="U29" s="1245"/>
      <c r="V29" s="219">
        <f t="shared" si="3"/>
        <v>4165.3584000000001</v>
      </c>
      <c r="W29" s="219" t="e">
        <f>#REF!+T29</f>
        <v>#REF!</v>
      </c>
      <c r="X29" s="219">
        <f t="shared" si="4"/>
        <v>31928.860588800002</v>
      </c>
    </row>
    <row r="30" spans="1:24" s="211" customFormat="1" ht="18.75" customHeight="1">
      <c r="A30" s="212">
        <v>22</v>
      </c>
      <c r="B30" s="213" t="s">
        <v>375</v>
      </c>
      <c r="C30" s="215" t="s">
        <v>376</v>
      </c>
      <c r="D30" s="220" t="s">
        <v>374</v>
      </c>
      <c r="E30" s="215">
        <v>51</v>
      </c>
      <c r="F30" s="212">
        <v>30</v>
      </c>
      <c r="G30" s="212">
        <v>4</v>
      </c>
      <c r="H30" s="212">
        <v>4</v>
      </c>
      <c r="I30" s="212">
        <v>1</v>
      </c>
      <c r="J30" s="212">
        <v>2</v>
      </c>
      <c r="K30" s="212"/>
      <c r="L30" s="214">
        <f t="shared" si="1"/>
        <v>50.5</v>
      </c>
      <c r="M30" s="212" t="s">
        <v>169</v>
      </c>
      <c r="N30" s="215">
        <v>7.4999999999999997E-2</v>
      </c>
      <c r="O30" s="214">
        <f>VLOOKUP(M30,PID!A11:B253,2,0)</f>
        <v>2.1</v>
      </c>
      <c r="P30" s="216">
        <f t="shared" si="0"/>
        <v>106.05000000000001</v>
      </c>
      <c r="Q30" s="214">
        <f t="shared" si="2"/>
        <v>7.9537500000000003</v>
      </c>
      <c r="R30" s="217">
        <f>Q30*B52</f>
        <v>4.9313250000000002</v>
      </c>
      <c r="S30" s="218">
        <v>1500</v>
      </c>
      <c r="T30" s="1245">
        <f>11498</f>
        <v>11498</v>
      </c>
      <c r="U30" s="1245"/>
      <c r="V30" s="219">
        <f t="shared" si="3"/>
        <v>7396.9875000000002</v>
      </c>
      <c r="W30" s="219" t="e">
        <f>#REF!+T30</f>
        <v>#REF!</v>
      </c>
      <c r="X30" s="219">
        <f t="shared" si="4"/>
        <v>56700.37485</v>
      </c>
    </row>
    <row r="31" spans="1:24" s="211" customFormat="1" ht="18.75" customHeight="1">
      <c r="A31" s="212">
        <v>23</v>
      </c>
      <c r="B31" s="213" t="s">
        <v>377</v>
      </c>
      <c r="C31" s="215" t="s">
        <v>376</v>
      </c>
      <c r="D31" s="220" t="s">
        <v>374</v>
      </c>
      <c r="E31" s="215">
        <v>51</v>
      </c>
      <c r="F31" s="212">
        <v>2.2000000000000002</v>
      </c>
      <c r="G31" s="212"/>
      <c r="H31" s="212"/>
      <c r="I31" s="212"/>
      <c r="J31" s="212"/>
      <c r="K31" s="212"/>
      <c r="L31" s="214">
        <f t="shared" si="1"/>
        <v>2.2000000000000002</v>
      </c>
      <c r="M31" s="212" t="s">
        <v>196</v>
      </c>
      <c r="N31" s="215">
        <v>7.4999999999999997E-2</v>
      </c>
      <c r="O31" s="214">
        <f>VLOOKUP(M31,PID!A12:B254,2,0)</f>
        <v>1.62</v>
      </c>
      <c r="P31" s="216">
        <f t="shared" si="0"/>
        <v>3.5640000000000005</v>
      </c>
      <c r="Q31" s="214">
        <f t="shared" si="2"/>
        <v>0.26730000000000004</v>
      </c>
      <c r="R31" s="217">
        <f>Q31*B52</f>
        <v>0.16572600000000001</v>
      </c>
      <c r="S31" s="218">
        <v>1500</v>
      </c>
      <c r="T31" s="1245">
        <f>11498</f>
        <v>11498</v>
      </c>
      <c r="U31" s="1245"/>
      <c r="V31" s="219">
        <f t="shared" si="3"/>
        <v>248.58900000000003</v>
      </c>
      <c r="W31" s="219" t="e">
        <f>#REF!+T31</f>
        <v>#REF!</v>
      </c>
      <c r="X31" s="219">
        <f t="shared" si="4"/>
        <v>1905.517548</v>
      </c>
    </row>
    <row r="32" spans="1:24" s="211" customFormat="1" ht="18.75" customHeight="1">
      <c r="A32" s="212">
        <v>24</v>
      </c>
      <c r="B32" s="213" t="s">
        <v>361</v>
      </c>
      <c r="C32" s="215" t="s">
        <v>360</v>
      </c>
      <c r="D32" s="220" t="s">
        <v>374</v>
      </c>
      <c r="E32" s="215">
        <v>51</v>
      </c>
      <c r="F32" s="212">
        <v>0.6</v>
      </c>
      <c r="G32" s="212"/>
      <c r="H32" s="212"/>
      <c r="I32" s="212"/>
      <c r="J32" s="212"/>
      <c r="K32" s="212"/>
      <c r="L32" s="214">
        <f t="shared" si="1"/>
        <v>0.6</v>
      </c>
      <c r="M32" s="212" t="s">
        <v>187</v>
      </c>
      <c r="N32" s="215">
        <v>7.4999999999999997E-2</v>
      </c>
      <c r="O32" s="214">
        <f>VLOOKUP(M32,PID!A13:B255,2,0)</f>
        <v>1.78</v>
      </c>
      <c r="P32" s="216">
        <f t="shared" si="0"/>
        <v>1.0680000000000001</v>
      </c>
      <c r="Q32" s="214">
        <f t="shared" si="2"/>
        <v>8.0100000000000005E-2</v>
      </c>
      <c r="R32" s="217">
        <f>Q32*B52</f>
        <v>4.9662000000000005E-2</v>
      </c>
      <c r="S32" s="218">
        <v>1500</v>
      </c>
      <c r="T32" s="1245">
        <f>11498</f>
        <v>11498</v>
      </c>
      <c r="U32" s="1245"/>
      <c r="V32" s="219">
        <f t="shared" si="3"/>
        <v>74.493000000000009</v>
      </c>
      <c r="W32" s="219" t="e">
        <f>#REF!+T32</f>
        <v>#REF!</v>
      </c>
      <c r="X32" s="219">
        <f t="shared" si="4"/>
        <v>571.01367600000003</v>
      </c>
    </row>
    <row r="33" spans="1:24" s="211" customFormat="1" ht="18.75" customHeight="1">
      <c r="A33" s="212">
        <v>25</v>
      </c>
      <c r="B33" s="213" t="s">
        <v>343</v>
      </c>
      <c r="C33" s="215" t="s">
        <v>378</v>
      </c>
      <c r="D33" s="220" t="s">
        <v>374</v>
      </c>
      <c r="E33" s="215">
        <v>51</v>
      </c>
      <c r="F33" s="212">
        <v>0.5</v>
      </c>
      <c r="G33" s="212">
        <v>2</v>
      </c>
      <c r="H33" s="212">
        <v>2</v>
      </c>
      <c r="I33" s="212"/>
      <c r="J33" s="212"/>
      <c r="K33" s="212"/>
      <c r="L33" s="214">
        <f t="shared" si="1"/>
        <v>7.5</v>
      </c>
      <c r="M33" s="212" t="s">
        <v>221</v>
      </c>
      <c r="N33" s="215">
        <v>0.1</v>
      </c>
      <c r="O33" s="214">
        <f>VLOOKUP(M33,PID!A14:B256,2,0)</f>
        <v>1.35</v>
      </c>
      <c r="P33" s="216">
        <f t="shared" si="0"/>
        <v>10.125</v>
      </c>
      <c r="Q33" s="214">
        <f t="shared" si="2"/>
        <v>1.0125</v>
      </c>
      <c r="R33" s="217">
        <f>Q33*B52</f>
        <v>0.62774999999999992</v>
      </c>
      <c r="S33" s="218">
        <v>1500</v>
      </c>
      <c r="T33" s="1245">
        <f>11498</f>
        <v>11498</v>
      </c>
      <c r="U33" s="1245"/>
      <c r="V33" s="219">
        <f t="shared" si="3"/>
        <v>941.62499999999989</v>
      </c>
      <c r="W33" s="219" t="e">
        <f>#REF!+T33</f>
        <v>#REF!</v>
      </c>
      <c r="X33" s="219">
        <f t="shared" si="4"/>
        <v>7217.8694999999989</v>
      </c>
    </row>
    <row r="34" spans="1:24" s="211" customFormat="1" ht="18.75" customHeight="1">
      <c r="A34" s="212">
        <v>26</v>
      </c>
      <c r="B34" s="213" t="s">
        <v>375</v>
      </c>
      <c r="C34" s="215" t="s">
        <v>376</v>
      </c>
      <c r="D34" s="220" t="s">
        <v>379</v>
      </c>
      <c r="E34" s="215">
        <v>51</v>
      </c>
      <c r="F34" s="212">
        <v>3.5</v>
      </c>
      <c r="G34" s="225">
        <v>3</v>
      </c>
      <c r="H34" s="212"/>
      <c r="I34" s="212">
        <v>2</v>
      </c>
      <c r="J34" s="212"/>
      <c r="K34" s="212">
        <v>1</v>
      </c>
      <c r="L34" s="214">
        <f t="shared" si="1"/>
        <v>14</v>
      </c>
      <c r="M34" s="212" t="s">
        <v>169</v>
      </c>
      <c r="N34" s="215">
        <v>7.4999999999999997E-2</v>
      </c>
      <c r="O34" s="214">
        <f>VLOOKUP(M34,PID!A15:B257,2,0)</f>
        <v>2.1</v>
      </c>
      <c r="P34" s="216">
        <f t="shared" si="0"/>
        <v>29.400000000000002</v>
      </c>
      <c r="Q34" s="214">
        <f t="shared" si="2"/>
        <v>2.2050000000000001</v>
      </c>
      <c r="R34" s="217">
        <f>Q34*B52</f>
        <v>1.3671</v>
      </c>
      <c r="S34" s="218">
        <v>1500</v>
      </c>
      <c r="T34" s="1245">
        <f>11498</f>
        <v>11498</v>
      </c>
      <c r="U34" s="1245"/>
      <c r="V34" s="219">
        <f t="shared" si="3"/>
        <v>2050.65</v>
      </c>
      <c r="W34" s="219" t="e">
        <f>#REF!+T34</f>
        <v>#REF!</v>
      </c>
      <c r="X34" s="219">
        <f t="shared" si="4"/>
        <v>15718.915800000001</v>
      </c>
    </row>
    <row r="35" spans="1:24" s="211" customFormat="1" ht="18.75" customHeight="1">
      <c r="A35" s="212">
        <v>27</v>
      </c>
      <c r="B35" s="213" t="s">
        <v>380</v>
      </c>
      <c r="C35" s="215" t="s">
        <v>381</v>
      </c>
      <c r="D35" s="220" t="s">
        <v>379</v>
      </c>
      <c r="E35" s="215">
        <v>51</v>
      </c>
      <c r="F35" s="212">
        <v>12</v>
      </c>
      <c r="G35" s="212">
        <v>2</v>
      </c>
      <c r="H35" s="212">
        <v>2</v>
      </c>
      <c r="I35" s="212"/>
      <c r="J35" s="212">
        <v>1</v>
      </c>
      <c r="K35" s="212"/>
      <c r="L35" s="214">
        <f t="shared" si="1"/>
        <v>21.5</v>
      </c>
      <c r="M35" s="212" t="s">
        <v>178</v>
      </c>
      <c r="N35" s="215">
        <v>7.4999999999999997E-2</v>
      </c>
      <c r="O35" s="214">
        <f>VLOOKUP(M35,PID!A16:B258,2,0)</f>
        <v>1.94</v>
      </c>
      <c r="P35" s="216">
        <f t="shared" si="0"/>
        <v>41.71</v>
      </c>
      <c r="Q35" s="214">
        <f t="shared" si="2"/>
        <v>3.12825</v>
      </c>
      <c r="R35" s="217">
        <f>Q35*B52</f>
        <v>1.9395149999999999</v>
      </c>
      <c r="S35" s="218">
        <v>1500</v>
      </c>
      <c r="T35" s="1245">
        <f>11498</f>
        <v>11498</v>
      </c>
      <c r="U35" s="1245"/>
      <c r="V35" s="219">
        <f t="shared" si="3"/>
        <v>2909.2725</v>
      </c>
      <c r="W35" s="219" t="e">
        <f>#REF!+T35</f>
        <v>#REF!</v>
      </c>
      <c r="X35" s="219">
        <f t="shared" si="4"/>
        <v>22300.543469999997</v>
      </c>
    </row>
    <row r="36" spans="1:24" s="211" customFormat="1" ht="18.75" customHeight="1">
      <c r="A36" s="212">
        <v>28</v>
      </c>
      <c r="B36" s="213" t="s">
        <v>328</v>
      </c>
      <c r="C36" s="215" t="s">
        <v>382</v>
      </c>
      <c r="D36" s="220" t="s">
        <v>379</v>
      </c>
      <c r="E36" s="215">
        <v>51</v>
      </c>
      <c r="F36" s="212">
        <v>2.5</v>
      </c>
      <c r="G36" s="212"/>
      <c r="H36" s="212">
        <v>1</v>
      </c>
      <c r="I36" s="212"/>
      <c r="J36" s="212"/>
      <c r="K36" s="212"/>
      <c r="L36" s="214">
        <f t="shared" si="1"/>
        <v>4</v>
      </c>
      <c r="M36" s="212" t="s">
        <v>232</v>
      </c>
      <c r="N36" s="215">
        <v>7.4999999999999997E-2</v>
      </c>
      <c r="O36" s="214">
        <f>VLOOKUP(M36,PID!A17:B259,2,0)</f>
        <v>0.95</v>
      </c>
      <c r="P36" s="216">
        <f t="shared" si="0"/>
        <v>3.8</v>
      </c>
      <c r="Q36" s="214">
        <f t="shared" si="2"/>
        <v>0.28499999999999998</v>
      </c>
      <c r="R36" s="217">
        <f>Q36*B52</f>
        <v>0.1767</v>
      </c>
      <c r="S36" s="218">
        <v>1500</v>
      </c>
      <c r="T36" s="1245">
        <f>11498</f>
        <v>11498</v>
      </c>
      <c r="U36" s="1245"/>
      <c r="V36" s="219">
        <f t="shared" si="3"/>
        <v>265.05</v>
      </c>
      <c r="W36" s="219" t="e">
        <f>#REF!+T36</f>
        <v>#REF!</v>
      </c>
      <c r="X36" s="219">
        <f t="shared" si="4"/>
        <v>2031.6966</v>
      </c>
    </row>
    <row r="37" spans="1:24" s="211" customFormat="1" ht="18.75" customHeight="1">
      <c r="A37" s="212">
        <v>29</v>
      </c>
      <c r="B37" s="213" t="s">
        <v>384</v>
      </c>
      <c r="C37" s="215" t="s">
        <v>385</v>
      </c>
      <c r="D37" s="220" t="s">
        <v>383</v>
      </c>
      <c r="E37" s="215">
        <v>51</v>
      </c>
      <c r="F37" s="212">
        <v>30.8</v>
      </c>
      <c r="G37" s="212">
        <v>8</v>
      </c>
      <c r="H37" s="212"/>
      <c r="I37" s="212"/>
      <c r="J37" s="212"/>
      <c r="K37" s="212"/>
      <c r="L37" s="214">
        <f t="shared" si="1"/>
        <v>46.8</v>
      </c>
      <c r="M37" s="212" t="s">
        <v>214</v>
      </c>
      <c r="N37" s="215">
        <v>7.4999999999999997E-2</v>
      </c>
      <c r="O37" s="214">
        <f>VLOOKUP(M37,PID!A18:B260,2,0)</f>
        <v>1.36</v>
      </c>
      <c r="P37" s="216">
        <f t="shared" si="0"/>
        <v>63.648000000000003</v>
      </c>
      <c r="Q37" s="214">
        <f t="shared" si="2"/>
        <v>4.7736000000000001</v>
      </c>
      <c r="R37" s="217">
        <f>Q37*B52</f>
        <v>2.959632</v>
      </c>
      <c r="S37" s="218">
        <v>1500</v>
      </c>
      <c r="T37" s="1245">
        <f>11498</f>
        <v>11498</v>
      </c>
      <c r="U37" s="1245"/>
      <c r="V37" s="219">
        <f t="shared" si="3"/>
        <v>4439.4480000000003</v>
      </c>
      <c r="W37" s="219" t="e">
        <f>#REF!+T37</f>
        <v>#REF!</v>
      </c>
      <c r="X37" s="219">
        <f t="shared" si="4"/>
        <v>34029.848736</v>
      </c>
    </row>
    <row r="38" spans="1:24" s="211" customFormat="1" ht="18.75" customHeight="1">
      <c r="A38" s="212">
        <v>30</v>
      </c>
      <c r="B38" s="213" t="s">
        <v>386</v>
      </c>
      <c r="C38" s="215" t="s">
        <v>389</v>
      </c>
      <c r="D38" s="220" t="s">
        <v>390</v>
      </c>
      <c r="E38" s="215">
        <v>51</v>
      </c>
      <c r="F38" s="221">
        <v>1.575</v>
      </c>
      <c r="G38" s="212">
        <v>1</v>
      </c>
      <c r="H38" s="212"/>
      <c r="I38" s="212"/>
      <c r="J38" s="212">
        <v>1</v>
      </c>
      <c r="K38" s="212"/>
      <c r="L38" s="214">
        <f t="shared" si="1"/>
        <v>6.0750000000000002</v>
      </c>
      <c r="M38" s="212" t="s">
        <v>250</v>
      </c>
      <c r="N38" s="215">
        <v>7.4999999999999997E-2</v>
      </c>
      <c r="O38" s="214">
        <f>VLOOKUP(M38,PID!A19:B261,2,0)</f>
        <v>0.78</v>
      </c>
      <c r="P38" s="216">
        <f t="shared" si="0"/>
        <v>4.7385000000000002</v>
      </c>
      <c r="Q38" s="214">
        <f t="shared" si="2"/>
        <v>0.35538750000000002</v>
      </c>
      <c r="R38" s="217">
        <f>Q38*B52</f>
        <v>0.22034025000000002</v>
      </c>
      <c r="S38" s="218">
        <v>1500</v>
      </c>
      <c r="T38" s="1245">
        <f>11498</f>
        <v>11498</v>
      </c>
      <c r="U38" s="1245"/>
      <c r="V38" s="219">
        <f t="shared" si="3"/>
        <v>330.51037500000001</v>
      </c>
      <c r="W38" s="219" t="e">
        <f>#REF!+T38</f>
        <v>#REF!</v>
      </c>
      <c r="X38" s="219">
        <f t="shared" si="4"/>
        <v>2533.4721945000001</v>
      </c>
    </row>
    <row r="39" spans="1:24" s="211" customFormat="1" ht="18.75" customHeight="1">
      <c r="A39" s="212">
        <v>31</v>
      </c>
      <c r="B39" s="213" t="s">
        <v>387</v>
      </c>
      <c r="C39" s="215" t="s">
        <v>388</v>
      </c>
      <c r="D39" s="220" t="s">
        <v>390</v>
      </c>
      <c r="E39" s="215">
        <v>51</v>
      </c>
      <c r="F39" s="221">
        <v>1.4350000000000001</v>
      </c>
      <c r="G39" s="212"/>
      <c r="H39" s="212">
        <v>4</v>
      </c>
      <c r="I39" s="212">
        <v>1</v>
      </c>
      <c r="J39" s="212">
        <v>1</v>
      </c>
      <c r="K39" s="212">
        <v>1</v>
      </c>
      <c r="L39" s="214">
        <f t="shared" si="1"/>
        <v>12.935</v>
      </c>
      <c r="M39" s="212" t="s">
        <v>250</v>
      </c>
      <c r="N39" s="215">
        <v>7.4999999999999997E-2</v>
      </c>
      <c r="O39" s="214">
        <f>VLOOKUP(M39,PID!A20:B262,2,0)</f>
        <v>0.78</v>
      </c>
      <c r="P39" s="216">
        <f t="shared" si="0"/>
        <v>10.089300000000001</v>
      </c>
      <c r="Q39" s="214">
        <f t="shared" si="2"/>
        <v>0.75669750000000013</v>
      </c>
      <c r="R39" s="217">
        <f>Q39*B52</f>
        <v>0.46915245000000005</v>
      </c>
      <c r="S39" s="218">
        <v>1500</v>
      </c>
      <c r="T39" s="1245">
        <f>11498</f>
        <v>11498</v>
      </c>
      <c r="U39" s="1245"/>
      <c r="V39" s="219">
        <f t="shared" si="3"/>
        <v>703.72867500000007</v>
      </c>
      <c r="W39" s="219" t="e">
        <f>#REF!+T39</f>
        <v>#REF!</v>
      </c>
      <c r="X39" s="219">
        <f t="shared" si="4"/>
        <v>5394.3148701000009</v>
      </c>
    </row>
    <row r="40" spans="1:24" s="211" customFormat="1" ht="18.75" customHeight="1">
      <c r="A40" s="212">
        <v>32</v>
      </c>
      <c r="B40" s="213" t="s">
        <v>391</v>
      </c>
      <c r="C40" s="215" t="s">
        <v>393</v>
      </c>
      <c r="D40" s="220" t="s">
        <v>392</v>
      </c>
      <c r="E40" s="215">
        <v>51</v>
      </c>
      <c r="F40" s="212">
        <v>6.8</v>
      </c>
      <c r="G40" s="212">
        <v>2</v>
      </c>
      <c r="H40" s="212">
        <v>1</v>
      </c>
      <c r="I40" s="212"/>
      <c r="J40" s="212">
        <v>1</v>
      </c>
      <c r="K40" s="212"/>
      <c r="L40" s="214">
        <f t="shared" si="1"/>
        <v>14.8</v>
      </c>
      <c r="M40" s="212" t="s">
        <v>187</v>
      </c>
      <c r="N40" s="215">
        <v>7.4999999999999997E-2</v>
      </c>
      <c r="O40" s="214">
        <f>VLOOKUP(M40,PID!A21:B263,2,0)</f>
        <v>1.78</v>
      </c>
      <c r="P40" s="216">
        <f t="shared" si="0"/>
        <v>26.344000000000001</v>
      </c>
      <c r="Q40" s="214">
        <f t="shared" si="2"/>
        <v>1.9758</v>
      </c>
      <c r="R40" s="217">
        <f>Q40*B52</f>
        <v>1.224996</v>
      </c>
      <c r="S40" s="218">
        <v>1500</v>
      </c>
      <c r="T40" s="1245">
        <f>11498</f>
        <v>11498</v>
      </c>
      <c r="U40" s="1245"/>
      <c r="V40" s="219">
        <f t="shared" si="3"/>
        <v>1837.4939999999999</v>
      </c>
      <c r="W40" s="219" t="e">
        <f>#REF!+T40</f>
        <v>#REF!</v>
      </c>
      <c r="X40" s="219">
        <f t="shared" si="4"/>
        <v>14085.004008</v>
      </c>
    </row>
    <row r="41" spans="1:24" s="211" customFormat="1" ht="18.75" customHeight="1">
      <c r="A41" s="212">
        <v>33</v>
      </c>
      <c r="B41" s="213" t="s">
        <v>399</v>
      </c>
      <c r="C41" s="215" t="s">
        <v>401</v>
      </c>
      <c r="D41" s="220" t="s">
        <v>400</v>
      </c>
      <c r="E41" s="215">
        <v>51</v>
      </c>
      <c r="F41" s="212">
        <v>16.5</v>
      </c>
      <c r="G41" s="212">
        <v>4</v>
      </c>
      <c r="H41" s="212"/>
      <c r="I41" s="212"/>
      <c r="J41" s="212"/>
      <c r="K41" s="212"/>
      <c r="L41" s="214">
        <f t="shared" si="1"/>
        <v>24.5</v>
      </c>
      <c r="M41" s="212" t="s">
        <v>212</v>
      </c>
      <c r="N41" s="215">
        <v>0.1</v>
      </c>
      <c r="O41" s="214">
        <f>VLOOKUP(M41,PID!A22:B264,2,0)</f>
        <v>1.52</v>
      </c>
      <c r="P41" s="216">
        <f t="shared" si="0"/>
        <v>37.24</v>
      </c>
      <c r="Q41" s="214">
        <f t="shared" si="2"/>
        <v>3.7240000000000002</v>
      </c>
      <c r="R41" s="217">
        <f>Q41*B52</f>
        <v>2.3088800000000003</v>
      </c>
      <c r="S41" s="218">
        <v>1500</v>
      </c>
      <c r="T41" s="1245">
        <f>11498</f>
        <v>11498</v>
      </c>
      <c r="U41" s="1245"/>
      <c r="V41" s="219">
        <f t="shared" si="3"/>
        <v>3463.3200000000006</v>
      </c>
      <c r="W41" s="219" t="e">
        <f>#REF!+T41</f>
        <v>#REF!</v>
      </c>
      <c r="X41" s="219">
        <f t="shared" si="4"/>
        <v>26547.502240000002</v>
      </c>
    </row>
    <row r="42" spans="1:24" s="211" customFormat="1" ht="18.75" customHeight="1">
      <c r="A42" s="212">
        <v>34</v>
      </c>
      <c r="B42" s="213" t="s">
        <v>402</v>
      </c>
      <c r="C42" s="215" t="s">
        <v>401</v>
      </c>
      <c r="D42" s="220" t="s">
        <v>403</v>
      </c>
      <c r="E42" s="215">
        <v>51</v>
      </c>
      <c r="F42" s="212">
        <v>15</v>
      </c>
      <c r="G42" s="212">
        <v>4</v>
      </c>
      <c r="H42" s="212"/>
      <c r="I42" s="212"/>
      <c r="J42" s="212"/>
      <c r="K42" s="212"/>
      <c r="L42" s="214">
        <f t="shared" si="1"/>
        <v>23</v>
      </c>
      <c r="M42" s="212" t="s">
        <v>212</v>
      </c>
      <c r="N42" s="215">
        <v>0.1</v>
      </c>
      <c r="O42" s="214">
        <f>VLOOKUP(M42,PID!A22:B264,2,0)</f>
        <v>1.52</v>
      </c>
      <c r="P42" s="216">
        <f>L42*O42</f>
        <v>34.96</v>
      </c>
      <c r="Q42" s="214">
        <f t="shared" si="2"/>
        <v>3.4960000000000004</v>
      </c>
      <c r="R42" s="217">
        <f>Q42*B52</f>
        <v>2.1675200000000001</v>
      </c>
      <c r="S42" s="218">
        <v>1500</v>
      </c>
      <c r="T42" s="1245">
        <f>11498</f>
        <v>11498</v>
      </c>
      <c r="U42" s="1245"/>
      <c r="V42" s="219">
        <f t="shared" si="3"/>
        <v>3251.28</v>
      </c>
      <c r="W42" s="219" t="e">
        <f>#REF!+T42</f>
        <v>#REF!</v>
      </c>
      <c r="X42" s="219">
        <f t="shared" si="4"/>
        <v>24922.144960000001</v>
      </c>
    </row>
    <row r="43" spans="1:24" s="211" customFormat="1" ht="18.75" customHeight="1">
      <c r="A43" s="212">
        <v>35</v>
      </c>
      <c r="B43" s="213" t="s">
        <v>404</v>
      </c>
      <c r="C43" s="215" t="s">
        <v>406</v>
      </c>
      <c r="D43" s="220" t="s">
        <v>405</v>
      </c>
      <c r="E43" s="215">
        <v>51</v>
      </c>
      <c r="F43" s="212">
        <v>34.200000000000003</v>
      </c>
      <c r="G43" s="212">
        <v>15</v>
      </c>
      <c r="H43" s="212"/>
      <c r="I43" s="212">
        <v>1</v>
      </c>
      <c r="J43" s="212">
        <v>1</v>
      </c>
      <c r="K43" s="212">
        <v>1</v>
      </c>
      <c r="L43" s="214">
        <f t="shared" si="1"/>
        <v>69.7</v>
      </c>
      <c r="M43" s="212" t="s">
        <v>230</v>
      </c>
      <c r="N43" s="215">
        <v>0.1</v>
      </c>
      <c r="O43" s="214">
        <f>VLOOKUP(M43,PID!A23:B265,2,0)</f>
        <v>1.1100000000000001</v>
      </c>
      <c r="P43" s="216">
        <f>L43*O43</f>
        <v>77.367000000000004</v>
      </c>
      <c r="Q43" s="214">
        <f t="shared" si="2"/>
        <v>7.7367000000000008</v>
      </c>
      <c r="R43" s="217">
        <f>Q43*B52</f>
        <v>4.7967540000000009</v>
      </c>
      <c r="S43" s="218">
        <v>1500</v>
      </c>
      <c r="T43" s="1245">
        <f>11498</f>
        <v>11498</v>
      </c>
      <c r="U43" s="1245"/>
      <c r="V43" s="219">
        <f>(S43*R43)</f>
        <v>7195.1310000000012</v>
      </c>
      <c r="W43" s="219" t="e">
        <f>#REF!+T43</f>
        <v>#REF!</v>
      </c>
      <c r="X43" s="219">
        <f t="shared" si="4"/>
        <v>55153.077492000011</v>
      </c>
    </row>
    <row r="44" spans="1:24" s="211" customFormat="1" ht="18.75" customHeight="1">
      <c r="A44" s="212">
        <v>36</v>
      </c>
      <c r="B44" s="213" t="s">
        <v>407</v>
      </c>
      <c r="C44" s="215" t="s">
        <v>408</v>
      </c>
      <c r="D44" s="220" t="s">
        <v>409</v>
      </c>
      <c r="E44" s="215">
        <v>51</v>
      </c>
      <c r="F44" s="212">
        <v>11</v>
      </c>
      <c r="G44" s="212">
        <v>5</v>
      </c>
      <c r="H44" s="212">
        <v>1</v>
      </c>
      <c r="I44" s="212"/>
      <c r="J44" s="212"/>
      <c r="K44" s="212"/>
      <c r="L44" s="214">
        <f t="shared" ref="L44:L46" si="6">F44+(G44*2)+(H44*1.5)+(I44*1.5)+(J44*2.5)+(K44*1.5)</f>
        <v>22.5</v>
      </c>
      <c r="M44" s="212" t="s">
        <v>203</v>
      </c>
      <c r="N44" s="215">
        <v>0.1</v>
      </c>
      <c r="O44" s="214">
        <f>VLOOKUP(M44,PID!A23:B265,2,0)</f>
        <v>1.68</v>
      </c>
      <c r="P44" s="216">
        <f>L44*O44</f>
        <v>37.799999999999997</v>
      </c>
      <c r="Q44" s="214">
        <f t="shared" ref="Q44:Q46" si="7">P44*N44</f>
        <v>3.78</v>
      </c>
      <c r="R44" s="217">
        <f>Q44*B52</f>
        <v>2.3435999999999999</v>
      </c>
      <c r="S44" s="218">
        <v>1500</v>
      </c>
      <c r="T44" s="1245">
        <f>11498</f>
        <v>11498</v>
      </c>
      <c r="U44" s="1245"/>
      <c r="V44" s="219">
        <f>(S44*R44)</f>
        <v>3515.3999999999996</v>
      </c>
      <c r="W44" s="219" t="e">
        <f>#REF!+T44</f>
        <v>#REF!</v>
      </c>
      <c r="X44" s="219">
        <f t="shared" si="4"/>
        <v>26946.712799999998</v>
      </c>
    </row>
    <row r="45" spans="1:24" s="211" customFormat="1" ht="18.75" customHeight="1">
      <c r="A45" s="212">
        <v>37</v>
      </c>
      <c r="B45" s="1246" t="s">
        <v>597</v>
      </c>
      <c r="C45" s="1247"/>
      <c r="D45" s="220" t="s">
        <v>433</v>
      </c>
      <c r="E45" s="215">
        <v>83</v>
      </c>
      <c r="F45" s="212"/>
      <c r="G45" s="212"/>
      <c r="H45" s="212"/>
      <c r="I45" s="212"/>
      <c r="J45" s="212"/>
      <c r="K45" s="212"/>
      <c r="L45" s="214">
        <f t="shared" si="6"/>
        <v>0</v>
      </c>
      <c r="M45" s="212" t="s">
        <v>232</v>
      </c>
      <c r="N45" s="215">
        <v>7.4999999999999997E-2</v>
      </c>
      <c r="O45" s="214">
        <f>VLOOKUP(M45,PID!A29:B271,2,0)</f>
        <v>0.95</v>
      </c>
      <c r="P45" s="216">
        <v>80</v>
      </c>
      <c r="Q45" s="214">
        <f t="shared" si="7"/>
        <v>6</v>
      </c>
      <c r="R45" s="217">
        <f>Q45</f>
        <v>6</v>
      </c>
      <c r="S45" s="218">
        <v>1500</v>
      </c>
      <c r="T45" s="1245">
        <f>11498</f>
        <v>11498</v>
      </c>
      <c r="U45" s="1245"/>
      <c r="V45" s="219">
        <f>S45*Q45</f>
        <v>9000</v>
      </c>
      <c r="W45" s="219" t="e">
        <f>#REF!+T45</f>
        <v>#REF!</v>
      </c>
      <c r="X45" s="219">
        <f t="shared" si="4"/>
        <v>68988</v>
      </c>
    </row>
    <row r="46" spans="1:24" s="211" customFormat="1" ht="18.75" customHeight="1" thickBot="1">
      <c r="A46" s="226">
        <v>38</v>
      </c>
      <c r="B46" s="1248" t="s">
        <v>599</v>
      </c>
      <c r="C46" s="1249"/>
      <c r="D46" s="228" t="s">
        <v>433</v>
      </c>
      <c r="E46" s="227" t="s">
        <v>598</v>
      </c>
      <c r="F46" s="226"/>
      <c r="G46" s="226"/>
      <c r="H46" s="226"/>
      <c r="I46" s="226"/>
      <c r="J46" s="226"/>
      <c r="K46" s="226"/>
      <c r="L46" s="229">
        <f t="shared" si="6"/>
        <v>0</v>
      </c>
      <c r="M46" s="226" t="s">
        <v>250</v>
      </c>
      <c r="N46" s="227">
        <v>7.4999999999999997E-2</v>
      </c>
      <c r="O46" s="229">
        <f>VLOOKUP(M46,PID!A30:B272,2,0)</f>
        <v>0.78</v>
      </c>
      <c r="P46" s="230">
        <v>80</v>
      </c>
      <c r="Q46" s="229">
        <f t="shared" si="7"/>
        <v>6</v>
      </c>
      <c r="R46" s="217">
        <f>Q46</f>
        <v>6</v>
      </c>
      <c r="S46" s="218">
        <v>1500</v>
      </c>
      <c r="T46" s="1245">
        <f>11498</f>
        <v>11498</v>
      </c>
      <c r="U46" s="1245"/>
      <c r="V46" s="219">
        <f t="shared" ref="V46" si="8">S46*Q46</f>
        <v>9000</v>
      </c>
      <c r="W46" s="231" t="e">
        <f>#REF!+T46</f>
        <v>#REF!</v>
      </c>
      <c r="X46" s="219">
        <f t="shared" si="4"/>
        <v>68988</v>
      </c>
    </row>
    <row r="47" spans="1:24" s="233" customFormat="1" ht="18.75" customHeight="1" thickBot="1">
      <c r="A47" s="1264"/>
      <c r="B47" s="1265"/>
      <c r="C47" s="1265"/>
      <c r="D47" s="1265"/>
      <c r="E47" s="1265"/>
      <c r="F47" s="1265"/>
      <c r="G47" s="1265"/>
      <c r="H47" s="1265"/>
      <c r="I47" s="1265"/>
      <c r="J47" s="1265"/>
      <c r="K47" s="1265"/>
      <c r="L47" s="1265"/>
      <c r="M47" s="1265"/>
      <c r="N47" s="1265"/>
      <c r="O47" s="1265"/>
      <c r="P47" s="1265"/>
      <c r="Q47" s="1266"/>
      <c r="R47" s="1262" t="s">
        <v>23</v>
      </c>
      <c r="S47" s="1262"/>
      <c r="T47" s="1262"/>
      <c r="U47" s="1263"/>
      <c r="V47" s="232">
        <f>SUM(V9:V46)</f>
        <v>156489.17370000007</v>
      </c>
      <c r="W47" s="232" t="e">
        <f>SUM(W9:W45)</f>
        <v>#REF!</v>
      </c>
      <c r="X47" s="232">
        <f>SUM(X9:X46)</f>
        <v>1199541.6794684003</v>
      </c>
    </row>
    <row r="48" spans="1:24" s="238" customFormat="1" ht="20.100000000000001" customHeight="1">
      <c r="A48" s="234"/>
      <c r="B48" s="235"/>
      <c r="C48" s="235"/>
      <c r="D48" s="235"/>
      <c r="E48" s="235"/>
      <c r="F48" s="235"/>
      <c r="G48" s="235"/>
      <c r="H48" s="235"/>
      <c r="I48" s="235"/>
      <c r="J48" s="235"/>
      <c r="K48" s="235"/>
      <c r="L48" s="235"/>
      <c r="M48" s="235"/>
      <c r="N48" s="235"/>
      <c r="O48" s="235"/>
      <c r="P48" s="377">
        <f>SUM(P9:P46)</f>
        <v>1844.4376000000002</v>
      </c>
      <c r="Q48" s="235"/>
      <c r="R48" s="1267" t="s">
        <v>596</v>
      </c>
      <c r="S48" s="1267"/>
      <c r="T48" s="1267"/>
      <c r="U48" s="1267"/>
      <c r="V48" s="1267"/>
      <c r="W48" s="236"/>
      <c r="X48" s="237">
        <f>V47+X47</f>
        <v>1356030.8531684005</v>
      </c>
    </row>
    <row r="49" spans="1:25">
      <c r="A49" s="1244"/>
      <c r="B49" s="1244"/>
      <c r="C49" s="1244"/>
      <c r="D49" s="1244"/>
      <c r="E49" s="1244"/>
      <c r="F49" s="1244"/>
      <c r="G49" s="1244"/>
      <c r="H49" s="1244"/>
      <c r="I49" s="1244"/>
      <c r="J49" s="1244"/>
      <c r="K49" s="1244"/>
      <c r="L49" s="1244"/>
      <c r="M49" s="1244"/>
      <c r="N49" s="1244"/>
      <c r="O49" s="1244"/>
      <c r="P49" s="1244"/>
      <c r="Q49" s="1244"/>
      <c r="R49" s="1244"/>
      <c r="S49" s="1244"/>
      <c r="T49" s="1244"/>
      <c r="U49" s="1244"/>
      <c r="V49" s="1244"/>
      <c r="W49" s="1244"/>
      <c r="X49" s="1244"/>
      <c r="Y49" s="239"/>
    </row>
    <row r="50" spans="1:25" ht="15.75" customHeight="1">
      <c r="A50" s="239"/>
      <c r="B50" s="239"/>
      <c r="C50" s="239"/>
      <c r="D50" s="239"/>
      <c r="E50" s="239"/>
      <c r="F50" s="239"/>
      <c r="G50" s="239"/>
      <c r="H50" s="239"/>
      <c r="I50" s="239"/>
      <c r="J50" s="239"/>
      <c r="K50" s="239"/>
      <c r="L50" s="240"/>
      <c r="M50" s="239"/>
      <c r="N50" s="239"/>
      <c r="O50" s="239"/>
      <c r="P50" s="241"/>
      <c r="Q50" s="239"/>
      <c r="R50" s="232">
        <f>SUM(R9:R48)</f>
        <v>104.32611580000003</v>
      </c>
      <c r="S50" s="239"/>
      <c r="T50" s="239"/>
      <c r="U50" s="239"/>
      <c r="V50" s="239"/>
      <c r="W50" s="239"/>
      <c r="X50" s="239"/>
      <c r="Y50" s="239"/>
    </row>
    <row r="51" spans="1:25" ht="18" customHeight="1">
      <c r="A51" s="242" t="s">
        <v>456</v>
      </c>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39"/>
    </row>
    <row r="52" spans="1:25" ht="14.25" customHeight="1">
      <c r="A52" s="239"/>
      <c r="B52" s="243">
        <v>0.62</v>
      </c>
      <c r="C52" s="239"/>
      <c r="D52" s="239"/>
      <c r="E52" s="239"/>
      <c r="F52" s="239"/>
      <c r="G52" s="239"/>
      <c r="H52" s="239"/>
      <c r="I52" s="239"/>
      <c r="J52" s="239"/>
      <c r="K52" s="239"/>
      <c r="L52" s="239"/>
      <c r="M52" s="239"/>
      <c r="N52" s="239"/>
      <c r="O52" s="239"/>
      <c r="P52" s="239"/>
      <c r="Q52" s="239"/>
      <c r="R52" s="239"/>
      <c r="S52" s="239"/>
      <c r="T52" s="239"/>
      <c r="U52" s="239"/>
      <c r="V52" s="239"/>
      <c r="W52" s="239"/>
      <c r="X52" s="239"/>
      <c r="Y52" s="239"/>
    </row>
    <row r="55" spans="1:25">
      <c r="A55" s="1243"/>
      <c r="B55" s="1243"/>
      <c r="C55" s="1243"/>
      <c r="D55" s="244"/>
      <c r="E55" s="244"/>
    </row>
    <row r="56" spans="1:25">
      <c r="A56" s="1241"/>
      <c r="B56" s="1241"/>
      <c r="C56" s="1241"/>
      <c r="D56" s="245"/>
      <c r="E56" s="245"/>
    </row>
    <row r="57" spans="1:25">
      <c r="A57" s="1241"/>
      <c r="B57" s="1241"/>
      <c r="C57" s="1241"/>
      <c r="D57" s="245"/>
      <c r="E57" s="245"/>
    </row>
    <row r="58" spans="1:25">
      <c r="A58" s="1241"/>
      <c r="B58" s="1241"/>
      <c r="C58" s="1241"/>
      <c r="D58" s="245"/>
      <c r="E58" s="245"/>
    </row>
    <row r="59" spans="1:25">
      <c r="A59" s="1241"/>
      <c r="B59" s="1241"/>
      <c r="C59" s="1241"/>
      <c r="D59" s="245"/>
      <c r="E59" s="245"/>
    </row>
    <row r="60" spans="1:25">
      <c r="A60" s="1241"/>
      <c r="B60" s="1241"/>
      <c r="C60" s="1241"/>
      <c r="D60" s="245"/>
      <c r="E60" s="245"/>
    </row>
    <row r="61" spans="1:25">
      <c r="A61" s="1241"/>
      <c r="B61" s="1241"/>
      <c r="C61" s="1241"/>
      <c r="D61" s="245"/>
      <c r="E61" s="245"/>
    </row>
  </sheetData>
  <sheetProtection selectLockedCells="1" selectUnlockedCells="1"/>
  <mergeCells count="71">
    <mergeCell ref="V6:V8"/>
    <mergeCell ref="R47:U47"/>
    <mergeCell ref="A47:Q47"/>
    <mergeCell ref="R48:V48"/>
    <mergeCell ref="T44:U44"/>
    <mergeCell ref="T45:U45"/>
    <mergeCell ref="T46:U46"/>
    <mergeCell ref="T41:U41"/>
    <mergeCell ref="T37:U37"/>
    <mergeCell ref="T38:U38"/>
    <mergeCell ref="T39:U39"/>
    <mergeCell ref="T43:U43"/>
    <mergeCell ref="T40:U40"/>
    <mergeCell ref="O6:Q6"/>
    <mergeCell ref="T9:U9"/>
    <mergeCell ref="T10:U10"/>
    <mergeCell ref="A1:B3"/>
    <mergeCell ref="C1:X3"/>
    <mergeCell ref="A6:A8"/>
    <mergeCell ref="B6:B8"/>
    <mergeCell ref="C6:C8"/>
    <mergeCell ref="D6:D8"/>
    <mergeCell ref="F6:K6"/>
    <mergeCell ref="T6:U8"/>
    <mergeCell ref="F7:F8"/>
    <mergeCell ref="G7:G8"/>
    <mergeCell ref="H7:H8"/>
    <mergeCell ref="I7:I8"/>
    <mergeCell ref="J7:J8"/>
    <mergeCell ref="W6:W8"/>
    <mergeCell ref="X6:X8"/>
    <mergeCell ref="K7:K8"/>
    <mergeCell ref="T12:U12"/>
    <mergeCell ref="T13:U13"/>
    <mergeCell ref="S6:S8"/>
    <mergeCell ref="T14:U14"/>
    <mergeCell ref="T11:U11"/>
    <mergeCell ref="T15:U15"/>
    <mergeCell ref="T16:U16"/>
    <mergeCell ref="T17:U17"/>
    <mergeCell ref="T18:U18"/>
    <mergeCell ref="T19:U19"/>
    <mergeCell ref="T20:U20"/>
    <mergeCell ref="T21:U21"/>
    <mergeCell ref="T22:U22"/>
    <mergeCell ref="T23:U23"/>
    <mergeCell ref="T30:U30"/>
    <mergeCell ref="T28:U28"/>
    <mergeCell ref="T29:U29"/>
    <mergeCell ref="T36:U36"/>
    <mergeCell ref="B45:C45"/>
    <mergeCell ref="B46:C46"/>
    <mergeCell ref="T31:U31"/>
    <mergeCell ref="T32:U32"/>
    <mergeCell ref="T33:U33"/>
    <mergeCell ref="A60:C60"/>
    <mergeCell ref="A61:C61"/>
    <mergeCell ref="E6:E8"/>
    <mergeCell ref="A55:C55"/>
    <mergeCell ref="A56:C56"/>
    <mergeCell ref="A57:C57"/>
    <mergeCell ref="A58:C58"/>
    <mergeCell ref="A59:C59"/>
    <mergeCell ref="A49:X49"/>
    <mergeCell ref="T24:U24"/>
    <mergeCell ref="T25:U25"/>
    <mergeCell ref="T42:U42"/>
    <mergeCell ref="T26:U26"/>
    <mergeCell ref="T27:U27"/>
    <mergeCell ref="T34:U34"/>
    <mergeCell ref="T35:U35"/>
  </mergeCells>
  <phoneticPr fontId="23" type="noConversion"/>
  <printOptions horizontalCentered="1"/>
  <pageMargins left="0.19652777777777777" right="0.27569444444444446" top="0.35416666666666669" bottom="0.15763888888888888" header="0.51180555555555551" footer="0.51180555555555551"/>
  <pageSetup paperSize="9" scale="49" firstPageNumber="0" orientation="landscape" horizontalDpi="300" verticalDpi="300" r:id="rId1"/>
  <headerFooter alignWithMargins="0"/>
  <ignoredErrors>
    <ignoredError sqref="D9:D21 D25:D28 D46 D37:D44 D45" numberStoredAsText="1"/>
  </ignoredError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0000000}">
          <x14:formula1>
            <xm:f>PID!$A$5:$A$247</xm:f>
          </x14:formula1>
          <xm:sqref>M9:M46</xm:sqref>
        </x14:dataValidation>
        <x14:dataValidation type="list" allowBlank="1" showInputMessage="1" showErrorMessage="1" xr:uid="{00000000-0002-0000-0600-000001000000}">
          <x14:formula1>
            <xm:f>esp!$A$2:$A$10</xm:f>
          </x14:formula1>
          <xm:sqref>N9:N46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6">
    <tabColor rgb="FF92D050"/>
  </sheetPr>
  <dimension ref="A1:I15"/>
  <sheetViews>
    <sheetView zoomScale="107" zoomScaleNormal="90" workbookViewId="0">
      <selection activeCell="L5" sqref="L5"/>
    </sheetView>
  </sheetViews>
  <sheetFormatPr defaultColWidth="9.140625" defaultRowHeight="15"/>
  <cols>
    <col min="1" max="1" width="6.42578125" style="102" customWidth="1"/>
    <col min="2" max="2" width="15.7109375" style="102" customWidth="1"/>
    <col min="3" max="3" width="15.7109375" style="102" hidden="1" customWidth="1"/>
    <col min="4" max="9" width="15.7109375" style="102" customWidth="1"/>
    <col min="10" max="16384" width="9.140625" style="102"/>
  </cols>
  <sheetData>
    <row r="1" spans="1:9" ht="42.95" customHeight="1" thickBot="1">
      <c r="A1" s="1271" t="s">
        <v>586</v>
      </c>
      <c r="B1" s="1271"/>
      <c r="C1" s="1271"/>
      <c r="D1" s="1271"/>
      <c r="E1" s="1271"/>
      <c r="F1" s="1271"/>
      <c r="G1" s="1271"/>
      <c r="H1" s="1271"/>
      <c r="I1" s="1271"/>
    </row>
    <row r="2" spans="1:9" ht="24.95" customHeight="1">
      <c r="A2" s="1284" t="s">
        <v>450</v>
      </c>
      <c r="B2" s="1285"/>
      <c r="C2" s="1285"/>
      <c r="D2" s="1285"/>
      <c r="E2" s="1285"/>
      <c r="F2" s="1285"/>
      <c r="G2" s="1285"/>
      <c r="H2" s="1285"/>
      <c r="I2" s="1286"/>
    </row>
    <row r="3" spans="1:9" ht="15" customHeight="1">
      <c r="A3" s="1274"/>
      <c r="B3" s="1275"/>
      <c r="C3" s="1278" t="s">
        <v>453</v>
      </c>
      <c r="D3" s="1278"/>
      <c r="E3" s="1279" t="s">
        <v>584</v>
      </c>
      <c r="F3" s="1283"/>
      <c r="G3" s="1279" t="s">
        <v>585</v>
      </c>
      <c r="H3" s="1283"/>
      <c r="I3" s="1290" t="s">
        <v>542</v>
      </c>
    </row>
    <row r="4" spans="1:9" ht="24" customHeight="1">
      <c r="A4" s="1274"/>
      <c r="B4" s="1275"/>
      <c r="C4" s="1278" t="s">
        <v>448</v>
      </c>
      <c r="D4" s="1278" t="s">
        <v>583</v>
      </c>
      <c r="E4" s="103" t="s">
        <v>446</v>
      </c>
      <c r="F4" s="104" t="s">
        <v>447</v>
      </c>
      <c r="G4" s="103" t="s">
        <v>446</v>
      </c>
      <c r="H4" s="104" t="s">
        <v>447</v>
      </c>
      <c r="I4" s="1290"/>
    </row>
    <row r="5" spans="1:9">
      <c r="A5" s="1274"/>
      <c r="B5" s="1275"/>
      <c r="C5" s="1278"/>
      <c r="D5" s="1278"/>
      <c r="E5" s="103" t="s">
        <v>452</v>
      </c>
      <c r="F5" s="103" t="s">
        <v>452</v>
      </c>
      <c r="G5" s="103" t="s">
        <v>452</v>
      </c>
      <c r="H5" s="103" t="s">
        <v>452</v>
      </c>
      <c r="I5" s="147" t="s">
        <v>455</v>
      </c>
    </row>
    <row r="6" spans="1:9" ht="35.1" customHeight="1">
      <c r="A6" s="1276" t="s">
        <v>454</v>
      </c>
      <c r="B6" s="105" t="s">
        <v>443</v>
      </c>
      <c r="C6" s="106">
        <f>'LINHAS anterior'!L37</f>
        <v>46.8</v>
      </c>
      <c r="D6" s="106">
        <f>'LINHAS anterior'!P37*0.62</f>
        <v>39.461759999999998</v>
      </c>
      <c r="E6" s="108">
        <v>3913</v>
      </c>
      <c r="F6" s="108">
        <v>112</v>
      </c>
      <c r="G6" s="201">
        <f>E6*D6</f>
        <v>154413.86687999999</v>
      </c>
      <c r="H6" s="201">
        <f>F6*D6</f>
        <v>4419.7171199999993</v>
      </c>
      <c r="I6" s="148">
        <f>100%-(H6/G6)</f>
        <v>0.97137745974955281</v>
      </c>
    </row>
    <row r="7" spans="1:9" ht="35.1" customHeight="1">
      <c r="A7" s="1276"/>
      <c r="B7" s="105" t="s">
        <v>442</v>
      </c>
      <c r="C7" s="106">
        <f>'LINHAS anterior'!L31</f>
        <v>2.2000000000000002</v>
      </c>
      <c r="D7" s="106">
        <f>'LINHAS anterior'!P38</f>
        <v>4.7385000000000002</v>
      </c>
      <c r="E7" s="108">
        <v>3890</v>
      </c>
      <c r="F7" s="108">
        <v>117</v>
      </c>
      <c r="G7" s="201">
        <f t="shared" ref="G7:G8" si="0">E7*D7</f>
        <v>18432.764999999999</v>
      </c>
      <c r="H7" s="201">
        <f t="shared" ref="H7:H8" si="1">F7*D7</f>
        <v>554.40449999999998</v>
      </c>
      <c r="I7" s="148">
        <f t="shared" ref="I7:I8" si="2">100%-(H7/G7)</f>
        <v>0.96992287917737785</v>
      </c>
    </row>
    <row r="8" spans="1:9" ht="35.1" customHeight="1" thickBot="1">
      <c r="A8" s="1277"/>
      <c r="B8" s="107" t="s">
        <v>441</v>
      </c>
      <c r="C8" s="109">
        <f>SUM('LINHAS anterior'!L35)</f>
        <v>21.5</v>
      </c>
      <c r="D8" s="106">
        <f>'LINHAS anterior'!P39</f>
        <v>10.089300000000001</v>
      </c>
      <c r="E8" s="110">
        <v>3870</v>
      </c>
      <c r="F8" s="110">
        <v>120</v>
      </c>
      <c r="G8" s="201">
        <f t="shared" si="0"/>
        <v>39045.591000000008</v>
      </c>
      <c r="H8" s="201">
        <f t="shared" si="1"/>
        <v>1210.7160000000001</v>
      </c>
      <c r="I8" s="148">
        <f t="shared" si="2"/>
        <v>0.96899224806201556</v>
      </c>
    </row>
    <row r="9" spans="1:9" ht="24.95" customHeight="1">
      <c r="A9" s="1287" t="s">
        <v>451</v>
      </c>
      <c r="B9" s="1288"/>
      <c r="C9" s="1288"/>
      <c r="D9" s="1288"/>
      <c r="E9" s="1288"/>
      <c r="F9" s="1288"/>
      <c r="G9" s="1288"/>
      <c r="H9" s="1288"/>
      <c r="I9" s="1289"/>
    </row>
    <row r="10" spans="1:9" ht="15" customHeight="1">
      <c r="A10" s="1274"/>
      <c r="B10" s="1275"/>
      <c r="C10" s="1279" t="s">
        <v>453</v>
      </c>
      <c r="D10" s="1280"/>
      <c r="E10" s="1279" t="s">
        <v>584</v>
      </c>
      <c r="F10" s="1283"/>
      <c r="G10" s="1279" t="s">
        <v>585</v>
      </c>
      <c r="H10" s="1283"/>
      <c r="I10" s="1290" t="s">
        <v>542</v>
      </c>
    </row>
    <row r="11" spans="1:9" ht="27.75" customHeight="1">
      <c r="A11" s="1274"/>
      <c r="B11" s="1275"/>
      <c r="C11" s="1281" t="s">
        <v>448</v>
      </c>
      <c r="D11" s="1281" t="s">
        <v>449</v>
      </c>
      <c r="E11" s="103" t="s">
        <v>446</v>
      </c>
      <c r="F11" s="104" t="s">
        <v>447</v>
      </c>
      <c r="G11" s="103" t="s">
        <v>446</v>
      </c>
      <c r="H11" s="104" t="s">
        <v>447</v>
      </c>
      <c r="I11" s="1290"/>
    </row>
    <row r="12" spans="1:9">
      <c r="A12" s="1274"/>
      <c r="B12" s="1275"/>
      <c r="C12" s="1282"/>
      <c r="D12" s="1282"/>
      <c r="E12" s="103" t="s">
        <v>452</v>
      </c>
      <c r="F12" s="103" t="s">
        <v>452</v>
      </c>
      <c r="G12" s="103" t="s">
        <v>452</v>
      </c>
      <c r="H12" s="103" t="s">
        <v>452</v>
      </c>
      <c r="I12" s="147" t="s">
        <v>455</v>
      </c>
    </row>
    <row r="13" spans="1:9" ht="35.1" customHeight="1">
      <c r="A13" s="1272" t="s">
        <v>454</v>
      </c>
      <c r="B13" s="105" t="s">
        <v>443</v>
      </c>
      <c r="C13" s="106">
        <f>SUM('LINHAS anterior'!L41,'LINHAS anterior'!L42)</f>
        <v>47.5</v>
      </c>
      <c r="D13" s="106">
        <f>SUM('LINHAS anterior'!P41,'LINHAS anterior'!P42)*0.5</f>
        <v>36.1</v>
      </c>
      <c r="E13" s="108">
        <v>12668</v>
      </c>
      <c r="F13" s="106">
        <v>196</v>
      </c>
      <c r="G13" s="201">
        <f>E13*D13</f>
        <v>457314.80000000005</v>
      </c>
      <c r="H13" s="201">
        <f>F13*D13</f>
        <v>7075.6</v>
      </c>
      <c r="I13" s="148">
        <f>100%-(F13/E13)</f>
        <v>0.98452794442690239</v>
      </c>
    </row>
    <row r="14" spans="1:9" ht="35.1" customHeight="1" thickBot="1">
      <c r="A14" s="1273"/>
      <c r="B14" s="107" t="s">
        <v>441</v>
      </c>
      <c r="C14" s="109">
        <f>SUM('LINHAS anterior'!L11,'LINHAS anterior'!L12,'LINHAS anterior'!L13,'LINHAS anterior'!L19,'LINHAS anterior'!L20)</f>
        <v>260.29999999999995</v>
      </c>
      <c r="D14" s="109">
        <f>SUM('LINHAS anterior'!P11,'LINHAS anterior'!P12,'LINHAS anterior'!P13,'LINHAS anterior'!P19,'LINHAS anterior'!P20)*0.62</f>
        <v>338.91059999999999</v>
      </c>
      <c r="E14" s="110">
        <v>12578</v>
      </c>
      <c r="F14" s="109">
        <v>213</v>
      </c>
      <c r="G14" s="110">
        <f>E14*D14</f>
        <v>4262817.5268000001</v>
      </c>
      <c r="H14" s="202">
        <f>F14*D14</f>
        <v>72187.957800000004</v>
      </c>
      <c r="I14" s="149">
        <f>100%-(F14/E14)</f>
        <v>0.98306567021784064</v>
      </c>
    </row>
    <row r="15" spans="1:9">
      <c r="H15" s="203"/>
    </row>
  </sheetData>
  <mergeCells count="19">
    <mergeCell ref="A9:I9"/>
    <mergeCell ref="I10:I11"/>
    <mergeCell ref="I3:I4"/>
    <mergeCell ref="A1:I1"/>
    <mergeCell ref="A13:A14"/>
    <mergeCell ref="A3:B5"/>
    <mergeCell ref="A6:A8"/>
    <mergeCell ref="C4:C5"/>
    <mergeCell ref="D4:D5"/>
    <mergeCell ref="C3:D3"/>
    <mergeCell ref="A10:B12"/>
    <mergeCell ref="C10:D10"/>
    <mergeCell ref="C11:C12"/>
    <mergeCell ref="D11:D12"/>
    <mergeCell ref="E3:F3"/>
    <mergeCell ref="G3:H3"/>
    <mergeCell ref="E10:F10"/>
    <mergeCell ref="G10:H10"/>
    <mergeCell ref="A2:I2"/>
  </mergeCells>
  <phoneticPr fontId="23" type="noConversion"/>
  <pageMargins left="0.511811024" right="0.511811024" top="0.78740157499999996" bottom="0.78740157499999996" header="0.31496062000000002" footer="0.31496062000000002"/>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2">
    <pageSetUpPr fitToPage="1"/>
  </sheetPr>
  <dimension ref="A1:N24"/>
  <sheetViews>
    <sheetView showGridLines="0" zoomScaleNormal="100" zoomScaleSheetLayoutView="80" workbookViewId="0">
      <selection activeCell="L41" sqref="L41"/>
    </sheetView>
  </sheetViews>
  <sheetFormatPr defaultColWidth="8.7109375" defaultRowHeight="12.75"/>
  <cols>
    <col min="1" max="1" width="6" customWidth="1"/>
    <col min="2" max="2" width="20.140625" customWidth="1"/>
    <col min="3" max="3" width="13.85546875" bestFit="1" customWidth="1"/>
    <col min="4" max="4" width="7.42578125" bestFit="1" customWidth="1"/>
    <col min="5" max="5" width="7.42578125" customWidth="1"/>
    <col min="6" max="6" width="8.85546875" customWidth="1"/>
    <col min="7" max="7" width="11.140625" customWidth="1"/>
    <col min="8" max="8" width="8" customWidth="1"/>
    <col min="9" max="9" width="11" customWidth="1"/>
    <col min="10" max="10" width="14.140625" customWidth="1"/>
    <col min="11" max="12" width="16.42578125" customWidth="1"/>
    <col min="13" max="13" width="22.42578125" customWidth="1"/>
    <col min="14" max="14" width="34.42578125" customWidth="1"/>
  </cols>
  <sheetData>
    <row r="1" spans="1:14" ht="29.1" customHeight="1">
      <c r="A1" s="1293" t="s">
        <v>36</v>
      </c>
      <c r="B1" s="1294"/>
      <c r="C1" s="1294"/>
      <c r="D1" s="1294"/>
      <c r="E1" s="1294"/>
      <c r="F1" s="1294"/>
      <c r="G1" s="1294"/>
      <c r="H1" s="1294"/>
      <c r="I1" s="1294"/>
      <c r="J1" s="1294"/>
      <c r="K1" s="1294"/>
      <c r="L1" s="1294"/>
      <c r="M1" s="1294"/>
      <c r="N1" s="1294"/>
    </row>
    <row r="2" spans="1:14" ht="3.75" customHeight="1">
      <c r="A2" s="1291"/>
      <c r="B2" s="1292"/>
      <c r="C2" s="1292"/>
      <c r="D2" s="1292"/>
      <c r="E2" s="1292"/>
      <c r="F2" s="1292"/>
      <c r="G2" s="1292"/>
      <c r="H2" s="1292"/>
      <c r="I2" s="1292"/>
      <c r="J2" s="1292"/>
      <c r="K2" s="1292"/>
      <c r="L2" s="1292"/>
      <c r="M2" s="1292"/>
      <c r="N2" s="1292"/>
    </row>
    <row r="3" spans="1:14" ht="33.6" customHeight="1">
      <c r="A3" s="30" t="s">
        <v>0</v>
      </c>
      <c r="B3" s="30" t="s">
        <v>35</v>
      </c>
      <c r="C3" s="30" t="s">
        <v>34</v>
      </c>
      <c r="D3" s="30" t="s">
        <v>33</v>
      </c>
      <c r="E3" s="78" t="s">
        <v>32</v>
      </c>
      <c r="F3" s="30" t="s">
        <v>31</v>
      </c>
      <c r="G3" s="30" t="s">
        <v>30</v>
      </c>
      <c r="H3" s="79" t="s">
        <v>29</v>
      </c>
      <c r="I3" s="79" t="s">
        <v>28</v>
      </c>
      <c r="J3" s="80" t="s">
        <v>27</v>
      </c>
      <c r="K3" s="80" t="s">
        <v>26</v>
      </c>
      <c r="L3" s="79" t="s">
        <v>25</v>
      </c>
      <c r="M3" s="79" t="s">
        <v>24</v>
      </c>
      <c r="N3" s="30" t="s">
        <v>10</v>
      </c>
    </row>
    <row r="4" spans="1:14" ht="25.35" customHeight="1">
      <c r="A4" s="30">
        <v>1</v>
      </c>
      <c r="B4" s="34"/>
      <c r="C4" s="33"/>
      <c r="D4" s="29"/>
      <c r="E4" s="32"/>
      <c r="F4" s="32"/>
      <c r="G4" s="31">
        <f t="shared" ref="G4:G15" si="0">(D4*1)+(E4*2.5)+(F4*3)</f>
        <v>0</v>
      </c>
      <c r="H4" s="30"/>
      <c r="I4" s="29">
        <f t="shared" ref="I4:I15" si="1">G4*(H4/1000)</f>
        <v>0</v>
      </c>
      <c r="J4" s="28"/>
      <c r="K4" s="28"/>
      <c r="L4" s="28">
        <f t="shared" ref="L4:L15" si="2">I4*J4</f>
        <v>0</v>
      </c>
      <c r="M4" s="28">
        <f t="shared" ref="M4:M15" si="3">I4*K4</f>
        <v>0</v>
      </c>
      <c r="N4" s="27"/>
    </row>
    <row r="5" spans="1:14" ht="25.35" customHeight="1">
      <c r="A5" s="30">
        <v>2</v>
      </c>
      <c r="B5" s="34"/>
      <c r="C5" s="33"/>
      <c r="D5" s="29"/>
      <c r="E5" s="32"/>
      <c r="F5" s="32"/>
      <c r="G5" s="31">
        <f t="shared" si="0"/>
        <v>0</v>
      </c>
      <c r="H5" s="30"/>
      <c r="I5" s="29">
        <f t="shared" si="1"/>
        <v>0</v>
      </c>
      <c r="J5" s="28"/>
      <c r="K5" s="28"/>
      <c r="L5" s="28">
        <f t="shared" si="2"/>
        <v>0</v>
      </c>
      <c r="M5" s="28">
        <f t="shared" si="3"/>
        <v>0</v>
      </c>
      <c r="N5" s="27"/>
    </row>
    <row r="6" spans="1:14" s="4" customFormat="1" ht="25.35" customHeight="1">
      <c r="A6" s="30">
        <v>3</v>
      </c>
      <c r="B6" s="34"/>
      <c r="C6" s="33"/>
      <c r="D6" s="29"/>
      <c r="E6" s="32"/>
      <c r="F6" s="32"/>
      <c r="G6" s="31">
        <f t="shared" si="0"/>
        <v>0</v>
      </c>
      <c r="H6" s="30"/>
      <c r="I6" s="29">
        <f t="shared" si="1"/>
        <v>0</v>
      </c>
      <c r="J6" s="28"/>
      <c r="K6" s="28"/>
      <c r="L6" s="28">
        <f t="shared" si="2"/>
        <v>0</v>
      </c>
      <c r="M6" s="28">
        <f t="shared" si="3"/>
        <v>0</v>
      </c>
      <c r="N6" s="27"/>
    </row>
    <row r="7" spans="1:14" s="4" customFormat="1" ht="25.35" customHeight="1">
      <c r="A7" s="30">
        <v>4</v>
      </c>
      <c r="B7" s="34"/>
      <c r="C7" s="33"/>
      <c r="D7" s="29"/>
      <c r="E7" s="32"/>
      <c r="F7" s="32"/>
      <c r="G7" s="31">
        <f t="shared" si="0"/>
        <v>0</v>
      </c>
      <c r="H7" s="30"/>
      <c r="I7" s="29">
        <f t="shared" si="1"/>
        <v>0</v>
      </c>
      <c r="J7" s="28"/>
      <c r="K7" s="28"/>
      <c r="L7" s="28">
        <f t="shared" si="2"/>
        <v>0</v>
      </c>
      <c r="M7" s="28">
        <f t="shared" si="3"/>
        <v>0</v>
      </c>
      <c r="N7" s="27"/>
    </row>
    <row r="8" spans="1:14" s="4" customFormat="1" ht="25.35" customHeight="1">
      <c r="A8" s="30">
        <v>5</v>
      </c>
      <c r="B8" s="34"/>
      <c r="C8" s="33"/>
      <c r="D8" s="29"/>
      <c r="E8" s="32"/>
      <c r="F8" s="32"/>
      <c r="G8" s="31">
        <f t="shared" si="0"/>
        <v>0</v>
      </c>
      <c r="H8" s="30"/>
      <c r="I8" s="29">
        <f t="shared" si="1"/>
        <v>0</v>
      </c>
      <c r="J8" s="28"/>
      <c r="K8" s="28"/>
      <c r="L8" s="28">
        <f t="shared" si="2"/>
        <v>0</v>
      </c>
      <c r="M8" s="28">
        <f t="shared" si="3"/>
        <v>0</v>
      </c>
      <c r="N8" s="27"/>
    </row>
    <row r="9" spans="1:14" s="4" customFormat="1" ht="25.35" customHeight="1">
      <c r="A9" s="30">
        <v>6</v>
      </c>
      <c r="B9" s="34"/>
      <c r="C9" s="33"/>
      <c r="D9" s="29"/>
      <c r="E9" s="32"/>
      <c r="F9" s="32"/>
      <c r="G9" s="31">
        <f t="shared" si="0"/>
        <v>0</v>
      </c>
      <c r="H9" s="30"/>
      <c r="I9" s="29">
        <f t="shared" si="1"/>
        <v>0</v>
      </c>
      <c r="J9" s="28"/>
      <c r="K9" s="28"/>
      <c r="L9" s="28">
        <f t="shared" si="2"/>
        <v>0</v>
      </c>
      <c r="M9" s="28">
        <f t="shared" si="3"/>
        <v>0</v>
      </c>
      <c r="N9" s="27"/>
    </row>
    <row r="10" spans="1:14" s="4" customFormat="1" ht="25.35" customHeight="1">
      <c r="A10" s="30">
        <v>7</v>
      </c>
      <c r="B10" s="34"/>
      <c r="C10" s="33"/>
      <c r="D10" s="29"/>
      <c r="E10" s="32"/>
      <c r="F10" s="32"/>
      <c r="G10" s="31">
        <f t="shared" si="0"/>
        <v>0</v>
      </c>
      <c r="H10" s="30"/>
      <c r="I10" s="29">
        <f t="shared" si="1"/>
        <v>0</v>
      </c>
      <c r="J10" s="28"/>
      <c r="K10" s="28"/>
      <c r="L10" s="28">
        <f t="shared" si="2"/>
        <v>0</v>
      </c>
      <c r="M10" s="28">
        <f t="shared" si="3"/>
        <v>0</v>
      </c>
      <c r="N10" s="27"/>
    </row>
    <row r="11" spans="1:14" s="4" customFormat="1" ht="25.35" customHeight="1">
      <c r="A11" s="30">
        <v>8</v>
      </c>
      <c r="B11" s="34"/>
      <c r="C11" s="33"/>
      <c r="D11" s="29"/>
      <c r="E11" s="32"/>
      <c r="F11" s="32"/>
      <c r="G11" s="31">
        <f t="shared" si="0"/>
        <v>0</v>
      </c>
      <c r="H11" s="30"/>
      <c r="I11" s="29">
        <f t="shared" si="1"/>
        <v>0</v>
      </c>
      <c r="J11" s="28"/>
      <c r="K11" s="28"/>
      <c r="L11" s="28">
        <f t="shared" si="2"/>
        <v>0</v>
      </c>
      <c r="M11" s="28">
        <f t="shared" si="3"/>
        <v>0</v>
      </c>
      <c r="N11" s="27"/>
    </row>
    <row r="12" spans="1:14" s="4" customFormat="1" ht="25.35" customHeight="1">
      <c r="A12" s="30">
        <v>9</v>
      </c>
      <c r="B12" s="34"/>
      <c r="C12" s="33"/>
      <c r="D12" s="29"/>
      <c r="E12" s="32"/>
      <c r="F12" s="32"/>
      <c r="G12" s="31">
        <f t="shared" si="0"/>
        <v>0</v>
      </c>
      <c r="H12" s="30"/>
      <c r="I12" s="29">
        <f t="shared" si="1"/>
        <v>0</v>
      </c>
      <c r="J12" s="28"/>
      <c r="K12" s="28"/>
      <c r="L12" s="28">
        <f t="shared" si="2"/>
        <v>0</v>
      </c>
      <c r="M12" s="28">
        <f t="shared" si="3"/>
        <v>0</v>
      </c>
      <c r="N12" s="27"/>
    </row>
    <row r="13" spans="1:14" s="4" customFormat="1" ht="25.35" customHeight="1">
      <c r="A13" s="30">
        <v>10</v>
      </c>
      <c r="B13" s="34"/>
      <c r="C13" s="33"/>
      <c r="D13" s="29"/>
      <c r="E13" s="32"/>
      <c r="F13" s="32"/>
      <c r="G13" s="31">
        <f t="shared" si="0"/>
        <v>0</v>
      </c>
      <c r="H13" s="30"/>
      <c r="I13" s="29">
        <f t="shared" si="1"/>
        <v>0</v>
      </c>
      <c r="J13" s="28"/>
      <c r="K13" s="28"/>
      <c r="L13" s="28">
        <f t="shared" si="2"/>
        <v>0</v>
      </c>
      <c r="M13" s="28">
        <f t="shared" si="3"/>
        <v>0</v>
      </c>
      <c r="N13" s="27"/>
    </row>
    <row r="14" spans="1:14" s="4" customFormat="1" ht="25.35" customHeight="1">
      <c r="A14" s="30">
        <v>11</v>
      </c>
      <c r="B14" s="34"/>
      <c r="C14" s="33"/>
      <c r="D14" s="29"/>
      <c r="E14" s="32"/>
      <c r="F14" s="32"/>
      <c r="G14" s="31">
        <f t="shared" si="0"/>
        <v>0</v>
      </c>
      <c r="H14" s="30"/>
      <c r="I14" s="29">
        <f t="shared" si="1"/>
        <v>0</v>
      </c>
      <c r="J14" s="28"/>
      <c r="K14" s="28"/>
      <c r="L14" s="28">
        <f t="shared" si="2"/>
        <v>0</v>
      </c>
      <c r="M14" s="28">
        <f t="shared" si="3"/>
        <v>0</v>
      </c>
      <c r="N14" s="27"/>
    </row>
    <row r="15" spans="1:14" s="4" customFormat="1" ht="25.35" customHeight="1">
      <c r="A15" s="30">
        <v>12</v>
      </c>
      <c r="B15" s="34"/>
      <c r="C15" s="33"/>
      <c r="D15" s="29"/>
      <c r="E15" s="32"/>
      <c r="F15" s="32"/>
      <c r="G15" s="31">
        <f t="shared" si="0"/>
        <v>0</v>
      </c>
      <c r="H15" s="30"/>
      <c r="I15" s="29">
        <f t="shared" si="1"/>
        <v>0</v>
      </c>
      <c r="J15" s="28"/>
      <c r="K15" s="28"/>
      <c r="L15" s="28">
        <f t="shared" si="2"/>
        <v>0</v>
      </c>
      <c r="M15" s="28">
        <f t="shared" si="3"/>
        <v>0</v>
      </c>
      <c r="N15" s="27"/>
    </row>
    <row r="16" spans="1:14">
      <c r="G16" s="26">
        <f>SUM(G4:G15)</f>
        <v>0</v>
      </c>
      <c r="H16" s="24"/>
      <c r="I16" s="25">
        <f>SUM(I4:I15)</f>
        <v>0</v>
      </c>
      <c r="J16" s="24"/>
      <c r="K16" s="24"/>
      <c r="L16" s="23">
        <f>SUM(L4:L15)</f>
        <v>0</v>
      </c>
      <c r="M16" s="23">
        <f>SUM(M4:M15)</f>
        <v>0</v>
      </c>
    </row>
    <row r="18" spans="2:14">
      <c r="B18" s="22"/>
      <c r="M18" s="21"/>
      <c r="N18" s="21"/>
    </row>
    <row r="19" spans="2:14">
      <c r="B19" s="22"/>
      <c r="M19" s="21"/>
      <c r="N19" s="21"/>
    </row>
    <row r="20" spans="2:14">
      <c r="B20" s="22"/>
      <c r="M20" s="21"/>
      <c r="N20" s="21"/>
    </row>
    <row r="21" spans="2:14">
      <c r="B21" s="22"/>
      <c r="M21" s="21"/>
    </row>
    <row r="22" spans="2:14">
      <c r="B22" s="22"/>
      <c r="M22" s="21"/>
    </row>
    <row r="23" spans="2:14">
      <c r="M23" s="21"/>
    </row>
    <row r="24" spans="2:14">
      <c r="M24" s="21"/>
    </row>
  </sheetData>
  <sheetProtection selectLockedCells="1" selectUnlockedCells="1"/>
  <mergeCells count="2">
    <mergeCell ref="A2:N2"/>
    <mergeCell ref="A1:N1"/>
  </mergeCells>
  <pageMargins left="0.51180555555555551" right="0.51180555555555551" top="0.78749999999999998" bottom="0.78749999999999998" header="0.51180555555555551" footer="0.51180555555555551"/>
  <pageSetup paperSize="9" scale="70" firstPageNumber="0" orientation="landscape"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24</vt:i4>
      </vt:variant>
    </vt:vector>
  </HeadingPairs>
  <TitlesOfParts>
    <vt:vector size="52" baseType="lpstr">
      <vt:lpstr>RESUMO_CAPA  </vt:lpstr>
      <vt:lpstr>AS</vt:lpstr>
      <vt:lpstr>INFO</vt:lpstr>
      <vt:lpstr>CAPA AS</vt:lpstr>
      <vt:lpstr>AS.</vt:lpstr>
      <vt:lpstr>FOTOS</vt:lpstr>
      <vt:lpstr>LINHAS anterior</vt:lpstr>
      <vt:lpstr>RESUMO</vt:lpstr>
      <vt:lpstr>EQUIPAMENTOS </vt:lpstr>
      <vt:lpstr>CURVA</vt:lpstr>
      <vt:lpstr>MEM. xxxx</vt:lpstr>
      <vt:lpstr>HIS.REV</vt:lpstr>
      <vt:lpstr>TIMELINE</vt:lpstr>
      <vt:lpstr>PRÊMIO+MOB</vt:lpstr>
      <vt:lpstr>TUB.</vt:lpstr>
      <vt:lpstr>EQUIP REFRA.</vt:lpstr>
      <vt:lpstr>EQUIP ISOL.</vt:lpstr>
      <vt:lpstr>Planilha2</vt:lpstr>
      <vt:lpstr>Planilha1</vt:lpstr>
      <vt:lpstr>PID</vt:lpstr>
      <vt:lpstr>base dados</vt:lpstr>
      <vt:lpstr>tabela isol quente</vt:lpstr>
      <vt:lpstr>tabela isol frio</vt:lpstr>
      <vt:lpstr>esp</vt:lpstr>
      <vt:lpstr>LINHAS - LEVANTAMENTO</vt:lpstr>
      <vt:lpstr>Cálc economia (cheio)</vt:lpstr>
      <vt:lpstr>Cálc economia (25%)</vt:lpstr>
      <vt:lpstr>calc. perda energ</vt:lpstr>
      <vt:lpstr>AS!Area_de_impressao</vt:lpstr>
      <vt:lpstr>'CAPA AS'!Area_de_impressao</vt:lpstr>
      <vt:lpstr>CURVA!Area_de_impressao</vt:lpstr>
      <vt:lpstr>'EQUIP ISOL.'!Area_de_impressao</vt:lpstr>
      <vt:lpstr>'EQUIP REFRA.'!Area_de_impressao</vt:lpstr>
      <vt:lpstr>'EQUIPAMENTOS '!Area_de_impressao</vt:lpstr>
      <vt:lpstr>FOTOS!Area_de_impressao</vt:lpstr>
      <vt:lpstr>'LINHAS - LEVANTAMENTO'!Area_de_impressao</vt:lpstr>
      <vt:lpstr>'LINHAS anterior'!Area_de_impressao</vt:lpstr>
      <vt:lpstr>'PRÊMIO+MOB'!Area_de_impressao</vt:lpstr>
      <vt:lpstr>RESUMO!Area_de_impressao</vt:lpstr>
      <vt:lpstr>'RESUMO_CAPA  '!Area_de_impressao</vt:lpstr>
      <vt:lpstr>TIMELINE!Area_de_impressao</vt:lpstr>
      <vt:lpstr>TUB.!Area_de_impressao</vt:lpstr>
      <vt:lpstr>'LINHAS - LEVANTAMENTO'!Excel_BuiltIn__FilterDatabase</vt:lpstr>
      <vt:lpstr>'LINHAS anterior'!Excel_BuiltIn__FilterDatabase</vt:lpstr>
      <vt:lpstr>TUB.!Excel_BuiltIn__FilterDatabase</vt:lpstr>
      <vt:lpstr>'EQUIPAMENTOS '!Excel_BuiltIn_Print_Area</vt:lpstr>
      <vt:lpstr>'LINHAS - LEVANTAMENTO'!Excel_BuiltIn_Print_Area</vt:lpstr>
      <vt:lpstr>'LINHAS anterior'!Excel_BuiltIn_Print_Area</vt:lpstr>
      <vt:lpstr>TUB.!Excel_BuiltIn_Print_Area</vt:lpstr>
      <vt:lpstr>'EQUIP ISOL.'!Titulos_de_impressao</vt:lpstr>
      <vt:lpstr>'EQUIP REFRA.'!Titulos_de_impressao</vt:lpstr>
      <vt:lpstr>TUB.!Titulos_de_impressao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zenonbrito@hotmail.com</dc:creator>
  <cp:lastModifiedBy>Risoterm - Gabriel</cp:lastModifiedBy>
  <cp:lastPrinted>2024-08-28T19:58:08Z</cp:lastPrinted>
  <dcterms:created xsi:type="dcterms:W3CDTF">2023-05-18T12:04:20Z</dcterms:created>
  <dcterms:modified xsi:type="dcterms:W3CDTF">2024-10-14T13:39:37Z</dcterms:modified>
</cp:coreProperties>
</file>