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isoterm - Gabriel\Desktop\ULTRACARGO\"/>
    </mc:Choice>
  </mc:AlternateContent>
  <xr:revisionPtr revIDLastSave="0" documentId="8_{53A2CFA2-3EBA-46CB-9267-3FF1B89A0664}" xr6:coauthVersionLast="47" xr6:coauthVersionMax="47" xr10:uidLastSave="{00000000-0000-0000-0000-000000000000}"/>
  <bookViews>
    <workbookView xWindow="-120" yWindow="-120" windowWidth="29040" windowHeight="15720" tabRatio="849" xr2:uid="{00000000-000D-0000-FFFF-FFFF00000000}"/>
  </bookViews>
  <sheets>
    <sheet name="PPU " sheetId="4" r:id="rId1"/>
    <sheet name="Tanque Grande Porte" sheetId="12" state="hidden" r:id="rId2"/>
    <sheet name="Tanque Médio Porte" sheetId="13" state="hidden" r:id="rId3"/>
    <sheet name="Tanque Pequeno Porte" sheetId="14" state="hidden" r:id="rId4"/>
    <sheet name="Linha Pequeno Porte" sheetId="15" state="hidden" r:id="rId5"/>
    <sheet name="Linha Médio Porte" sheetId="16" state="hidden" r:id="rId6"/>
    <sheet name="Linha Grande Porte" sheetId="17" state="hidden" r:id="rId7"/>
    <sheet name="FORNECIMENTO DE MATERIAL" sheetId="5" state="hidden" r:id="rId8"/>
  </sheets>
  <definedNames>
    <definedName name="_xlnm._FilterDatabase" localSheetId="7" hidden="1">'FORNECIMENTO DE MATERIAL'!#REF!</definedName>
    <definedName name="_xlnm._FilterDatabase" localSheetId="6" hidden="1">'Linha Grande Porte'!$A$4:$I$229</definedName>
    <definedName name="_xlnm._FilterDatabase" localSheetId="5" hidden="1">'Linha Médio Porte'!$A$4:$Q$120</definedName>
    <definedName name="_xlnm._FilterDatabase" localSheetId="4" hidden="1">'Linha Pequeno Porte'!$A$4:$O$16</definedName>
    <definedName name="_xlnm._FilterDatabase" localSheetId="0" hidden="1">'PPU '!$J$8:$M$30</definedName>
    <definedName name="_xlnm._FilterDatabase" localSheetId="1" hidden="1">'Tanque Grande Porte'!$A$4:$H$94</definedName>
    <definedName name="_xlnm._FilterDatabase" localSheetId="2" hidden="1">'Tanque Médio Porte'!$A$4:$H$119</definedName>
    <definedName name="_xlnm._FilterDatabase" localSheetId="3" hidden="1">'Tanque Pequeno Porte'!$A$4:$M$80</definedName>
    <definedName name="_xlnm.Print_Area" localSheetId="0">'PPU '!$J$2:$O$117</definedName>
    <definedName name="_xlnm.Print_Area" localSheetId="1">'Tanque Grande Porte'!$A$1:$H$94</definedName>
    <definedName name="_xlnm.Print_Area" localSheetId="2">'Tanque Médio Porte'!$A$1:$H$119</definedName>
    <definedName name="_xlnm.Print_Area" localSheetId="3">'Tanque Pequeno Porte'!$A$1:$H$81</definedName>
    <definedName name="_xlnm.Print_Titles" localSheetId="7">'FORNECIMENTO DE MATERIAL'!#REF!</definedName>
    <definedName name="_xlnm.Print_Titles" localSheetId="0">'PPU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8" i="4" l="1"/>
  <c r="M88" i="4"/>
  <c r="O88" i="4" s="1"/>
  <c r="M87" i="4"/>
  <c r="N87" i="4"/>
  <c r="M95" i="4" l="1"/>
  <c r="N91" i="4"/>
  <c r="N90" i="4"/>
  <c r="N93" i="4"/>
  <c r="N92" i="4"/>
  <c r="M92" i="4"/>
  <c r="M93" i="4"/>
  <c r="M91" i="4"/>
  <c r="M90" i="4"/>
  <c r="M38" i="4"/>
  <c r="Q63" i="4"/>
  <c r="M63" i="4"/>
  <c r="O109" i="4"/>
  <c r="O108" i="4"/>
  <c r="O107" i="4"/>
  <c r="O106" i="4"/>
  <c r="N104" i="4"/>
  <c r="M104" i="4"/>
  <c r="O104" i="4" s="1"/>
  <c r="N101" i="4"/>
  <c r="M101" i="4"/>
  <c r="N100" i="4"/>
  <c r="M100" i="4"/>
  <c r="N99" i="4"/>
  <c r="M99" i="4"/>
  <c r="O102" i="4"/>
  <c r="N102" i="4"/>
  <c r="M102" i="4"/>
  <c r="N98" i="4"/>
  <c r="M98" i="4"/>
  <c r="N97" i="4"/>
  <c r="M97" i="4"/>
  <c r="O93" i="4" l="1"/>
  <c r="O92" i="4"/>
  <c r="O101" i="4"/>
  <c r="O100" i="4"/>
  <c r="O99" i="4"/>
  <c r="O98" i="4"/>
  <c r="O97" i="4"/>
  <c r="M86" i="4" l="1"/>
  <c r="N83" i="4"/>
  <c r="M83" i="4"/>
  <c r="O83" i="4" s="1"/>
  <c r="N82" i="4"/>
  <c r="M82" i="4"/>
  <c r="O82" i="4" s="1"/>
  <c r="Q83" i="4"/>
  <c r="S83" i="4" s="1"/>
  <c r="Q82" i="4"/>
  <c r="S82" i="4" s="1"/>
  <c r="O81" i="4"/>
  <c r="O87" i="4"/>
  <c r="O71" i="4"/>
  <c r="N71" i="4"/>
  <c r="M71" i="4"/>
  <c r="N64" i="4"/>
  <c r="M64" i="4"/>
  <c r="N59" i="4"/>
  <c r="M59" i="4"/>
  <c r="O63" i="4"/>
  <c r="O46" i="4"/>
  <c r="Q58" i="4"/>
  <c r="S58" i="4" s="1"/>
  <c r="N58" i="4" s="1"/>
  <c r="Q57" i="4"/>
  <c r="S57" i="4" s="1"/>
  <c r="N46" i="4"/>
  <c r="M46" i="4"/>
  <c r="M58" i="4" s="1"/>
  <c r="O58" i="4" s="1"/>
  <c r="Q44" i="4"/>
  <c r="S44" i="4" s="1"/>
  <c r="M44" i="4" s="1"/>
  <c r="M69" i="4" s="1"/>
  <c r="Q43" i="4"/>
  <c r="S43" i="4" s="1"/>
  <c r="Q42" i="4"/>
  <c r="S42" i="4" s="1"/>
  <c r="Q41" i="4"/>
  <c r="S41" i="4" s="1"/>
  <c r="S40" i="4"/>
  <c r="M40" i="4" s="1"/>
  <c r="M65" i="4" s="1"/>
  <c r="Q40" i="4"/>
  <c r="Q39" i="4"/>
  <c r="S39" i="4" s="1"/>
  <c r="Q37" i="4"/>
  <c r="Q36" i="4"/>
  <c r="S36" i="4" s="1"/>
  <c r="Q35" i="4"/>
  <c r="S35" i="4" s="1"/>
  <c r="Q34" i="4"/>
  <c r="S34" i="4" s="1"/>
  <c r="Q33" i="4"/>
  <c r="S33" i="4" s="1"/>
  <c r="Q32" i="4"/>
  <c r="S32" i="4" s="1"/>
  <c r="N38" i="4"/>
  <c r="S37" i="4"/>
  <c r="N31" i="4"/>
  <c r="M31" i="4"/>
  <c r="M27" i="4"/>
  <c r="N27" i="4"/>
  <c r="N53" i="4" s="1"/>
  <c r="S27" i="4"/>
  <c r="Q30" i="4"/>
  <c r="S30" i="4" s="1"/>
  <c r="Q29" i="4"/>
  <c r="S29" i="4" s="1"/>
  <c r="Q28" i="4"/>
  <c r="S28" i="4" s="1"/>
  <c r="Q27" i="4"/>
  <c r="Q26" i="4"/>
  <c r="S26" i="4" s="1"/>
  <c r="Q25" i="4"/>
  <c r="S25" i="4" s="1"/>
  <c r="Q23" i="4"/>
  <c r="S23" i="4" s="1"/>
  <c r="Q21" i="4"/>
  <c r="N24" i="4"/>
  <c r="N50" i="4" s="1"/>
  <c r="Q24" i="4"/>
  <c r="S24" i="4" s="1"/>
  <c r="M24" i="4" s="1"/>
  <c r="Q22" i="4"/>
  <c r="S22" i="4" s="1"/>
  <c r="N22" i="4" s="1"/>
  <c r="N48" i="4" s="1"/>
  <c r="S21" i="4"/>
  <c r="M21" i="4" s="1"/>
  <c r="M47" i="4" s="1"/>
  <c r="Q19" i="4"/>
  <c r="S19" i="4" s="1"/>
  <c r="M19" i="4" s="1"/>
  <c r="M80" i="4" s="1"/>
  <c r="M17" i="4"/>
  <c r="M78" i="4" s="1"/>
  <c r="N15" i="4"/>
  <c r="N84" i="4" s="1"/>
  <c r="M15" i="4"/>
  <c r="O15" i="4" s="1"/>
  <c r="S18" i="4"/>
  <c r="M18" i="4" s="1"/>
  <c r="M79" i="4" s="1"/>
  <c r="Q18" i="4"/>
  <c r="Q17" i="4"/>
  <c r="S17" i="4" s="1"/>
  <c r="N17" i="4" s="1"/>
  <c r="Q16" i="4"/>
  <c r="S16" i="4" s="1"/>
  <c r="Q15" i="4"/>
  <c r="S15" i="4" s="1"/>
  <c r="S10" i="4"/>
  <c r="N10" i="4" s="1"/>
  <c r="N72" i="4" s="1"/>
  <c r="Q13" i="4"/>
  <c r="S13" i="4" s="1"/>
  <c r="Q12" i="4"/>
  <c r="S12" i="4" s="1"/>
  <c r="Q11" i="4"/>
  <c r="S11" i="4" s="1"/>
  <c r="N11" i="4" s="1"/>
  <c r="N73" i="4" s="1"/>
  <c r="Q10" i="4"/>
  <c r="O14" i="4"/>
  <c r="O9" i="4"/>
  <c r="N78" i="4" l="1"/>
  <c r="N86" i="4"/>
  <c r="O86" i="4" s="1"/>
  <c r="M29" i="4"/>
  <c r="N29" i="4"/>
  <c r="N55" i="4" s="1"/>
  <c r="N16" i="4"/>
  <c r="M16" i="4"/>
  <c r="O47" i="4"/>
  <c r="N28" i="4"/>
  <c r="N54" i="4" s="1"/>
  <c r="M28" i="4"/>
  <c r="O24" i="4"/>
  <c r="M50" i="4"/>
  <c r="O50" i="4" s="1"/>
  <c r="M30" i="4"/>
  <c r="N30" i="4"/>
  <c r="N56" i="4" s="1"/>
  <c r="N57" i="4"/>
  <c r="M57" i="4"/>
  <c r="O57" i="4" s="1"/>
  <c r="N13" i="4"/>
  <c r="N75" i="4" s="1"/>
  <c r="M13" i="4"/>
  <c r="M75" i="4" s="1"/>
  <c r="O78" i="4"/>
  <c r="M12" i="4"/>
  <c r="M74" i="4" s="1"/>
  <c r="N12" i="4"/>
  <c r="N74" i="4" s="1"/>
  <c r="O80" i="4"/>
  <c r="M26" i="4"/>
  <c r="M52" i="4" s="1"/>
  <c r="O52" i="4" s="1"/>
  <c r="N26" i="4"/>
  <c r="N52" i="4" s="1"/>
  <c r="N18" i="4"/>
  <c r="N79" i="4" s="1"/>
  <c r="O79" i="4" s="1"/>
  <c r="N76" i="4"/>
  <c r="M84" i="4"/>
  <c r="N21" i="4"/>
  <c r="N47" i="4" s="1"/>
  <c r="M37" i="4"/>
  <c r="M22" i="4"/>
  <c r="O27" i="4"/>
  <c r="M53" i="4"/>
  <c r="O53" i="4" s="1"/>
  <c r="M76" i="4"/>
  <c r="O76" i="4"/>
  <c r="O84" i="4"/>
  <c r="O64" i="4"/>
  <c r="O59" i="4"/>
  <c r="O17" i="4"/>
  <c r="N39" i="4"/>
  <c r="M39" i="4"/>
  <c r="O39" i="4" s="1"/>
  <c r="M41" i="4"/>
  <c r="M66" i="4" s="1"/>
  <c r="N41" i="4"/>
  <c r="M42" i="4"/>
  <c r="M67" i="4" s="1"/>
  <c r="N42" i="4"/>
  <c r="N67" i="4" s="1"/>
  <c r="N43" i="4"/>
  <c r="N68" i="4" s="1"/>
  <c r="M43" i="4"/>
  <c r="M68" i="4" s="1"/>
  <c r="O68" i="4" s="1"/>
  <c r="N40" i="4"/>
  <c r="N65" i="4" s="1"/>
  <c r="O65" i="4" s="1"/>
  <c r="N44" i="4"/>
  <c r="N36" i="4"/>
  <c r="M36" i="4"/>
  <c r="O36" i="4" s="1"/>
  <c r="M35" i="4"/>
  <c r="N35" i="4"/>
  <c r="M34" i="4"/>
  <c r="M62" i="4" s="1"/>
  <c r="N34" i="4"/>
  <c r="N62" i="4" s="1"/>
  <c r="N33" i="4"/>
  <c r="N61" i="4" s="1"/>
  <c r="M33" i="4"/>
  <c r="N32" i="4"/>
  <c r="N60" i="4" s="1"/>
  <c r="M32" i="4"/>
  <c r="O38" i="4"/>
  <c r="N37" i="4"/>
  <c r="O31" i="4"/>
  <c r="M25" i="4"/>
  <c r="M51" i="4" s="1"/>
  <c r="O51" i="4" s="1"/>
  <c r="N25" i="4"/>
  <c r="N51" i="4" s="1"/>
  <c r="N23" i="4"/>
  <c r="N49" i="4" s="1"/>
  <c r="M23" i="4"/>
  <c r="O20" i="4"/>
  <c r="N19" i="4"/>
  <c r="N80" i="4" s="1"/>
  <c r="O19" i="4"/>
  <c r="O16" i="4"/>
  <c r="O18" i="4"/>
  <c r="M11" i="4"/>
  <c r="O13" i="4"/>
  <c r="M10" i="4"/>
  <c r="O26" i="4" l="1"/>
  <c r="O62" i="4"/>
  <c r="N77" i="4"/>
  <c r="N85" i="4"/>
  <c r="O33" i="4"/>
  <c r="M61" i="4"/>
  <c r="O61" i="4" s="1"/>
  <c r="O44" i="4"/>
  <c r="N69" i="4"/>
  <c r="O69" i="4" s="1"/>
  <c r="O40" i="4"/>
  <c r="M77" i="4"/>
  <c r="M85" i="4"/>
  <c r="O10" i="4"/>
  <c r="M72" i="4"/>
  <c r="O72" i="4" s="1"/>
  <c r="O21" i="4"/>
  <c r="O67" i="4"/>
  <c r="O74" i="4"/>
  <c r="O29" i="4"/>
  <c r="M55" i="4"/>
  <c r="O55" i="4" s="1"/>
  <c r="O22" i="4"/>
  <c r="M48" i="4"/>
  <c r="O48" i="4" s="1"/>
  <c r="O37" i="4"/>
  <c r="M56" i="4"/>
  <c r="O56" i="4" s="1"/>
  <c r="O30" i="4"/>
  <c r="O12" i="4"/>
  <c r="O23" i="4"/>
  <c r="M49" i="4"/>
  <c r="O49" i="4" s="1"/>
  <c r="O41" i="4"/>
  <c r="N66" i="4"/>
  <c r="O66" i="4" s="1"/>
  <c r="O32" i="4"/>
  <c r="M60" i="4"/>
  <c r="O60" i="4" s="1"/>
  <c r="O11" i="4"/>
  <c r="M73" i="4"/>
  <c r="O73" i="4" s="1"/>
  <c r="O75" i="4"/>
  <c r="O28" i="4"/>
  <c r="M54" i="4"/>
  <c r="O54" i="4" s="1"/>
  <c r="O42" i="4"/>
  <c r="O43" i="4"/>
  <c r="O35" i="4"/>
  <c r="O34" i="4"/>
  <c r="O25" i="4"/>
  <c r="B8" i="4"/>
  <c r="G8" i="4"/>
  <c r="B30" i="4"/>
  <c r="A30" i="4"/>
  <c r="C30" i="4"/>
  <c r="O85" i="4" l="1"/>
  <c r="O77" i="4"/>
  <c r="G30" i="4"/>
  <c r="C218" i="17"/>
  <c r="C215" i="17"/>
  <c r="C213" i="17"/>
  <c r="C211" i="17"/>
  <c r="C209" i="17"/>
  <c r="C208" i="17"/>
  <c r="C207" i="17"/>
  <c r="C205" i="17"/>
  <c r="C204" i="17"/>
  <c r="C203" i="17"/>
  <c r="C202" i="17"/>
  <c r="C200" i="17"/>
  <c r="C199" i="17"/>
  <c r="C198" i="17"/>
  <c r="C196" i="17"/>
  <c r="C195" i="17"/>
  <c r="C194" i="17"/>
  <c r="C192" i="17"/>
  <c r="C191" i="17"/>
  <c r="C190" i="17"/>
  <c r="C189" i="17"/>
  <c r="C187" i="17"/>
  <c r="C185" i="17"/>
  <c r="C183" i="17"/>
  <c r="C181" i="17"/>
  <c r="C179" i="17"/>
  <c r="C177" i="17"/>
  <c r="C176" i="17"/>
  <c r="C174" i="17"/>
  <c r="C173" i="17"/>
  <c r="C172" i="17"/>
  <c r="C170" i="17"/>
  <c r="C168" i="17"/>
  <c r="C166" i="17"/>
  <c r="C164" i="17"/>
  <c r="C163" i="17"/>
  <c r="C162" i="17"/>
  <c r="C160" i="17"/>
  <c r="C158" i="17"/>
  <c r="C156" i="17"/>
  <c r="C154" i="17"/>
  <c r="C152" i="17"/>
  <c r="C150" i="17"/>
  <c r="C148" i="17"/>
  <c r="C146" i="17"/>
  <c r="C144" i="17"/>
  <c r="C143" i="17"/>
  <c r="C142" i="17"/>
  <c r="C141" i="17"/>
  <c r="C140" i="17"/>
  <c r="C138" i="17"/>
  <c r="C136" i="17"/>
  <c r="C135" i="17"/>
  <c r="C134" i="17"/>
  <c r="C132" i="17"/>
  <c r="C131" i="17"/>
  <c r="C130" i="17"/>
  <c r="C128" i="17"/>
  <c r="C127" i="17"/>
  <c r="C126" i="17"/>
  <c r="C124" i="17"/>
  <c r="C123" i="17"/>
  <c r="C122" i="17"/>
  <c r="C120" i="17"/>
  <c r="C118" i="17"/>
  <c r="C116" i="17"/>
  <c r="C115" i="17"/>
  <c r="C114" i="17"/>
  <c r="C112" i="17"/>
  <c r="C111" i="17"/>
  <c r="C110" i="17"/>
  <c r="C108" i="17"/>
  <c r="C107" i="17"/>
  <c r="C106" i="17"/>
  <c r="C103" i="17"/>
  <c r="C102" i="17"/>
  <c r="C100" i="17"/>
  <c r="C99" i="17"/>
  <c r="C97" i="17"/>
  <c r="C96" i="17"/>
  <c r="C95" i="17"/>
  <c r="C93" i="17"/>
  <c r="C92" i="17"/>
  <c r="C91" i="17"/>
  <c r="C90" i="17"/>
  <c r="C88" i="17"/>
  <c r="C87" i="17"/>
  <c r="C86" i="17"/>
  <c r="C84" i="17"/>
  <c r="C83" i="17"/>
  <c r="C82" i="17"/>
  <c r="C80" i="17"/>
  <c r="C79" i="17"/>
  <c r="C77" i="17"/>
  <c r="C75" i="17"/>
  <c r="C73" i="17"/>
  <c r="C71" i="17"/>
  <c r="C69" i="17"/>
  <c r="C67" i="17"/>
  <c r="C66" i="17"/>
  <c r="C64" i="17"/>
  <c r="C63" i="17"/>
  <c r="C62" i="17"/>
  <c r="C61" i="17"/>
  <c r="C59" i="17"/>
  <c r="C56" i="17"/>
  <c r="C55" i="17"/>
  <c r="C54" i="17"/>
  <c r="C52" i="17"/>
  <c r="C51" i="17"/>
  <c r="C50" i="17"/>
  <c r="C49" i="17"/>
  <c r="C47" i="17"/>
  <c r="C46" i="17"/>
  <c r="C45" i="17"/>
  <c r="C43" i="17"/>
  <c r="C42" i="17"/>
  <c r="C41" i="17"/>
  <c r="C39" i="17"/>
  <c r="C38" i="17"/>
  <c r="C37" i="17"/>
  <c r="C35" i="17"/>
  <c r="C34" i="17"/>
  <c r="C33" i="17"/>
  <c r="C32" i="17"/>
  <c r="C30" i="17"/>
  <c r="C29" i="17"/>
  <c r="C28" i="17"/>
  <c r="C26" i="17"/>
  <c r="C25" i="17"/>
  <c r="C24" i="17"/>
  <c r="C23" i="17"/>
  <c r="C22" i="17"/>
  <c r="C20" i="17"/>
  <c r="C19" i="17"/>
  <c r="C18" i="17"/>
  <c r="C17" i="17"/>
  <c r="C16" i="17"/>
  <c r="C14" i="17"/>
  <c r="C13" i="17"/>
  <c r="C12" i="17"/>
  <c r="C10" i="17"/>
  <c r="C9" i="17"/>
  <c r="C8" i="17"/>
  <c r="C7" i="17"/>
  <c r="C6" i="17"/>
  <c r="B110" i="16"/>
  <c r="B108" i="16"/>
  <c r="B106" i="16"/>
  <c r="B104" i="16"/>
  <c r="B102" i="16"/>
  <c r="B101" i="16"/>
  <c r="B99" i="16"/>
  <c r="B97" i="16"/>
  <c r="B96" i="16"/>
  <c r="B94" i="16"/>
  <c r="B93" i="16"/>
  <c r="B91" i="16"/>
  <c r="B90" i="16"/>
  <c r="B88" i="16"/>
  <c r="B86" i="16"/>
  <c r="B84" i="16"/>
  <c r="B83" i="16"/>
  <c r="B81" i="16"/>
  <c r="B79" i="16"/>
  <c r="B78" i="16"/>
  <c r="B76" i="16"/>
  <c r="B75" i="16"/>
  <c r="B73" i="16"/>
  <c r="B71" i="16"/>
  <c r="B69" i="16"/>
  <c r="B67" i="16"/>
  <c r="B65" i="16"/>
  <c r="B63" i="16"/>
  <c r="B59" i="16"/>
  <c r="B58" i="16"/>
  <c r="B56" i="16"/>
  <c r="B54" i="16"/>
  <c r="B53" i="16"/>
  <c r="B51" i="16"/>
  <c r="B49" i="16"/>
  <c r="B48" i="16"/>
  <c r="B46" i="16"/>
  <c r="B44" i="16"/>
  <c r="B42" i="16"/>
  <c r="B40" i="16"/>
  <c r="B38" i="16"/>
  <c r="B36" i="16"/>
  <c r="B35" i="16"/>
  <c r="B34" i="16"/>
  <c r="B33" i="16"/>
  <c r="B31" i="16"/>
  <c r="B29" i="16"/>
  <c r="B27" i="16"/>
  <c r="B25" i="16"/>
  <c r="B24" i="16"/>
  <c r="B23" i="16"/>
  <c r="B21" i="16"/>
  <c r="B20" i="16"/>
  <c r="B19" i="16"/>
  <c r="B17" i="16"/>
  <c r="B16" i="16"/>
  <c r="B15" i="16"/>
  <c r="B13" i="16"/>
  <c r="B12" i="16"/>
  <c r="B11" i="16"/>
  <c r="B9" i="16"/>
  <c r="B7" i="16"/>
  <c r="B6" i="16"/>
  <c r="C20" i="15"/>
  <c r="C16" i="15"/>
  <c r="C14" i="15"/>
  <c r="C12" i="15"/>
  <c r="C11" i="15"/>
  <c r="C10" i="15"/>
  <c r="C9" i="15"/>
  <c r="C8" i="15"/>
  <c r="C6" i="15"/>
  <c r="C74" i="14"/>
  <c r="C73" i="14"/>
  <c r="C72" i="14"/>
  <c r="C70" i="14"/>
  <c r="C69" i="14"/>
  <c r="C67" i="14"/>
  <c r="C65" i="14"/>
  <c r="C63" i="14"/>
  <c r="C61" i="14"/>
  <c r="C60" i="14"/>
  <c r="C59" i="14"/>
  <c r="C57" i="14"/>
  <c r="C55" i="14"/>
  <c r="C54" i="14"/>
  <c r="C53" i="14"/>
  <c r="C51" i="14"/>
  <c r="C50" i="14"/>
  <c r="C48" i="14"/>
  <c r="C47" i="14"/>
  <c r="C45" i="14"/>
  <c r="C44" i="14"/>
  <c r="C43" i="14"/>
  <c r="C42" i="14"/>
  <c r="C40" i="14"/>
  <c r="C39" i="14"/>
  <c r="C37" i="14"/>
  <c r="C36" i="14"/>
  <c r="C34" i="14"/>
  <c r="C33" i="14"/>
  <c r="C31" i="14"/>
  <c r="C30" i="14"/>
  <c r="C29" i="14"/>
  <c r="C27" i="14"/>
  <c r="C26" i="14"/>
  <c r="C24" i="14"/>
  <c r="C23" i="14"/>
  <c r="C21" i="14"/>
  <c r="C19" i="14"/>
  <c r="C17" i="14"/>
  <c r="C16" i="14"/>
  <c r="C14" i="14"/>
  <c r="C12" i="14"/>
  <c r="C11" i="14"/>
  <c r="C9" i="14"/>
  <c r="C8" i="14"/>
  <c r="C6" i="14"/>
  <c r="C115" i="13"/>
  <c r="C114" i="13"/>
  <c r="C113" i="13"/>
  <c r="C112" i="13"/>
  <c r="C111" i="13"/>
  <c r="C108" i="13"/>
  <c r="C107" i="13"/>
  <c r="C105" i="13"/>
  <c r="C103" i="13"/>
  <c r="C101" i="13"/>
  <c r="C100" i="13"/>
  <c r="C98" i="13"/>
  <c r="C96" i="13"/>
  <c r="C94" i="13"/>
  <c r="C93" i="13"/>
  <c r="C92" i="13"/>
  <c r="C91" i="13"/>
  <c r="C90" i="13"/>
  <c r="C89" i="13"/>
  <c r="C88" i="13"/>
  <c r="C87" i="13"/>
  <c r="C85" i="13"/>
  <c r="C84" i="13"/>
  <c r="C83" i="13"/>
  <c r="C81" i="13"/>
  <c r="C80" i="13"/>
  <c r="C79" i="13"/>
  <c r="C77" i="13"/>
  <c r="C76" i="13"/>
  <c r="C74" i="13"/>
  <c r="C73" i="13"/>
  <c r="C71" i="13"/>
  <c r="C70" i="13"/>
  <c r="C68" i="13"/>
  <c r="C66" i="13"/>
  <c r="C64" i="13"/>
  <c r="C62" i="13"/>
  <c r="C60" i="13"/>
  <c r="C59" i="13"/>
  <c r="C58" i="13"/>
  <c r="C57" i="13"/>
  <c r="C55" i="13"/>
  <c r="C54" i="13"/>
  <c r="C53" i="13"/>
  <c r="C51" i="13"/>
  <c r="C50" i="13"/>
  <c r="C49" i="13"/>
  <c r="C48" i="13"/>
  <c r="C46" i="13"/>
  <c r="C45" i="13"/>
  <c r="C44" i="13"/>
  <c r="C43" i="13"/>
  <c r="C41" i="13"/>
  <c r="C40" i="13"/>
  <c r="C39" i="13"/>
  <c r="C38" i="13"/>
  <c r="C36" i="13"/>
  <c r="C35" i="13"/>
  <c r="C33" i="13"/>
  <c r="C32" i="13"/>
  <c r="C30" i="13"/>
  <c r="C29" i="13"/>
  <c r="C27" i="13"/>
  <c r="C26" i="13"/>
  <c r="C25" i="13"/>
  <c r="C24" i="13"/>
  <c r="C22" i="13"/>
  <c r="C21" i="13"/>
  <c r="C19" i="13"/>
  <c r="C18" i="13"/>
  <c r="C16" i="13"/>
  <c r="C14" i="13"/>
  <c r="C12" i="13"/>
  <c r="C10" i="13"/>
  <c r="C9" i="13"/>
  <c r="C8" i="13"/>
  <c r="C6" i="13"/>
  <c r="G93" i="12" l="1"/>
  <c r="G85" i="12"/>
  <c r="G83" i="12"/>
  <c r="G81" i="12"/>
  <c r="G79" i="12"/>
  <c r="G76" i="12"/>
  <c r="G73" i="12"/>
  <c r="G70" i="12"/>
  <c r="G68" i="12"/>
  <c r="G66" i="12"/>
  <c r="G64" i="12"/>
  <c r="G61" i="12"/>
  <c r="G59" i="12"/>
  <c r="G57" i="12"/>
  <c r="G55" i="12"/>
  <c r="G53" i="12"/>
  <c r="G50" i="12"/>
  <c r="G47" i="12"/>
  <c r="G44" i="12"/>
  <c r="G42" i="12"/>
  <c r="G40" i="12"/>
  <c r="G38" i="12"/>
  <c r="G36" i="12"/>
  <c r="G34" i="12"/>
  <c r="G29" i="12"/>
  <c r="G26" i="12"/>
  <c r="G23" i="12"/>
  <c r="G20" i="12"/>
  <c r="G17" i="12"/>
  <c r="G14" i="12"/>
  <c r="G12" i="12"/>
  <c r="G10" i="12"/>
  <c r="G7" i="12"/>
  <c r="G5" i="12"/>
  <c r="G118" i="13"/>
  <c r="G117" i="13"/>
  <c r="G116" i="13"/>
  <c r="G109" i="13"/>
  <c r="G106" i="13"/>
  <c r="G104" i="13"/>
  <c r="G102" i="13"/>
  <c r="G99" i="13"/>
  <c r="G97" i="13"/>
  <c r="G95" i="13"/>
  <c r="G86" i="13"/>
  <c r="G82" i="13"/>
  <c r="G78" i="13"/>
  <c r="G75" i="13"/>
  <c r="G72" i="13"/>
  <c r="G69" i="13"/>
  <c r="G67" i="13"/>
  <c r="G65" i="13"/>
  <c r="G63" i="13"/>
  <c r="G61" i="13"/>
  <c r="G56" i="13"/>
  <c r="G52" i="13"/>
  <c r="G47" i="13"/>
  <c r="G42" i="13"/>
  <c r="G37" i="13"/>
  <c r="G34" i="13"/>
  <c r="G31" i="13"/>
  <c r="G28" i="13"/>
  <c r="G23" i="13"/>
  <c r="G20" i="13"/>
  <c r="G17" i="13"/>
  <c r="G15" i="13"/>
  <c r="G13" i="13"/>
  <c r="G11" i="13"/>
  <c r="G7" i="13"/>
  <c r="G5" i="13"/>
  <c r="G80" i="14"/>
  <c r="G79" i="14"/>
  <c r="G78" i="14"/>
  <c r="G77" i="14"/>
  <c r="G76" i="14"/>
  <c r="G75" i="14"/>
  <c r="G68" i="14"/>
  <c r="G66" i="14"/>
  <c r="G64" i="14"/>
  <c r="G62" i="14"/>
  <c r="G58" i="14"/>
  <c r="G56" i="14"/>
  <c r="G52" i="14"/>
  <c r="G49" i="14"/>
  <c r="G46" i="14"/>
  <c r="G41" i="14"/>
  <c r="G38" i="14"/>
  <c r="G35" i="14"/>
  <c r="G32" i="14"/>
  <c r="G28" i="14"/>
  <c r="G25" i="14"/>
  <c r="G22" i="14"/>
  <c r="G20" i="14"/>
  <c r="G18" i="14"/>
  <c r="G15" i="14"/>
  <c r="G13" i="14"/>
  <c r="G10" i="14"/>
  <c r="G7" i="14"/>
  <c r="G5" i="14"/>
  <c r="H515" i="17"/>
  <c r="H228" i="17"/>
  <c r="H227" i="17"/>
  <c r="H226" i="17"/>
  <c r="H225" i="17"/>
  <c r="H224" i="17"/>
  <c r="H223" i="17"/>
  <c r="H222" i="17"/>
  <c r="H221" i="17"/>
  <c r="H220" i="17"/>
  <c r="H219" i="17"/>
  <c r="H214" i="17"/>
  <c r="H212" i="17"/>
  <c r="H210" i="17"/>
  <c r="H206" i="17"/>
  <c r="H201" i="17"/>
  <c r="H197" i="17"/>
  <c r="H193" i="17"/>
  <c r="H188" i="17"/>
  <c r="H186" i="17"/>
  <c r="H184" i="17"/>
  <c r="H182" i="17"/>
  <c r="H180" i="17"/>
  <c r="H178" i="17"/>
  <c r="H175" i="17"/>
  <c r="H171" i="17"/>
  <c r="H169" i="17"/>
  <c r="H167" i="17"/>
  <c r="H165" i="17"/>
  <c r="H161" i="17"/>
  <c r="H159" i="17"/>
  <c r="H157" i="17"/>
  <c r="H155" i="17"/>
  <c r="H153" i="17"/>
  <c r="H151" i="17"/>
  <c r="H149" i="17"/>
  <c r="H147" i="17"/>
  <c r="H145" i="17"/>
  <c r="H139" i="17"/>
  <c r="H137" i="17"/>
  <c r="H133" i="17"/>
  <c r="H129" i="17"/>
  <c r="H125" i="17"/>
  <c r="H121" i="17"/>
  <c r="H119" i="17"/>
  <c r="H117" i="17"/>
  <c r="H113" i="17"/>
  <c r="H109" i="17"/>
  <c r="H105" i="17"/>
  <c r="H104" i="17"/>
  <c r="H101" i="17"/>
  <c r="H98" i="17"/>
  <c r="H94" i="17"/>
  <c r="H89" i="17"/>
  <c r="H85" i="17"/>
  <c r="H81" i="17"/>
  <c r="H78" i="17"/>
  <c r="H76" i="17"/>
  <c r="H74" i="17"/>
  <c r="H72" i="17"/>
  <c r="H70" i="17"/>
  <c r="H68" i="17"/>
  <c r="H65" i="17"/>
  <c r="H60" i="17"/>
  <c r="H58" i="17"/>
  <c r="H57" i="17"/>
  <c r="H53" i="17"/>
  <c r="H48" i="17"/>
  <c r="H44" i="17"/>
  <c r="H40" i="17"/>
  <c r="H36" i="17"/>
  <c r="H31" i="17"/>
  <c r="H27" i="17"/>
  <c r="H21" i="17"/>
  <c r="H15" i="17"/>
  <c r="H11" i="17"/>
  <c r="G119" i="16"/>
  <c r="G118" i="16"/>
  <c r="G117" i="16"/>
  <c r="G116" i="16"/>
  <c r="G115" i="16"/>
  <c r="G114" i="16"/>
  <c r="G113" i="16"/>
  <c r="G112" i="16"/>
  <c r="G111" i="16"/>
  <c r="H500" i="15"/>
  <c r="H26" i="15"/>
  <c r="H25" i="15"/>
  <c r="H24" i="15"/>
  <c r="H23" i="15"/>
  <c r="H22" i="15"/>
  <c r="H21" i="15"/>
  <c r="G504" i="14"/>
  <c r="G500" i="13"/>
  <c r="G101" i="13"/>
  <c r="G502" i="12"/>
  <c r="I515" i="17" l="1"/>
  <c r="I228" i="17"/>
  <c r="I227" i="17"/>
  <c r="I226" i="17"/>
  <c r="I225" i="17"/>
  <c r="I224" i="17"/>
  <c r="I223" i="17"/>
  <c r="I222" i="17"/>
  <c r="I221" i="17"/>
  <c r="I220" i="17"/>
  <c r="I219" i="17"/>
  <c r="I216" i="17"/>
  <c r="I214" i="17"/>
  <c r="I212" i="17"/>
  <c r="I210" i="17"/>
  <c r="I206" i="17"/>
  <c r="I201" i="17"/>
  <c r="I197" i="17"/>
  <c r="I193" i="17"/>
  <c r="I188" i="17"/>
  <c r="I186" i="17"/>
  <c r="I184" i="17"/>
  <c r="I182" i="17"/>
  <c r="I180" i="17"/>
  <c r="I178" i="17"/>
  <c r="I175" i="17"/>
  <c r="I171" i="17"/>
  <c r="I169" i="17"/>
  <c r="I167" i="17"/>
  <c r="A167" i="17"/>
  <c r="A169" i="17" s="1"/>
  <c r="A171" i="17" s="1"/>
  <c r="A175" i="17" s="1"/>
  <c r="A178" i="17" s="1"/>
  <c r="A180" i="17" s="1"/>
  <c r="A182" i="17" s="1"/>
  <c r="A184" i="17" s="1"/>
  <c r="A186" i="17" s="1"/>
  <c r="A188" i="17" s="1"/>
  <c r="A193" i="17" s="1"/>
  <c r="A197" i="17" s="1"/>
  <c r="A201" i="17" s="1"/>
  <c r="A206" i="17" s="1"/>
  <c r="A210" i="17" s="1"/>
  <c r="A212" i="17" s="1"/>
  <c r="A214" i="17" s="1"/>
  <c r="I165" i="17"/>
  <c r="I161" i="17"/>
  <c r="I159" i="17"/>
  <c r="I157" i="17"/>
  <c r="I155" i="17"/>
  <c r="I153" i="17"/>
  <c r="I151" i="17"/>
  <c r="I149" i="17"/>
  <c r="I147" i="17"/>
  <c r="A147" i="17"/>
  <c r="A149" i="17" s="1"/>
  <c r="A151" i="17" s="1"/>
  <c r="A153" i="17" s="1"/>
  <c r="A155" i="17" s="1"/>
  <c r="A157" i="17" s="1"/>
  <c r="A159" i="17" s="1"/>
  <c r="A161" i="17" s="1"/>
  <c r="I145" i="17"/>
  <c r="I139" i="17"/>
  <c r="I137" i="17"/>
  <c r="I133" i="17"/>
  <c r="I129" i="17"/>
  <c r="A129" i="17"/>
  <c r="A133" i="17" s="1"/>
  <c r="A137" i="17" s="1"/>
  <c r="A139" i="17" s="1"/>
  <c r="I125" i="17"/>
  <c r="I121" i="17"/>
  <c r="I119" i="17"/>
  <c r="I117" i="17"/>
  <c r="I113" i="17"/>
  <c r="I109" i="17"/>
  <c r="I105" i="17"/>
  <c r="I104" i="17"/>
  <c r="I101" i="17"/>
  <c r="I98" i="17"/>
  <c r="I94" i="17"/>
  <c r="I89" i="17"/>
  <c r="I85" i="17"/>
  <c r="I81" i="17"/>
  <c r="I78" i="17"/>
  <c r="I76" i="17"/>
  <c r="I74" i="17"/>
  <c r="I72" i="17"/>
  <c r="I70" i="17"/>
  <c r="I68" i="17"/>
  <c r="I65" i="17"/>
  <c r="I60" i="17"/>
  <c r="I58" i="17"/>
  <c r="I57" i="17"/>
  <c r="I53" i="17"/>
  <c r="I48" i="17"/>
  <c r="I44" i="17"/>
  <c r="I40" i="17"/>
  <c r="I36" i="17"/>
  <c r="I31" i="17"/>
  <c r="I27" i="17"/>
  <c r="I21" i="17"/>
  <c r="A21" i="17"/>
  <c r="A27" i="17" s="1"/>
  <c r="A31" i="17" s="1"/>
  <c r="A36" i="17" s="1"/>
  <c r="A40" i="17" s="1"/>
  <c r="A44" i="17" s="1"/>
  <c r="A48" i="17" s="1"/>
  <c r="A53" i="17" s="1"/>
  <c r="A57" i="17" s="1"/>
  <c r="A58" i="17" s="1"/>
  <c r="A60" i="17" s="1"/>
  <c r="A65" i="17" s="1"/>
  <c r="A68" i="17" s="1"/>
  <c r="A70" i="17" s="1"/>
  <c r="A72" i="17" s="1"/>
  <c r="A74" i="17" s="1"/>
  <c r="A76" i="17" s="1"/>
  <c r="A78" i="17" s="1"/>
  <c r="A81" i="17" s="1"/>
  <c r="A85" i="17" s="1"/>
  <c r="A89" i="17" s="1"/>
  <c r="A94" i="17" s="1"/>
  <c r="A98" i="17" s="1"/>
  <c r="A101" i="17" s="1"/>
  <c r="A104" i="17" s="1"/>
  <c r="A105" i="17" s="1"/>
  <c r="A109" i="17" s="1"/>
  <c r="A113" i="17" s="1"/>
  <c r="A117" i="17" s="1"/>
  <c r="A119" i="17" s="1"/>
  <c r="A121" i="17" s="1"/>
  <c r="I15" i="17"/>
  <c r="I11" i="17"/>
  <c r="H518" i="16"/>
  <c r="H119" i="16"/>
  <c r="H118" i="16"/>
  <c r="H117" i="16"/>
  <c r="H116" i="16"/>
  <c r="H115" i="16"/>
  <c r="H114" i="16"/>
  <c r="H113" i="16"/>
  <c r="H112" i="16"/>
  <c r="H111" i="16"/>
  <c r="H107" i="16"/>
  <c r="H105" i="16"/>
  <c r="H103" i="16"/>
  <c r="H100" i="16"/>
  <c r="A100" i="16"/>
  <c r="A103" i="16" s="1"/>
  <c r="A105" i="16" s="1"/>
  <c r="A107" i="16" s="1"/>
  <c r="H98" i="16"/>
  <c r="H95" i="16"/>
  <c r="H92" i="16"/>
  <c r="H89" i="16"/>
  <c r="H87" i="16"/>
  <c r="H85" i="16"/>
  <c r="H82" i="16"/>
  <c r="H80" i="16"/>
  <c r="H77" i="16"/>
  <c r="A77" i="16"/>
  <c r="A80" i="16" s="1"/>
  <c r="A82" i="16" s="1"/>
  <c r="A85" i="16" s="1"/>
  <c r="A87" i="16" s="1"/>
  <c r="A89" i="16" s="1"/>
  <c r="A92" i="16" s="1"/>
  <c r="A95" i="16" s="1"/>
  <c r="H74" i="16"/>
  <c r="H72" i="16"/>
  <c r="H70" i="16"/>
  <c r="H68" i="16"/>
  <c r="H66" i="16"/>
  <c r="H64" i="16"/>
  <c r="H62" i="16"/>
  <c r="H61" i="16"/>
  <c r="H60" i="16"/>
  <c r="H57" i="16"/>
  <c r="H55" i="16"/>
  <c r="H52" i="16"/>
  <c r="H50" i="16"/>
  <c r="H47" i="16"/>
  <c r="H45" i="16"/>
  <c r="H43" i="16"/>
  <c r="H41" i="16"/>
  <c r="H39" i="16"/>
  <c r="H37" i="16"/>
  <c r="A37" i="16"/>
  <c r="A39" i="16" s="1"/>
  <c r="A41" i="16" s="1"/>
  <c r="A43" i="16" s="1"/>
  <c r="A45" i="16" s="1"/>
  <c r="A47" i="16" s="1"/>
  <c r="A50" i="16" s="1"/>
  <c r="A52" i="16" s="1"/>
  <c r="A55" i="16" s="1"/>
  <c r="A57" i="16" s="1"/>
  <c r="A60" i="16" s="1"/>
  <c r="A61" i="16" s="1"/>
  <c r="A62" i="16" s="1"/>
  <c r="A64" i="16" s="1"/>
  <c r="A66" i="16" s="1"/>
  <c r="A68" i="16" s="1"/>
  <c r="A70" i="16" s="1"/>
  <c r="A72" i="16" s="1"/>
  <c r="H32" i="16"/>
  <c r="H30" i="16"/>
  <c r="H28" i="16"/>
  <c r="H26" i="16"/>
  <c r="H22" i="16"/>
  <c r="H18" i="16"/>
  <c r="H14" i="16"/>
  <c r="H10" i="16"/>
  <c r="A10" i="16"/>
  <c r="A14" i="16" s="1"/>
  <c r="A18" i="16" s="1"/>
  <c r="A22" i="16" s="1"/>
  <c r="A26" i="16" s="1"/>
  <c r="A28" i="16" s="1"/>
  <c r="H8" i="16"/>
  <c r="I500" i="15"/>
  <c r="I26" i="15"/>
  <c r="I25" i="15"/>
  <c r="I24" i="15"/>
  <c r="I23" i="15"/>
  <c r="I22" i="15"/>
  <c r="I21" i="15"/>
  <c r="A13" i="15"/>
  <c r="A15" i="15" s="1"/>
  <c r="H504" i="14"/>
  <c r="H80" i="14"/>
  <c r="H79" i="14"/>
  <c r="H78" i="14"/>
  <c r="H77" i="14"/>
  <c r="H76" i="14"/>
  <c r="H75" i="14"/>
  <c r="H68" i="14"/>
  <c r="H66" i="14"/>
  <c r="H64" i="14"/>
  <c r="H62" i="14"/>
  <c r="H58" i="14"/>
  <c r="H56" i="14"/>
  <c r="H52" i="14"/>
  <c r="H49" i="14"/>
  <c r="H46" i="14"/>
  <c r="H41" i="14"/>
  <c r="H38" i="14"/>
  <c r="H35" i="14"/>
  <c r="H32" i="14"/>
  <c r="H28" i="14"/>
  <c r="H25" i="14"/>
  <c r="H22" i="14"/>
  <c r="H20" i="14"/>
  <c r="H18" i="14"/>
  <c r="H15" i="14"/>
  <c r="H13" i="14"/>
  <c r="H10" i="14"/>
  <c r="H7" i="14"/>
  <c r="H5" i="14"/>
  <c r="H500" i="13"/>
  <c r="H118" i="13"/>
  <c r="H117" i="13"/>
  <c r="H116" i="13"/>
  <c r="H109" i="13"/>
  <c r="H106" i="13"/>
  <c r="H104" i="13"/>
  <c r="H102" i="13"/>
  <c r="H101" i="13"/>
  <c r="H99" i="13"/>
  <c r="H97" i="13"/>
  <c r="H95" i="13"/>
  <c r="H86" i="13"/>
  <c r="H82" i="13"/>
  <c r="H78" i="13"/>
  <c r="H75" i="13"/>
  <c r="H72" i="13"/>
  <c r="H69" i="13"/>
  <c r="H67" i="13"/>
  <c r="H65" i="13"/>
  <c r="H63" i="13"/>
  <c r="H61" i="13"/>
  <c r="H56" i="13"/>
  <c r="H52" i="13"/>
  <c r="H47" i="13"/>
  <c r="H42" i="13"/>
  <c r="H37" i="13"/>
  <c r="H34" i="13"/>
  <c r="H31" i="13"/>
  <c r="H28" i="13"/>
  <c r="H23" i="13"/>
  <c r="H20" i="13"/>
  <c r="H17" i="13"/>
  <c r="H15" i="13"/>
  <c r="H13" i="13"/>
  <c r="H11" i="13"/>
  <c r="H7" i="13"/>
  <c r="H5" i="13"/>
  <c r="H502" i="12"/>
  <c r="H93" i="12"/>
  <c r="H85" i="12"/>
  <c r="H83" i="12"/>
  <c r="H81" i="12"/>
  <c r="H79" i="12"/>
  <c r="H76" i="12"/>
  <c r="H73" i="12"/>
  <c r="H70" i="12"/>
  <c r="H68" i="12"/>
  <c r="H66" i="12"/>
  <c r="H64" i="12"/>
  <c r="H61" i="12"/>
  <c r="H59" i="12"/>
  <c r="H57" i="12"/>
  <c r="H55" i="12"/>
  <c r="H53" i="12"/>
  <c r="H50" i="12"/>
  <c r="H47" i="12"/>
  <c r="H44" i="12"/>
  <c r="H42" i="12"/>
  <c r="H40" i="12"/>
  <c r="H38" i="12"/>
  <c r="H36" i="12"/>
  <c r="H34" i="12"/>
  <c r="H29" i="12"/>
  <c r="H26" i="12"/>
  <c r="H23" i="12"/>
  <c r="H20" i="12"/>
  <c r="H17" i="12"/>
  <c r="H14" i="12"/>
  <c r="H12" i="12"/>
  <c r="H10" i="12"/>
  <c r="H7" i="12"/>
  <c r="H5" i="12"/>
  <c r="H215" i="17" l="1"/>
  <c r="I215" i="17" s="1"/>
  <c r="H202" i="17"/>
  <c r="I202" i="17" s="1"/>
  <c r="H198" i="17"/>
  <c r="I198" i="17" s="1"/>
  <c r="H194" i="17"/>
  <c r="I194" i="17" s="1"/>
  <c r="H190" i="17"/>
  <c r="I190" i="17" s="1"/>
  <c r="H170" i="17"/>
  <c r="I170" i="17" s="1"/>
  <c r="H166" i="17"/>
  <c r="I166" i="17" s="1"/>
  <c r="H162" i="17"/>
  <c r="I162" i="17" s="1"/>
  <c r="H158" i="17"/>
  <c r="I158" i="17" s="1"/>
  <c r="H150" i="17"/>
  <c r="I150" i="17" s="1"/>
  <c r="H142" i="17"/>
  <c r="I142" i="17" s="1"/>
  <c r="H138" i="17"/>
  <c r="I138" i="17" s="1"/>
  <c r="H134" i="17"/>
  <c r="I134" i="17" s="1"/>
  <c r="H130" i="17"/>
  <c r="I130" i="17" s="1"/>
  <c r="H126" i="17"/>
  <c r="I126" i="17" s="1"/>
  <c r="H122" i="17"/>
  <c r="I122" i="17" s="1"/>
  <c r="H118" i="17"/>
  <c r="I118" i="17" s="1"/>
  <c r="H114" i="17"/>
  <c r="I114" i="17" s="1"/>
  <c r="H110" i="17"/>
  <c r="I110" i="17" s="1"/>
  <c r="H106" i="17"/>
  <c r="I106" i="17" s="1"/>
  <c r="H102" i="17"/>
  <c r="I102" i="17" s="1"/>
  <c r="H90" i="17"/>
  <c r="I90" i="17" s="1"/>
  <c r="H86" i="17"/>
  <c r="I86" i="17" s="1"/>
  <c r="H82" i="17"/>
  <c r="I82" i="17" s="1"/>
  <c r="H66" i="17"/>
  <c r="I66" i="17" s="1"/>
  <c r="H62" i="17"/>
  <c r="I62" i="17" s="1"/>
  <c r="H54" i="17"/>
  <c r="I54" i="17" s="1"/>
  <c r="H50" i="17"/>
  <c r="I50" i="17" s="1"/>
  <c r="H26" i="17"/>
  <c r="I26" i="17" s="1"/>
  <c r="H22" i="17"/>
  <c r="I22" i="17" s="1"/>
  <c r="H10" i="17"/>
  <c r="I10" i="17" s="1"/>
  <c r="H6" i="17"/>
  <c r="I6" i="17" s="1"/>
  <c r="G69" i="16"/>
  <c r="H69" i="16" s="1"/>
  <c r="G38" i="16"/>
  <c r="H38" i="16" s="1"/>
  <c r="G25" i="16"/>
  <c r="H25" i="16" s="1"/>
  <c r="G15" i="16"/>
  <c r="H15" i="16" s="1"/>
  <c r="G106" i="16"/>
  <c r="H106" i="16" s="1"/>
  <c r="G93" i="16"/>
  <c r="H93" i="16" s="1"/>
  <c r="G79" i="16"/>
  <c r="H79" i="16" s="1"/>
  <c r="G23" i="16"/>
  <c r="H23" i="16" s="1"/>
  <c r="G12" i="16"/>
  <c r="H12" i="16" s="1"/>
  <c r="H6" i="15"/>
  <c r="I6" i="15" s="1"/>
  <c r="G63" i="14"/>
  <c r="H63" i="14" s="1"/>
  <c r="G53" i="14"/>
  <c r="H53" i="14" s="1"/>
  <c r="G6" i="14"/>
  <c r="H6" i="14" s="1"/>
  <c r="G16" i="13"/>
  <c r="H16" i="13" s="1"/>
  <c r="G66" i="13"/>
  <c r="H66" i="13" s="1"/>
  <c r="G49" i="13"/>
  <c r="H49" i="13" s="1"/>
  <c r="G6" i="13"/>
  <c r="H6" i="13" s="1"/>
  <c r="G30" i="12"/>
  <c r="H30" i="12" s="1"/>
  <c r="H189" i="17"/>
  <c r="I189" i="17" s="1"/>
  <c r="H185" i="17"/>
  <c r="I185" i="17" s="1"/>
  <c r="H181" i="17"/>
  <c r="I181" i="17" s="1"/>
  <c r="H177" i="17"/>
  <c r="I177" i="17" s="1"/>
  <c r="H141" i="17"/>
  <c r="I141" i="17" s="1"/>
  <c r="H213" i="17"/>
  <c r="I213" i="17" s="1"/>
  <c r="H187" i="17"/>
  <c r="I187" i="17" s="1"/>
  <c r="H176" i="17"/>
  <c r="I176" i="17" s="1"/>
  <c r="H148" i="17"/>
  <c r="I148" i="17" s="1"/>
  <c r="H120" i="17"/>
  <c r="I120" i="17" s="1"/>
  <c r="H99" i="17"/>
  <c r="I99" i="17" s="1"/>
  <c r="H95" i="17"/>
  <c r="I95" i="17" s="1"/>
  <c r="H91" i="17"/>
  <c r="I91" i="17" s="1"/>
  <c r="H63" i="17"/>
  <c r="I63" i="17" s="1"/>
  <c r="H37" i="17"/>
  <c r="I37" i="17" s="1"/>
  <c r="H32" i="17"/>
  <c r="I32" i="17" s="1"/>
  <c r="H16" i="17"/>
  <c r="I16" i="17" s="1"/>
  <c r="G34" i="16"/>
  <c r="H34" i="16" s="1"/>
  <c r="G20" i="16"/>
  <c r="H20" i="16" s="1"/>
  <c r="G51" i="16"/>
  <c r="H51" i="16" s="1"/>
  <c r="G17" i="16"/>
  <c r="H17" i="16" s="1"/>
  <c r="H16" i="15"/>
  <c r="I16" i="15" s="1"/>
  <c r="G65" i="14"/>
  <c r="H65" i="14" s="1"/>
  <c r="G21" i="14"/>
  <c r="H21" i="14" s="1"/>
  <c r="G96" i="13"/>
  <c r="H96" i="13" s="1"/>
  <c r="G48" i="13"/>
  <c r="H48" i="13" s="1"/>
  <c r="G32" i="12"/>
  <c r="H32" i="12" s="1"/>
  <c r="G46" i="16"/>
  <c r="H46" i="16" s="1"/>
  <c r="G11" i="16"/>
  <c r="H11" i="16" s="1"/>
  <c r="G81" i="16"/>
  <c r="H81" i="16" s="1"/>
  <c r="G42" i="16"/>
  <c r="H42" i="16" s="1"/>
  <c r="G59" i="14"/>
  <c r="H59" i="14" s="1"/>
  <c r="G62" i="13"/>
  <c r="H62" i="13" s="1"/>
  <c r="H203" i="17"/>
  <c r="I203" i="17" s="1"/>
  <c r="H152" i="17"/>
  <c r="I152" i="17" s="1"/>
  <c r="H140" i="17"/>
  <c r="I140" i="17" s="1"/>
  <c r="H103" i="17"/>
  <c r="I103" i="17" s="1"/>
  <c r="H75" i="17"/>
  <c r="I75" i="17" s="1"/>
  <c r="H71" i="17"/>
  <c r="I71" i="17" s="1"/>
  <c r="H67" i="17"/>
  <c r="I67" i="17" s="1"/>
  <c r="H61" i="17"/>
  <c r="I61" i="17" s="1"/>
  <c r="H41" i="17"/>
  <c r="I41" i="17" s="1"/>
  <c r="H20" i="17"/>
  <c r="I20" i="17" s="1"/>
  <c r="G104" i="16"/>
  <c r="H104" i="16" s="1"/>
  <c r="G71" i="16"/>
  <c r="H71" i="16" s="1"/>
  <c r="G33" i="16"/>
  <c r="H33" i="16" s="1"/>
  <c r="G16" i="16"/>
  <c r="H16" i="16" s="1"/>
  <c r="G67" i="16"/>
  <c r="H67" i="16" s="1"/>
  <c r="G44" i="16"/>
  <c r="H44" i="16" s="1"/>
  <c r="G29" i="16"/>
  <c r="H29" i="16" s="1"/>
  <c r="G13" i="16"/>
  <c r="H13" i="16" s="1"/>
  <c r="H8" i="15"/>
  <c r="I8" i="15" s="1"/>
  <c r="G61" i="14"/>
  <c r="H61" i="14" s="1"/>
  <c r="G19" i="14"/>
  <c r="H19" i="14" s="1"/>
  <c r="G58" i="13"/>
  <c r="H58" i="13" s="1"/>
  <c r="G64" i="13"/>
  <c r="H64" i="13" s="1"/>
  <c r="G14" i="13"/>
  <c r="H14" i="13" s="1"/>
  <c r="G67" i="12"/>
  <c r="H67" i="12" s="1"/>
  <c r="G31" i="12"/>
  <c r="H31" i="12" s="1"/>
  <c r="H179" i="17"/>
  <c r="I179" i="17" s="1"/>
  <c r="H156" i="17"/>
  <c r="I156" i="17" s="1"/>
  <c r="H35" i="17"/>
  <c r="I35" i="17" s="1"/>
  <c r="H12" i="15"/>
  <c r="I12" i="15" s="1"/>
  <c r="G14" i="14"/>
  <c r="H14" i="14" s="1"/>
  <c r="G12" i="13"/>
  <c r="H12" i="13" s="1"/>
  <c r="H183" i="17"/>
  <c r="I183" i="17" s="1"/>
  <c r="H160" i="17"/>
  <c r="I160" i="17" s="1"/>
  <c r="H100" i="17"/>
  <c r="I100" i="17" s="1"/>
  <c r="H77" i="17"/>
  <c r="I77" i="17" s="1"/>
  <c r="H73" i="17"/>
  <c r="I73" i="17" s="1"/>
  <c r="H64" i="17"/>
  <c r="I64" i="17" s="1"/>
  <c r="H59" i="17"/>
  <c r="I59" i="17" s="1"/>
  <c r="H49" i="17"/>
  <c r="I49" i="17" s="1"/>
  <c r="H28" i="17"/>
  <c r="I28" i="17" s="1"/>
  <c r="H23" i="17"/>
  <c r="I23" i="17" s="1"/>
  <c r="H17" i="17"/>
  <c r="I17" i="17" s="1"/>
  <c r="H12" i="17"/>
  <c r="I12" i="17" s="1"/>
  <c r="H7" i="17"/>
  <c r="I7" i="17" s="1"/>
  <c r="G78" i="16"/>
  <c r="H78" i="16" s="1"/>
  <c r="G40" i="16"/>
  <c r="H40" i="16" s="1"/>
  <c r="G21" i="16"/>
  <c r="H21" i="16" s="1"/>
  <c r="G9" i="16"/>
  <c r="H9" i="16" s="1"/>
  <c r="G94" i="16"/>
  <c r="H94" i="16" s="1"/>
  <c r="G19" i="16"/>
  <c r="H19" i="16" s="1"/>
  <c r="G67" i="14"/>
  <c r="H67" i="14" s="1"/>
  <c r="G55" i="14"/>
  <c r="H55" i="14" s="1"/>
  <c r="G107" i="13"/>
  <c r="H107" i="13" s="1"/>
  <c r="G57" i="13"/>
  <c r="H57" i="13" s="1"/>
  <c r="G56" i="12"/>
  <c r="H56" i="12" s="1"/>
  <c r="G33" i="12"/>
  <c r="H33" i="12" s="1"/>
  <c r="H207" i="17"/>
  <c r="I207" i="17" s="1"/>
  <c r="H172" i="17"/>
  <c r="I172" i="17" s="1"/>
  <c r="H45" i="17"/>
  <c r="I45" i="17" s="1"/>
  <c r="G63" i="16"/>
  <c r="H63" i="16" s="1"/>
  <c r="G27" i="16"/>
  <c r="H27" i="16" s="1"/>
  <c r="G99" i="16"/>
  <c r="H99" i="16" s="1"/>
  <c r="G24" i="16"/>
  <c r="H24" i="16" s="1"/>
  <c r="G108" i="13"/>
  <c r="H108" i="13" s="1"/>
  <c r="G77" i="12"/>
  <c r="H77" i="12" s="1"/>
  <c r="G22" i="5" l="1"/>
  <c r="G23" i="5" l="1"/>
  <c r="G21" i="5"/>
  <c r="G20" i="5"/>
  <c r="G19" i="5"/>
  <c r="G18" i="5"/>
  <c r="G17" i="5"/>
  <c r="G16" i="5"/>
  <c r="G15" i="5"/>
  <c r="G14" i="5"/>
  <c r="G13" i="5"/>
  <c r="G12" i="5"/>
  <c r="G11" i="5"/>
  <c r="G10" i="5"/>
  <c r="G24" i="5" l="1"/>
  <c r="F515" i="17" l="1"/>
  <c r="F500" i="15"/>
  <c r="E518" i="16"/>
  <c r="D515" i="17"/>
  <c r="C518" i="16"/>
  <c r="D500" i="15"/>
  <c r="D502" i="12"/>
  <c r="E502" i="12"/>
  <c r="G43" i="12" l="1"/>
  <c r="H43" i="12" s="1"/>
  <c r="G84" i="12"/>
  <c r="H84" i="12" s="1"/>
  <c r="G6" i="12"/>
  <c r="H6" i="12" s="1"/>
  <c r="G54" i="12"/>
  <c r="H54" i="12" s="1"/>
  <c r="G82" i="12"/>
  <c r="H82" i="12" s="1"/>
  <c r="G71" i="12"/>
  <c r="H71" i="12" s="1"/>
  <c r="G37" i="12"/>
  <c r="H37" i="12" s="1"/>
  <c r="G69" i="12"/>
  <c r="H69" i="12" s="1"/>
  <c r="G58" i="12"/>
  <c r="H58" i="12" s="1"/>
  <c r="G74" i="12"/>
  <c r="H74" i="12" s="1"/>
  <c r="G35" i="12"/>
  <c r="H35" i="12" s="1"/>
  <c r="G13" i="12"/>
  <c r="H13" i="12" s="1"/>
  <c r="G80" i="12"/>
  <c r="H80" i="12" s="1"/>
  <c r="D226" i="17"/>
  <c r="E117" i="16"/>
  <c r="E118" i="16"/>
  <c r="F24" i="15"/>
  <c r="F225" i="17"/>
  <c r="E119" i="16"/>
  <c r="C118" i="16"/>
  <c r="C119" i="16"/>
  <c r="D228" i="17"/>
  <c r="F226" i="17"/>
  <c r="C116" i="16"/>
  <c r="E116" i="16"/>
  <c r="D225" i="17"/>
  <c r="F227" i="17"/>
  <c r="F23" i="15"/>
  <c r="F228" i="17"/>
  <c r="F25" i="15"/>
  <c r="F26" i="15"/>
  <c r="D227" i="17"/>
  <c r="C117" i="16"/>
  <c r="G52" i="12"/>
  <c r="H52" i="12" s="1"/>
  <c r="G8" i="12"/>
  <c r="H8" i="12" s="1"/>
  <c r="G11" i="12"/>
  <c r="H11" i="12" s="1"/>
  <c r="G51" i="12"/>
  <c r="H51" i="12" s="1"/>
  <c r="G75" i="12"/>
  <c r="H75" i="12" s="1"/>
  <c r="G25" i="12"/>
  <c r="H25" i="12" s="1"/>
  <c r="G48" i="12"/>
  <c r="H48" i="12" s="1"/>
  <c r="G63" i="12"/>
  <c r="H63" i="12" s="1"/>
  <c r="G46" i="12"/>
  <c r="H46" i="12" s="1"/>
  <c r="G21" i="12"/>
  <c r="H21" i="12" s="1"/>
  <c r="G45" i="12"/>
  <c r="H45" i="12" s="1"/>
  <c r="G39" i="12"/>
  <c r="H39" i="12" s="1"/>
  <c r="G60" i="12"/>
  <c r="H60" i="12" s="1"/>
  <c r="G88" i="12"/>
  <c r="H88" i="12" s="1"/>
  <c r="G28" i="12"/>
  <c r="H28" i="12" s="1"/>
  <c r="G73" i="14"/>
  <c r="H73" i="14" s="1"/>
  <c r="G16" i="12"/>
  <c r="H16" i="12" s="1"/>
  <c r="G89" i="12"/>
  <c r="H89" i="12" s="1"/>
  <c r="G22" i="12"/>
  <c r="H22" i="12" s="1"/>
  <c r="G41" i="12"/>
  <c r="H41" i="12" s="1"/>
  <c r="G44" i="13"/>
  <c r="H44" i="13" s="1"/>
  <c r="G94" i="13"/>
  <c r="H94" i="13" s="1"/>
  <c r="G19" i="12"/>
  <c r="H19" i="12" s="1"/>
  <c r="G83" i="13"/>
  <c r="H83" i="13" s="1"/>
  <c r="G26" i="14"/>
  <c r="H26" i="14" s="1"/>
  <c r="G72" i="14"/>
  <c r="H72" i="14" s="1"/>
  <c r="G81" i="13"/>
  <c r="H81" i="13" s="1"/>
  <c r="G37" i="14"/>
  <c r="H37" i="14" s="1"/>
  <c r="G42" i="14"/>
  <c r="H42" i="14" s="1"/>
  <c r="G36" i="13"/>
  <c r="H36" i="13" s="1"/>
  <c r="G33" i="13"/>
  <c r="H33" i="13" s="1"/>
  <c r="G90" i="12"/>
  <c r="H90" i="12" s="1"/>
  <c r="G18" i="12"/>
  <c r="H18" i="12" s="1"/>
  <c r="G69" i="14"/>
  <c r="H69" i="14" s="1"/>
  <c r="G36" i="14"/>
  <c r="H36" i="14" s="1"/>
  <c r="G25" i="13"/>
  <c r="H25" i="13" s="1"/>
  <c r="G105" i="13"/>
  <c r="H105" i="13" s="1"/>
  <c r="G91" i="12"/>
  <c r="H91" i="12" s="1"/>
  <c r="G74" i="13"/>
  <c r="H74" i="13" s="1"/>
  <c r="G11" i="14"/>
  <c r="H11" i="14" s="1"/>
  <c r="G89" i="13"/>
  <c r="H89" i="13" s="1"/>
  <c r="G68" i="13"/>
  <c r="H68" i="13" s="1"/>
  <c r="G55" i="13"/>
  <c r="H55" i="13" s="1"/>
  <c r="G30" i="14"/>
  <c r="H30" i="14" s="1"/>
  <c r="G91" i="13"/>
  <c r="H91" i="13" s="1"/>
  <c r="G27" i="13"/>
  <c r="H27" i="13" s="1"/>
  <c r="G98" i="13"/>
  <c r="H98" i="13" s="1"/>
  <c r="G47" i="14"/>
  <c r="H47" i="14" s="1"/>
  <c r="G46" i="13"/>
  <c r="H46" i="13" s="1"/>
  <c r="G43" i="14"/>
  <c r="H43" i="14" s="1"/>
  <c r="G85" i="13"/>
  <c r="H85" i="13" s="1"/>
  <c r="G43" i="13"/>
  <c r="H43" i="13" s="1"/>
  <c r="G24" i="12"/>
  <c r="H24" i="12" s="1"/>
  <c r="G40" i="14"/>
  <c r="H40" i="14" s="1"/>
  <c r="G71" i="13"/>
  <c r="H71" i="13" s="1"/>
  <c r="G26" i="13"/>
  <c r="H26" i="13" s="1"/>
  <c r="G76" i="13"/>
  <c r="H76" i="13" s="1"/>
  <c r="G31" i="14"/>
  <c r="H31" i="14" s="1"/>
  <c r="G15" i="12"/>
  <c r="H15" i="12" s="1"/>
  <c r="G84" i="13"/>
  <c r="H84" i="13" s="1"/>
  <c r="G80" i="13"/>
  <c r="H80" i="13" s="1"/>
  <c r="G16" i="14"/>
  <c r="H16" i="14" s="1"/>
  <c r="G93" i="13"/>
  <c r="H93" i="13" s="1"/>
  <c r="G45" i="13"/>
  <c r="H45" i="13" s="1"/>
  <c r="G115" i="13"/>
  <c r="H115" i="13" s="1"/>
  <c r="G9" i="12"/>
  <c r="H9" i="12" s="1"/>
  <c r="G57" i="14"/>
  <c r="H57" i="14" s="1"/>
  <c r="G111" i="13"/>
  <c r="H111" i="13" s="1"/>
  <c r="G21" i="13"/>
  <c r="H21" i="13" s="1"/>
  <c r="G34" i="14"/>
  <c r="H34" i="14" s="1"/>
  <c r="G65" i="12"/>
  <c r="H65" i="12" s="1"/>
  <c r="G60" i="14"/>
  <c r="H60" i="14" s="1"/>
  <c r="G33" i="14"/>
  <c r="H33" i="14" s="1"/>
  <c r="G8" i="14"/>
  <c r="H8" i="14" s="1"/>
  <c r="G60" i="13"/>
  <c r="H60" i="13" s="1"/>
  <c r="G62" i="12"/>
  <c r="H62" i="12" s="1"/>
  <c r="G113" i="13"/>
  <c r="H113" i="13" s="1"/>
  <c r="G88" i="13"/>
  <c r="H88" i="13" s="1"/>
  <c r="G29" i="13"/>
  <c r="H29" i="13" s="1"/>
  <c r="G92" i="12"/>
  <c r="H92" i="12" s="1"/>
  <c r="G70" i="14"/>
  <c r="H70" i="14" s="1"/>
  <c r="G78" i="12"/>
  <c r="H78" i="12" s="1"/>
  <c r="G114" i="13"/>
  <c r="H114" i="13" s="1"/>
  <c r="G50" i="14"/>
  <c r="H50" i="14" s="1"/>
  <c r="G18" i="13"/>
  <c r="H18" i="13" s="1"/>
  <c r="G24" i="14"/>
  <c r="H24" i="14" s="1"/>
  <c r="G87" i="12"/>
  <c r="H87" i="12" s="1"/>
  <c r="D500" i="13"/>
  <c r="G92" i="13"/>
  <c r="H92" i="13" s="1"/>
  <c r="G8" i="13"/>
  <c r="H8" i="13" s="1"/>
  <c r="G12" i="14"/>
  <c r="H12" i="14" s="1"/>
  <c r="G79" i="13"/>
  <c r="H79" i="13" s="1"/>
  <c r="G48" i="14"/>
  <c r="H48" i="14" s="1"/>
  <c r="G44" i="14"/>
  <c r="H44" i="14" s="1"/>
  <c r="G9" i="13"/>
  <c r="H9" i="13" s="1"/>
  <c r="G32" i="13"/>
  <c r="H32" i="13" s="1"/>
  <c r="G41" i="13"/>
  <c r="H41" i="13" s="1"/>
  <c r="G59" i="13"/>
  <c r="H59" i="13" s="1"/>
  <c r="G100" i="13"/>
  <c r="H100" i="13" s="1"/>
  <c r="G30" i="13"/>
  <c r="H30" i="13" s="1"/>
  <c r="G9" i="14"/>
  <c r="H9" i="14" s="1"/>
  <c r="G77" i="13"/>
  <c r="H77" i="13" s="1"/>
  <c r="G70" i="13"/>
  <c r="H70" i="13" s="1"/>
  <c r="G19" i="13"/>
  <c r="H19" i="13" s="1"/>
  <c r="G90" i="13"/>
  <c r="H90" i="13" s="1"/>
  <c r="G22" i="13"/>
  <c r="H22" i="13" s="1"/>
  <c r="G10" i="13"/>
  <c r="H10" i="13" s="1"/>
  <c r="G74" i="14"/>
  <c r="H74" i="14" s="1"/>
  <c r="G40" i="13"/>
  <c r="H40" i="13" s="1"/>
  <c r="G51" i="14"/>
  <c r="H51" i="14" s="1"/>
  <c r="G23" i="14"/>
  <c r="H23" i="14" s="1"/>
  <c r="G39" i="13"/>
  <c r="H39" i="13" s="1"/>
  <c r="G54" i="14"/>
  <c r="H54" i="14" s="1"/>
  <c r="D504" i="14"/>
  <c r="G38" i="13"/>
  <c r="H38" i="13" s="1"/>
  <c r="G29" i="14"/>
  <c r="H29" i="14" s="1"/>
  <c r="G39" i="14"/>
  <c r="H39" i="14" s="1"/>
  <c r="G24" i="13"/>
  <c r="H24" i="13" s="1"/>
  <c r="G17" i="14"/>
  <c r="H17" i="14" s="1"/>
  <c r="G27" i="14"/>
  <c r="H27" i="14" s="1"/>
  <c r="G27" i="12"/>
  <c r="H27" i="12" s="1"/>
  <c r="G51" i="13"/>
  <c r="H51" i="13" s="1"/>
  <c r="G87" i="13"/>
  <c r="H87" i="13" s="1"/>
  <c r="E504" i="14"/>
  <c r="G54" i="13"/>
  <c r="H54" i="13" s="1"/>
  <c r="G72" i="12"/>
  <c r="H72" i="12" s="1"/>
  <c r="E500" i="13"/>
  <c r="G50" i="13"/>
  <c r="H50" i="13" s="1"/>
  <c r="G45" i="14"/>
  <c r="H45" i="14" s="1"/>
  <c r="G73" i="13"/>
  <c r="H73" i="13" s="1"/>
  <c r="G103" i="13"/>
  <c r="H103" i="13" s="1"/>
  <c r="G53" i="13"/>
  <c r="H53" i="13" s="1"/>
  <c r="G112" i="13"/>
  <c r="H112" i="13" s="1"/>
  <c r="G35" i="13"/>
  <c r="H35" i="13" s="1"/>
  <c r="H168" i="17" l="1"/>
  <c r="I168" i="17" s="1"/>
  <c r="H146" i="17"/>
  <c r="I146" i="17" s="1"/>
  <c r="H69" i="17"/>
  <c r="I69" i="17" s="1"/>
  <c r="H154" i="17"/>
  <c r="I154" i="17" s="1"/>
  <c r="H14" i="15"/>
  <c r="I14" i="15" s="1"/>
  <c r="H211" i="17"/>
  <c r="I211" i="17" s="1"/>
  <c r="H9" i="15"/>
  <c r="I9" i="15" s="1"/>
  <c r="G88" i="16"/>
  <c r="H88" i="16" s="1"/>
  <c r="H115" i="17"/>
  <c r="I115" i="17" s="1"/>
  <c r="H8" i="17"/>
  <c r="I8" i="17" s="1"/>
  <c r="H96" i="17"/>
  <c r="I96" i="17" s="1"/>
  <c r="H10" i="15"/>
  <c r="I10" i="15" s="1"/>
  <c r="G91" i="16"/>
  <c r="H91" i="16" s="1"/>
  <c r="H192" i="17"/>
  <c r="I192" i="17" s="1"/>
  <c r="H164" i="17"/>
  <c r="I164" i="17" s="1"/>
  <c r="H92" i="17"/>
  <c r="I92" i="17" s="1"/>
  <c r="H131" i="17"/>
  <c r="I131" i="17" s="1"/>
  <c r="H30" i="17"/>
  <c r="I30" i="17" s="1"/>
  <c r="G84" i="16"/>
  <c r="H84" i="16" s="1"/>
  <c r="H163" i="17"/>
  <c r="I163" i="17" s="1"/>
  <c r="H47" i="17"/>
  <c r="I47" i="17" s="1"/>
  <c r="G6" i="16"/>
  <c r="H6" i="16" s="1"/>
  <c r="H42" i="17"/>
  <c r="I42" i="17" s="1"/>
  <c r="G102" i="16"/>
  <c r="H102" i="16" s="1"/>
  <c r="G31" i="16"/>
  <c r="H31" i="16" s="1"/>
  <c r="H25" i="17"/>
  <c r="I25" i="17" s="1"/>
  <c r="H87" i="17"/>
  <c r="I87" i="17" s="1"/>
  <c r="H196" i="17"/>
  <c r="I196" i="17" s="1"/>
  <c r="H209" i="17"/>
  <c r="I209" i="17" s="1"/>
  <c r="H13" i="17"/>
  <c r="I13" i="17" s="1"/>
  <c r="H218" i="17"/>
  <c r="I218" i="17" s="1"/>
  <c r="H97" i="17"/>
  <c r="I97" i="17" s="1"/>
  <c r="G101" i="16"/>
  <c r="H101" i="16" s="1"/>
  <c r="G36" i="16"/>
  <c r="H36" i="16" s="1"/>
  <c r="G49" i="16"/>
  <c r="H49" i="16" s="1"/>
  <c r="H9" i="17"/>
  <c r="I9" i="17" s="1"/>
  <c r="H204" i="17"/>
  <c r="I204" i="17" s="1"/>
  <c r="G7" i="16"/>
  <c r="H7" i="16" s="1"/>
  <c r="G76" i="16"/>
  <c r="H76" i="16" s="1"/>
  <c r="H14" i="17"/>
  <c r="I14" i="17" s="1"/>
  <c r="H124" i="17"/>
  <c r="I124" i="17" s="1"/>
  <c r="H111" i="17"/>
  <c r="I111" i="17" s="1"/>
  <c r="H208" i="17"/>
  <c r="I208" i="17" s="1"/>
  <c r="G90" i="16"/>
  <c r="H90" i="16" s="1"/>
  <c r="H116" i="17"/>
  <c r="I116" i="17" s="1"/>
  <c r="H144" i="17"/>
  <c r="I144" i="17" s="1"/>
  <c r="H135" i="17"/>
  <c r="I135" i="17" s="1"/>
  <c r="G110" i="16"/>
  <c r="H110" i="16" s="1"/>
  <c r="G59" i="16"/>
  <c r="H59" i="16" s="1"/>
  <c r="H195" i="17"/>
  <c r="I195" i="17" s="1"/>
  <c r="G73" i="16"/>
  <c r="H73" i="16" s="1"/>
  <c r="H80" i="17"/>
  <c r="I80" i="17" s="1"/>
  <c r="H24" i="17"/>
  <c r="I24" i="17" s="1"/>
  <c r="H51" i="17"/>
  <c r="I51" i="17" s="1"/>
  <c r="G108" i="16"/>
  <c r="H108" i="16" s="1"/>
  <c r="H29" i="17"/>
  <c r="I29" i="17" s="1"/>
  <c r="H19" i="17"/>
  <c r="I19" i="17" s="1"/>
  <c r="G54" i="16"/>
  <c r="H54" i="16" s="1"/>
  <c r="H143" i="17"/>
  <c r="I143" i="17" s="1"/>
  <c r="H88" i="17"/>
  <c r="I88" i="17" s="1"/>
  <c r="H127" i="17"/>
  <c r="I127" i="17" s="1"/>
  <c r="H112" i="17"/>
  <c r="I112" i="17" s="1"/>
  <c r="G53" i="16"/>
  <c r="H53" i="16" s="1"/>
  <c r="H84" i="17"/>
  <c r="I84" i="17" s="1"/>
  <c r="H79" i="17"/>
  <c r="I79" i="17" s="1"/>
  <c r="G86" i="16"/>
  <c r="H86" i="16" s="1"/>
  <c r="H46" i="17"/>
  <c r="I46" i="17" s="1"/>
  <c r="G97" i="16"/>
  <c r="H97" i="16" s="1"/>
  <c r="H56" i="17"/>
  <c r="I56" i="17" s="1"/>
  <c r="G65" i="16"/>
  <c r="H65" i="16" s="1"/>
  <c r="G75" i="16"/>
  <c r="H75" i="16" s="1"/>
  <c r="H174" i="17"/>
  <c r="I174" i="17" s="1"/>
  <c r="G56" i="16"/>
  <c r="H56" i="16" s="1"/>
  <c r="H191" i="17"/>
  <c r="I191" i="17" s="1"/>
  <c r="H93" i="17"/>
  <c r="I93" i="17" s="1"/>
  <c r="G35" i="16"/>
  <c r="H35" i="16" s="1"/>
  <c r="H18" i="17"/>
  <c r="I18" i="17" s="1"/>
  <c r="H38" i="17"/>
  <c r="I38" i="17" s="1"/>
  <c r="H34" i="17"/>
  <c r="I34" i="17" s="1"/>
  <c r="H128" i="17"/>
  <c r="I128" i="17" s="1"/>
  <c r="G58" i="16"/>
  <c r="H58" i="16" s="1"/>
  <c r="H123" i="17"/>
  <c r="I123" i="17" s="1"/>
  <c r="H136" i="17"/>
  <c r="I136" i="17" s="1"/>
  <c r="H108" i="17"/>
  <c r="I108" i="17" s="1"/>
  <c r="H83" i="17"/>
  <c r="I83" i="17" s="1"/>
  <c r="H11" i="15"/>
  <c r="I11" i="15" s="1"/>
  <c r="G48" i="16"/>
  <c r="H48" i="16" s="1"/>
  <c r="H107" i="17"/>
  <c r="I107" i="17" s="1"/>
  <c r="H200" i="17"/>
  <c r="I200" i="17" s="1"/>
  <c r="H33" i="17"/>
  <c r="I33" i="17" s="1"/>
  <c r="H173" i="17"/>
  <c r="I173" i="17" s="1"/>
  <c r="H55" i="17"/>
  <c r="I55" i="17" s="1"/>
  <c r="G96" i="16"/>
  <c r="H96" i="16" s="1"/>
  <c r="G83" i="16"/>
  <c r="H83" i="16" s="1"/>
  <c r="H199" i="17"/>
  <c r="I199" i="17" s="1"/>
  <c r="G49" i="12"/>
  <c r="H49" i="12" s="1"/>
  <c r="H94" i="12" s="1"/>
  <c r="H20" i="15"/>
  <c r="I20" i="15" s="1"/>
  <c r="H43" i="17"/>
  <c r="I43" i="17" s="1"/>
  <c r="H39" i="17"/>
  <c r="I39" i="17" s="1"/>
  <c r="H52" i="17"/>
  <c r="I52" i="17" s="1"/>
  <c r="H132" i="17"/>
  <c r="I132" i="17" s="1"/>
  <c r="H205" i="17"/>
  <c r="I205" i="17" s="1"/>
  <c r="H119" i="13"/>
  <c r="H81" i="14"/>
  <c r="I28" i="15" l="1"/>
  <c r="H120" i="16"/>
  <c r="I229" i="17"/>
  <c r="O91" i="4"/>
  <c r="O9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Risoterm - Gabriel</author>
    <author>tc={7C52154C-BC8A-4942-8A1B-A1F7E886EA4E}</author>
    <author>tc={456C8E5C-C6DA-BA4A-9492-109240BAFCAC}</author>
  </authors>
  <commentList>
    <comment ref="R9" authorId="0" shapeId="0" xr:uid="{17B1CDE3-03AE-4567-BE3A-8703502E81F7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R14" authorId="0" shapeId="0" xr:uid="{5AC8DA49-9544-485E-B647-DDD937FA5A79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R19" authorId="0" shapeId="0" xr:uid="{0D20A6AC-5181-4823-84EA-BD0BD33FF444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ajustado </t>
        </r>
      </text>
    </comment>
    <comment ref="R20" authorId="0" shapeId="0" xr:uid="{5E17252B-AA5D-4315-B754-4CEA6FD5BA0D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R26" authorId="0" shapeId="0" xr:uid="{C23BF77B-0C6E-44E1-A84E-1F044776EFE1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ajustado </t>
        </r>
      </text>
    </comment>
    <comment ref="R31" authorId="0" shapeId="0" xr:uid="{929F59B5-1BBE-4411-A433-B6A0909B7B05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R37" authorId="0" shapeId="0" xr:uid="{8115B99A-EC30-4E33-A2F8-8ACDAAF81126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ajustado </t>
        </r>
      </text>
    </comment>
    <comment ref="R38" authorId="0" shapeId="0" xr:uid="{ED8F55B3-B6E5-4250-8BAF-AB4E025867DB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R44" authorId="0" shapeId="0" xr:uid="{9A7EFB8A-5EFE-4BF6-805E-29773F05281E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ajustado </t>
        </r>
      </text>
    </comment>
    <comment ref="R56" authorId="0" shapeId="0" xr:uid="{798C162F-1E2F-4860-9574-C4F93E99C7BC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Q63" authorId="0" shapeId="0" xr:uid="{2C7CED55-B983-4A64-9056-C781EA0C19B0}">
      <text>
        <r>
          <rPr>
            <b/>
            <sz val="9"/>
            <color indexed="81"/>
            <rFont val="Segoe UI"/>
            <family val="2"/>
          </rPr>
          <t>armaflex</t>
        </r>
        <r>
          <rPr>
            <sz val="9"/>
            <color indexed="81"/>
            <rFont val="Segoe UI"/>
            <family val="2"/>
          </rPr>
          <t xml:space="preserve">
valor pela cotação de andrade.
75,00 + 50% lucro + 20 %frete + 20% impostos</t>
        </r>
      </text>
    </comment>
    <comment ref="R81" authorId="0" shapeId="0" xr:uid="{8F7786C4-81A7-404C-A48B-7E3EEE0F17A0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abatendo a chapa e levando em consideração a produtividade (20% chapa - 10% ganho da prod)</t>
        </r>
      </text>
    </comment>
    <comment ref="M91" authorId="1" shapeId="0" xr:uid="{7C52154C-BC8A-4942-8A1B-A1F7E886EA4E}">
      <text>
        <r>
          <rPr>
            <sz val="11"/>
            <color theme="1"/>
            <rFont val="Calibri"/>
            <family val="2"/>
            <scheme val="minor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braskem
</t>
        </r>
      </text>
    </comment>
    <comment ref="M93" authorId="2" shapeId="0" xr:uid="{456C8E5C-C6DA-BA4A-9492-109240BAFCAC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braskem</t>
        </r>
      </text>
    </comment>
    <comment ref="O95" authorId="0" shapeId="0" xr:uid="{F5B22CA7-CD43-4EE8-8F60-D37DCD752BF2}">
      <text>
        <r>
          <rPr>
            <b/>
            <sz val="9"/>
            <color rgb="FF000000"/>
            <rFont val="Segoe UI"/>
            <family val="2"/>
            <charset val="1"/>
          </rPr>
          <t>Risoterm - Gabriel: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igual contrato Braskem - valor global mão-de-obra + material</t>
        </r>
      </text>
    </comment>
    <comment ref="M102" authorId="0" shapeId="0" xr:uid="{9FAD5C06-FC90-4215-A834-5DC8C9079911}">
      <text>
        <r>
          <rPr>
            <b/>
            <sz val="9"/>
            <color rgb="FF000000"/>
            <rFont val="Segoe UI"/>
            <family val="2"/>
            <charset val="1"/>
          </rPr>
          <t>Risoterm - Gabriel: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valor Braskem + 30%</t>
        </r>
      </text>
    </comment>
    <comment ref="M104" authorId="0" shapeId="0" xr:uid="{9ED0B58F-7C8F-4D82-BA3E-40AD45972E9F}">
      <text>
        <r>
          <rPr>
            <b/>
            <sz val="9"/>
            <color rgb="FF000000"/>
            <rFont val="Segoe UI"/>
            <family val="2"/>
            <charset val="1"/>
          </rPr>
          <t>Risoterm - Gabriel: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valor dow +15%</t>
        </r>
      </text>
    </comment>
    <comment ref="O106" authorId="0" shapeId="0" xr:uid="{5B8D2C20-3C01-4E78-8903-D3E719C8D24C}">
      <text>
        <r>
          <rPr>
            <b/>
            <sz val="9"/>
            <color indexed="81"/>
            <rFont val="Segoe UI"/>
            <family val="2"/>
          </rPr>
          <t>Risoterm - Gabriel:</t>
        </r>
        <r>
          <rPr>
            <sz val="9"/>
            <color indexed="81"/>
            <rFont val="Segoe UI"/>
            <family val="2"/>
          </rPr>
          <t xml:space="preserve">
valores acelen +10%</t>
        </r>
      </text>
    </comment>
  </commentList>
</comments>
</file>

<file path=xl/sharedStrings.xml><?xml version="1.0" encoding="utf-8"?>
<sst xmlns="http://schemas.openxmlformats.org/spreadsheetml/2006/main" count="1882" uniqueCount="616">
  <si>
    <t xml:space="preserve">            </t>
  </si>
  <si>
    <t>m²</t>
  </si>
  <si>
    <t>m³</t>
  </si>
  <si>
    <t>un</t>
  </si>
  <si>
    <t>m</t>
  </si>
  <si>
    <t>Substituição de chapas de teto fixo - aço carbono</t>
  </si>
  <si>
    <t>Substituição de cantoneiras de reforço de ligação teto x costado</t>
  </si>
  <si>
    <t>Enchimento de alvéolos com solda</t>
  </si>
  <si>
    <t>Remoção ou instalação de válvulas flangeadas DN até 6" inclusive</t>
  </si>
  <si>
    <t>11.2</t>
  </si>
  <si>
    <t>Remoção ou instalação de válvulas flangeadas DN 6" até 12" inclusive</t>
  </si>
  <si>
    <t>Remoção ou instalação de válvulas flangeadas DN 12" até 20" inclusive</t>
  </si>
  <si>
    <t>Raqueteamento ou desraqueteamento de conexões flangeadas DN até 2.1/2" inclusive</t>
  </si>
  <si>
    <t xml:space="preserve">Raqueteamento ou desraqueteamento de conexões flangeadas DN acima de 2.1/2” até 6” inclusive </t>
  </si>
  <si>
    <t xml:space="preserve">Raqueteamento ou desraqueteamento de conexões flangeadas DN acima de 6” até 10” inclusive </t>
  </si>
  <si>
    <t>Substituição ou instalação de tubulação soldada, DN até 4"</t>
  </si>
  <si>
    <t xml:space="preserve">Substituição ou instalação de tubulação soldada, DN acima de 4" até 10" inclusive </t>
  </si>
  <si>
    <t xml:space="preserve">Substituição ou instalação de tubulação soldada, DN acima de 10" até 16" inclusive </t>
  </si>
  <si>
    <t>Substituição ou instalação de flanges e cap´s de tubulação soldados DN até 4" inclusive</t>
  </si>
  <si>
    <t>Substituição ou instalação de flanges e cap´s de tubulação soldados DN acima de 4" até 10" inclusive</t>
  </si>
  <si>
    <t>Substituição ou instalação de flanges e cap´s de tubulação soldados DN acima de 10" até 16" inclusive</t>
  </si>
  <si>
    <t>13.1</t>
  </si>
  <si>
    <t>13.2</t>
  </si>
  <si>
    <t>13.3</t>
  </si>
  <si>
    <t>Fabricação e instalação de BV’s e bocais em tetos DN acima de 6" até 20" (inclusive) em aço carbono</t>
  </si>
  <si>
    <t>Fabricação e instalação de BV’s e bocais em tetos DN acima de 20" em aço carbono</t>
  </si>
  <si>
    <t>13.7</t>
  </si>
  <si>
    <t>13.8</t>
  </si>
  <si>
    <t>Desmontagem de estruturas metálicas</t>
  </si>
  <si>
    <t>Revestimento com fitas plásticas conforme N-2238</t>
  </si>
  <si>
    <t>Limpeza de superfície de aço, com lixamento leve para ancoragem na repintura</t>
  </si>
  <si>
    <t xml:space="preserve">Limpeza de superfície com solvente </t>
  </si>
  <si>
    <t xml:space="preserve">Limpeza de superfície com ferramenta manual </t>
  </si>
  <si>
    <t xml:space="preserve">Limpeza de superfície com ferramenta mecânica </t>
  </si>
  <si>
    <t xml:space="preserve">Limpeza de superfície com jato abrasivo, grau Sa 2 </t>
  </si>
  <si>
    <t>diária</t>
  </si>
  <si>
    <t xml:space="preserve">Substituição de chapa de fundo </t>
  </si>
  <si>
    <t>10.3</t>
  </si>
  <si>
    <t>Pintura de superfície de tubulações e estruturas metalicas</t>
  </si>
  <si>
    <t>kg</t>
  </si>
  <si>
    <t xml:space="preserve">ITEM </t>
  </si>
  <si>
    <t>DESCRIÇÃO</t>
  </si>
  <si>
    <t>UNID.</t>
  </si>
  <si>
    <t>MANUTENÇÃO DE TANQUES DE ARMAZENAMENTO</t>
  </si>
  <si>
    <t>CONTRATO:</t>
  </si>
  <si>
    <t>PLANILHA DE PREÇOS PARA FORNECIMENTO DE MATERIAL</t>
  </si>
  <si>
    <t>OS: 003.06.01</t>
  </si>
  <si>
    <t>00001/2018</t>
  </si>
  <si>
    <t>DATA: 20/02/2018</t>
  </si>
  <si>
    <t>EQUIPAMENTO: TA-05-1304</t>
  </si>
  <si>
    <t>RESPONSAVEL: Antonio Carlos</t>
  </si>
  <si>
    <t>ITEM</t>
  </si>
  <si>
    <t>MATERIAL</t>
  </si>
  <si>
    <t>UNIDADE</t>
  </si>
  <si>
    <t>PREÇO UNITARIO</t>
  </si>
  <si>
    <t>QUANTIDADE</t>
  </si>
  <si>
    <t>PREÇO TOTAL</t>
  </si>
  <si>
    <t>FORNECIMENTO DE MATERIAL DE QUALQUER TIPO DE PERFIS, EM AÇO CARBONO, INCLUINDO O TRANSPORTE</t>
  </si>
  <si>
    <t>KG</t>
  </si>
  <si>
    <t>FORNECIMENTO DE CHAPAS FINA EM AÇO CARBONO ASTM A 283 GR C OU SIMILAR, COM ESPESSURA ATÉ 1/4"</t>
  </si>
  <si>
    <t>FORNECIMENTO DE CHAPAS GROSSA EM AÇO CARBONO ASTM A 283 GR C OU SIMILAR, COM ESPESSURA ACIMA DE 1/4"</t>
  </si>
  <si>
    <t>FORNECIMENTO DE CHAPAS FINA EM AÇO INOX AISI 304 C OU SIMILAR, COM ESPESSURA ATÉ 1/4"</t>
  </si>
  <si>
    <t>FORNECIMENTO DE CHAPAS GROSSA EM AÇO INOX AISI 304 OU SIMILAR, COM ESPESSURA ACIMA DE 1/4"</t>
  </si>
  <si>
    <t>FORNECIMENTO DE ACESSORIOS DE TUBULAÇÃO EM AÇO CARBONO QUALQUER DIAMETRO, EXCLUSO VALVULAS</t>
  </si>
  <si>
    <t>FORNECIMENTO DE TUBOS DE AÇO INOX AISI 304 COM DIAMETRO ATÉ 6"</t>
  </si>
  <si>
    <t>FORNECIMENTO DE TUBOS DE AÇO INOX AISI 304 COM DIAMETRO DE 6" A 14"</t>
  </si>
  <si>
    <t>FORNECIMENTO DE TUBOS DE AÇO INOX AISI 304 COM DIAMETRO ACIMA DE 14"</t>
  </si>
  <si>
    <t>FORNECIMENTO DE ACESSORIOS DE TUBULAÇÃO EM AÇO INOX AISI 304 QUALQUER DIAMETRO, EXCLUSO VALVULAS</t>
  </si>
  <si>
    <t>TOTAL DE MATERIAL</t>
  </si>
  <si>
    <t>Retirada e recolocação de instrumento tipo radar, fita termométrica e chave de nível após retorno de calibração</t>
  </si>
  <si>
    <t>Reparo por meio de chapa sobreposta  com espessura até 1/4" inclusive</t>
  </si>
  <si>
    <t>Instalação de suportes para tubulação e eletrodutos junto ao costado do tanque</t>
  </si>
  <si>
    <t>Pintura de uma unidade de identificação de TAG do tanque no costado</t>
  </si>
  <si>
    <t>Instalação de placa de identificação em inox do tanque</t>
  </si>
  <si>
    <t>diária/m3</t>
  </si>
  <si>
    <t>Instalação de lona retardante de chamas em volta do tanque</t>
  </si>
  <si>
    <t>1-Considerar chapa para tanques de aço carbono A36.</t>
  </si>
  <si>
    <t>2-Considerar toda a tubulação e acessórios conforme espec da Engenharia e não a tabela acima</t>
  </si>
  <si>
    <t>3-Entendemos que trata de faturamento direto, logo não se aplica a todos os materiais de aplicação necessários para as atividades de PPU</t>
  </si>
  <si>
    <t>Comentários Gerais:</t>
  </si>
  <si>
    <t>Impermeabilização de base de tanque conforme especificação de Engenharia da Ultracargo</t>
  </si>
  <si>
    <t>Abertura ou fechamento BV ou PL até 24"</t>
  </si>
  <si>
    <t>Substituição de chapas calandradas para costados com espessura entre 1/4" e 3/8" inclusive</t>
  </si>
  <si>
    <t>Remoção ou instalação de válvulas de pressão e vácuo, inertizadora e corta chamas DN até 4" inclusive</t>
  </si>
  <si>
    <t>Remoção ou instalação de válvulas de pressão e vácuo e corta chamas DN acima que 4" até 10" inclusive</t>
  </si>
  <si>
    <t>Fabricação e instalação de BV’s e bocais em costados DN acima de 20" - em aço carbono</t>
  </si>
  <si>
    <t>Instalação ou substituição de câmara de espuma MCS (9, 17, 33 e 55)</t>
  </si>
  <si>
    <t>Substituição/instalação de eletroduto aparente (inclui conduletes, suportes e cabos)</t>
  </si>
  <si>
    <t>Manutenção e/ou instalação do aterramento elétrico do tanque (incluir instalação de chapa no costado)</t>
  </si>
  <si>
    <t>Montagem de Andaime interno e externo (inclui projeto e ART)</t>
  </si>
  <si>
    <t>Desmontagem de Andaime interno e externo</t>
  </si>
  <si>
    <t>Máq. Carga 70 Ton. (incluso plano de rigging + ART)</t>
  </si>
  <si>
    <t>Caminhão Munck 30 ton.</t>
  </si>
  <si>
    <t>centena</t>
  </si>
  <si>
    <t>Remoção ou instalação de válvulas Rosqueadas até 4"</t>
  </si>
  <si>
    <t>FORNECIMENTO DE TUBOS DE AÇO CARBONO API 5L COM DIAMETRO ATÉ 6"</t>
  </si>
  <si>
    <t>FORNECIMENTO DE TUBOS DE AÇO CARBONO API 5L COM DIAMETRO DE 6" A 14"</t>
  </si>
  <si>
    <t>FORNECIMENTO DE TUBOS DE AÇO CARBONO API 5L COM DIAMETRO ACIMA DE 14"</t>
  </si>
  <si>
    <t>FORNECIMENTO DE TUBOS DE COBRE PARA TRAÇO DE VAPOR</t>
  </si>
  <si>
    <t>Instalação de piso tipo Grelha, galvanizado, Tipo Selmec ou similar</t>
  </si>
  <si>
    <t>1.1</t>
  </si>
  <si>
    <t>Proponente:</t>
  </si>
  <si>
    <t>PREÇO UNIT</t>
  </si>
  <si>
    <t>MÃO-DE-OBRA</t>
  </si>
  <si>
    <t>TOTAL</t>
  </si>
  <si>
    <t>QTDE</t>
  </si>
  <si>
    <t>Substituição de chapa anular</t>
  </si>
  <si>
    <t>Tratamento e recuperação de estacas/colunas/laje - sem substituição de Armaduras</t>
  </si>
  <si>
    <t>Execução de concreto estrutural FCK - 25 MPa</t>
  </si>
  <si>
    <t>Concreto armado FCK - 10 MPa, com tela telcon ou similar</t>
  </si>
  <si>
    <t>Substituição de chapas de fechamento para costados com espessura entre 1/4" e 3/8" inclusive</t>
  </si>
  <si>
    <t>un.</t>
  </si>
  <si>
    <t>1.8</t>
  </si>
  <si>
    <t>1.10</t>
  </si>
  <si>
    <t>2.1.1</t>
  </si>
  <si>
    <t>2.1.2</t>
  </si>
  <si>
    <t>2.2.2</t>
  </si>
  <si>
    <t>2.2.5</t>
  </si>
  <si>
    <t>2.2.7</t>
  </si>
  <si>
    <t>2.2.12</t>
  </si>
  <si>
    <t>2.3.1</t>
  </si>
  <si>
    <t>4.3</t>
  </si>
  <si>
    <t>5.2</t>
  </si>
  <si>
    <t>6.2</t>
  </si>
  <si>
    <t>9.12</t>
  </si>
  <si>
    <t>11.3</t>
  </si>
  <si>
    <t>1.12</t>
  </si>
  <si>
    <t>Fabricação e instalação de Estrutura Metálica pintadas, escadas, plataformas, guarda corpo, estruturas e suportes com perfis, chapas e tubos em aço carbono, (inclui a plataforma de acesso a camara de espuma)</t>
  </si>
  <si>
    <t>Instalar ou Substituir escotilha antifaiscante na conexão de amostragem do teto do tanque.</t>
  </si>
  <si>
    <t>Pintura de superfície externa do costado e teto junto ao tanque conforme padrão da Ultracargo, inclusive bocais</t>
  </si>
  <si>
    <t>Usinagem de Campo de ranhura dos Bocais</t>
  </si>
  <si>
    <t>Abertura ou fechamento de bocal em uso de costado até 14" inclusive</t>
  </si>
  <si>
    <t>Pintura de superfície de suportes e infraestrutura de elétrica e instrumentação</t>
  </si>
  <si>
    <t>Escavação Manual e Posterior Recomposição</t>
  </si>
  <si>
    <t>Desmontagem de Tubulação e/ou suportes</t>
  </si>
  <si>
    <t>Substituição ou Instalação de Suportes</t>
  </si>
  <si>
    <t>Substituição ou Remoção de Manometros</t>
  </si>
  <si>
    <t>OS - Ordem de Serviço</t>
  </si>
  <si>
    <t>Volume:</t>
  </si>
  <si>
    <t>2.000 m³</t>
  </si>
  <si>
    <t>Diam.:</t>
  </si>
  <si>
    <t>Altura:</t>
  </si>
  <si>
    <t>ESPECIALIDADE</t>
  </si>
  <si>
    <t>Item PPU</t>
  </si>
  <si>
    <t>Recomendação</t>
  </si>
  <si>
    <t>Qtde</t>
  </si>
  <si>
    <t>Preço Unit.</t>
  </si>
  <si>
    <t>Preço Total</t>
  </si>
  <si>
    <t>Civil</t>
  </si>
  <si>
    <t>Providenciar reparo do piso da bacia</t>
  </si>
  <si>
    <t>Caldeiraria</t>
  </si>
  <si>
    <t>Providenciar ajuste da plataforma de acesso a BV</t>
  </si>
  <si>
    <t>Pintura</t>
  </si>
  <si>
    <t>Providenciar reparo do anel de concreto</t>
  </si>
  <si>
    <t>Remover impermeabilização, reparar, pintar e impermeabilizar costado x chapa de apoio.</t>
  </si>
  <si>
    <t>Operação e Caldeiraria</t>
  </si>
  <si>
    <t>Verificar possível vazamento de produto pela válvula do coletor</t>
  </si>
  <si>
    <t>Providenciar tratamento superficial nos pontos onde se encontram com descascamento da pintura</t>
  </si>
  <si>
    <t>Substituição da passarela de acesso ao tanque TA-02-2001 ao TA-02-2002.</t>
  </si>
  <si>
    <t>Providenciar substituição dos estojos das conexões do costado</t>
  </si>
  <si>
    <t>Sanar processo corrosivo da porta de limpeza.</t>
  </si>
  <si>
    <t>Substituir junta de vedação e estojos da boca de visita e da porta de limpeza.</t>
  </si>
  <si>
    <t>Providenciar tratamento superficial do teto nos pontos onde apresentam danos localizados.</t>
  </si>
  <si>
    <t>Caldeiraria e Pintura</t>
  </si>
  <si>
    <t>Providenciar tratamento superficial e substituição dos estojos deteriorados nas conexões do teto</t>
  </si>
  <si>
    <t>Sanar processo corrosivo e substituir estojos da boca de visita do teto</t>
  </si>
  <si>
    <t>Sanar processo corrosivo no pescoço da tubulação da válvula de pressão e vácuo</t>
  </si>
  <si>
    <t>Realizar reparo nas regiões com corrosão dos guarda-corpos</t>
  </si>
  <si>
    <t>Sanar processo corrosivo e substituir estojos da válvula corta chamas</t>
  </si>
  <si>
    <t>Refazer totalmente a impermeabilização junto a chapa de apoio e o anel de concreto.</t>
  </si>
  <si>
    <t>Substituir chapa de apoio no lado leste em trecho de 3500mm e norte em trecho de 800mm conforme marcação no campo.</t>
  </si>
  <si>
    <t>Substituir chapas do fundo na região da porta de limpeza lado oeste e do dreno de fundo lado norte do tanque.</t>
  </si>
  <si>
    <t>Efetuar a pintura do TAG no lado nordeste do 5º anel do costado.</t>
  </si>
  <si>
    <t>Efetuar pintura geral da escada / plataforma de acesso a boca de visita lado leste e na passarela de interligação com o tanque TA- 02-2003.
Efetuar retoque de pintura no guarda corpo de acesso ao teto e conexões.</t>
  </si>
  <si>
    <t>Efetuar pintura geral nos eletrodutos,cantoneiras e grampos de fixação dos sistemas de medição e transmissão de nível.</t>
  </si>
  <si>
    <t>Efetuar pintura geral na válvula de alívio de pressão e vácuo e na válvula controladora de pressão.</t>
  </si>
  <si>
    <t>Reinstalar a escada / plataforma de acesso a boca de visita lado leste do tanque.</t>
  </si>
  <si>
    <t>Substituir as cantoneiras de fixação e a chapa de piso xadrez da plataforma de acesso a conexão 10, a chapa de piso xadrez da plataforma de acesso as conexões 11 e 12 e região inferior de 150mm de 22 balaustres do guarda corpo do teto identificados no campo.</t>
  </si>
  <si>
    <t>Substituir a região inferior do flange da conexão 1, porta de limpeza 24"x24", instalada no lado oeste do tanque.
Substituir o flange da conexão 8, alarme de nível 3", localizada no 10º anel lado oeste do tanque.</t>
  </si>
  <si>
    <t>Efetuar reparo do alvéolo isolado na geratriz inferior do pescoço da conexão 5, flangeada 8", localizada no lado noroeste do tanque.</t>
  </si>
  <si>
    <t xml:space="preserve">Substituir o pescoço da conexão 9 de 6", localizada no centro do tanque.
</t>
  </si>
  <si>
    <t>Substituir os 04 parafusos provisoriamente na conexão 12, medição e amostra 6", localizada no lado oeste do teto e instalar tampa articulada.</t>
  </si>
  <si>
    <t>Substituir a chapa de fixação do cabo de aterramento localizado no lado sul do tanque.</t>
  </si>
  <si>
    <t>Instalar a placa de identificação com os dados do tanque.</t>
  </si>
  <si>
    <t>Efetuar a substituição das chapas deformadas lado norte do teto do tanque.
OBS: Para a delimitação da quantidade de chapas e trecho a ser substituido é necessário a disponibilização de acesso por andaime para o mapeamento do teto com a liberação da SSMA, pois o acesso encontra-se interditado pela segurança</t>
  </si>
  <si>
    <t>Total OS</t>
  </si>
  <si>
    <t>Reparar degrau da escada de concreto - acesso a BV</t>
  </si>
  <si>
    <t>Efetuar retoque na pintura do Guarda-Corpo de acesso a BV do primeiro anel do costado</t>
  </si>
  <si>
    <t>Sanar Processo corrosivo da válvula do dique e drenar água acumulada 4"</t>
  </si>
  <si>
    <t>Substituir grade da canaleta que apresenta deformação.</t>
  </si>
  <si>
    <t>Reparar pintura dos flanges, estojos e tubulação do coletor.</t>
  </si>
  <si>
    <t>Reparar danos constatados no anel de concreto.</t>
  </si>
  <si>
    <t xml:space="preserve">Remover impermeabilização , realizar limpeza mecânica para remoção do óxido e avaliar processo corrosivo na margem da solda angular e chapa de apoio do primeiro anel. Após reparos reinstalar impermeabilização. </t>
  </si>
  <si>
    <t xml:space="preserve">Efetuar retoque da pintura nas conexões do costado e na válvula de bloqueio </t>
  </si>
  <si>
    <t xml:space="preserve">Executar limpeza e retoque de pintura e retoque de pintura na BV. </t>
  </si>
  <si>
    <t>Realizar usinagem de campo para sanar possivel vazamento pelas porcas na BV</t>
  </si>
  <si>
    <t xml:space="preserve">Sanar processo corrosivo e executar retoque na pintura  nas tubulações de nitrogenio e de combate a incêndio </t>
  </si>
  <si>
    <t>Executar retoque na pintura, sanar processo corrosivos nas chapas do costado</t>
  </si>
  <si>
    <t>Providenciar limpeza do teto , retoque na pintura e sanar processos corrosivos nas regiões indicadas no anexo 2.</t>
  </si>
  <si>
    <t>Sanar processo corrosivo das conexões do teto e instalar parafusos faltantes no bocal de amostragem</t>
  </si>
  <si>
    <t>Remover trecho de suporte do guarda-corpo do teto inutilizado e sanar processo corrosivo. Executar retoque nos guarda corpos e plataforma central do teto</t>
  </si>
  <si>
    <t>Substituir Trecho do guarda corpo na região do teto que apresentam perda de espessura severa e seção.</t>
  </si>
  <si>
    <t>Efetuar a substituição da Câmara de espuma do tanque.</t>
  </si>
  <si>
    <t>Substituir Flanges das conexões de N2 no Teto do tanque.</t>
  </si>
  <si>
    <t>Substituir trecho da Linha de N2 próximo ao 1° Anel do Costado de aproximadamente 3m, e trecho entre a válvula inertizadora e teto do tanque.</t>
  </si>
  <si>
    <t>Instalar chapas de apoio nas regiões de fixação do guarda corpo do teto e chapas de Piso.             Material: Aço Carbono/Esp 1/8" 150x150mm ou 100x100, de acordo com localização.</t>
  </si>
  <si>
    <t>Instalar escotilha antifaiscante na conexão de amostragem do teto do tanque.</t>
  </si>
  <si>
    <t>Instalar suporte tipo pedestal no teto do tanque para a fixação da tubulação de alívio de gases.</t>
  </si>
  <si>
    <t>Substituir tampa e flange da conexão do radar no teto do tanque.</t>
  </si>
  <si>
    <t>500 m³</t>
  </si>
  <si>
    <t>UN</t>
  </si>
  <si>
    <t>REPOR AS GRADES FALTANTES DAS CANALETAS</t>
  </si>
  <si>
    <t>EXECUTAR TRATAMENTO E PINTURA DA TUBULAÇÃO DE COMBATE A INCÊNDIO</t>
  </si>
  <si>
    <t>EXECUTAR LIMPEZA DO ANEL DE CONCRETO</t>
  </si>
  <si>
    <t>Civil e Pintura</t>
  </si>
  <si>
    <t>REMOVER IMPERMEABILIZAÇÃO, REALIZAR TRATAMENTO MECÂNICO E AVALIAR PROCESSO CORROSIVO NA MARGEM DA SOLDA ANGULAR E CHAPA DE APOIO DO PRIMEIRO ANEL</t>
  </si>
  <si>
    <t>EXECUTAR TRATAMENTO E PINTURA DO DRENO DE FUNDO</t>
  </si>
  <si>
    <t>EXECUTAR TRATAMENTO E PINTURA EM TODOS OS DEGRAUS DA ESCADA COM CORROSÃO</t>
  </si>
  <si>
    <t>EXECUTAR TRATAMENTO E PINTURA DA PLATAFORMA SUPERIOR</t>
  </si>
  <si>
    <t>EXECUTAR TRATAMENTO E PINTURA DA TAMPA DA CAMARA DE ESPUMA</t>
  </si>
  <si>
    <t>EXECUTAR TRATAMENTO E PINTURA DO GUARDA-CORPO</t>
  </si>
  <si>
    <t>EFETUAR TROCA DA CHAPA SUPERIOR, PARAFUSOS E PORCAS DA VÁLVULA CORTA CHAMA</t>
  </si>
  <si>
    <t xml:space="preserve">Efetuar a substituição de trecho da chapa do fundo na região do dreno de fundo de aprox 2,0x2,0m, e ou instalação de chapa sobreposta sobre a região do dreno.
 Material: ASTM A 283 Gr C/Esp: 3/8"              </t>
  </si>
  <si>
    <t>Substituir tubulação do dreno de fundo de 6", desde o fundo do tanque até trecho reto.                                   Material: A 106 Gr B sch 80/ aprox 2,0m/curva de 90º</t>
  </si>
  <si>
    <t>Efetuar a substituição dos degraus, 8, 9, 10, 11, 12, 18, 19, 21, 22 e 23 da escada helicoidal</t>
  </si>
  <si>
    <t>Efetuar a instalação de chapa sobreposta na região do 8º anel embaixo da Plataforma da escada hilicoidal, que apresenta corrosão</t>
  </si>
  <si>
    <t>Efetuar a substituição do guarda corpo e chapa de piso central da plataforma do teto.</t>
  </si>
  <si>
    <t>Executar o tratamento e pintura em pontos dispersos do costado do tanque.</t>
  </si>
  <si>
    <t>Executar a pintura dos eletrodutos no trecho junto a escada helicoidal.</t>
  </si>
  <si>
    <t>Substituir os suportes dos eletrodutos próximos aos degraus 19 e 27 da escada helicoidal.</t>
  </si>
  <si>
    <t>Efetuar a instalação da válvula de bloqueio da caixa de bacia de drenagem.</t>
  </si>
  <si>
    <t>Efetuar a recomposição do anel de concreto nos lados leste, sul e sudeste.</t>
  </si>
  <si>
    <t>Remover os eletrodutos em desuso junto a escada helicoidal.</t>
  </si>
  <si>
    <t>Efetuar pintura da câmara de espuma.</t>
  </si>
  <si>
    <t>Efetuar enchimento com solda nos alvéolos localizados no 2° e no 7° anéis do costado, conforme indicado no croqui do relatório 30.000268022/2016.</t>
  </si>
  <si>
    <t>Efetuar reparo com chapas sobrepostas nas chapas do 5°, 6° e 8° anéis do costado, conforme indicado no croqui do relatório 30.000268022/2016.</t>
  </si>
  <si>
    <t>Efetuar a substituição das chapas do teto e Bocais. 
Material: ASTM A-283 Gr C Esp 3/16", conforme especificação de projeto, porém avaliar a possibilidade de utilização de chaps de 1/4" para o teto novo;
Desenho nº: TEV-13.00.00
Esta RI substitui e cancela as RI's/SS's 270575, 270577, 270585 e 270586</t>
  </si>
  <si>
    <t>Efetuar a substituição do 1º Anel e bocais do costado.
Material: ASTM A-283 Gr C Esp 5/16",
Desenho nº: TEV-13.00.00
Esta RI substitui e cancela as RI's/SS's 270571 e 25020</t>
  </si>
  <si>
    <t>Efetuar enchimento com solda nos alvéolos localizados no 4° e no 7° anel do costado
(junto aos degraus 15, 16, 25 e 26), conforme croqui em Anexo e marcação em campo.
- Efetuar enchimento / recomposição da solda vertical do costado, abaixo do degrau 23 da escada helicoidal.
- Efetuar reparo com chapa sobreposta junto ao degrau 22 (6° anel), conforme croqui em anexo e marcação em campo.</t>
  </si>
  <si>
    <t>Substituir trecho da chapa do 5° anel, junto a escada helicoidal
Material: ASTM A-283 Gr C Esp 3/16", Dimensões: 1200x1300mm
Desenho nº: TEV-13.00.00
OBS: Conferir a s dimensões em campo</t>
  </si>
  <si>
    <t>Após a conclusão dos serviços de caldeiraria no 1º anel e chapa do fundo, aplicar a impermeabilização na extremidade da chapa do fundo do tanque.</t>
  </si>
  <si>
    <t>Efetuar a recomposição do anel de concreto nos lados leste, oeste e sul.</t>
  </si>
  <si>
    <t>PPU</t>
  </si>
  <si>
    <t>Material Necessario</t>
  </si>
  <si>
    <t>Substituir trecho de tubulação entre o suporte S-02 e a mureta I, conforme indicação em campo.</t>
  </si>
  <si>
    <t>01 curva 45°/ Ø8” / sch 40
01 tubo 500 mm / Ø8” / sch 40</t>
  </si>
  <si>
    <t>Efetuar retoque de pintura nos seguintes trechos:
- Tubulação, válvulas e flanges no trecho de interligação com o tanque até a mureta I;
- Nas juntas soldadas entre a mureta I e o muro CETRAN;
- Nos flanges e na válvula esfera Ø 3/4" junto ao CETRAN;
- Nos suportes S-01 e S-02.</t>
  </si>
  <si>
    <t>Instalar fita de proteção anticorrosiva (torofita) nos seguintes trechos:
Interface da tubulação com a mureta I e muro CETRAN.</t>
  </si>
  <si>
    <t>Substituir o vergalhão do suporte S-03.</t>
  </si>
  <si>
    <t>UN.</t>
  </si>
  <si>
    <t>Efetuar reparo na pintura nos pontos de descascamento nos componentes de aço carbono.</t>
  </si>
  <si>
    <t>Instrumentação</t>
  </si>
  <si>
    <t>Efetuar calibração nos indicadores de pressão (PI).</t>
  </si>
  <si>
    <t>Substituir curvas com deformação plástica (ovalização).
Obs: - Executar LP e EVS no bisel, raiz e acabamento para controle de qualidade das juntas.
(Trecho entre próximo ao suporte S-08 ao S-03)</t>
  </si>
  <si>
    <t>Material: - 4 Curvas raio longo 90° de Ø8” / sch 10s – Aço Inox 316L</t>
  </si>
  <si>
    <t>Substituir tubos com deformação plástica.
OBS: - Trecho de pipe rack de passagem rua do Lote.
          - Necessário conferir dimensional em campo, após montagem de andaime.
          - Executar LP e EVS no bisel, raiz e acabamento para controle de qualidade das juntas.
(Trecho entre próximo ao suporte S-08 ao S-03)</t>
  </si>
  <si>
    <t>Material: - Tubo de Ø8”/ sch 10s – Aço Inox 316L (aproximadamente 4,0 m)</t>
  </si>
  <si>
    <t>Após a substituição dos trechos ovalizados e danificados é necessário o reposicionamento da linha e instalação de abraçadeiras de inox nas regiões de suporte para fixar a linha.</t>
  </si>
  <si>
    <t>Efetuar substituição da curva, conforme dados abaixo: 
1 curva de 90° próxima do suporte S-37;</t>
  </si>
  <si>
    <t>Aço Inoxidável: 316L Ø8” – sch.10s.</t>
  </si>
  <si>
    <t>Substituir todos vergalhões dos suportes.</t>
  </si>
  <si>
    <t>Aço Carbono SAE 1020 - Ø¾”</t>
  </si>
  <si>
    <t>Instalar chapas de reforço (berço) na região de suporte, para evitar deformação da tubulação.</t>
  </si>
  <si>
    <t>Efetuar lavagem e limpeza geral na tubulação de 8" e acessórios.</t>
  </si>
  <si>
    <t xml:space="preserve">Efetuar pintura geral nos seguintes componentes da tubulação:
    - Par flangeado cego de 8" instalado a montante do suporte S-01. 
    - Pares flangeados de 8" instalados a jusante do suporte S-08. 
    - Válvula de bloqueio esfera  de 10" instalados a jusante do suporte S-10. 
</t>
  </si>
  <si>
    <t>Adequar o suporte S-08, eliminando o vão entre o suporte e a tubulação.</t>
  </si>
  <si>
    <t>Substituir o vergalhão dos suportes S-01 e S-07.</t>
  </si>
  <si>
    <t>Substituir o vergalhão e chapa base dos suportes S-02, S-04 e S-06.</t>
  </si>
  <si>
    <t>Substituir o vergalhão, chapa base e batentes dos suportes S-03 e S-05.</t>
  </si>
  <si>
    <t>Instalar chapa de reforço meia cana nos suportes S-01, S-02, S-03, S-04, S-05, S-06, S-07 e S-08.</t>
  </si>
  <si>
    <t xml:space="preserve">Efetuar pintura geral em todos os suportes da tubulação.       </t>
  </si>
  <si>
    <t>Instalar chapas de reforço meia cana em todos os suportes da tubulação.</t>
  </si>
  <si>
    <t>Efetuar retoque de pintura:
- Na válvula esfera Ø 8”, flanges soltos / cegos, localizados junto à manobra do lote 16;
- Todos os vergalhões e guias da tubulação.</t>
  </si>
  <si>
    <t>Efetuar decapagem química para a remoção de óxidos dos seguintes trechos:
- Entre os suportes S-02 e S-03 / S-03 e S-04 / S-05 e S-06.</t>
  </si>
  <si>
    <t>Reposicionar a tubulação e instalar guias nos suportes S-02 e S-04, impedindo o contato com a linha LP-07.</t>
  </si>
  <si>
    <t>Substituir todos os estojos do par flangeado a jusante da válvula esfera Ø8”, na manobra lote 16.</t>
  </si>
  <si>
    <t>Instalar chapas de reforço meia cana em todos os suportes da tubulação.
- Instalar vergalhões nos suportes S-05, S-07, S-08, S-09, S-10 e S-12.</t>
  </si>
  <si>
    <t>Efetuar retoque de pintura:
- Todos os vergalhões e guias da tubulação;
- No par flangeado Ø 8” a montante do suporte S-01.</t>
  </si>
  <si>
    <t>Efetuar decapagem química para a remoção de óxidos dos trechos:
- Entre os suportes S-02 e S-03/ S-03 e S-04 / S-04 e S-05 / S-05 e S-06/ S-08 e S-09 / S-10 e S-11.</t>
  </si>
  <si>
    <t>Substituir trecho de tubulação a montante do suporte S-01, conforme marcação em campo.
OBS.: Necessário o acompanhamento do inspetor de soldagem N1 durante todo o processo de
controle de qualidade das soldas.</t>
  </si>
  <si>
    <t>01 tubo 500mm/ Ø8” / sch. 10S</t>
  </si>
  <si>
    <t>Substituir todos os estojos do par flangeado Ø 8”a montante do suporte S-01</t>
  </si>
  <si>
    <t>Corrigir alinhamento da tubulação (defeito de fabricação na montagem) entre suportes S- 10 e S-11, conforme indicação em campo.</t>
  </si>
  <si>
    <t>Efetuar lavagem e limpeza geral na tubulação de 6" e 8" e acessórios.</t>
  </si>
  <si>
    <t xml:space="preserve">Efetuar pintura geral nos seguintes componentes da tubulação:
    - Pares flangeados de 6" e 8", parafusos e porcas, instalados junto ao CETRAN.
    - Válvulas de bloqueio esfera de 6" e 8" instaladas junto ao CETRAN.
</t>
  </si>
  <si>
    <t>Efetuar calibração e manutenção no indicador de pressão, escala de 0 a 10 Kgf/cm2 , instalado junto ao CETRAN.</t>
  </si>
  <si>
    <t>Instalar chapa meia cana junto aos suportes S-02 ao S-22.</t>
  </si>
  <si>
    <t>Efetuar pintura geral nos suportes S-01 ao S-22.</t>
  </si>
  <si>
    <t>Instalar fita de proteção mecânica e anticorrosiva (torofita) na tubulação de 8"  junto a passagem no muro do CETRAN.</t>
  </si>
  <si>
    <t xml:space="preserve">Efetuar pintura geral nos seguintes componentes da tubulação:
    - Pares flangeados de 6" e 8", instalados junto ao CETRAN.
    - Válvulas de bloqueio esfera de 11/2" e 6" instaladas junto ao CETRAN.
    - Válvulas de bloqueio esfera de 1/2" e 3/4" instaladas junto ao CETRAN.
    - Parafusos e porcas de fixação dos pares flangeados e válvulas instaladas junto ao CETRAN.
</t>
  </si>
  <si>
    <t>Efetuar calibração no indicador de pressão, escala de 0 a 15 Kgf/cm2,marca WIKA, instalado  junto ao CETRAN.</t>
  </si>
  <si>
    <t>Instalar bujão roscado na válvula de bloqueio esfera de 3/4" instalada no par flangeado cego de 8" junto ao CETRAN.</t>
  </si>
  <si>
    <t>Substituir/ instalar vergalhão e chapa base dos suportes: S-01, S02, S03, S04, S05, S06, S07, S08, S08A, S09, S13 e S14.</t>
  </si>
  <si>
    <t>Realizar pintura em todas nas conexões, acessórios e suportes</t>
  </si>
  <si>
    <t>1 valv. 8 flg</t>
  </si>
  <si>
    <t>Calibrar o indicador de pressão no CETRAN do LOTE-13</t>
  </si>
  <si>
    <t>Instalar chapa meia cana sobre todos os suportes</t>
  </si>
  <si>
    <t>Realizar decapagem na tubulação.</t>
  </si>
  <si>
    <t>Un.</t>
  </si>
  <si>
    <t>Tubo 500mm / ø2½”.</t>
  </si>
  <si>
    <t xml:space="preserve">2. Substituir dreno flangeado ø2”, instalado a montante do suporte S-20 na rua A. (trecho com corrosão atmosférica de intensidade média a severa). Isométrico folha 02. </t>
  </si>
  <si>
    <t>Tubo 250mm/ ø2”.</t>
  </si>
  <si>
    <t>Cap / ø4”.</t>
  </si>
  <si>
    <t xml:space="preserve">5. Substituir trecho da tubulação ø4” do canhão instalado na derivação a jusante do suporte S-67 da rua “B” entre os tanques TQ-2615 e TQ-2616 (trecho com corrosão atmosférica de intensidade média a severa). Isométrico folha 05. </t>
  </si>
  <si>
    <t>Tubo 1m / ø4”.</t>
  </si>
  <si>
    <t>6. Substituir trecho tubulação ø2½” da válvula angular do hidrante instalado na derivação a jusante do suporte S-65 da rua “B” entre os tanques TQ-2615 e TQ-2616  (trecho com corrosão atmosférica de intensidade média a severa). isométrico folha 05.</t>
  </si>
  <si>
    <t>Tubo 250mm / ø2½”.</t>
  </si>
  <si>
    <t xml:space="preserve">7. Substituir trecho da tubulação ø4” e o flange do canhão instalado na derivação a montante do suporte S-55 da rua “B” entre os tanques TQ-2613 e TQ-2614 (trecho com corrosão atmosférica de intensidade média a severa). Isométrico folha 05. </t>
  </si>
  <si>
    <t>Tubo 1,5m / ø4” e 01 flange 4”.</t>
  </si>
  <si>
    <t>8. Substituir trecho tubulação ø2½” da válvula angular do hidrante instalado na derivação a montante do suporte S-74 entre a rua “B” e rua “C” (trecho com furo). Isométrico folha 06.</t>
  </si>
  <si>
    <t xml:space="preserve">9. Substituir trecho da tubulação ø6” do canhão instalado na derivação a jusante do suporte S-112 da rua “E” (trecho com corrosão atmosférica de intensidade média a severa). Isométrico folha 08. </t>
  </si>
  <si>
    <t>Tubo 500mm / ø6”.</t>
  </si>
  <si>
    <t>10. Substituir trecho tubulação ø2½” da válvula angular do hidrante instalado na derivação a montante do suporte S-118 da rua “E” (trecho com corrosão atmosférica de intensidade média a severa). Isométrico folha 08.</t>
  </si>
  <si>
    <t>11. Substituir válvula de bloqueio gaveta ø4”, instalada junto ao canhão da derivação a montante do suporte S-55 da rua “B” entre os tanques TQ-2616 e TQ-2617 (corrosão atmosférica de intensidade média a severa no castelo da válvula). Isométrico folha 05.</t>
  </si>
  <si>
    <t>Válvula gaveta / ø4”.</t>
  </si>
  <si>
    <t xml:space="preserve">12. Substituir estojos e porcas do preme gaxeta válvula de bloqueio gaveta ø8”, instalada a jusante do suporte S-105 junto ao header das linhas de nebulização dos tanques da rua “E”. (corrosão atmosférica de intensidade média a severa). Isométrico folha 07. </t>
  </si>
  <si>
    <t>13. Instalar 01 estojo com porcas na válvula de bloqueio gaveta ø4”, instalada a jusante do suporte S-10A próximo a bomba jockey no lado leste do tanque R-2681. Isométrico folha 01.</t>
  </si>
  <si>
    <t>14. Efetuar escavação na interface do afloramento da tubulação ø12”, localizada entre a rua 1 e a rua “B” e comunicar inspeção para a avaliação da região. Isométrico folha 04.</t>
  </si>
  <si>
    <t>15. Efetuar manutenção geral das válvulas de bloqueio gaveta e esfera do sistema.</t>
  </si>
  <si>
    <t>16. Efetuar manutenção geral das válvulas angulares para engate de mangueira, com exceção das válvulas novas.</t>
  </si>
  <si>
    <t xml:space="preserve">17. Instalar fita de proteção mecânica e anticorrosiva nos seguintes locais:        - Interface de afloramento da tubulação junto ao solo da tubulação ø14”, derivação a jusante do suporte S-06 (Conferir isométrico folha 01) 
- Interface de afloramento da tubulação ø4” junto ao solo, hidrante próximo ao tanque R-2681 (Conferir isométrico folha 01).
- Interface de passagem da tubulação ø4” na laje, a jusante do suporte S-10 (Conferir isométrico folha 01).
- Interfaces de afloramento da tubulação ø6” junto ao solo, derivação a jusante do suporte S-37 (Conferir isométrico folha 03).
- Interfaces de afloramento da tubulação ø4” junto ao solo, derivação para canhão a montante do suporte S-55 (Conferir isométrico folha 05).
- Interface de afloramento da tubulação ø4” junto ao solo, derivação para hidrante a montante do suporte S-54 (Conferir isométrico folha 05).
- Interfaces de afloramento da tubulação ø4” junto ao solo, derivação para canhão a jusante do suporte S-67 (Conferir isométrico folha 05).
- Interfaces de afloramento da tubulação ø4” junto ao solo, derivação para hidrante a jusante do suporte S-67 (Conferir isométrico folha 05). 
- Interfaces de afloramento da tubulação ø6” junto ao solo e passagem pelo muro, derivação para canhão a jusante do suporte S-112 (Conferir isométrico folha 08).
- Interfaces de afloramento da tubulação ø4” junto ao solo e na passagem pelo muro, derivação para hidrante a montante do suporte S-118 (Conferir isométrico folha 08).
</t>
  </si>
  <si>
    <t>18. Efetuar calibração e manutenção no indicador de pressão instalado na tubulação de descarga da bomba jockey.</t>
  </si>
  <si>
    <t>19. Efetuar substituição da chapa base e vergalhão dos suportes S-10A e S-105 ao S-120.</t>
  </si>
  <si>
    <t>20. Efetuar substituição da chapa base, porcas e chumbadores dos suportes S-16 ao S-19, S-23, S-25 e S-27 ao S-37.</t>
  </si>
  <si>
    <t>21. Efetuar substituição do grampo ”U” para tubulação ø4” do suporte S-73.</t>
  </si>
  <si>
    <t>22. Efetuar pintura geral das tubulações, conexões e acessórios. (2. A pintura deverá atender a especificação de Engenharia n°EP-0001-
A4-7200-01P).</t>
  </si>
  <si>
    <t>Substituir trecho tubulação ø2½” da válvula angular do hidrante a oeste instalado junto ao suporte S-154A (trecho com corrosão atmosférica de intensidade média a severa). Isométrico folha 10.</t>
  </si>
  <si>
    <t>Tubo 300mm / ø2½”.</t>
  </si>
  <si>
    <t>Substituir trecho tubulação ø2½” da válvula angular do hidrante a leste instalado a jusante do suporte S-167 localizado na rua “E” (trecho com corrosão atmosférica de intensidade média a severa). Isométrico folha 12.</t>
  </si>
  <si>
    <t>Substituir niples, tê e válvulas esfera ø½” da árvore do PI instalado a montante do suporte S-176 localizado na rua “3” (trecho com corrosão atmosférica de intensidade média a severa). isométrico folha 13.</t>
  </si>
  <si>
    <t>Tubo 400mm / ø½”</t>
  </si>
  <si>
    <t>Substituir trecho tubulação ø2½” da válvula angular do hidrante instalado a montante do suporte S-206 localizado na rua “3” conforme marcação no local (trecho com corrosão atmosférica de intensidade média a severa). Isométrico folha 15.</t>
  </si>
  <si>
    <t xml:space="preserve">Substituir par flangeado ø12” da derivação a montante do suporte S-223 (flanges com corrosão atmosférica de intensidade média a severa). Isométrico folha 16. </t>
  </si>
  <si>
    <t>02 flanges / ø12”.</t>
  </si>
  <si>
    <t>Substituir a válvula de bloqueio globo ø2” instalada na derivação ø12” a montante do suporte S-223 localizada na rua “3” (válvula com corrosão atmosférica de intensidade média a severa). Isométrico folha 16.</t>
  </si>
  <si>
    <t>01 válvula globo / ø2”.</t>
  </si>
  <si>
    <t>Apoio</t>
  </si>
  <si>
    <t>Remover tronco da arvore encostado na tubulação entre os suportes S-246 e S-247. Isométrico folha 17.</t>
  </si>
  <si>
    <t>Substituir trecho tubulação ø12” a jusante do suporte S-245 conforme marcação no local (trecho com reparo de solda provisório). Isométrico folha 17.</t>
  </si>
  <si>
    <t>Tubo 500mm / ø12”.</t>
  </si>
  <si>
    <t>Substituir trechos das tubulações de ø2½” da válvula angular do hidrante instalado a montante do suporte S-242 localizado na rua “1” conforme marcação no local (trecho com corrosão atmosférica de intensidade média a severa). isométrico folha 17.</t>
  </si>
  <si>
    <t>Substituir trecho tubulação ø2½” das 04 válvulas angulares dos hidrantes instalados a jusante do suporte S-235 localizado na rua “G” (trecho com corrosão atmosférica de intensidade média a severa). isométrico folha 17.</t>
  </si>
  <si>
    <t>Tubo 1200mm / ø2½”.</t>
  </si>
  <si>
    <t>Remover vergalhão soldado na tubulação junto ao suporte S-254. Isométrico folha 18.</t>
  </si>
  <si>
    <t>Remover dispositivo remanescente de soldagem na tubulação junto ao suporte S-253. Isométrico folha 18.</t>
  </si>
  <si>
    <t xml:space="preserve"> Substituir trecho tubulação ø4” derivação para canhão em frente ao TQ-2642 localizado na rua “4” (trecho com corrosão atmosférica de intensidade média a severa). Isométrico folha 20.</t>
  </si>
  <si>
    <t>Tubo 1500mm / ø4”.</t>
  </si>
  <si>
    <t>Substituir trecho tubulação ø4” derivação para canhão em frente a área sinistrada localizado na rua “4” (trecho com corrosão atmosférica de intensidade média a severa). Isométrico folha 21.</t>
  </si>
  <si>
    <t>Substituir trecho a jusante do suporte S-270 e curva da tubulação ø4” a montante do suporte S-269, derivação em frente ao tanque TQ-2628 para árvore de hidrantes localizado na rua “A” conforme marcação no local (trecho com amassamento acentuado e corrosão atmosférica de intensidade média). Isométrico folha 21.</t>
  </si>
  <si>
    <t xml:space="preserve">Tubo 22m / ø4”.
01 Curva 90° / ø4”.
</t>
  </si>
  <si>
    <t>Substituir trechos das tubulações de ø2½” das 02 válvulas angulares dos hidrantes instalados a jusante do suporte S-273 localizado na rua “A” (trecho com corrosão atmosférica de intensidade média a severa). Isométrico folha 21.</t>
  </si>
  <si>
    <t>Tubo 600mm / ø2½”.</t>
  </si>
  <si>
    <t>Efetuar escavação no trecho de afloramento da tubulação ø14” lado sul, localizado em frente ao tanque TQ-2628 na rua “3”, para definir a substituição do trecho desalinhado. Isométrico folha 22.</t>
  </si>
  <si>
    <t xml:space="preserve"> Instalar válvula de bloqueio gaveta ø14” no trecho de afloramento da tubulação, localizada em frente ao tanque TQ-2628 na rua “3” após escavação e correção do trecho com desalinhamento e se necessário substituir o trecho de tubulação desalinhado. Isométrico folha 22.</t>
  </si>
  <si>
    <t xml:space="preserve"> Instalar fita de proteção mecânica e anticorrosiva nos seguintes locais:
- Interface de afloramento da tubulação ø12” junto ao solo, a jusante do suporte S-167 localizada na rua “E” (Conferir isométrico folha 12) 
- Interface de afloramento da tubulação ø4” junto ao solo da árvore de hidrante a jusante do suporte S-167 localizada na rua “E” (Conferir isométrico folha 12).
- Interface de afloramento da tubulação ø4” junto ao solo, derivação para canhão a jusante do suporte S-167 localizada na rua “E” (Conferir isométrico folha 12).
- Interfaces de afloramento das tubulações ø10” e ø12” junto ao solo, a montante do suporte S-188 localizada na rua “3” (Conferir isométrico folha 13) (foto 22)
- Interface de afloramento da tubulação ø4” junto ao solo, derivação para canhão a jusante do suporte S-184 localizada na rua “C” (Conferir isométrico folha 14).
- Interface de afloramento da tubulação ø4” junto ao solo da árvore de hidrante a jusante do suporte S-185 localizada na rua “C” (Conferir isométrico folha 14).
- Interface de afloramento da tubulação ø4” junto ao solo para cap localizado na rua “F” em frente ao tanque TQ-2632(Conferir isométrico folha 15).
- Interfaces de afloramento da tubulação ø4” junto ao solo, derivação para canhão a montante do suporte S-241 localizada na rua “1” (Conferir isométrico folha 17).
- Interfaces de afloramento da tubulação ø4” junto ao solo, derivação para canhão a montante do suporte S-255 localizada na rua “1” (Conferir isométrico folha 18).
- Interfaces de afloramento da tubulação ø12” junto ao solo, a montante do suporte S-250 e a jusante do suporte S-249 localizada na rua “1” (Conferir isométrico folha 18)
- Interface de afloramento da tubulação ø4” junto ao solo da árvore de hidrante localizado na rua “F” em frente ao tanque TQ-2636 (Conferir isométrico folha 20).
- Interface de afloramento da tubulação ø4” junto ao solo para cap localizado na rua “F” em frente ao tanque TQ-2633(Conferir isométrico folha 20).
</t>
  </si>
  <si>
    <t>Efetuar calibração e manutenção no indicador de pressão instalado a jusante do suporte S-170 próximo ao vaso de LGE 2605 e no indicador de pressão instalado a montante do suporte S-176.</t>
  </si>
  <si>
    <t>Efetuar substituição da chapa base e vergalhão do suporte S-240.</t>
  </si>
  <si>
    <t>Efetuar substituição dos suportes S-269 a S-273.</t>
  </si>
  <si>
    <t xml:space="preserve">  Instalar fita de proteção mecânica e anticorrosiva nos seguintes locais:
Interface de afloramento da tubulação ø4” junto ao solo da árvore de hidrante localizado na rua “4” em frente ao tanque TQ-2642 (Conferir isométrico folha 20).
- Interface de afloramento da tubulação ø4” junto ao solo da árvore de hidrante localizado na rua “4” em frente a área sinistrada (Conferir isométrico folha 21).
- Interface de afloramento da tubulação ø4” junto ao solo, derivação para canhão localizada na rua “4” em frente a área sinistrada (Conferir isométrico folha 21).
- Interfaces de afloramento da tubulação ø14” junto ao solo, localizada na rua “A” em frente ao tanque TQ-2628 (Conferir isométrico folha 22) (foto 23)
- Interfaces de afloramento da tubulação ø14” junto ao solo, localizada na rua “3” em frente ao tanque TQ-2628 (Conferir isométrico folha 22)
- Interface de afloramento da tubulação ø12” junto ao solo, localizada na rua “3” em frente a área sinistrada na derivação para pipe rack (Conferir isométrico folha 22)</t>
  </si>
  <si>
    <t>Substituir as 02 válvulas de bloqueio gaveta ø8” instaladas no trecho de afloramento da tubulação, localizada em frente ao tanque TQ-2633 na rua “4”. (válvulas com corrosão atmosférica de intensidade média a severa). Conferir isométrico folha 24.</t>
  </si>
  <si>
    <t>02 válvulas gaveta / ø8”.</t>
  </si>
  <si>
    <t>Substituir os flanges 8” inferiores de ligação com as 02 válvulas de bloqueio gaveta no trecho de afloramento da tubulação, localizada em frente ao tanque TQ-2633 na rua “4”. (flanges com corrosão atmosférica de intensidade média a severa). Conferir isométrico folha 24.</t>
  </si>
  <si>
    <t>02 flanges pescoço / 8”.</t>
  </si>
  <si>
    <t>Substituir os elementos de fixação das 07 válvulas gaveta ø8” instaladas no trecho de afloramento da tubulação, localizada em frente ao tanque TQ-2643 na rua “4”. (parafusos e porcas com corrosão atmosférica de intensidade média a severa). Conferir isométrico folha 24.</t>
  </si>
  <si>
    <t>Substituir trecho tubulação ø2½” da válvula angular do hidrante instalado a jusante do suporte S-300 localizado na área de containeres das contratadas (trecho com corrosão atmosférica de intensidade média a severa). Conferir isométrico folha 26.</t>
  </si>
  <si>
    <t>Instalar 03 suportes no trecho da tubulação entre os suportes S-293 e S-294 localizado próximo ao estacionamento junto ao muro lado sul. (trecho +- 30 metros sem suportação). Conferir isométrico folhas 24 e 25.</t>
  </si>
  <si>
    <t>Pintura e civil</t>
  </si>
  <si>
    <t xml:space="preserve">Instalar fita de proteção mecânica e anticorrosiva nos seguintes locais:
- Interface de afloramento da tubulação ø8” junto ao solo, a montante do suporte S-289 localizada na rua “4” próximo ao vaso de LGE - 2603 (Conferir isométrico folha 24) 
- Interfaces de afloramento das tubulações ø8” do trecho de afloramento da tubulação, localizada em frente ao tanque TQ-2633 na rua “4”. (Conferir isométrico folha 24).
- Interface de afloramento da tubulação ø4” junto ao solo, árvore de hidrantes localizada próximo ao estacionamento. (Conferir isométrico folha 26).
- Interface de afloramento da tubulação ø4” junto ao solo, árvore de hidrantes localizada em frente ao tanque TQ-2637 na rua “4”. (Conferir isométrico folha 25).
- Interface de afloramento da tubulação ø4” junto ao solo, canhão localizado próximo as plataformas de carregamento na rua “G”. Conferir isométrico folha 25
</t>
  </si>
  <si>
    <t>Efetuar calibração e manutenção no indicador de pressão instalado a jusante do suporte S-289 próximo ao vaso de LGE-2603 e no indicador de pressão instalado junto a arvore do hidrante em frente ao almoxarifado na área administrativa. Conferir isométrico folhas 24 e 26.</t>
  </si>
  <si>
    <t>Substituir trecho tubulação ø12” junto ao suporte S-274, pipe rack em frente a área sinistrada na rua “3” (trecho com amassamento acentuado no tê e na tubulação). Conferir isométrico folha 22.</t>
  </si>
  <si>
    <t xml:space="preserve">Tubo 2,5m / ø12”.
01 Tê Redução ø10”x ø12”.
</t>
  </si>
  <si>
    <t xml:space="preserve"> Remover os 02 vent’s com duplo bloqueio instalados entre os suportes S-08 e S-11 e instalar plug roscado ¾”. Conferir isométrico folha 01.</t>
  </si>
  <si>
    <t>Remover calço metálico e Instalar vergalhão no suporte S-43. Conferir isométrico folha 04.</t>
  </si>
  <si>
    <t>Remover calço de madeira e Instalar vergalhão no suporte S-161. Conferir isométrico folha 11.</t>
  </si>
  <si>
    <t>Instalar vergalhão e remover dispositivos provisórios de montagem junto ao suporte      S-167. Conferir isométrico folha 11.</t>
  </si>
  <si>
    <t>Efetuar manutenção geral da válvula de bloqueio gaveta 10” instalada a jusante do suporte S-42 (vazamento pelo preme gaxeta). Conferir isométrico folha 04.</t>
  </si>
  <si>
    <t>Substituir o suporte metálico S-278 (suporte com corrosão atmosférica intensidade média a severa). Conferir isométrico folha 22.</t>
  </si>
  <si>
    <t>Substituir trecho tubulação ø12”, curva ø12” e o dreno flangeado ø2”, localizado a montante do suporte S-110 na trincheira da rua “C” (trecho, curva e dreno com corrosão atmosférica de intensidade média a severa).Conferir isométrico folha 08.</t>
  </si>
  <si>
    <t xml:space="preserve"> Tubo 500mm / ø12”.
 01 curva 90° / ø12”.
 Tubo 150mm / ø2”.
 01 curva 90° / ø2”.
 01 flange de pescoço / 2”.
 01 flange cego / 2”.
</t>
  </si>
  <si>
    <t>Substituir trecho tubulação ø12” a partir do tê a jusante do suporte S-113 até a redução  ø10”x ø12” a jusante do suporte S-118 (trecho com corrosão atmosférica de intensidade média a severa na geratriz inferior). Conferir isométrico folha 08.</t>
  </si>
  <si>
    <t xml:space="preserve">Tubo 32m / ø12”.
 - 01 tê / ø12”.
 - 01 redução concêntrica / ø10”x ø12”.
</t>
  </si>
  <si>
    <t>Substituir trecho tubulação ø10” e a curva ø10” localizado a jusante do suporte S-183 (trecho e curva com corrosão atmosférica de intensidade média a severa). Conferir isométrico folha 14.</t>
  </si>
  <si>
    <t xml:space="preserve">Tubo 300mm / ø10”.
01 curva 90° / ø10”.                  
</t>
  </si>
  <si>
    <t xml:space="preserve"> Substituir trecho tubulação ø6” e   ø12” a partir do tê de derivação ø12” até curva inferior ø6” a montante do suporte S-168 e o dreno flangeado ø2”, localizado na trincheira da rua “2” (trecho e dreno com corrosão atmosférica de intensidade média a severa). Conferir isométrico folha 12.</t>
  </si>
  <si>
    <t xml:space="preserve">Tubo 700mm / ø12”.
01 redução excêntrica / ø6”x ø12”.
Tubo 3m / ø6”.
Tubo 150mm / ø2”.
 01 curva 90° / ø2”.
 01 flange de pescoço / 2”.
 01 flange cego / 2”.
</t>
  </si>
  <si>
    <t xml:space="preserve"> Substituir trecho tubulação ø8” a partir da curva inferior a montante do suporte 
S-171 (trecho com corrosão atmosférica de intensidade média a severa). Conferir isométrico folha 12. 
</t>
  </si>
  <si>
    <t>Tubo 3m / ø8”.</t>
  </si>
  <si>
    <t xml:space="preserve">Instalar fita de proteção mecânica e anticorrosiva na Interface de afloramento da tubulação ø12” junto ao muro da trincheira rua “C”, a montante do suporte S-184.  Conferir isométrico folha 14. </t>
  </si>
  <si>
    <t xml:space="preserve"> Efetuar substituição da chapa base e vergalhão dos suportes S-184, S-185, S-186 e S-187 (suportes com corrosão atmosférica de intensidade média a severa)</t>
  </si>
  <si>
    <t>Efetuar substituição dos suportes metálicos S-168A, S-168B, S-168C, S-173, S-174, S-178, S-179, S-180, S-181, S-181A, S-182 e S-183 (suportes com corrosão atmosférica de intensidade média a severa)</t>
  </si>
  <si>
    <t>Recomendação / Atividade</t>
  </si>
  <si>
    <t>Substituição e ou Reposição de grade de canaleta no Dique</t>
  </si>
  <si>
    <t>Pintura de superfície externa do costado e teto junto ao tanque, inclusive bocais</t>
  </si>
  <si>
    <t>Instalar placa de identificação no costado em local de fácil visualização.</t>
  </si>
  <si>
    <t>mec</t>
  </si>
  <si>
    <t>EQUIPAMENTOS DE APOIO</t>
  </si>
  <si>
    <t>Mobilização e Desmbilização do Equipamento acima</t>
  </si>
  <si>
    <t>vb</t>
  </si>
  <si>
    <t>Locação de Andaime interno e externo</t>
  </si>
  <si>
    <t>EQUIP E APOIO</t>
  </si>
  <si>
    <r>
      <t>1.</t>
    </r>
    <r>
      <rPr>
        <b/>
        <sz val="10"/>
        <color rgb="FF000000"/>
        <rFont val="Arial"/>
        <family val="2"/>
      </rPr>
      <t> </t>
    </r>
    <r>
      <rPr>
        <b/>
        <sz val="10"/>
        <color theme="1"/>
        <rFont val="Arial"/>
        <family val="2"/>
      </rPr>
      <t>Substituir trecho tubulação ø2½” das 02 válvulas angulares do hidrante instalado próximo ao tanque R-2681 (trecho com corrosão atmosférica de intensidade média a severa). Isométrico folha 01.</t>
    </r>
  </si>
  <si>
    <t xml:space="preserve">4. Substituir cap da tubulação ø4” do hidrante instalado a montante do suporte S-37B na rua 1 (trecho com corrosão atmosférica de intensidade média a severa). Isométrico folha 04. </t>
  </si>
  <si>
    <t xml:space="preserve">Efetuar a substituição da extremidade da chapa do fundo próximo a região do costado do tanque em 100% da periferia do tanque  Material: ASTM A 283 Gr C/Esp: 5/16"              </t>
  </si>
  <si>
    <t>m2/mês</t>
  </si>
  <si>
    <t/>
  </si>
  <si>
    <t xml:space="preserve">Fabricação e instalação de BV’s e bocais em tetos DN até 6" (inclusive) em aço carbono </t>
  </si>
  <si>
    <t xml:space="preserve">Tanque </t>
  </si>
  <si>
    <t>6.8</t>
  </si>
  <si>
    <t>8.6</t>
  </si>
  <si>
    <t>8.20</t>
  </si>
  <si>
    <t>8.21</t>
  </si>
  <si>
    <t>11.9</t>
  </si>
  <si>
    <t>13.20</t>
  </si>
  <si>
    <t>7.1.2</t>
  </si>
  <si>
    <t>9.6</t>
  </si>
  <si>
    <t>2.1</t>
  </si>
  <si>
    <t>2.2</t>
  </si>
  <si>
    <t>1.2</t>
  </si>
  <si>
    <t xml:space="preserve">       PLANILHA DE PREÇO UNITÁRIO CONTRATO GUARDA-CHUVA DE ISOLAMENTO TÉRMICO (ARATU)</t>
  </si>
  <si>
    <t>1.3</t>
  </si>
  <si>
    <t>1.4</t>
  </si>
  <si>
    <t>1.1.1</t>
  </si>
  <si>
    <t>1.1.2</t>
  </si>
  <si>
    <t>1.2.1</t>
  </si>
  <si>
    <t>1.2.2</t>
  </si>
  <si>
    <t>1.3.1</t>
  </si>
  <si>
    <t>1.3.2</t>
  </si>
  <si>
    <t>1.4.1</t>
  </si>
  <si>
    <t>1.4.2</t>
  </si>
  <si>
    <t>1.5</t>
  </si>
  <si>
    <t>1.5.1</t>
  </si>
  <si>
    <t>1.5.2</t>
  </si>
  <si>
    <t>1.6</t>
  </si>
  <si>
    <t>1.6.1</t>
  </si>
  <si>
    <t>1.6.2</t>
  </si>
  <si>
    <t>1.7</t>
  </si>
  <si>
    <t>1.7.1</t>
  </si>
  <si>
    <t>1.7.2</t>
  </si>
  <si>
    <t>1.8.1</t>
  </si>
  <si>
    <t>1.8.2</t>
  </si>
  <si>
    <t>1.9</t>
  </si>
  <si>
    <t>2.3</t>
  </si>
  <si>
    <t>2.3.2</t>
  </si>
  <si>
    <t>2.4</t>
  </si>
  <si>
    <t>2.4.1</t>
  </si>
  <si>
    <t>2.4.2</t>
  </si>
  <si>
    <t>1.9.1</t>
  </si>
  <si>
    <t>1.9.2</t>
  </si>
  <si>
    <t>1.10.1</t>
  </si>
  <si>
    <t>1.10.2</t>
  </si>
  <si>
    <t>2.5</t>
  </si>
  <si>
    <t>2.5.1</t>
  </si>
  <si>
    <t>2.5.2</t>
  </si>
  <si>
    <t>2.2.1</t>
  </si>
  <si>
    <t>1.11</t>
  </si>
  <si>
    <t>1.11.1</t>
  </si>
  <si>
    <t>1.11.2</t>
  </si>
  <si>
    <t>2.6</t>
  </si>
  <si>
    <t>2.6.1</t>
  </si>
  <si>
    <t>2.6.2</t>
  </si>
  <si>
    <t>2.7</t>
  </si>
  <si>
    <t>2.7.1</t>
  </si>
  <si>
    <t>2.7.2</t>
  </si>
  <si>
    <t>3.1</t>
  </si>
  <si>
    <t>3.1.1</t>
  </si>
  <si>
    <t>3.1.2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</si>
  <si>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</si>
  <si>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</si>
  <si>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</si>
  <si>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</si>
  <si>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</si>
  <si>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</si>
  <si>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</si>
  <si>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</si>
  <si>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</si>
  <si>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</si>
  <si>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</si>
  <si>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</si>
  <si>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</si>
  <si>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</si>
  <si>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</si>
  <si>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4.1</t>
  </si>
  <si>
    <t>4.1.1</t>
  </si>
  <si>
    <t>4.1.2</t>
  </si>
  <si>
    <t>4.2</t>
  </si>
  <si>
    <t>5.1</t>
  </si>
  <si>
    <t>6.1</t>
  </si>
  <si>
    <t>6.1.1</t>
  </si>
  <si>
    <t>6.1.2</t>
  </si>
  <si>
    <t>6.2.1</t>
  </si>
  <si>
    <t>6.2.2</t>
  </si>
  <si>
    <t>7.1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</si>
  <si>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</si>
  <si>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</si>
  <si>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</si>
  <si>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</si>
  <si>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</si>
  <si>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</si>
  <si>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</si>
  <si>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</si>
  <si>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</si>
  <si>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</si>
  <si>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</si>
  <si>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38mm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</si>
  <si>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</si>
  <si>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63mm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</si>
  <si>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</si>
  <si>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</si>
  <si>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38mm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</si>
  <si>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</si>
  <si>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63mm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</si>
  <si>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</si>
  <si>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</si>
  <si>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</si>
  <si>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</si>
  <si>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</si>
  <si>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</si>
  <si>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</si>
  <si>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90mm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</si>
  <si>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</si>
  <si>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115mm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</si>
  <si>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</si>
  <si>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</si>
  <si>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</si>
  <si>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</si>
  <si>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</si>
  <si>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</si>
  <si>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</si>
  <si>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</si>
  <si>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80mm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</si>
  <si>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90mm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</si>
  <si>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</si>
  <si>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</si>
  <si>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</si>
  <si>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</si>
  <si>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</si>
  <si>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80mm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</si>
  <si>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Tubulações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</si>
  <si>
    <t>SERVIÇOS EM TUBULAÇÕES</t>
  </si>
  <si>
    <t>SERVIÇOS EM EQUIPAMENTOS - ISOLAMENTO FRIO</t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</si>
  <si>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</si>
  <si>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</si>
  <si>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</si>
  <si>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</si>
  <si>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</si>
  <si>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90mm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</si>
  <si>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</si>
  <si>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115mm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</si>
  <si>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</si>
  <si>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</si>
  <si>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</si>
  <si>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160mm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</si>
  <si>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POLIURETANO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INJ.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170mm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</si>
  <si>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</si>
  <si>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40mm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</si>
  <si>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</si>
  <si>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POLISOCIANURATO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</si>
  <si>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Manta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Armaflex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</si>
  <si>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</si>
  <si>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</si>
  <si>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</si>
  <si>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80mm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</si>
  <si>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90mm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</si>
  <si>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FOAM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GLASS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</si>
  <si>
    <t>SERVIÇOS EM EQUIPAMENTOS - ISOLAMENTO QUENTE</t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</si>
  <si>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</si>
  <si>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38mm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</si>
  <si>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</si>
  <si>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63mm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</si>
  <si>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SILICATO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CÁLCIO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</si>
  <si>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38mm</t>
    </r>
    <r>
      <rPr>
        <sz val="10"/>
        <rFont val="Times New Roman"/>
        <family val="1"/>
      </rPr>
      <t xml:space="preserve"> </t>
    </r>
    <r>
      <rPr>
        <sz val="10"/>
        <color rgb="FF00AF50"/>
        <rFont val="Bookman Old Style"/>
        <family val="1"/>
      </rPr>
      <t>(PAINEL)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</si>
  <si>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(PAINEL)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</si>
  <si>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63mm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(PAINEL)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</si>
  <si>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(PAINEL)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</si>
  <si>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(PAINEL)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</si>
  <si>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FIBRA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CERAMICA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</si>
  <si>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FIBRA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CERAMICA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38mm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</si>
  <si>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FIBRA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CERAMICA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</si>
  <si>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MANTA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</si>
  <si>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MANTA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</si>
  <si>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MANTA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</si>
  <si>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ALMOF.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</si>
  <si>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Equipamentos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ALMOF.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LÃ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ROCHA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75mm</t>
    </r>
  </si>
  <si>
    <t>SERVIÇOS COM AEROGEL (TUBULAÇÃOES E EQUIPAMENTOS)</t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</si>
  <si>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quente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AEROGEL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</si>
  <si>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quente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AEROGEL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</si>
  <si>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frio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AEROGEL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5mm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</si>
  <si>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frio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AEROGEL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10mm</t>
    </r>
  </si>
  <si>
    <t>SUPORTE EM POLIISOCIANURATO PARA TUBULAÇÕES EM ALTA DESNIDADE</t>
  </si>
  <si>
    <t>Fornecimento de Suporte de Alta Densidade (350kg/m³) - Poliisocianurato</t>
  </si>
  <si>
    <t>SERVIÇO DE PROTEÇÃO MECÃNICA EM EQUIPAMENTOS E TUBULAÇOES</t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</si>
  <si>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Proteção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Mecânica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-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Alumínio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</si>
  <si>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Proteção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Mecânica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-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Alumínio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Corrugado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</si>
  <si>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Proteção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Mecânica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-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Galvalume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</si>
  <si>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Proteção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Mecânica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-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Chapa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Galvanizada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</si>
  <si>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Proteção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Mecânica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-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Chapa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Plástica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</si>
  <si>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Proteção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Mecânica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-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Grade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alumínio</t>
    </r>
  </si>
  <si>
    <t>FIREPROOF</t>
  </si>
  <si>
    <t>Serviço de aplicação de armamassa contra fogo em equipamentos</t>
  </si>
  <si>
    <t>SERVIÇOS DE APOIO TÉCNICO DE CAMPO</t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</si>
  <si>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Encarregado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</si>
  <si>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Funilaria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</si>
  <si>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Isolamento</t>
    </r>
  </si>
  <si>
    <r>
      <rPr>
        <sz val="10"/>
        <rFont val="Bookman Old Style"/>
        <family val="1"/>
      </rPr>
      <t>Serviço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Refratário</t>
    </r>
  </si>
  <si>
    <r>
      <rPr>
        <b/>
        <sz val="10"/>
        <color rgb="FF595959"/>
        <rFont val="Bookman Old Style"/>
        <family val="1"/>
      </rPr>
      <t xml:space="preserve">NOTAS:
</t>
    </r>
    <r>
      <rPr>
        <sz val="10"/>
        <color rgb="FF595959"/>
        <rFont val="Bookman Old Style"/>
        <family val="1"/>
      </rPr>
      <t>-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O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Cálculo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da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área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de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Isolamento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será</t>
    </r>
    <r>
      <rPr>
        <sz val="10"/>
        <color rgb="FF595959"/>
        <rFont val="Times New Roman"/>
        <family val="1"/>
      </rPr>
      <t xml:space="preserve"> </t>
    </r>
    <r>
      <rPr>
        <sz val="10"/>
        <color rgb="FF595959"/>
        <rFont val="Bookman Old Style"/>
        <family val="1"/>
      </rPr>
      <t>conforme</t>
    </r>
  </si>
  <si>
    <t>Serviços em Regime Especial de Trabalho</t>
  </si>
  <si>
    <r>
      <rPr>
        <sz val="10"/>
        <rFont val="Bookman Old Style"/>
        <family val="1"/>
      </rPr>
      <t>Serviços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horas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extras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Segunda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à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Sexta-Feira</t>
    </r>
  </si>
  <si>
    <r>
      <rPr>
        <sz val="10"/>
        <rFont val="Bookman Old Style"/>
        <family val="1"/>
      </rPr>
      <t>Serviços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horas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extras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Sábados,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Domingos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Feriados</t>
    </r>
  </si>
  <si>
    <r>
      <rPr>
        <sz val="10"/>
        <rFont val="Bookman Old Style"/>
        <family val="1"/>
      </rPr>
      <t>Serviços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realizados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entre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22:00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05:00h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(acréscimo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por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adicional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noturno)</t>
    </r>
  </si>
  <si>
    <r>
      <rPr>
        <sz val="10"/>
        <rFont val="Bookman Old Style"/>
        <family val="1"/>
      </rPr>
      <t>Serviços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homem-hora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realizados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desmobilização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até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30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dias</t>
    </r>
  </si>
  <si>
    <r>
      <rPr>
        <sz val="10"/>
        <rFont val="Bookman Old Style"/>
        <family val="1"/>
      </rPr>
      <t>Serviços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homem-hora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realizados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com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desmobilização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até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90</t>
    </r>
    <r>
      <rPr>
        <sz val="10"/>
        <rFont val="Times New Roman"/>
        <family val="1"/>
      </rPr>
      <t xml:space="preserve"> </t>
    </r>
    <r>
      <rPr>
        <sz val="10"/>
        <rFont val="Bookman Old Style"/>
        <family val="1"/>
      </rPr>
      <t>dias</t>
    </r>
  </si>
  <si>
    <t>Fator</t>
  </si>
  <si>
    <t>hh</t>
  </si>
  <si>
    <t>fator mult</t>
  </si>
  <si>
    <t>fator correção</t>
  </si>
  <si>
    <t>fator 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</si>
</sst>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_);[Red]\(&quot;R$&quot;\ #,##0\)"/>
    <numFmt numFmtId="165" formatCode="&quot;R$&quot;\ #,##0.00_);[Red]\(&quot;R$&quot;\ #,##0.00\)"/>
    <numFmt numFmtId="166" formatCode="#\,##0.00"/>
    <numFmt numFmtId="167" formatCode="_-* #,##0.00\ _€_-;\-* #,##0.00\ _€_-;_-* &quot;-&quot;??\ _€_-;_-@_-"/>
    <numFmt numFmtId="168" formatCode="#\,##0."/>
    <numFmt numFmtId="169" formatCode="\$#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_([$€]* #,##0.00_);_([$€]* \(#,##0.00\);_([$€]* &quot;-&quot;??_);_(@_)"/>
    <numFmt numFmtId="174" formatCode="#.00"/>
    <numFmt numFmtId="175" formatCode="0.000"/>
    <numFmt numFmtId="176" formatCode="_ * #,##0.00_ ;_ * \-#,##0.00_ ;_ * &quot;-&quot;??_ ;_ @_ "/>
    <numFmt numFmtId="177" formatCode="_-* #,##0\ _F_-;\-* #,##0\ _F_-;_-* &quot;-&quot;\ _F_-;_-@_-"/>
    <numFmt numFmtId="178" formatCode="_(&quot;Cr$&quot;* #,##0.00_);_(&quot;Cr$&quot;* \(#,##0.00\);_(&quot;Cr$&quot;* &quot;-&quot;??_);_(@_)"/>
    <numFmt numFmtId="179" formatCode="_(&quot;R$ &quot;* #,##0.00_);_(&quot;R$ &quot;* \(#,##0.00\);_(&quot;R$ &quot;* &quot;-&quot;??_);_(@_)"/>
    <numFmt numFmtId="180" formatCode="_-* #,##0\ &quot;F&quot;_-;\-* #,##0\ &quot;F&quot;_-;_-* &quot;-&quot;\ &quot;F&quot;_-;_-@_-"/>
    <numFmt numFmtId="181" formatCode="#,##0.00\ &quot;F&quot;;[Red]\-#,##0.00\ &quot;F&quot;"/>
    <numFmt numFmtId="182" formatCode="0.00_)"/>
    <numFmt numFmtId="183" formatCode="%#.00"/>
    <numFmt numFmtId="184" formatCode="00"/>
    <numFmt numFmtId="185" formatCode="0.0%"/>
    <numFmt numFmtId="186" formatCode="#,"/>
    <numFmt numFmtId="187" formatCode="_(* #,##0.00_);_(* \(#,##0.00\);_(* \-??_);_(@_)"/>
    <numFmt numFmtId="188" formatCode="_(* #,##0.0000_);_(* \(#,##0.0000\);_(* &quot;-&quot;??_);_(@_)"/>
    <numFmt numFmtId="189" formatCode="&quot;R$ &quot;#,##0_);&quot;(R$ &quot;#,##0\)"/>
    <numFmt numFmtId="190" formatCode="_(* #,##0.0_);_(* \(#,##0.0\);_(* &quot;-&quot;??_);_(@_)"/>
    <numFmt numFmtId="191" formatCode="&quot;R$ &quot;#,##0_);[Red]\(&quot;R$ &quot;#,##0\)"/>
    <numFmt numFmtId="192" formatCode="_-&quot;L.&quot;\ * #,##0_-;\-&quot;L.&quot;\ * #,##0_-;_-&quot;L.&quot;\ * &quot;-&quot;_-;_-@_-"/>
    <numFmt numFmtId="193" formatCode="_(&quot;R$ &quot;* #,##0_);_(&quot;R$ &quot;* \(#,##0\);_(&quot;R$ &quot;* &quot;-&quot;_);_(@_)"/>
    <numFmt numFmtId="194" formatCode="&quot;Data: &quot;dd/mm/yyyy"/>
    <numFmt numFmtId="195" formatCode="0.00&quot; m &quot;"/>
    <numFmt numFmtId="196" formatCode="dd/mm/yy;@"/>
    <numFmt numFmtId="197" formatCode="_-[$R$-416]\ * #,##0.00_-;\-[$R$-416]\ * #,##0.00_-;_-[$R$-416]\ * &quot;-&quot;??_-;_-@_-"/>
    <numFmt numFmtId="198" formatCode="#,##0.00_ ;\-#,##0.00\ 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sz val="11"/>
      <color rgb="FF006100"/>
      <name val="Calibri"/>
      <family val="2"/>
      <scheme val="minor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u/>
      <sz val="9.1999999999999993"/>
      <color indexed="36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sz val="10"/>
      <name val="Courier"/>
      <family val="3"/>
    </font>
    <font>
      <sz val="11"/>
      <color indexed="62"/>
      <name val="Calibri"/>
      <family val="2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0"/>
      <name val="Helv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12"/>
      <name val="Dutch"/>
    </font>
    <font>
      <b/>
      <i/>
      <sz val="16"/>
      <name val="Helv"/>
    </font>
    <font>
      <sz val="8"/>
      <name val="Arial Black"/>
      <family val="2"/>
    </font>
    <font>
      <sz val="12"/>
      <name val="宋体"/>
      <charset val="134"/>
    </font>
    <font>
      <sz val="11"/>
      <color indexed="10"/>
      <name val="Calibri"/>
      <family val="2"/>
    </font>
    <font>
      <sz val="1"/>
      <color indexed="18"/>
      <name val="Courier"/>
      <family val="3"/>
    </font>
    <font>
      <sz val="11"/>
      <color indexed="8"/>
      <name val="Arial Narrow"/>
      <family val="2"/>
    </font>
    <font>
      <u/>
      <sz val="10.45"/>
      <color indexed="36"/>
      <name val="SWISS"/>
    </font>
    <font>
      <b/>
      <sz val="18"/>
      <color indexed="56"/>
      <name val="Cambria"/>
      <family val="2"/>
    </font>
    <font>
      <b/>
      <sz val="15"/>
      <color indexed="48"/>
      <name val="Calibri"/>
      <family val="2"/>
    </font>
    <font>
      <b/>
      <sz val="15"/>
      <color indexed="56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b/>
      <sz val="18"/>
      <color indexed="48"/>
      <name val="Cambria"/>
      <family val="2"/>
    </font>
    <font>
      <b/>
      <sz val="1"/>
      <color indexed="8"/>
      <name val="Courier"/>
      <family val="3"/>
    </font>
    <font>
      <b/>
      <sz val="12"/>
      <color indexed="10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 New"/>
      <family val="3"/>
    </font>
    <font>
      <sz val="11"/>
      <name val="굴림체"/>
      <family val="3"/>
      <charset val="129"/>
    </font>
    <font>
      <sz val="11"/>
      <color rgb="FFFF000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AF50"/>
      <name val="Bookman Old Style"/>
      <family val="1"/>
    </font>
    <font>
      <sz val="16"/>
      <color theme="1"/>
      <name val="Arial"/>
      <family val="2"/>
    </font>
    <font>
      <sz val="16"/>
      <name val="Arial"/>
      <family val="2"/>
    </font>
    <font>
      <b/>
      <sz val="10"/>
      <color rgb="FF595959"/>
      <name val="Bookman Old Style"/>
      <family val="1"/>
    </font>
    <font>
      <sz val="10"/>
      <color rgb="FF595959"/>
      <name val="Bookman Old Style"/>
      <family val="1"/>
    </font>
    <font>
      <sz val="10"/>
      <color rgb="FF595959"/>
      <name val="Times New Roman"/>
      <family val="1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indexed="51"/>
        <bgColor indexed="41"/>
      </patternFill>
    </fill>
    <fill>
      <patternFill patternType="solid">
        <fgColor indexed="24"/>
        <bgColor indexed="4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52"/>
      </patternFill>
    </fill>
    <fill>
      <patternFill patternType="solid">
        <fgColor indexed="50"/>
        <bgColor indexed="1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gray125">
        <f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15">
    <xf numFmtId="0" fontId="0" fillId="0" borderId="0"/>
    <xf numFmtId="0" fontId="6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9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9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32" borderId="0" applyNumberFormat="0" applyBorder="0" applyAlignment="0" applyProtection="0"/>
    <xf numFmtId="0" fontId="14" fillId="0" borderId="0" applyNumberFormat="0" applyAlignment="0"/>
    <xf numFmtId="0" fontId="8" fillId="0" borderId="0" applyNumberFormat="0" applyFont="0" applyBorder="0" applyAlignment="0"/>
    <xf numFmtId="0" fontId="20" fillId="7" borderId="0" applyNumberFormat="0" applyBorder="0" applyAlignment="0" applyProtection="0"/>
    <xf numFmtId="37" fontId="14" fillId="0" borderId="0" applyFill="0" applyBorder="0">
      <alignment horizontal="left"/>
    </xf>
    <xf numFmtId="37" fontId="14" fillId="0" borderId="0" applyFill="0" applyBorder="0">
      <alignment horizontal="left"/>
    </xf>
    <xf numFmtId="37" fontId="14" fillId="0" borderId="0" applyFill="0" applyBorder="0">
      <alignment horizontal="left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1" fillId="8" borderId="0" applyNumberFormat="0" applyBorder="0" applyAlignment="0" applyProtection="0"/>
    <xf numFmtId="0" fontId="22" fillId="33" borderId="5" applyNumberFormat="0" applyAlignment="0" applyProtection="0"/>
    <xf numFmtId="0" fontId="19" fillId="34" borderId="5" applyNumberFormat="0" applyAlignment="0" applyProtection="0"/>
    <xf numFmtId="0" fontId="19" fillId="34" borderId="5" applyNumberFormat="0" applyAlignment="0" applyProtection="0"/>
    <xf numFmtId="0" fontId="19" fillId="34" borderId="5" applyNumberFormat="0" applyAlignment="0" applyProtection="0"/>
    <xf numFmtId="0" fontId="23" fillId="0" borderId="0"/>
    <xf numFmtId="0" fontId="24" fillId="35" borderId="6" applyNumberFormat="0" applyAlignment="0" applyProtection="0"/>
    <xf numFmtId="0" fontId="25" fillId="0" borderId="7" applyNumberFormat="0" applyFill="0" applyAlignment="0" applyProtection="0"/>
    <xf numFmtId="0" fontId="21" fillId="36" borderId="6" applyNumberFormat="0" applyAlignment="0" applyProtection="0"/>
    <xf numFmtId="0" fontId="21" fillId="36" borderId="6" applyNumberFormat="0" applyAlignment="0" applyProtection="0"/>
    <xf numFmtId="0" fontId="21" fillId="36" borderId="6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4" fillId="35" borderId="6" applyNumberFormat="0" applyAlignment="0" applyProtection="0"/>
    <xf numFmtId="166" fontId="26" fillId="0" borderId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6" fillId="0" borderId="0">
      <protection locked="0"/>
    </xf>
    <xf numFmtId="168" fontId="26" fillId="0" borderId="0">
      <protection locked="0"/>
    </xf>
    <xf numFmtId="0" fontId="7" fillId="37" borderId="2" applyFill="0" applyBorder="0" applyAlignment="0" applyProtection="0">
      <alignment vertical="center"/>
      <protection locked="0"/>
    </xf>
    <xf numFmtId="169" fontId="26" fillId="0" borderId="0">
      <protection locked="0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6" fillId="0" borderId="0">
      <protection locked="0"/>
    </xf>
    <xf numFmtId="172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" fillId="0" borderId="0" applyFill="0" applyBorder="0"/>
    <xf numFmtId="0" fontId="27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32" borderId="0" applyNumberFormat="0" applyBorder="0" applyAlignment="0" applyProtection="0"/>
    <xf numFmtId="0" fontId="24" fillId="21" borderId="5" applyNumberFormat="0" applyAlignment="0" applyProtection="0"/>
    <xf numFmtId="0" fontId="24" fillId="21" borderId="5" applyNumberFormat="0" applyAlignment="0" applyProtection="0"/>
    <xf numFmtId="0" fontId="24" fillId="21" borderId="5" applyNumberFormat="0" applyAlignment="0" applyProtection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4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/>
    <xf numFmtId="0" fontId="10" fillId="10" borderId="0" applyNumberFormat="0" applyBorder="0" applyAlignment="0" applyProtection="0"/>
    <xf numFmtId="38" fontId="14" fillId="3" borderId="0" applyNumberFormat="0" applyBorder="0" applyAlignment="0" applyProtection="0"/>
    <xf numFmtId="0" fontId="5" fillId="0" borderId="4" applyNumberFormat="0" applyAlignment="0" applyProtection="0">
      <alignment horizontal="left" vertical="center"/>
    </xf>
    <xf numFmtId="0" fontId="5" fillId="0" borderId="3">
      <alignment horizontal="left"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2" fillId="0" borderId="0"/>
    <xf numFmtId="0" fontId="33" fillId="11" borderId="5" applyNumberFormat="0" applyAlignment="0" applyProtection="0"/>
    <xf numFmtId="10" fontId="14" fillId="5" borderId="1" applyNumberFormat="0" applyBorder="0" applyAlignment="0" applyProtection="0"/>
    <xf numFmtId="175" fontId="14" fillId="43" borderId="0" applyFont="0" applyBorder="0">
      <alignment horizontal="right"/>
    </xf>
    <xf numFmtId="175" fontId="14" fillId="43" borderId="0" applyFont="0" applyBorder="0">
      <alignment horizontal="right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7" applyNumberFormat="0" applyFill="0" applyAlignment="0" applyProtection="0"/>
    <xf numFmtId="0" fontId="6" fillId="0" borderId="0"/>
    <xf numFmtId="0" fontId="32" fillId="0" borderId="0"/>
    <xf numFmtId="0" fontId="32" fillId="0" borderId="0"/>
    <xf numFmtId="0" fontId="6" fillId="0" borderId="0">
      <alignment horizontal="centerContinuous" vertical="justify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1" fillId="0" borderId="0" applyAlignment="0">
      <alignment horizontal="center"/>
    </xf>
    <xf numFmtId="166" fontId="6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44" borderId="0" applyNumberFormat="0" applyBorder="0" applyAlignment="0" applyProtection="0"/>
    <xf numFmtId="0" fontId="39" fillId="0" borderId="0"/>
    <xf numFmtId="182" fontId="40" fillId="0" borderId="0"/>
    <xf numFmtId="0" fontId="6" fillId="0" borderId="0"/>
    <xf numFmtId="0" fontId="6" fillId="0" borderId="0"/>
    <xf numFmtId="0" fontId="41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42" fillId="0" borderId="0">
      <alignment vertical="center"/>
    </xf>
    <xf numFmtId="0" fontId="6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8" fillId="0" borderId="0"/>
    <xf numFmtId="0" fontId="6" fillId="0" borderId="0"/>
    <xf numFmtId="0" fontId="4" fillId="0" borderId="0">
      <alignment horizontal="left" vertical="center" indent="12"/>
    </xf>
    <xf numFmtId="0" fontId="14" fillId="0" borderId="2" applyBorder="0">
      <alignment horizontal="left" vertical="center" wrapText="1" indent="2"/>
      <protection locked="0"/>
    </xf>
    <xf numFmtId="0" fontId="14" fillId="0" borderId="2" applyBorder="0">
      <alignment horizontal="left" vertical="center" wrapText="1" indent="3"/>
      <protection locked="0"/>
    </xf>
    <xf numFmtId="0" fontId="6" fillId="0" borderId="0"/>
    <xf numFmtId="0" fontId="6" fillId="45" borderId="10" applyNumberFormat="0" applyFont="0" applyAlignment="0" applyProtection="0"/>
    <xf numFmtId="0" fontId="6" fillId="14" borderId="10" applyNumberFormat="0" applyAlignment="0" applyProtection="0"/>
    <xf numFmtId="0" fontId="6" fillId="14" borderId="10" applyNumberFormat="0" applyAlignment="0" applyProtection="0"/>
    <xf numFmtId="0" fontId="2" fillId="45" borderId="10" applyNumberFormat="0" applyFont="0" applyAlignment="0" applyProtection="0"/>
    <xf numFmtId="0" fontId="6" fillId="45" borderId="10" applyNumberFormat="0" applyFont="0" applyAlignment="0" applyProtection="0"/>
    <xf numFmtId="0" fontId="37" fillId="33" borderId="11" applyNumberFormat="0" applyAlignment="0" applyProtection="0"/>
    <xf numFmtId="183" fontId="26" fillId="0" borderId="0">
      <protection locked="0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0" fontId="12" fillId="0" borderId="12" applyNumberFormat="0" applyFont="0" applyBorder="0" applyAlignment="0"/>
    <xf numFmtId="166" fontId="26" fillId="0" borderId="0">
      <protection locked="0"/>
    </xf>
    <xf numFmtId="166" fontId="26" fillId="0" borderId="0">
      <protection locked="0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14" fillId="0" borderId="0" applyFill="0" applyBorder="0">
      <alignment horizontal="center"/>
    </xf>
    <xf numFmtId="184" fontId="14" fillId="0" borderId="0" applyFill="0" applyBorder="0">
      <alignment horizontal="center"/>
    </xf>
    <xf numFmtId="184" fontId="14" fillId="0" borderId="0" applyFill="0" applyBorder="0">
      <alignment horizontal="center"/>
    </xf>
    <xf numFmtId="37" fontId="14" fillId="0" borderId="0">
      <alignment horizontal="right"/>
      <protection locked="0"/>
    </xf>
    <xf numFmtId="37" fontId="14" fillId="0" borderId="0">
      <alignment horizontal="right"/>
      <protection locked="0"/>
    </xf>
    <xf numFmtId="37" fontId="14" fillId="0" borderId="0">
      <alignment horizontal="right"/>
      <protection locked="0"/>
    </xf>
    <xf numFmtId="9" fontId="6" fillId="0" borderId="0" applyFont="0" applyFill="0" applyBorder="0" applyAlignment="0" applyProtection="0"/>
    <xf numFmtId="9" fontId="14" fillId="0" borderId="0" applyFont="0" applyBorder="0">
      <alignment horizontal="right"/>
      <protection locked="0"/>
    </xf>
    <xf numFmtId="9" fontId="14" fillId="0" borderId="0" applyFont="0" applyBorder="0">
      <alignment horizontal="right"/>
      <protection locked="0"/>
    </xf>
    <xf numFmtId="185" fontId="14" fillId="0" borderId="0" applyFill="0" applyBorder="0">
      <alignment horizontal="right"/>
      <protection locked="0"/>
    </xf>
    <xf numFmtId="185" fontId="14" fillId="0" borderId="0" applyFill="0" applyBorder="0">
      <alignment horizontal="right"/>
      <protection locked="0"/>
    </xf>
    <xf numFmtId="185" fontId="14" fillId="0" borderId="0" applyFill="0" applyBorder="0">
      <alignment horizontal="right"/>
      <protection locked="0"/>
    </xf>
    <xf numFmtId="0" fontId="43" fillId="34" borderId="11" applyNumberFormat="0" applyAlignment="0" applyProtection="0"/>
    <xf numFmtId="0" fontId="43" fillId="34" borderId="11" applyNumberFormat="0" applyAlignment="0" applyProtection="0"/>
    <xf numFmtId="0" fontId="43" fillId="34" borderId="11" applyNumberFormat="0" applyAlignment="0" applyProtection="0"/>
    <xf numFmtId="0" fontId="37" fillId="33" borderId="11" applyNumberFormat="0" applyAlignment="0" applyProtection="0"/>
    <xf numFmtId="38" fontId="15" fillId="0" borderId="0" applyFont="0" applyFill="0" applyBorder="0" applyAlignment="0" applyProtection="0"/>
    <xf numFmtId="186" fontId="44" fillId="0" borderId="0">
      <protection locked="0"/>
    </xf>
    <xf numFmtId="186" fontId="44" fillId="0" borderId="0">
      <protection locked="0"/>
    </xf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" fillId="0" borderId="0"/>
    <xf numFmtId="37" fontId="14" fillId="0" borderId="0" applyFill="0" applyBorder="0">
      <alignment horizontal="right"/>
      <protection locked="0"/>
    </xf>
    <xf numFmtId="37" fontId="14" fillId="0" borderId="0" applyFill="0" applyBorder="0">
      <alignment horizontal="right"/>
      <protection locked="0"/>
    </xf>
    <xf numFmtId="37" fontId="14" fillId="0" borderId="0" applyFill="0" applyBorder="0">
      <alignment horizontal="right"/>
      <protection locked="0"/>
    </xf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49" fontId="54" fillId="5" borderId="17">
      <alignment horizontal="left" vertical="center" indent="1"/>
    </xf>
    <xf numFmtId="0" fontId="26" fillId="0" borderId="18">
      <protection locked="0"/>
    </xf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20">
      <protection locked="0"/>
    </xf>
    <xf numFmtId="19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  <xf numFmtId="0" fontId="42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4" borderId="0" xfId="0" applyFill="1"/>
    <xf numFmtId="0" fontId="58" fillId="4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vertical="center" wrapText="1"/>
    </xf>
    <xf numFmtId="0" fontId="5" fillId="46" borderId="1" xfId="0" applyFont="1" applyFill="1" applyBorder="1" applyAlignment="1">
      <alignment horizontal="center" vertical="center"/>
    </xf>
    <xf numFmtId="0" fontId="5" fillId="46" borderId="1" xfId="0" applyFont="1" applyFill="1" applyBorder="1" applyAlignment="1">
      <alignment vertical="center"/>
    </xf>
    <xf numFmtId="0" fontId="5" fillId="46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413" applyFont="1" applyBorder="1" applyAlignment="1"/>
    <xf numFmtId="0" fontId="6" fillId="0" borderId="1" xfId="0" applyFont="1" applyBorder="1" applyAlignment="1">
      <alignment horizontal="center"/>
    </xf>
    <xf numFmtId="44" fontId="0" fillId="0" borderId="1" xfId="0" applyNumberFormat="1" applyBorder="1"/>
    <xf numFmtId="0" fontId="59" fillId="0" borderId="1" xfId="0" applyFont="1" applyBorder="1" applyAlignment="1">
      <alignment horizontal="center"/>
    </xf>
    <xf numFmtId="0" fontId="60" fillId="0" borderId="1" xfId="0" applyFont="1" applyBorder="1"/>
    <xf numFmtId="0" fontId="60" fillId="0" borderId="1" xfId="0" applyFont="1" applyBorder="1" applyAlignment="1">
      <alignment horizontal="center"/>
    </xf>
    <xf numFmtId="44" fontId="60" fillId="0" borderId="1" xfId="413" applyFont="1" applyBorder="1" applyAlignment="1"/>
    <xf numFmtId="0" fontId="61" fillId="0" borderId="1" xfId="0" applyFont="1" applyBorder="1"/>
    <xf numFmtId="0" fontId="61" fillId="0" borderId="1" xfId="0" applyFont="1" applyBorder="1" applyAlignment="1">
      <alignment horizontal="center"/>
    </xf>
    <xf numFmtId="44" fontId="61" fillId="0" borderId="1" xfId="413" applyFont="1" applyBorder="1" applyAlignment="1"/>
    <xf numFmtId="0" fontId="58" fillId="4" borderId="0" xfId="0" applyFont="1" applyFill="1"/>
    <xf numFmtId="0" fontId="62" fillId="4" borderId="0" xfId="0" applyFont="1" applyFill="1" applyAlignment="1">
      <alignment vertical="center"/>
    </xf>
    <xf numFmtId="0" fontId="63" fillId="0" borderId="2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vertical="center" wrapText="1"/>
      <protection hidden="1"/>
    </xf>
    <xf numFmtId="43" fontId="17" fillId="0" borderId="1" xfId="414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43" fontId="62" fillId="4" borderId="0" xfId="414" applyFont="1" applyFill="1" applyAlignment="1">
      <alignment vertical="center"/>
    </xf>
    <xf numFmtId="0" fontId="62" fillId="4" borderId="1" xfId="0" applyFont="1" applyFill="1" applyBorder="1" applyAlignment="1">
      <alignment vertical="center"/>
    </xf>
    <xf numFmtId="43" fontId="65" fillId="0" borderId="1" xfId="414" applyFont="1" applyFill="1" applyBorder="1" applyAlignment="1">
      <alignment horizontal="center" vertical="center"/>
    </xf>
    <xf numFmtId="0" fontId="64" fillId="4" borderId="30" xfId="0" applyFont="1" applyFill="1" applyBorder="1" applyAlignment="1">
      <alignment horizontal="center" vertical="center" wrapText="1"/>
    </xf>
    <xf numFmtId="43" fontId="67" fillId="4" borderId="0" xfId="414" applyFont="1" applyFill="1" applyBorder="1" applyAlignment="1">
      <alignment horizontal="center" vertical="center" wrapText="1"/>
    </xf>
    <xf numFmtId="195" fontId="67" fillId="4" borderId="0" xfId="414" applyNumberFormat="1" applyFont="1" applyFill="1" applyBorder="1" applyAlignment="1">
      <alignment horizontal="center" vertical="center" wrapText="1"/>
    </xf>
    <xf numFmtId="0" fontId="64" fillId="4" borderId="0" xfId="0" applyFont="1" applyFill="1" applyAlignment="1">
      <alignment horizontal="center" vertical="center" wrapText="1"/>
    </xf>
    <xf numFmtId="0" fontId="64" fillId="4" borderId="23" xfId="0" applyFont="1" applyFill="1" applyBorder="1" applyAlignment="1">
      <alignment horizontal="center" vertical="center" wrapText="1"/>
    </xf>
    <xf numFmtId="0" fontId="68" fillId="4" borderId="31" xfId="0" applyFont="1" applyFill="1" applyBorder="1" applyAlignment="1">
      <alignment horizontal="center" vertical="center" wrapText="1"/>
    </xf>
    <xf numFmtId="0" fontId="67" fillId="4" borderId="25" xfId="0" applyFont="1" applyFill="1" applyBorder="1" applyAlignment="1">
      <alignment horizontal="center" vertical="center" wrapText="1"/>
    </xf>
    <xf numFmtId="195" fontId="67" fillId="4" borderId="25" xfId="414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24" xfId="0" applyFont="1" applyFill="1" applyBorder="1" applyAlignment="1">
      <alignment horizontal="center" vertical="center" wrapText="1"/>
    </xf>
    <xf numFmtId="0" fontId="69" fillId="49" borderId="0" xfId="0" applyFont="1" applyFill="1" applyAlignment="1">
      <alignment horizontal="center" vertical="center"/>
    </xf>
    <xf numFmtId="0" fontId="69" fillId="49" borderId="0" xfId="0" applyFont="1" applyFill="1" applyAlignment="1">
      <alignment horizontal="center" vertical="center" wrapText="1"/>
    </xf>
    <xf numFmtId="43" fontId="69" fillId="49" borderId="0" xfId="414" applyFont="1" applyFill="1" applyAlignment="1">
      <alignment horizontal="center" vertical="center"/>
    </xf>
    <xf numFmtId="0" fontId="68" fillId="4" borderId="1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/>
    </xf>
    <xf numFmtId="0" fontId="68" fillId="4" borderId="1" xfId="0" applyFont="1" applyFill="1" applyBorder="1" applyAlignment="1">
      <alignment vertical="center" wrapText="1"/>
    </xf>
    <xf numFmtId="0" fontId="70" fillId="4" borderId="1" xfId="0" applyFont="1" applyFill="1" applyBorder="1" applyAlignment="1">
      <alignment horizontal="center" vertical="center" wrapText="1"/>
    </xf>
    <xf numFmtId="43" fontId="70" fillId="4" borderId="1" xfId="414" applyFont="1" applyFill="1" applyBorder="1" applyAlignment="1">
      <alignment vertical="center" wrapText="1"/>
    </xf>
    <xf numFmtId="43" fontId="62" fillId="4" borderId="1" xfId="414" applyFont="1" applyFill="1" applyBorder="1" applyAlignment="1">
      <alignment vertical="center"/>
    </xf>
    <xf numFmtId="0" fontId="70" fillId="4" borderId="1" xfId="0" applyFont="1" applyFill="1" applyBorder="1" applyAlignment="1">
      <alignment horizontal="center" vertical="center"/>
    </xf>
    <xf numFmtId="0" fontId="70" fillId="4" borderId="1" xfId="0" applyFont="1" applyFill="1" applyBorder="1" applyAlignment="1">
      <alignment vertical="center" wrapText="1"/>
    </xf>
    <xf numFmtId="0" fontId="70" fillId="4" borderId="1" xfId="0" applyFont="1" applyFill="1" applyBorder="1" applyAlignment="1">
      <alignment horizontal="left" vertical="center" wrapText="1" indent="2"/>
    </xf>
    <xf numFmtId="0" fontId="71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0" fillId="4" borderId="0" xfId="0" applyFont="1" applyFill="1" applyAlignment="1">
      <alignment horizontal="center" vertical="center"/>
    </xf>
    <xf numFmtId="0" fontId="70" fillId="4" borderId="0" xfId="0" applyFont="1" applyFill="1" applyAlignment="1">
      <alignment vertical="center"/>
    </xf>
    <xf numFmtId="43" fontId="70" fillId="4" borderId="0" xfId="414" applyFont="1" applyFill="1" applyAlignment="1">
      <alignment vertical="center"/>
    </xf>
    <xf numFmtId="0" fontId="64" fillId="4" borderId="32" xfId="0" applyFont="1" applyFill="1" applyBorder="1" applyAlignment="1">
      <alignment vertical="center" wrapText="1"/>
    </xf>
    <xf numFmtId="0" fontId="64" fillId="4" borderId="33" xfId="0" applyFont="1" applyFill="1" applyBorder="1" applyAlignment="1">
      <alignment vertical="center" wrapText="1"/>
    </xf>
    <xf numFmtId="0" fontId="64" fillId="4" borderId="0" xfId="0" applyFont="1" applyFill="1" applyAlignment="1">
      <alignment vertical="center" wrapText="1"/>
    </xf>
    <xf numFmtId="0" fontId="64" fillId="4" borderId="34" xfId="0" applyFont="1" applyFill="1" applyBorder="1" applyAlignment="1">
      <alignment horizontal="center" vertical="center" wrapText="1"/>
    </xf>
    <xf numFmtId="0" fontId="73" fillId="4" borderId="0" xfId="0" applyFont="1" applyFill="1" applyAlignment="1">
      <alignment horizontal="center" vertical="center"/>
    </xf>
    <xf numFmtId="0" fontId="73" fillId="4" borderId="0" xfId="0" applyFont="1" applyFill="1" applyAlignment="1">
      <alignment horizontal="right" vertical="center"/>
    </xf>
    <xf numFmtId="0" fontId="74" fillId="50" borderId="0" xfId="0" applyFont="1" applyFill="1" applyAlignment="1">
      <alignment horizontal="center" vertical="center"/>
    </xf>
    <xf numFmtId="43" fontId="74" fillId="50" borderId="0" xfId="414" applyFont="1" applyFill="1" applyAlignment="1">
      <alignment horizontal="center" vertical="center"/>
    </xf>
    <xf numFmtId="0" fontId="69" fillId="50" borderId="0" xfId="0" applyFont="1" applyFill="1" applyAlignment="1">
      <alignment horizontal="center" vertical="center" wrapText="1"/>
    </xf>
    <xf numFmtId="0" fontId="62" fillId="4" borderId="0" xfId="0" applyFont="1" applyFill="1" applyAlignment="1">
      <alignment horizontal="center" vertical="center"/>
    </xf>
    <xf numFmtId="0" fontId="62" fillId="0" borderId="1" xfId="0" applyFont="1" applyBorder="1" applyAlignment="1">
      <alignment vertical="center"/>
    </xf>
    <xf numFmtId="0" fontId="62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vertical="center" wrapText="1"/>
    </xf>
    <xf numFmtId="0" fontId="65" fillId="0" borderId="1" xfId="0" applyFont="1" applyBorder="1" applyAlignment="1">
      <alignment horizontal="left" vertical="center" wrapText="1" indent="2"/>
    </xf>
    <xf numFmtId="0" fontId="62" fillId="4" borderId="1" xfId="0" applyFont="1" applyFill="1" applyBorder="1" applyAlignment="1">
      <alignment horizontal="center" vertical="center"/>
    </xf>
    <xf numFmtId="0" fontId="67" fillId="0" borderId="1" xfId="0" applyFont="1" applyBorder="1" applyAlignment="1">
      <alignment horizontal="justify" vertical="center" wrapText="1"/>
    </xf>
    <xf numFmtId="196" fontId="62" fillId="0" borderId="1" xfId="0" applyNumberFormat="1" applyFont="1" applyBorder="1" applyAlignment="1">
      <alignment horizontal="center" vertical="center"/>
    </xf>
    <xf numFmtId="43" fontId="62" fillId="4" borderId="0" xfId="414" applyFont="1" applyFill="1" applyAlignment="1">
      <alignment horizontal="center" vertical="center"/>
    </xf>
    <xf numFmtId="0" fontId="64" fillId="4" borderId="35" xfId="0" applyFont="1" applyFill="1" applyBorder="1" applyAlignment="1">
      <alignment horizontal="center" vertical="center"/>
    </xf>
    <xf numFmtId="0" fontId="64" fillId="4" borderId="36" xfId="0" applyFont="1" applyFill="1" applyBorder="1" applyAlignment="1">
      <alignment horizontal="center" vertical="center"/>
    </xf>
    <xf numFmtId="43" fontId="64" fillId="4" borderId="36" xfId="414" applyFont="1" applyFill="1" applyBorder="1" applyAlignment="1">
      <alignment horizontal="center" vertical="center"/>
    </xf>
    <xf numFmtId="43" fontId="64" fillId="4" borderId="37" xfId="414" applyFont="1" applyFill="1" applyBorder="1" applyAlignment="1">
      <alignment horizontal="center" vertical="center" wrapText="1"/>
    </xf>
    <xf numFmtId="43" fontId="64" fillId="4" borderId="0" xfId="414" applyFont="1" applyFill="1" applyBorder="1" applyAlignment="1">
      <alignment horizontal="center" vertical="center"/>
    </xf>
    <xf numFmtId="0" fontId="64" fillId="4" borderId="30" xfId="0" applyFont="1" applyFill="1" applyBorder="1" applyAlignment="1">
      <alignment horizontal="center" vertical="center"/>
    </xf>
    <xf numFmtId="0" fontId="64" fillId="4" borderId="0" xfId="0" applyFont="1" applyFill="1" applyAlignment="1">
      <alignment horizontal="center" vertical="center"/>
    </xf>
    <xf numFmtId="43" fontId="64" fillId="4" borderId="23" xfId="414" applyFont="1" applyFill="1" applyBorder="1" applyAlignment="1">
      <alignment horizontal="center" vertical="center" wrapText="1"/>
    </xf>
    <xf numFmtId="0" fontId="64" fillId="4" borderId="31" xfId="0" applyFont="1" applyFill="1" applyBorder="1" applyAlignment="1">
      <alignment horizontal="center" vertical="center"/>
    </xf>
    <xf numFmtId="0" fontId="64" fillId="4" borderId="25" xfId="0" applyFont="1" applyFill="1" applyBorder="1" applyAlignment="1">
      <alignment horizontal="center" vertical="center"/>
    </xf>
    <xf numFmtId="0" fontId="73" fillId="4" borderId="25" xfId="0" applyFont="1" applyFill="1" applyBorder="1" applyAlignment="1">
      <alignment horizontal="center" vertical="center"/>
    </xf>
    <xf numFmtId="43" fontId="64" fillId="4" borderId="25" xfId="414" applyFont="1" applyFill="1" applyBorder="1" applyAlignment="1">
      <alignment horizontal="center" vertical="center"/>
    </xf>
    <xf numFmtId="43" fontId="64" fillId="4" borderId="24" xfId="414" applyFont="1" applyFill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0" fontId="65" fillId="0" borderId="1" xfId="0" applyFont="1" applyBorder="1" applyAlignment="1">
      <alignment vertical="center" wrapText="1"/>
    </xf>
    <xf numFmtId="0" fontId="65" fillId="0" borderId="1" xfId="0" applyFont="1" applyBorder="1" applyAlignment="1">
      <alignment horizontal="justify" vertical="center"/>
    </xf>
    <xf numFmtId="43" fontId="65" fillId="0" borderId="1" xfId="414" applyFont="1" applyBorder="1" applyAlignment="1">
      <alignment horizontal="justify" vertical="center"/>
    </xf>
    <xf numFmtId="43" fontId="65" fillId="0" borderId="1" xfId="414" applyFont="1" applyBorder="1" applyAlignment="1">
      <alignment horizontal="justify" vertical="center" wrapText="1"/>
    </xf>
    <xf numFmtId="43" fontId="62" fillId="0" borderId="1" xfId="414" applyFont="1" applyBorder="1" applyAlignment="1">
      <alignment vertical="center"/>
    </xf>
    <xf numFmtId="0" fontId="65" fillId="0" borderId="1" xfId="0" applyFont="1" applyBorder="1" applyAlignment="1">
      <alignment horizontal="left" vertical="center" wrapText="1"/>
    </xf>
    <xf numFmtId="0" fontId="67" fillId="0" borderId="1" xfId="0" applyFont="1" applyBorder="1" applyAlignment="1">
      <alignment vertical="center"/>
    </xf>
    <xf numFmtId="0" fontId="65" fillId="4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vertical="center" wrapText="1"/>
      <protection hidden="1"/>
    </xf>
    <xf numFmtId="43" fontId="62" fillId="0" borderId="1" xfId="414" applyFont="1" applyBorder="1" applyAlignment="1">
      <alignment vertical="center" wrapText="1"/>
    </xf>
    <xf numFmtId="43" fontId="75" fillId="4" borderId="0" xfId="414" applyFont="1" applyFill="1" applyBorder="1" applyAlignment="1">
      <alignment horizontal="center" vertical="center" wrapText="1"/>
    </xf>
    <xf numFmtId="43" fontId="62" fillId="4" borderId="23" xfId="414" applyFont="1" applyFill="1" applyBorder="1" applyAlignment="1">
      <alignment horizontal="center" vertical="center" wrapText="1"/>
    </xf>
    <xf numFmtId="0" fontId="62" fillId="4" borderId="25" xfId="0" applyFont="1" applyFill="1" applyBorder="1" applyAlignment="1">
      <alignment vertical="center"/>
    </xf>
    <xf numFmtId="0" fontId="62" fillId="4" borderId="24" xfId="0" applyFont="1" applyFill="1" applyBorder="1" applyAlignment="1">
      <alignment vertical="center"/>
    </xf>
    <xf numFmtId="43" fontId="65" fillId="4" borderId="1" xfId="414" applyFont="1" applyFill="1" applyBorder="1" applyAlignment="1">
      <alignment vertical="center"/>
    </xf>
    <xf numFmtId="0" fontId="65" fillId="4" borderId="0" xfId="0" applyFont="1" applyFill="1" applyAlignment="1">
      <alignment vertical="center"/>
    </xf>
    <xf numFmtId="43" fontId="65" fillId="4" borderId="0" xfId="414" applyFont="1" applyFill="1" applyBorder="1" applyAlignment="1">
      <alignment horizontal="center" vertical="center"/>
    </xf>
    <xf numFmtId="43" fontId="65" fillId="4" borderId="0" xfId="414" applyFont="1" applyFill="1" applyBorder="1" applyAlignment="1">
      <alignment horizontal="center" vertical="center" wrapText="1"/>
    </xf>
    <xf numFmtId="0" fontId="69" fillId="50" borderId="0" xfId="0" applyFont="1" applyFill="1" applyAlignment="1">
      <alignment horizontal="center" vertical="center"/>
    </xf>
    <xf numFmtId="0" fontId="64" fillId="4" borderId="30" xfId="0" applyFont="1" applyFill="1" applyBorder="1" applyAlignment="1">
      <alignment vertical="center" wrapText="1"/>
    </xf>
    <xf numFmtId="0" fontId="67" fillId="4" borderId="30" xfId="0" applyFont="1" applyFill="1" applyBorder="1" applyAlignment="1">
      <alignment horizontal="center" vertical="center" wrapText="1"/>
    </xf>
    <xf numFmtId="0" fontId="65" fillId="4" borderId="0" xfId="0" applyFont="1" applyFill="1" applyAlignment="1">
      <alignment horizontal="center" vertical="center"/>
    </xf>
    <xf numFmtId="0" fontId="67" fillId="4" borderId="31" xfId="0" applyFont="1" applyFill="1" applyBorder="1" applyAlignment="1">
      <alignment horizontal="center" vertical="center" wrapText="1"/>
    </xf>
    <xf numFmtId="0" fontId="65" fillId="4" borderId="25" xfId="0" applyFont="1" applyFill="1" applyBorder="1" applyAlignment="1">
      <alignment vertical="center"/>
    </xf>
    <xf numFmtId="0" fontId="65" fillId="4" borderId="25" xfId="0" applyFont="1" applyFill="1" applyBorder="1" applyAlignment="1">
      <alignment horizontal="center" vertical="center"/>
    </xf>
    <xf numFmtId="43" fontId="69" fillId="50" borderId="0" xfId="414" applyFont="1" applyFill="1" applyAlignment="1">
      <alignment horizontal="center" vertical="center"/>
    </xf>
    <xf numFmtId="43" fontId="68" fillId="4" borderId="1" xfId="414" applyFont="1" applyFill="1" applyBorder="1" applyAlignment="1">
      <alignment vertical="center" wrapText="1"/>
    </xf>
    <xf numFmtId="43" fontId="70" fillId="4" borderId="1" xfId="414" applyFont="1" applyFill="1" applyBorder="1" applyAlignment="1">
      <alignment horizontal="center" vertical="center"/>
    </xf>
    <xf numFmtId="0" fontId="67" fillId="4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7" fillId="4" borderId="1" xfId="0" applyFont="1" applyFill="1" applyBorder="1" applyAlignment="1">
      <alignment vertical="center" wrapText="1"/>
    </xf>
    <xf numFmtId="43" fontId="65" fillId="4" borderId="1" xfId="414" applyFont="1" applyFill="1" applyBorder="1" applyAlignment="1">
      <alignment vertical="center" wrapText="1"/>
    </xf>
    <xf numFmtId="0" fontId="65" fillId="4" borderId="1" xfId="0" applyFont="1" applyFill="1" applyBorder="1" applyAlignment="1">
      <alignment horizontal="center" vertical="center"/>
    </xf>
    <xf numFmtId="0" fontId="65" fillId="4" borderId="1" xfId="0" applyFont="1" applyFill="1" applyBorder="1" applyAlignment="1">
      <alignment vertical="center" wrapText="1"/>
    </xf>
    <xf numFmtId="0" fontId="65" fillId="4" borderId="1" xfId="0" applyFont="1" applyFill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43" fontId="65" fillId="0" borderId="1" xfId="414" applyFont="1" applyBorder="1" applyAlignment="1">
      <alignment horizontal="center" vertical="center"/>
    </xf>
    <xf numFmtId="43" fontId="65" fillId="0" borderId="1" xfId="414" applyFont="1" applyBorder="1" applyAlignment="1">
      <alignment vertical="center"/>
    </xf>
    <xf numFmtId="0" fontId="67" fillId="0" borderId="1" xfId="0" applyFont="1" applyBorder="1" applyAlignment="1">
      <alignment horizontal="left" vertical="center" wrapText="1"/>
    </xf>
    <xf numFmtId="0" fontId="65" fillId="0" borderId="1" xfId="0" applyFont="1" applyBorder="1" applyAlignment="1">
      <alignment horizontal="justify" vertical="center" wrapText="1"/>
    </xf>
    <xf numFmtId="0" fontId="65" fillId="0" borderId="1" xfId="0" applyFont="1" applyBorder="1" applyAlignment="1">
      <alignment horizontal="center" vertical="center" wrapText="1"/>
    </xf>
    <xf numFmtId="43" fontId="65" fillId="0" borderId="1" xfId="414" applyFont="1" applyBorder="1" applyAlignment="1">
      <alignment horizontal="center" vertical="center" wrapText="1"/>
    </xf>
    <xf numFmtId="0" fontId="67" fillId="0" borderId="1" xfId="0" applyFont="1" applyBorder="1" applyAlignment="1">
      <alignment horizontal="justify" vertical="center"/>
    </xf>
    <xf numFmtId="196" fontId="65" fillId="0" borderId="1" xfId="0" applyNumberFormat="1" applyFont="1" applyBorder="1" applyAlignment="1">
      <alignment horizontal="center" vertical="center"/>
    </xf>
    <xf numFmtId="0" fontId="65" fillId="4" borderId="1" xfId="0" applyFont="1" applyFill="1" applyBorder="1" applyAlignment="1">
      <alignment vertical="center"/>
    </xf>
    <xf numFmtId="0" fontId="67" fillId="4" borderId="0" xfId="0" applyFont="1" applyFill="1" applyAlignment="1">
      <alignment horizontal="left" vertical="center" wrapText="1"/>
    </xf>
    <xf numFmtId="0" fontId="67" fillId="4" borderId="25" xfId="0" applyFont="1" applyFill="1" applyBorder="1" applyAlignment="1">
      <alignment horizontal="left" vertical="center" wrapText="1"/>
    </xf>
    <xf numFmtId="43" fontId="65" fillId="0" borderId="1" xfId="414" applyFont="1" applyFill="1" applyBorder="1" applyAlignment="1" applyProtection="1">
      <alignment horizontal="center" vertical="center"/>
      <protection locked="0"/>
    </xf>
    <xf numFmtId="0" fontId="64" fillId="4" borderId="35" xfId="0" applyFont="1" applyFill="1" applyBorder="1" applyAlignment="1">
      <alignment vertical="center" wrapText="1"/>
    </xf>
    <xf numFmtId="0" fontId="64" fillId="4" borderId="36" xfId="0" applyFont="1" applyFill="1" applyBorder="1" applyAlignment="1">
      <alignment vertical="center" wrapText="1"/>
    </xf>
    <xf numFmtId="43" fontId="67" fillId="4" borderId="36" xfId="414" applyFont="1" applyFill="1" applyBorder="1" applyAlignment="1">
      <alignment horizontal="center" vertical="center" wrapText="1"/>
    </xf>
    <xf numFmtId="0" fontId="64" fillId="4" borderId="37" xfId="0" applyFont="1" applyFill="1" applyBorder="1" applyAlignment="1">
      <alignment vertical="center" wrapText="1"/>
    </xf>
    <xf numFmtId="0" fontId="65" fillId="48" borderId="38" xfId="0" applyFont="1" applyFill="1" applyBorder="1" applyAlignment="1">
      <alignment horizontal="center" vertical="center"/>
    </xf>
    <xf numFmtId="0" fontId="6" fillId="48" borderId="39" xfId="0" applyFont="1" applyFill="1" applyBorder="1" applyAlignment="1">
      <alignment horizontal="center" vertical="center" wrapText="1"/>
    </xf>
    <xf numFmtId="0" fontId="67" fillId="48" borderId="39" xfId="0" applyFont="1" applyFill="1" applyBorder="1" applyAlignment="1">
      <alignment horizontal="center" vertical="center" wrapText="1"/>
    </xf>
    <xf numFmtId="0" fontId="65" fillId="48" borderId="39" xfId="0" applyFont="1" applyFill="1" applyBorder="1" applyAlignment="1">
      <alignment horizontal="center" vertical="center" wrapText="1"/>
    </xf>
    <xf numFmtId="43" fontId="65" fillId="48" borderId="39" xfId="414" applyFont="1" applyFill="1" applyBorder="1" applyAlignment="1">
      <alignment vertical="center" wrapText="1"/>
    </xf>
    <xf numFmtId="43" fontId="65" fillId="48" borderId="40" xfId="414" applyFont="1" applyFill="1" applyBorder="1" applyAlignment="1">
      <alignment vertical="center"/>
    </xf>
    <xf numFmtId="0" fontId="65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5" fillId="4" borderId="39" xfId="0" applyFont="1" applyFill="1" applyBorder="1" applyAlignment="1">
      <alignment vertical="center" wrapText="1"/>
    </xf>
    <xf numFmtId="0" fontId="65" fillId="4" borderId="39" xfId="0" applyFont="1" applyFill="1" applyBorder="1" applyAlignment="1">
      <alignment horizontal="center" vertical="center" wrapText="1"/>
    </xf>
    <xf numFmtId="43" fontId="65" fillId="4" borderId="39" xfId="414" applyFont="1" applyFill="1" applyBorder="1" applyAlignment="1">
      <alignment vertical="center" wrapText="1"/>
    </xf>
    <xf numFmtId="0" fontId="67" fillId="47" borderId="38" xfId="0" applyFont="1" applyFill="1" applyBorder="1" applyAlignment="1">
      <alignment horizontal="center" vertical="center" wrapText="1"/>
    </xf>
    <xf numFmtId="43" fontId="65" fillId="47" borderId="40" xfId="0" applyNumberFormat="1" applyFont="1" applyFill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0" fontId="71" fillId="0" borderId="39" xfId="0" applyFont="1" applyBorder="1" applyAlignment="1">
      <alignment horizontal="center" vertical="center" wrapText="1"/>
    </xf>
    <xf numFmtId="0" fontId="70" fillId="4" borderId="39" xfId="0" applyFont="1" applyFill="1" applyBorder="1" applyAlignment="1">
      <alignment vertical="center" wrapText="1"/>
    </xf>
    <xf numFmtId="0" fontId="70" fillId="4" borderId="39" xfId="0" applyFont="1" applyFill="1" applyBorder="1" applyAlignment="1">
      <alignment horizontal="center" vertical="center" wrapText="1"/>
    </xf>
    <xf numFmtId="43" fontId="70" fillId="4" borderId="39" xfId="414" applyFont="1" applyFill="1" applyBorder="1" applyAlignment="1">
      <alignment vertical="center" wrapText="1"/>
    </xf>
    <xf numFmtId="0" fontId="68" fillId="47" borderId="38" xfId="0" applyFont="1" applyFill="1" applyBorder="1" applyAlignment="1">
      <alignment horizontal="center" vertical="center" wrapText="1"/>
    </xf>
    <xf numFmtId="43" fontId="63" fillId="47" borderId="40" xfId="414" applyFont="1" applyFill="1" applyBorder="1" applyAlignment="1">
      <alignment horizontal="center" vertical="center"/>
    </xf>
    <xf numFmtId="0" fontId="62" fillId="4" borderId="36" xfId="0" applyFont="1" applyFill="1" applyBorder="1" applyAlignment="1">
      <alignment vertical="center"/>
    </xf>
    <xf numFmtId="0" fontId="62" fillId="4" borderId="37" xfId="0" applyFont="1" applyFill="1" applyBorder="1" applyAlignment="1">
      <alignment vertical="center"/>
    </xf>
    <xf numFmtId="43" fontId="70" fillId="47" borderId="40" xfId="0" applyNumberFormat="1" applyFont="1" applyFill="1" applyBorder="1" applyAlignment="1">
      <alignment horizontal="center" vertical="center"/>
    </xf>
    <xf numFmtId="0" fontId="64" fillId="4" borderId="35" xfId="0" applyFont="1" applyFill="1" applyBorder="1" applyAlignment="1">
      <alignment vertical="center"/>
    </xf>
    <xf numFmtId="0" fontId="74" fillId="50" borderId="38" xfId="0" applyFont="1" applyFill="1" applyBorder="1" applyAlignment="1">
      <alignment vertical="center"/>
    </xf>
    <xf numFmtId="0" fontId="74" fillId="50" borderId="39" xfId="0" applyFont="1" applyFill="1" applyBorder="1" applyAlignment="1">
      <alignment horizontal="center" vertical="center"/>
    </xf>
    <xf numFmtId="0" fontId="74" fillId="50" borderId="39" xfId="0" applyFont="1" applyFill="1" applyBorder="1" applyAlignment="1">
      <alignment horizontal="center" vertical="center" wrapText="1"/>
    </xf>
    <xf numFmtId="43" fontId="74" fillId="50" borderId="39" xfId="414" applyFont="1" applyFill="1" applyBorder="1" applyAlignment="1">
      <alignment horizontal="center" vertical="center" wrapText="1"/>
    </xf>
    <xf numFmtId="0" fontId="74" fillId="50" borderId="40" xfId="0" applyFont="1" applyFill="1" applyBorder="1" applyAlignment="1">
      <alignment horizontal="center" vertical="center" wrapText="1"/>
    </xf>
    <xf numFmtId="0" fontId="62" fillId="48" borderId="38" xfId="0" applyFont="1" applyFill="1" applyBorder="1" applyAlignment="1">
      <alignment vertical="center"/>
    </xf>
    <xf numFmtId="0" fontId="70" fillId="48" borderId="39" xfId="0" applyFont="1" applyFill="1" applyBorder="1" applyAlignment="1">
      <alignment horizontal="center" vertical="center" wrapText="1"/>
    </xf>
    <xf numFmtId="0" fontId="17" fillId="48" borderId="39" xfId="0" applyFont="1" applyFill="1" applyBorder="1" applyAlignment="1" applyProtection="1">
      <alignment vertical="center" wrapText="1"/>
      <protection hidden="1"/>
    </xf>
    <xf numFmtId="43" fontId="17" fillId="48" borderId="39" xfId="414" applyFont="1" applyFill="1" applyBorder="1" applyAlignment="1" applyProtection="1">
      <alignment vertical="center" wrapText="1"/>
      <protection hidden="1"/>
    </xf>
    <xf numFmtId="43" fontId="17" fillId="48" borderId="40" xfId="414" applyFont="1" applyFill="1" applyBorder="1" applyAlignment="1" applyProtection="1">
      <alignment vertical="center" wrapText="1"/>
      <protection hidden="1"/>
    </xf>
    <xf numFmtId="0" fontId="74" fillId="50" borderId="38" xfId="0" applyFont="1" applyFill="1" applyBorder="1" applyAlignment="1">
      <alignment horizontal="center" vertical="center"/>
    </xf>
    <xf numFmtId="43" fontId="69" fillId="50" borderId="39" xfId="414" applyFont="1" applyFill="1" applyBorder="1" applyAlignment="1">
      <alignment horizontal="center" vertical="center" wrapText="1"/>
    </xf>
    <xf numFmtId="43" fontId="69" fillId="50" borderId="40" xfId="414" applyFont="1" applyFill="1" applyBorder="1" applyAlignment="1">
      <alignment horizontal="center" vertical="center" wrapText="1"/>
    </xf>
    <xf numFmtId="0" fontId="65" fillId="48" borderId="38" xfId="0" applyFont="1" applyFill="1" applyBorder="1" applyAlignment="1">
      <alignment vertical="center"/>
    </xf>
    <xf numFmtId="0" fontId="65" fillId="48" borderId="39" xfId="0" applyFont="1" applyFill="1" applyBorder="1" applyAlignment="1">
      <alignment horizontal="center" vertical="center"/>
    </xf>
    <xf numFmtId="0" fontId="62" fillId="48" borderId="39" xfId="0" applyFont="1" applyFill="1" applyBorder="1" applyAlignment="1">
      <alignment vertical="center"/>
    </xf>
    <xf numFmtId="0" fontId="62" fillId="48" borderId="39" xfId="0" applyFont="1" applyFill="1" applyBorder="1" applyAlignment="1">
      <alignment horizontal="center" vertical="center"/>
    </xf>
    <xf numFmtId="43" fontId="65" fillId="48" borderId="39" xfId="414" applyFont="1" applyFill="1" applyBorder="1" applyAlignment="1">
      <alignment horizontal="justify" vertical="center"/>
    </xf>
    <xf numFmtId="43" fontId="65" fillId="48" borderId="39" xfId="414" applyFont="1" applyFill="1" applyBorder="1" applyAlignment="1">
      <alignment horizontal="justify" vertical="center" wrapText="1"/>
    </xf>
    <xf numFmtId="0" fontId="65" fillId="0" borderId="38" xfId="0" applyFont="1" applyBorder="1" applyAlignment="1">
      <alignment vertical="center"/>
    </xf>
    <xf numFmtId="0" fontId="70" fillId="0" borderId="39" xfId="0" applyFont="1" applyBorder="1" applyAlignment="1">
      <alignment horizontal="center" vertical="center"/>
    </xf>
    <xf numFmtId="0" fontId="17" fillId="0" borderId="39" xfId="0" applyFont="1" applyBorder="1" applyAlignment="1" applyProtection="1">
      <alignment vertical="center" wrapText="1"/>
      <protection hidden="1"/>
    </xf>
    <xf numFmtId="43" fontId="17" fillId="0" borderId="40" xfId="414" applyFont="1" applyBorder="1" applyAlignment="1" applyProtection="1">
      <alignment vertical="center" wrapText="1"/>
      <protection hidden="1"/>
    </xf>
    <xf numFmtId="0" fontId="62" fillId="51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47" borderId="1" xfId="0" applyFont="1" applyFill="1" applyBorder="1" applyAlignment="1">
      <alignment horizontal="center" vertical="center"/>
    </xf>
    <xf numFmtId="43" fontId="67" fillId="47" borderId="1" xfId="414" applyFont="1" applyFill="1" applyBorder="1" applyAlignment="1">
      <alignment horizontal="center" vertical="center"/>
    </xf>
    <xf numFmtId="0" fontId="3" fillId="48" borderId="1" xfId="0" applyFont="1" applyFill="1" applyBorder="1" applyAlignment="1">
      <alignment horizontal="center" vertical="center"/>
    </xf>
    <xf numFmtId="43" fontId="7" fillId="52" borderId="28" xfId="414" applyFont="1" applyFill="1" applyBorder="1" applyAlignment="1" applyProtection="1">
      <alignment horizontal="center" vertical="center" wrapText="1"/>
    </xf>
    <xf numFmtId="3" fontId="7" fillId="52" borderId="31" xfId="0" applyNumberFormat="1" applyFont="1" applyFill="1" applyBorder="1" applyAlignment="1">
      <alignment horizontal="center" vertical="center" wrapText="1"/>
    </xf>
    <xf numFmtId="0" fontId="78" fillId="0" borderId="41" xfId="0" applyFont="1" applyBorder="1" applyAlignment="1">
      <alignment horizontal="center" vertical="top" wrapText="1"/>
    </xf>
    <xf numFmtId="43" fontId="67" fillId="0" borderId="1" xfId="414" applyFont="1" applyFill="1" applyBorder="1" applyAlignment="1">
      <alignment horizontal="center" vertical="center"/>
    </xf>
    <xf numFmtId="43" fontId="67" fillId="0" borderId="1" xfId="414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83" fillId="4" borderId="0" xfId="0" applyFont="1" applyFill="1" applyAlignment="1">
      <alignment vertical="center"/>
    </xf>
    <xf numFmtId="0" fontId="0" fillId="0" borderId="0" xfId="0" applyAlignment="1">
      <alignment vertical="top" wrapText="1"/>
    </xf>
    <xf numFmtId="43" fontId="65" fillId="0" borderId="27" xfId="414" applyFont="1" applyFill="1" applyBorder="1" applyAlignment="1">
      <alignment horizontal="center" vertical="center"/>
    </xf>
    <xf numFmtId="43" fontId="65" fillId="0" borderId="27" xfId="414" applyFont="1" applyFill="1" applyBorder="1" applyAlignment="1" applyProtection="1">
      <alignment horizontal="center" vertical="center"/>
      <protection locked="0"/>
    </xf>
    <xf numFmtId="0" fontId="80" fillId="0" borderId="42" xfId="0" applyFont="1" applyBorder="1" applyAlignment="1">
      <alignment vertical="top" wrapText="1"/>
    </xf>
    <xf numFmtId="0" fontId="81" fillId="0" borderId="42" xfId="0" applyFont="1" applyBorder="1" applyAlignment="1">
      <alignment vertical="top" wrapText="1"/>
    </xf>
    <xf numFmtId="0" fontId="80" fillId="0" borderId="43" xfId="0" applyFont="1" applyBorder="1" applyAlignment="1">
      <alignment vertical="top" wrapText="1"/>
    </xf>
    <xf numFmtId="0" fontId="78" fillId="0" borderId="44" xfId="0" applyFont="1" applyBorder="1" applyAlignment="1">
      <alignment horizontal="center" vertical="top" wrapText="1"/>
    </xf>
    <xf numFmtId="43" fontId="67" fillId="0" borderId="28" xfId="414" applyFont="1" applyFill="1" applyBorder="1" applyAlignment="1">
      <alignment horizontal="center" vertical="center"/>
    </xf>
    <xf numFmtId="43" fontId="67" fillId="0" borderId="28" xfId="414" applyFont="1" applyFill="1" applyBorder="1" applyAlignment="1" applyProtection="1">
      <alignment horizontal="center" vertical="center"/>
      <protection locked="0"/>
    </xf>
    <xf numFmtId="0" fontId="88" fillId="0" borderId="1" xfId="0" applyFont="1" applyBorder="1" applyAlignment="1">
      <alignment vertical="top" wrapText="1"/>
    </xf>
    <xf numFmtId="0" fontId="84" fillId="48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0" fillId="0" borderId="45" xfId="0" applyFont="1" applyBorder="1" applyAlignment="1">
      <alignment vertical="top" wrapText="1"/>
    </xf>
    <xf numFmtId="0" fontId="84" fillId="0" borderId="1" xfId="0" applyFont="1" applyBorder="1" applyAlignment="1">
      <alignment vertical="center"/>
    </xf>
    <xf numFmtId="0" fontId="78" fillId="0" borderId="41" xfId="0" applyFont="1" applyBorder="1" applyAlignment="1">
      <alignment horizontal="left" vertical="top" wrapText="1" indent="2"/>
    </xf>
    <xf numFmtId="197" fontId="67" fillId="47" borderId="1" xfId="414" applyNumberFormat="1" applyFont="1" applyFill="1" applyBorder="1" applyAlignment="1">
      <alignment horizontal="center" vertical="center"/>
    </xf>
    <xf numFmtId="197" fontId="67" fillId="47" borderId="1" xfId="414" applyNumberFormat="1" applyFont="1" applyFill="1" applyBorder="1" applyAlignment="1" applyProtection="1">
      <alignment horizontal="center" vertical="center"/>
      <protection locked="0"/>
    </xf>
    <xf numFmtId="0" fontId="62" fillId="4" borderId="0" xfId="0" applyFont="1" applyFill="1" applyAlignment="1">
      <alignment horizontal="right" vertical="center"/>
    </xf>
    <xf numFmtId="0" fontId="7" fillId="53" borderId="1" xfId="0" applyFont="1" applyFill="1" applyBorder="1" applyAlignment="1">
      <alignment horizontal="center" vertical="center"/>
    </xf>
    <xf numFmtId="0" fontId="80" fillId="53" borderId="42" xfId="0" applyFont="1" applyFill="1" applyBorder="1" applyAlignment="1">
      <alignment vertical="top" wrapText="1"/>
    </xf>
    <xf numFmtId="0" fontId="78" fillId="53" borderId="41" xfId="0" applyFont="1" applyFill="1" applyBorder="1" applyAlignment="1">
      <alignment horizontal="center" vertical="top" wrapText="1"/>
    </xf>
    <xf numFmtId="0" fontId="6" fillId="53" borderId="1" xfId="0" applyFont="1" applyFill="1" applyBorder="1" applyAlignment="1">
      <alignment horizontal="center" vertical="center"/>
    </xf>
    <xf numFmtId="0" fontId="6" fillId="47" borderId="1" xfId="0" applyFont="1" applyFill="1" applyBorder="1" applyAlignment="1">
      <alignment horizontal="center" vertical="center"/>
    </xf>
    <xf numFmtId="0" fontId="80" fillId="47" borderId="42" xfId="0" applyFont="1" applyFill="1" applyBorder="1" applyAlignment="1">
      <alignment vertical="top" wrapText="1"/>
    </xf>
    <xf numFmtId="0" fontId="78" fillId="47" borderId="41" xfId="0" applyFont="1" applyFill="1" applyBorder="1" applyAlignment="1">
      <alignment horizontal="center" vertical="top" wrapText="1"/>
    </xf>
    <xf numFmtId="0" fontId="62" fillId="54" borderId="0" xfId="0" applyFont="1" applyFill="1" applyAlignment="1">
      <alignment vertical="center"/>
    </xf>
    <xf numFmtId="0" fontId="62" fillId="54" borderId="0" xfId="0" applyFont="1" applyFill="1" applyAlignment="1">
      <alignment horizontal="right" vertical="center"/>
    </xf>
    <xf numFmtId="197" fontId="62" fillId="4" borderId="0" xfId="0" applyNumberFormat="1" applyFont="1" applyFill="1" applyAlignment="1">
      <alignment vertical="center"/>
    </xf>
    <xf numFmtId="198" fontId="67" fillId="47" borderId="1" xfId="414" applyNumberFormat="1" applyFont="1" applyFill="1" applyBorder="1" applyAlignment="1">
      <alignment horizontal="center" vertical="center"/>
    </xf>
    <xf numFmtId="0" fontId="91" fillId="0" borderId="42" xfId="0" applyFont="1" applyBorder="1" applyAlignment="1">
      <alignment vertical="top" wrapText="1"/>
    </xf>
    <xf numFmtId="43" fontId="67" fillId="4" borderId="1" xfId="414" applyFont="1" applyFill="1" applyBorder="1" applyAlignment="1">
      <alignment horizontal="center" vertical="center"/>
    </xf>
    <xf numFmtId="43" fontId="67" fillId="4" borderId="1" xfId="414" applyFont="1" applyFill="1" applyBorder="1" applyAlignment="1" applyProtection="1">
      <alignment horizontal="center" vertical="center"/>
      <protection locked="0"/>
    </xf>
    <xf numFmtId="43" fontId="67" fillId="4" borderId="0" xfId="414" applyFont="1" applyFill="1" applyBorder="1" applyAlignment="1">
      <alignment horizontal="center" vertical="center"/>
    </xf>
    <xf numFmtId="43" fontId="67" fillId="4" borderId="0" xfId="414" applyFont="1" applyFill="1" applyBorder="1" applyAlignment="1" applyProtection="1">
      <alignment horizontal="center" vertical="center"/>
      <protection locked="0"/>
    </xf>
    <xf numFmtId="197" fontId="67" fillId="4" borderId="1" xfId="414" applyNumberFormat="1" applyFont="1" applyFill="1" applyBorder="1" applyAlignment="1">
      <alignment horizontal="center" vertical="center"/>
    </xf>
    <xf numFmtId="197" fontId="67" fillId="55" borderId="1" xfId="414" applyNumberFormat="1" applyFont="1" applyFill="1" applyBorder="1" applyAlignment="1">
      <alignment horizontal="center" vertical="center"/>
    </xf>
    <xf numFmtId="197" fontId="67" fillId="55" borderId="1" xfId="414" applyNumberFormat="1" applyFont="1" applyFill="1" applyBorder="1" applyAlignment="1" applyProtection="1">
      <alignment horizontal="center" vertical="center"/>
      <protection locked="0"/>
    </xf>
    <xf numFmtId="43" fontId="67" fillId="55" borderId="1" xfId="414" applyFont="1" applyFill="1" applyBorder="1" applyAlignment="1">
      <alignment horizontal="center" vertical="center"/>
    </xf>
    <xf numFmtId="0" fontId="78" fillId="55" borderId="41" xfId="0" applyFont="1" applyFill="1" applyBorder="1" applyAlignment="1">
      <alignment horizontal="center" vertical="top" wrapText="1"/>
    </xf>
    <xf numFmtId="0" fontId="88" fillId="48" borderId="30" xfId="0" applyFont="1" applyFill="1" applyBorder="1" applyAlignment="1">
      <alignment horizontal="center" vertical="top" wrapText="1"/>
    </xf>
    <xf numFmtId="0" fontId="88" fillId="48" borderId="0" xfId="0" applyFont="1" applyFill="1" applyAlignment="1">
      <alignment horizontal="center" vertical="top" wrapText="1"/>
    </xf>
    <xf numFmtId="0" fontId="88" fillId="48" borderId="23" xfId="0" applyFont="1" applyFill="1" applyBorder="1" applyAlignment="1">
      <alignment horizontal="center" vertical="top" wrapText="1"/>
    </xf>
    <xf numFmtId="0" fontId="80" fillId="0" borderId="38" xfId="0" applyFont="1" applyBorder="1" applyAlignment="1">
      <alignment horizontal="center" vertical="top" wrapText="1"/>
    </xf>
    <xf numFmtId="0" fontId="80" fillId="0" borderId="39" xfId="0" applyFont="1" applyBorder="1" applyAlignment="1">
      <alignment horizontal="center" vertical="top" wrapText="1"/>
    </xf>
    <xf numFmtId="0" fontId="80" fillId="0" borderId="40" xfId="0" applyFont="1" applyBorder="1" applyAlignment="1">
      <alignment horizontal="center" vertical="top" wrapText="1"/>
    </xf>
    <xf numFmtId="0" fontId="3" fillId="48" borderId="38" xfId="0" applyFont="1" applyFill="1" applyBorder="1" applyAlignment="1">
      <alignment horizontal="center" vertical="center" wrapText="1"/>
    </xf>
    <xf numFmtId="0" fontId="3" fillId="48" borderId="39" xfId="0" applyFont="1" applyFill="1" applyBorder="1" applyAlignment="1">
      <alignment horizontal="center" vertical="center" wrapText="1"/>
    </xf>
    <xf numFmtId="0" fontId="3" fillId="48" borderId="40" xfId="0" applyFont="1" applyFill="1" applyBorder="1" applyAlignment="1">
      <alignment horizontal="center" vertical="center" wrapText="1"/>
    </xf>
    <xf numFmtId="0" fontId="3" fillId="48" borderId="30" xfId="0" applyFont="1" applyFill="1" applyBorder="1" applyAlignment="1">
      <alignment horizontal="center" vertical="center" wrapText="1"/>
    </xf>
    <xf numFmtId="0" fontId="3" fillId="48" borderId="0" xfId="0" applyFont="1" applyFill="1" applyAlignment="1">
      <alignment horizontal="center" vertical="center" wrapText="1"/>
    </xf>
    <xf numFmtId="0" fontId="3" fillId="48" borderId="23" xfId="0" applyFont="1" applyFill="1" applyBorder="1" applyAlignment="1">
      <alignment horizontal="center" vertical="center" wrapText="1"/>
    </xf>
    <xf numFmtId="43" fontId="67" fillId="0" borderId="46" xfId="414" applyFont="1" applyFill="1" applyBorder="1" applyAlignment="1">
      <alignment horizontal="left" vertical="center"/>
    </xf>
    <xf numFmtId="43" fontId="67" fillId="0" borderId="40" xfId="414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194" fontId="63" fillId="2" borderId="2" xfId="0" applyNumberFormat="1" applyFont="1" applyFill="1" applyBorder="1" applyAlignment="1" applyProtection="1">
      <alignment horizontal="center" vertical="center" wrapText="1"/>
      <protection locked="0"/>
    </xf>
    <xf numFmtId="194" fontId="63" fillId="2" borderId="3" xfId="0" applyNumberFormat="1" applyFont="1" applyFill="1" applyBorder="1" applyAlignment="1" applyProtection="1">
      <alignment horizontal="center" vertical="center" wrapText="1"/>
      <protection locked="0"/>
    </xf>
    <xf numFmtId="194" fontId="6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7" fillId="52" borderId="27" xfId="0" applyNumberFormat="1" applyFont="1" applyFill="1" applyBorder="1" applyAlignment="1">
      <alignment horizontal="center" vertical="center" wrapText="1"/>
    </xf>
    <xf numFmtId="3" fontId="7" fillId="52" borderId="28" xfId="0" applyNumberFormat="1" applyFont="1" applyFill="1" applyBorder="1" applyAlignment="1">
      <alignment horizontal="center" vertical="center" wrapText="1"/>
    </xf>
    <xf numFmtId="43" fontId="7" fillId="52" borderId="38" xfId="414" applyFont="1" applyFill="1" applyBorder="1" applyAlignment="1" applyProtection="1">
      <alignment horizontal="center" vertical="center" wrapText="1"/>
    </xf>
    <xf numFmtId="43" fontId="7" fillId="52" borderId="40" xfId="414" applyFont="1" applyFill="1" applyBorder="1" applyAlignment="1" applyProtection="1">
      <alignment horizontal="center" vertical="center" wrapText="1"/>
    </xf>
    <xf numFmtId="0" fontId="7" fillId="52" borderId="27" xfId="0" applyFont="1" applyFill="1" applyBorder="1" applyAlignment="1">
      <alignment horizontal="center" vertical="center" wrapText="1"/>
    </xf>
    <xf numFmtId="0" fontId="7" fillId="52" borderId="28" xfId="0" applyFont="1" applyFill="1" applyBorder="1" applyAlignment="1">
      <alignment horizontal="center" vertical="center" wrapText="1"/>
    </xf>
    <xf numFmtId="0" fontId="7" fillId="52" borderId="27" xfId="0" applyFont="1" applyFill="1" applyBorder="1" applyAlignment="1">
      <alignment horizontal="center" vertical="center"/>
    </xf>
    <xf numFmtId="0" fontId="7" fillId="52" borderId="28" xfId="0" applyFont="1" applyFill="1" applyBorder="1" applyAlignment="1">
      <alignment horizontal="center" vertical="center"/>
    </xf>
    <xf numFmtId="0" fontId="66" fillId="4" borderId="36" xfId="0" applyFont="1" applyFill="1" applyBorder="1" applyAlignment="1">
      <alignment horizontal="center" vertical="center" wrapText="1"/>
    </xf>
    <xf numFmtId="0" fontId="66" fillId="4" borderId="0" xfId="0" applyFont="1" applyFill="1" applyAlignment="1">
      <alignment horizontal="center" vertical="center" wrapText="1"/>
    </xf>
    <xf numFmtId="0" fontId="66" fillId="4" borderId="25" xfId="0" applyFont="1" applyFill="1" applyBorder="1" applyAlignment="1">
      <alignment horizontal="center" vertical="center" wrapText="1"/>
    </xf>
    <xf numFmtId="0" fontId="67" fillId="4" borderId="0" xfId="0" applyFont="1" applyFill="1" applyAlignment="1">
      <alignment horizontal="left" vertical="center" wrapText="1"/>
    </xf>
    <xf numFmtId="0" fontId="67" fillId="4" borderId="25" xfId="0" applyFont="1" applyFill="1" applyBorder="1" applyAlignment="1">
      <alignment horizontal="left" vertical="center" wrapText="1"/>
    </xf>
    <xf numFmtId="0" fontId="72" fillId="4" borderId="36" xfId="0" applyFont="1" applyFill="1" applyBorder="1" applyAlignment="1">
      <alignment horizontal="center" vertical="center" wrapText="1"/>
    </xf>
    <xf numFmtId="0" fontId="72" fillId="4" borderId="0" xfId="0" applyFont="1" applyFill="1" applyAlignment="1">
      <alignment horizontal="center" vertical="center" wrapText="1"/>
    </xf>
    <xf numFmtId="0" fontId="72" fillId="4" borderId="2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15">
    <cellStyle name="_x0007_" xfId="8" xr:uid="{00000000-0005-0000-0000-000000000000}"/>
    <cellStyle name="_x0006__x000c__x000a_ဠ" xfId="9" xr:uid="{00000000-0005-0000-0000-000001000000}"/>
    <cellStyle name="_x000d__x000a_JournalTemplate=C:\COMFO\CTALK\JOURSTD.TPL_x000d__x000a_LbStateAddress=3 3 0 251 1 89 2 311_x000d__x000a_LbStateJou" xfId="10" xr:uid="{00000000-0005-0000-0000-000002000000}"/>
    <cellStyle name="_x000d__x000a_JournalTemplate=C:\COMFO\CTALK\JOURSTD.TPL_x000d__x000a_LbStateAddress=3 3 0 251 1 89 2 311_x000d__x000a_LbStateJou 2" xfId="11" xr:uid="{00000000-0005-0000-0000-000003000000}"/>
    <cellStyle name="_07 Orc54308-indice orçamento" xfId="12" xr:uid="{00000000-0005-0000-0000-000004000000}"/>
    <cellStyle name="_composição da - OS - PQU" xfId="13" xr:uid="{00000000-0005-0000-0000-000005000000}"/>
    <cellStyle name="20% - Accent1" xfId="14" xr:uid="{00000000-0005-0000-0000-000006000000}"/>
    <cellStyle name="20% - Accent2" xfId="15" xr:uid="{00000000-0005-0000-0000-000007000000}"/>
    <cellStyle name="20% - Accent3" xfId="16" xr:uid="{00000000-0005-0000-0000-000008000000}"/>
    <cellStyle name="20% - Accent4" xfId="17" xr:uid="{00000000-0005-0000-0000-000009000000}"/>
    <cellStyle name="20% - Accent5" xfId="18" xr:uid="{00000000-0005-0000-0000-00000A000000}"/>
    <cellStyle name="20% - Accent6" xfId="19" xr:uid="{00000000-0005-0000-0000-00000B000000}"/>
    <cellStyle name="20% - Ênfase1 2" xfId="20" xr:uid="{00000000-0005-0000-0000-00000C000000}"/>
    <cellStyle name="20% - Ênfase1 3" xfId="21" xr:uid="{00000000-0005-0000-0000-00000D000000}"/>
    <cellStyle name="20% - Ênfase1 4" xfId="22" xr:uid="{00000000-0005-0000-0000-00000E000000}"/>
    <cellStyle name="20% - Ênfase2 2" xfId="23" xr:uid="{00000000-0005-0000-0000-00000F000000}"/>
    <cellStyle name="20% - Ênfase2 3" xfId="24" xr:uid="{00000000-0005-0000-0000-000010000000}"/>
    <cellStyle name="20% - Ênfase2 4" xfId="25" xr:uid="{00000000-0005-0000-0000-000011000000}"/>
    <cellStyle name="20% - Ênfase3 2" xfId="26" xr:uid="{00000000-0005-0000-0000-000012000000}"/>
    <cellStyle name="20% - Ênfase3 3" xfId="27" xr:uid="{00000000-0005-0000-0000-000013000000}"/>
    <cellStyle name="20% - Ênfase3 4" xfId="28" xr:uid="{00000000-0005-0000-0000-000014000000}"/>
    <cellStyle name="20% - Ênfase4 2" xfId="29" xr:uid="{00000000-0005-0000-0000-000015000000}"/>
    <cellStyle name="20% - Ênfase4 3" xfId="30" xr:uid="{00000000-0005-0000-0000-000016000000}"/>
    <cellStyle name="20% - Ênfase4 4" xfId="31" xr:uid="{00000000-0005-0000-0000-000017000000}"/>
    <cellStyle name="20% - Ênfase5 2" xfId="32" xr:uid="{00000000-0005-0000-0000-000018000000}"/>
    <cellStyle name="20% - Ênfase5 3" xfId="33" xr:uid="{00000000-0005-0000-0000-000019000000}"/>
    <cellStyle name="20% - Ênfase5 4" xfId="34" xr:uid="{00000000-0005-0000-0000-00001A000000}"/>
    <cellStyle name="20% - Ênfase6 2" xfId="35" xr:uid="{00000000-0005-0000-0000-00001B000000}"/>
    <cellStyle name="20% - Ênfase6 3" xfId="36" xr:uid="{00000000-0005-0000-0000-00001C000000}"/>
    <cellStyle name="20% - Ênfase6 4" xfId="37" xr:uid="{00000000-0005-0000-0000-00001D000000}"/>
    <cellStyle name="20% - Énfasis1" xfId="38" xr:uid="{00000000-0005-0000-0000-00001E000000}"/>
    <cellStyle name="20% - Énfasis2" xfId="39" xr:uid="{00000000-0005-0000-0000-00001F000000}"/>
    <cellStyle name="20% - Énfasis3" xfId="40" xr:uid="{00000000-0005-0000-0000-000020000000}"/>
    <cellStyle name="20% - Énfasis4" xfId="41" xr:uid="{00000000-0005-0000-0000-000021000000}"/>
    <cellStyle name="20% - Énfasis5" xfId="42" xr:uid="{00000000-0005-0000-0000-000022000000}"/>
    <cellStyle name="20% - Énfasis6" xfId="43" xr:uid="{00000000-0005-0000-0000-000023000000}"/>
    <cellStyle name="40% - Accent1" xfId="44" xr:uid="{00000000-0005-0000-0000-000024000000}"/>
    <cellStyle name="40% - Accent2" xfId="45" xr:uid="{00000000-0005-0000-0000-000025000000}"/>
    <cellStyle name="40% - Accent3" xfId="46" xr:uid="{00000000-0005-0000-0000-000026000000}"/>
    <cellStyle name="40% - Accent4" xfId="47" xr:uid="{00000000-0005-0000-0000-000027000000}"/>
    <cellStyle name="40% - Accent5" xfId="48" xr:uid="{00000000-0005-0000-0000-000028000000}"/>
    <cellStyle name="40% - Accent6" xfId="49" xr:uid="{00000000-0005-0000-0000-000029000000}"/>
    <cellStyle name="40% - Ênfase1 2" xfId="50" xr:uid="{00000000-0005-0000-0000-00002A000000}"/>
    <cellStyle name="40% - Ênfase1 3" xfId="51" xr:uid="{00000000-0005-0000-0000-00002B000000}"/>
    <cellStyle name="40% - Ênfase1 4" xfId="52" xr:uid="{00000000-0005-0000-0000-00002C000000}"/>
    <cellStyle name="40% - Ênfase2 2" xfId="53" xr:uid="{00000000-0005-0000-0000-00002D000000}"/>
    <cellStyle name="40% - Ênfase2 3" xfId="54" xr:uid="{00000000-0005-0000-0000-00002E000000}"/>
    <cellStyle name="40% - Ênfase2 4" xfId="55" xr:uid="{00000000-0005-0000-0000-00002F000000}"/>
    <cellStyle name="40% - Ênfase3 2" xfId="56" xr:uid="{00000000-0005-0000-0000-000030000000}"/>
    <cellStyle name="40% - Ênfase3 3" xfId="57" xr:uid="{00000000-0005-0000-0000-000031000000}"/>
    <cellStyle name="40% - Ênfase3 4" xfId="58" xr:uid="{00000000-0005-0000-0000-000032000000}"/>
    <cellStyle name="40% - Ênfase4 2" xfId="59" xr:uid="{00000000-0005-0000-0000-000033000000}"/>
    <cellStyle name="40% - Ênfase4 3" xfId="60" xr:uid="{00000000-0005-0000-0000-000034000000}"/>
    <cellStyle name="40% - Ênfase4 4" xfId="61" xr:uid="{00000000-0005-0000-0000-000035000000}"/>
    <cellStyle name="40% - Ênfase5 2" xfId="62" xr:uid="{00000000-0005-0000-0000-000036000000}"/>
    <cellStyle name="40% - Ênfase5 3" xfId="63" xr:uid="{00000000-0005-0000-0000-000037000000}"/>
    <cellStyle name="40% - Ênfase5 4" xfId="64" xr:uid="{00000000-0005-0000-0000-000038000000}"/>
    <cellStyle name="40% - Ênfase6 2" xfId="65" xr:uid="{00000000-0005-0000-0000-000039000000}"/>
    <cellStyle name="40% - Ênfase6 3" xfId="66" xr:uid="{00000000-0005-0000-0000-00003A000000}"/>
    <cellStyle name="40% - Ênfase6 4" xfId="67" xr:uid="{00000000-0005-0000-0000-00003B000000}"/>
    <cellStyle name="40% - Énfasis1" xfId="68" xr:uid="{00000000-0005-0000-0000-00003C000000}"/>
    <cellStyle name="40% - Énfasis2" xfId="69" xr:uid="{00000000-0005-0000-0000-00003D000000}"/>
    <cellStyle name="40% - Énfasis3" xfId="70" xr:uid="{00000000-0005-0000-0000-00003E000000}"/>
    <cellStyle name="40% - Énfasis4" xfId="71" xr:uid="{00000000-0005-0000-0000-00003F000000}"/>
    <cellStyle name="40% - Énfasis5" xfId="72" xr:uid="{00000000-0005-0000-0000-000040000000}"/>
    <cellStyle name="40% - Énfasis6" xfId="73" xr:uid="{00000000-0005-0000-0000-000041000000}"/>
    <cellStyle name="60% - Accent1" xfId="74" xr:uid="{00000000-0005-0000-0000-000042000000}"/>
    <cellStyle name="60% - Accent2" xfId="75" xr:uid="{00000000-0005-0000-0000-000043000000}"/>
    <cellStyle name="60% - Accent3" xfId="76" xr:uid="{00000000-0005-0000-0000-000044000000}"/>
    <cellStyle name="60% - Accent4" xfId="77" xr:uid="{00000000-0005-0000-0000-000045000000}"/>
    <cellStyle name="60% - Accent5" xfId="78" xr:uid="{00000000-0005-0000-0000-000046000000}"/>
    <cellStyle name="60% - Accent6" xfId="79" xr:uid="{00000000-0005-0000-0000-000047000000}"/>
    <cellStyle name="60% - Ênfase1 2" xfId="80" xr:uid="{00000000-0005-0000-0000-000048000000}"/>
    <cellStyle name="60% - Ênfase1 3" xfId="81" xr:uid="{00000000-0005-0000-0000-000049000000}"/>
    <cellStyle name="60% - Ênfase1 4" xfId="82" xr:uid="{00000000-0005-0000-0000-00004A000000}"/>
    <cellStyle name="60% - Ênfase2 2" xfId="83" xr:uid="{00000000-0005-0000-0000-00004B000000}"/>
    <cellStyle name="60% - Ênfase2 3" xfId="84" xr:uid="{00000000-0005-0000-0000-00004C000000}"/>
    <cellStyle name="60% - Ênfase2 4" xfId="85" xr:uid="{00000000-0005-0000-0000-00004D000000}"/>
    <cellStyle name="60% - Ênfase3 2" xfId="86" xr:uid="{00000000-0005-0000-0000-00004E000000}"/>
    <cellStyle name="60% - Ênfase3 3" xfId="87" xr:uid="{00000000-0005-0000-0000-00004F000000}"/>
    <cellStyle name="60% - Ênfase3 4" xfId="88" xr:uid="{00000000-0005-0000-0000-000050000000}"/>
    <cellStyle name="60% - Ênfase4 2" xfId="89" xr:uid="{00000000-0005-0000-0000-000051000000}"/>
    <cellStyle name="60% - Ênfase4 3" xfId="90" xr:uid="{00000000-0005-0000-0000-000052000000}"/>
    <cellStyle name="60% - Ênfase4 4" xfId="91" xr:uid="{00000000-0005-0000-0000-000053000000}"/>
    <cellStyle name="60% - Ênfase5 2" xfId="92" xr:uid="{00000000-0005-0000-0000-000054000000}"/>
    <cellStyle name="60% - Ênfase5 3" xfId="93" xr:uid="{00000000-0005-0000-0000-000055000000}"/>
    <cellStyle name="60% - Ênfase5 4" xfId="94" xr:uid="{00000000-0005-0000-0000-000056000000}"/>
    <cellStyle name="60% - Ênfase6 2" xfId="95" xr:uid="{00000000-0005-0000-0000-000057000000}"/>
    <cellStyle name="60% - Ênfase6 3" xfId="96" xr:uid="{00000000-0005-0000-0000-000058000000}"/>
    <cellStyle name="60% - Ênfase6 4" xfId="97" xr:uid="{00000000-0005-0000-0000-000059000000}"/>
    <cellStyle name="60% - Énfasis1" xfId="98" xr:uid="{00000000-0005-0000-0000-00005A000000}"/>
    <cellStyle name="60% - Énfasis2" xfId="99" xr:uid="{00000000-0005-0000-0000-00005B000000}"/>
    <cellStyle name="60% - Énfasis3" xfId="100" xr:uid="{00000000-0005-0000-0000-00005C000000}"/>
    <cellStyle name="60% - Énfasis4" xfId="101" xr:uid="{00000000-0005-0000-0000-00005D000000}"/>
    <cellStyle name="60% - Énfasis5" xfId="102" xr:uid="{00000000-0005-0000-0000-00005E000000}"/>
    <cellStyle name="60% - Énfasis6" xfId="103" xr:uid="{00000000-0005-0000-0000-00005F000000}"/>
    <cellStyle name="Accent1" xfId="104" xr:uid="{00000000-0005-0000-0000-000060000000}"/>
    <cellStyle name="Accent2" xfId="105" xr:uid="{00000000-0005-0000-0000-000061000000}"/>
    <cellStyle name="Accent3" xfId="106" xr:uid="{00000000-0005-0000-0000-000062000000}"/>
    <cellStyle name="Accent4" xfId="107" xr:uid="{00000000-0005-0000-0000-000063000000}"/>
    <cellStyle name="Accent5" xfId="108" xr:uid="{00000000-0005-0000-0000-000064000000}"/>
    <cellStyle name="Accent6" xfId="109" xr:uid="{00000000-0005-0000-0000-000065000000}"/>
    <cellStyle name="active" xfId="110" xr:uid="{00000000-0005-0000-0000-000066000000}"/>
    <cellStyle name="ARIAL" xfId="111" xr:uid="{00000000-0005-0000-0000-000067000000}"/>
    <cellStyle name="Bad" xfId="112" xr:uid="{00000000-0005-0000-0000-000068000000}"/>
    <cellStyle name="Beschreibung" xfId="113" xr:uid="{00000000-0005-0000-0000-000069000000}"/>
    <cellStyle name="Beschreibung 2" xfId="114" xr:uid="{00000000-0005-0000-0000-00006A000000}"/>
    <cellStyle name="Beschreibung_00 Orc66408 REV 0 sem contrato" xfId="115" xr:uid="{00000000-0005-0000-0000-00006B000000}"/>
    <cellStyle name="Bom 2" xfId="116" xr:uid="{00000000-0005-0000-0000-00006C000000}"/>
    <cellStyle name="Bom 3" xfId="117" xr:uid="{00000000-0005-0000-0000-00006D000000}"/>
    <cellStyle name="Bom 4" xfId="118" xr:uid="{00000000-0005-0000-0000-00006E000000}"/>
    <cellStyle name="Buena" xfId="119" xr:uid="{00000000-0005-0000-0000-00006F000000}"/>
    <cellStyle name="Calculation" xfId="120" xr:uid="{00000000-0005-0000-0000-000070000000}"/>
    <cellStyle name="Cálculo 2" xfId="121" xr:uid="{00000000-0005-0000-0000-000071000000}"/>
    <cellStyle name="Cálculo 3" xfId="122" xr:uid="{00000000-0005-0000-0000-000072000000}"/>
    <cellStyle name="Cálculo 4" xfId="123" xr:uid="{00000000-0005-0000-0000-000073000000}"/>
    <cellStyle name="Cancel" xfId="124" xr:uid="{00000000-0005-0000-0000-000074000000}"/>
    <cellStyle name="Celda de comprobación" xfId="125" xr:uid="{00000000-0005-0000-0000-000075000000}"/>
    <cellStyle name="Celda vinculada" xfId="126" xr:uid="{00000000-0005-0000-0000-000076000000}"/>
    <cellStyle name="Célula de Verificação 2" xfId="127" xr:uid="{00000000-0005-0000-0000-000077000000}"/>
    <cellStyle name="Célula de Verificação 3" xfId="128" xr:uid="{00000000-0005-0000-0000-000078000000}"/>
    <cellStyle name="Célula de Verificação 4" xfId="129" xr:uid="{00000000-0005-0000-0000-000079000000}"/>
    <cellStyle name="Célula Vinculada 2" xfId="130" xr:uid="{00000000-0005-0000-0000-00007A000000}"/>
    <cellStyle name="Célula Vinculada 3" xfId="131" xr:uid="{00000000-0005-0000-0000-00007B000000}"/>
    <cellStyle name="Célula Vinculada 4" xfId="132" xr:uid="{00000000-0005-0000-0000-00007C000000}"/>
    <cellStyle name="Check Cell" xfId="133" xr:uid="{00000000-0005-0000-0000-00007D000000}"/>
    <cellStyle name="Comma" xfId="134" xr:uid="{00000000-0005-0000-0000-00007E000000}"/>
    <cellStyle name="Comma 2" xfId="135" xr:uid="{00000000-0005-0000-0000-00007F000000}"/>
    <cellStyle name="Comma 3" xfId="136" xr:uid="{00000000-0005-0000-0000-000080000000}"/>
    <cellStyle name="Comma_Arauco Piping list" xfId="137" xr:uid="{00000000-0005-0000-0000-000081000000}"/>
    <cellStyle name="Comma0" xfId="138" xr:uid="{00000000-0005-0000-0000-000082000000}"/>
    <cellStyle name="Comma0 2" xfId="139" xr:uid="{00000000-0005-0000-0000-000083000000}"/>
    <cellStyle name="CORES" xfId="140" xr:uid="{00000000-0005-0000-0000-000084000000}"/>
    <cellStyle name="Currency" xfId="141" xr:uid="{00000000-0005-0000-0000-000085000000}"/>
    <cellStyle name="Currency [0]_Arauco Piping list" xfId="142" xr:uid="{00000000-0005-0000-0000-000086000000}"/>
    <cellStyle name="Currency_0007201HZE" xfId="143" xr:uid="{00000000-0005-0000-0000-000087000000}"/>
    <cellStyle name="Currency0" xfId="144" xr:uid="{00000000-0005-0000-0000-000088000000}"/>
    <cellStyle name="Currency0 2" xfId="145" xr:uid="{00000000-0005-0000-0000-000089000000}"/>
    <cellStyle name="Data" xfId="146" xr:uid="{00000000-0005-0000-0000-00008A000000}"/>
    <cellStyle name="Data 2" xfId="147" xr:uid="{00000000-0005-0000-0000-00008B000000}"/>
    <cellStyle name="Date" xfId="148" xr:uid="{00000000-0005-0000-0000-00008C000000}"/>
    <cellStyle name="Date 2" xfId="149" xr:uid="{00000000-0005-0000-0000-00008D000000}"/>
    <cellStyle name="dutra" xfId="150" xr:uid="{00000000-0005-0000-0000-00008E000000}"/>
    <cellStyle name="Encabezado 4" xfId="151" xr:uid="{00000000-0005-0000-0000-00008F000000}"/>
    <cellStyle name="Ênfase1 2" xfId="152" xr:uid="{00000000-0005-0000-0000-000090000000}"/>
    <cellStyle name="Ênfase1 3" xfId="153" xr:uid="{00000000-0005-0000-0000-000091000000}"/>
    <cellStyle name="Ênfase1 4" xfId="154" xr:uid="{00000000-0005-0000-0000-000092000000}"/>
    <cellStyle name="Ênfase2 2" xfId="155" xr:uid="{00000000-0005-0000-0000-000093000000}"/>
    <cellStyle name="Ênfase2 3" xfId="156" xr:uid="{00000000-0005-0000-0000-000094000000}"/>
    <cellStyle name="Ênfase2 4" xfId="157" xr:uid="{00000000-0005-0000-0000-000095000000}"/>
    <cellStyle name="Ênfase3 2" xfId="158" xr:uid="{00000000-0005-0000-0000-000096000000}"/>
    <cellStyle name="Ênfase3 3" xfId="159" xr:uid="{00000000-0005-0000-0000-000097000000}"/>
    <cellStyle name="Ênfase3 4" xfId="160" xr:uid="{00000000-0005-0000-0000-000098000000}"/>
    <cellStyle name="Ênfase4 2" xfId="161" xr:uid="{00000000-0005-0000-0000-000099000000}"/>
    <cellStyle name="Ênfase4 3" xfId="162" xr:uid="{00000000-0005-0000-0000-00009A000000}"/>
    <cellStyle name="Ênfase4 4" xfId="163" xr:uid="{00000000-0005-0000-0000-00009B000000}"/>
    <cellStyle name="Ênfase5 2" xfId="164" xr:uid="{00000000-0005-0000-0000-00009C000000}"/>
    <cellStyle name="Ênfase5 3" xfId="165" xr:uid="{00000000-0005-0000-0000-00009D000000}"/>
    <cellStyle name="Ênfase5 4" xfId="166" xr:uid="{00000000-0005-0000-0000-00009E000000}"/>
    <cellStyle name="Ênfase6 2" xfId="167" xr:uid="{00000000-0005-0000-0000-00009F000000}"/>
    <cellStyle name="Ênfase6 3" xfId="168" xr:uid="{00000000-0005-0000-0000-0000A0000000}"/>
    <cellStyle name="Ênfase6 4" xfId="169" xr:uid="{00000000-0005-0000-0000-0000A1000000}"/>
    <cellStyle name="Énfasis1" xfId="170" xr:uid="{00000000-0005-0000-0000-0000A2000000}"/>
    <cellStyle name="Énfasis2" xfId="171" xr:uid="{00000000-0005-0000-0000-0000A3000000}"/>
    <cellStyle name="Énfasis3" xfId="172" xr:uid="{00000000-0005-0000-0000-0000A4000000}"/>
    <cellStyle name="Énfasis4" xfId="173" xr:uid="{00000000-0005-0000-0000-0000A5000000}"/>
    <cellStyle name="Énfasis5" xfId="174" xr:uid="{00000000-0005-0000-0000-0000A6000000}"/>
    <cellStyle name="Énfasis6" xfId="175" xr:uid="{00000000-0005-0000-0000-0000A7000000}"/>
    <cellStyle name="Entrada 2" xfId="176" xr:uid="{00000000-0005-0000-0000-0000A8000000}"/>
    <cellStyle name="Entrada 3" xfId="177" xr:uid="{00000000-0005-0000-0000-0000A9000000}"/>
    <cellStyle name="Entrada 4" xfId="178" xr:uid="{00000000-0005-0000-0000-0000AA000000}"/>
    <cellStyle name="Estilo 1" xfId="179" xr:uid="{00000000-0005-0000-0000-0000AB000000}"/>
    <cellStyle name="Euro" xfId="180" xr:uid="{00000000-0005-0000-0000-0000AC000000}"/>
    <cellStyle name="Euro 2" xfId="181" xr:uid="{00000000-0005-0000-0000-0000AD000000}"/>
    <cellStyle name="Explanatory Text" xfId="182" xr:uid="{00000000-0005-0000-0000-0000AE000000}"/>
    <cellStyle name="Fixed" xfId="183" xr:uid="{00000000-0005-0000-0000-0000AF000000}"/>
    <cellStyle name="Fixed 2" xfId="184" xr:uid="{00000000-0005-0000-0000-0000B0000000}"/>
    <cellStyle name="Fixo" xfId="185" xr:uid="{00000000-0005-0000-0000-0000B1000000}"/>
    <cellStyle name="Fixo 2" xfId="186" xr:uid="{00000000-0005-0000-0000-0000B2000000}"/>
    <cellStyle name="Followed Hyperlink" xfId="187" xr:uid="{00000000-0005-0000-0000-0000B3000000}"/>
    <cellStyle name="Followed Hyperlink 2" xfId="188" xr:uid="{00000000-0005-0000-0000-0000B4000000}"/>
    <cellStyle name="Good" xfId="189" xr:uid="{00000000-0005-0000-0000-0000B5000000}"/>
    <cellStyle name="Good 2" xfId="190" xr:uid="{00000000-0005-0000-0000-0000B6000000}"/>
    <cellStyle name="Grey" xfId="191" xr:uid="{00000000-0005-0000-0000-0000B7000000}"/>
    <cellStyle name="Header1" xfId="192" xr:uid="{00000000-0005-0000-0000-0000B8000000}"/>
    <cellStyle name="Header2" xfId="193" xr:uid="{00000000-0005-0000-0000-0000B9000000}"/>
    <cellStyle name="Heading 1" xfId="194" xr:uid="{00000000-0005-0000-0000-0000BA000000}"/>
    <cellStyle name="Heading 1 2" xfId="195" xr:uid="{00000000-0005-0000-0000-0000BB000000}"/>
    <cellStyle name="Heading 2" xfId="196" xr:uid="{00000000-0005-0000-0000-0000BC000000}"/>
    <cellStyle name="Heading 2 2" xfId="197" xr:uid="{00000000-0005-0000-0000-0000BD000000}"/>
    <cellStyle name="Heading 3" xfId="198" xr:uid="{00000000-0005-0000-0000-0000BE000000}"/>
    <cellStyle name="Heading 4" xfId="199" xr:uid="{00000000-0005-0000-0000-0000BF000000}"/>
    <cellStyle name="Hyperlink 2" xfId="200" xr:uid="{00000000-0005-0000-0000-0000C0000000}"/>
    <cellStyle name="Hyperlinkki" xfId="201" xr:uid="{00000000-0005-0000-0000-0000C1000000}"/>
    <cellStyle name="Incorrecto" xfId="202" xr:uid="{00000000-0005-0000-0000-0000C2000000}"/>
    <cellStyle name="Incorreto 2" xfId="203" xr:uid="{00000000-0005-0000-0000-0000C3000000}"/>
    <cellStyle name="Incorreto 3" xfId="204" xr:uid="{00000000-0005-0000-0000-0000C4000000}"/>
    <cellStyle name="Incorreto 4" xfId="205" xr:uid="{00000000-0005-0000-0000-0000C5000000}"/>
    <cellStyle name="Indefinido" xfId="206" xr:uid="{00000000-0005-0000-0000-0000C6000000}"/>
    <cellStyle name="Input" xfId="207" xr:uid="{00000000-0005-0000-0000-0000C7000000}"/>
    <cellStyle name="Input [yellow]" xfId="208" xr:uid="{00000000-0005-0000-0000-0000C8000000}"/>
    <cellStyle name="Kurs" xfId="209" xr:uid="{00000000-0005-0000-0000-0000C9000000}"/>
    <cellStyle name="Kurs 2" xfId="210" xr:uid="{00000000-0005-0000-0000-0000CA000000}"/>
    <cellStyle name="Lien hypertexte visité_Précloture 2001" xfId="211" xr:uid="{00000000-0005-0000-0000-0000CB000000}"/>
    <cellStyle name="Lien hypertexte_Précloture 2001" xfId="212" xr:uid="{00000000-0005-0000-0000-0000CC000000}"/>
    <cellStyle name="Linked Cell" xfId="213" xr:uid="{00000000-0005-0000-0000-0000CD000000}"/>
    <cellStyle name="M S SANS SERIF" xfId="214" xr:uid="{00000000-0005-0000-0000-0000CE000000}"/>
    <cellStyle name="M„„ritt„m„t”n" xfId="215" xr:uid="{00000000-0005-0000-0000-0000CF000000}"/>
    <cellStyle name="M„„ritt„m„t”n 2" xfId="216" xr:uid="{00000000-0005-0000-0000-0000D0000000}"/>
    <cellStyle name="material" xfId="217" xr:uid="{00000000-0005-0000-0000-0000D1000000}"/>
    <cellStyle name="Migliaia (0)_1a-pagina" xfId="218" xr:uid="{00000000-0005-0000-0000-0000D2000000}"/>
    <cellStyle name="Millares [0]_417-66X-SP-1554-03FEITO" xfId="219" xr:uid="{00000000-0005-0000-0000-0000D3000000}"/>
    <cellStyle name="Millares_2863_CDP" xfId="220" xr:uid="{00000000-0005-0000-0000-0000D4000000}"/>
    <cellStyle name="Milliers [0]_An2-ActiRH-Ven" xfId="221" xr:uid="{00000000-0005-0000-0000-0000D5000000}"/>
    <cellStyle name="Milliers_06-Graphique ventes consolidées tuyaux (Gde Export+Total Branche)" xfId="222" xr:uid="{00000000-0005-0000-0000-0000D6000000}"/>
    <cellStyle name="MINIPG" xfId="223" xr:uid="{00000000-0005-0000-0000-0000D7000000}"/>
    <cellStyle name="Moeda" xfId="413" builtinId="4"/>
    <cellStyle name="Moeda 2" xfId="224" xr:uid="{00000000-0005-0000-0000-0000D9000000}"/>
    <cellStyle name="Moeda 2 2" xfId="225" xr:uid="{00000000-0005-0000-0000-0000DA000000}"/>
    <cellStyle name="Moeda 2_04 Orc51009 Carlão e Oto" xfId="226" xr:uid="{00000000-0005-0000-0000-0000DB000000}"/>
    <cellStyle name="Moeda 3" xfId="227" xr:uid="{00000000-0005-0000-0000-0000DC000000}"/>
    <cellStyle name="Moeda 3 2" xfId="228" xr:uid="{00000000-0005-0000-0000-0000DD000000}"/>
    <cellStyle name="Moeda 4" xfId="229" xr:uid="{00000000-0005-0000-0000-0000DE000000}"/>
    <cellStyle name="Moeda 4 2" xfId="230" xr:uid="{00000000-0005-0000-0000-0000DF000000}"/>
    <cellStyle name="Moeda 5" xfId="231" xr:uid="{00000000-0005-0000-0000-0000E0000000}"/>
    <cellStyle name="Moeda 6" xfId="232" xr:uid="{00000000-0005-0000-0000-0000E1000000}"/>
    <cellStyle name="Moeda 6 2" xfId="233" xr:uid="{00000000-0005-0000-0000-0000E2000000}"/>
    <cellStyle name="Moeda 7" xfId="234" xr:uid="{00000000-0005-0000-0000-0000E3000000}"/>
    <cellStyle name="Moeda 8" xfId="235" xr:uid="{00000000-0005-0000-0000-0000E4000000}"/>
    <cellStyle name="Moeda 9" xfId="411" xr:uid="{00000000-0005-0000-0000-0000E5000000}"/>
    <cellStyle name="Moe䁄ǎ䜀_x0004_0]_Pasta1" xfId="236" xr:uid="{00000000-0005-0000-0000-0000E6000000}"/>
    <cellStyle name="Moneda [0]_417-66X-SP-1554-03FEITO" xfId="237" xr:uid="{00000000-0005-0000-0000-0000E7000000}"/>
    <cellStyle name="Moneda_417-66X-SP-1554-03FEITO" xfId="238" xr:uid="{00000000-0005-0000-0000-0000E8000000}"/>
    <cellStyle name="Monétaire [0]_An2-ActiRH-Ven" xfId="239" xr:uid="{00000000-0005-0000-0000-0000E9000000}"/>
    <cellStyle name="Monétaire_06-Graphique ventes consolidées tuyaux (Gde Export+Total Branche)" xfId="240" xr:uid="{00000000-0005-0000-0000-0000EA000000}"/>
    <cellStyle name="Neutra 2" xfId="241" xr:uid="{00000000-0005-0000-0000-0000EB000000}"/>
    <cellStyle name="Neutra 3" xfId="242" xr:uid="{00000000-0005-0000-0000-0000EC000000}"/>
    <cellStyle name="Neutra 4" xfId="243" xr:uid="{00000000-0005-0000-0000-0000ED000000}"/>
    <cellStyle name="Neutral" xfId="244" xr:uid="{00000000-0005-0000-0000-0000EE000000}"/>
    <cellStyle name="Normaali_Cab001" xfId="245" xr:uid="{00000000-0005-0000-0000-0000EF000000}"/>
    <cellStyle name="Normal" xfId="0" builtinId="0"/>
    <cellStyle name="Normal - Style1" xfId="246" xr:uid="{00000000-0005-0000-0000-0000F1000000}"/>
    <cellStyle name="Normal 10" xfId="5" xr:uid="{00000000-0005-0000-0000-0000F2000000}"/>
    <cellStyle name="Normal 11" xfId="247" xr:uid="{00000000-0005-0000-0000-0000F3000000}"/>
    <cellStyle name="Normal 12" xfId="248" xr:uid="{00000000-0005-0000-0000-0000F4000000}"/>
    <cellStyle name="Normal 13" xfId="249" xr:uid="{00000000-0005-0000-0000-0000F5000000}"/>
    <cellStyle name="Normal 14" xfId="250" xr:uid="{00000000-0005-0000-0000-0000F6000000}"/>
    <cellStyle name="Normal 15" xfId="251" xr:uid="{00000000-0005-0000-0000-0000F7000000}"/>
    <cellStyle name="Normal 16" xfId="252" xr:uid="{00000000-0005-0000-0000-0000F8000000}"/>
    <cellStyle name="Normal 17" xfId="253" xr:uid="{00000000-0005-0000-0000-0000F9000000}"/>
    <cellStyle name="Normal 18" xfId="254" xr:uid="{00000000-0005-0000-0000-0000FA000000}"/>
    <cellStyle name="Normal 2" xfId="2" xr:uid="{00000000-0005-0000-0000-0000FB000000}"/>
    <cellStyle name="Normal 2 2" xfId="255" xr:uid="{00000000-0005-0000-0000-0000FC000000}"/>
    <cellStyle name="Normal 2 3" xfId="256" xr:uid="{00000000-0005-0000-0000-0000FD000000}"/>
    <cellStyle name="Normal 2 4" xfId="257" xr:uid="{00000000-0005-0000-0000-0000FE000000}"/>
    <cellStyle name="Normal 2 5" xfId="258" xr:uid="{00000000-0005-0000-0000-0000FF000000}"/>
    <cellStyle name="Normal 2 6" xfId="3" xr:uid="{00000000-0005-0000-0000-000000010000}"/>
    <cellStyle name="Normal 2_00 Orc 11510 REV RATTO" xfId="259" xr:uid="{00000000-0005-0000-0000-000001010000}"/>
    <cellStyle name="Normal 3" xfId="1" xr:uid="{00000000-0005-0000-0000-000002010000}"/>
    <cellStyle name="Normal 3 2" xfId="261" xr:uid="{00000000-0005-0000-0000-000003010000}"/>
    <cellStyle name="Normal 3 2 2" xfId="262" xr:uid="{00000000-0005-0000-0000-000004010000}"/>
    <cellStyle name="Normal 3 3" xfId="263" xr:uid="{00000000-0005-0000-0000-000005010000}"/>
    <cellStyle name="Normal 3 4" xfId="264" xr:uid="{00000000-0005-0000-0000-000006010000}"/>
    <cellStyle name="Normal 3 5" xfId="260" xr:uid="{00000000-0005-0000-0000-000007010000}"/>
    <cellStyle name="Normal 3_01 Orc 128-09 montagem - fechamento" xfId="265" xr:uid="{00000000-0005-0000-0000-000008010000}"/>
    <cellStyle name="Normal 4" xfId="266" xr:uid="{00000000-0005-0000-0000-000009010000}"/>
    <cellStyle name="Normal 4 2" xfId="267" xr:uid="{00000000-0005-0000-0000-00000A010000}"/>
    <cellStyle name="Normal 4 3" xfId="268" xr:uid="{00000000-0005-0000-0000-00000B010000}"/>
    <cellStyle name="Normal 4_04 Orc51009 Carlão e Oto" xfId="269" xr:uid="{00000000-0005-0000-0000-00000C010000}"/>
    <cellStyle name="Normal 5" xfId="270" xr:uid="{00000000-0005-0000-0000-00000D010000}"/>
    <cellStyle name="Normal 5 2" xfId="271" xr:uid="{00000000-0005-0000-0000-00000E010000}"/>
    <cellStyle name="Normal 5_00 Orc 11510 REV RATTO" xfId="272" xr:uid="{00000000-0005-0000-0000-00000F010000}"/>
    <cellStyle name="Normal 6" xfId="273" xr:uid="{00000000-0005-0000-0000-000010010000}"/>
    <cellStyle name="Normal 6 2" xfId="274" xr:uid="{00000000-0005-0000-0000-000011010000}"/>
    <cellStyle name="Normal 7" xfId="275" xr:uid="{00000000-0005-0000-0000-000012010000}"/>
    <cellStyle name="Normal 7 2" xfId="276" xr:uid="{00000000-0005-0000-0000-000013010000}"/>
    <cellStyle name="Normal 7_04 Orc51009 Carlão e Oto" xfId="277" xr:uid="{00000000-0005-0000-0000-000014010000}"/>
    <cellStyle name="Normal 8" xfId="278" xr:uid="{00000000-0005-0000-0000-000015010000}"/>
    <cellStyle name="Normal 8 2" xfId="279" xr:uid="{00000000-0005-0000-0000-000016010000}"/>
    <cellStyle name="Normal 8 3" xfId="280" xr:uid="{00000000-0005-0000-0000-000017010000}"/>
    <cellStyle name="Normal 8_04 Orc51009 Carlão e Oto" xfId="281" xr:uid="{00000000-0005-0000-0000-000018010000}"/>
    <cellStyle name="Normal 9" xfId="282" xr:uid="{00000000-0005-0000-0000-000019010000}"/>
    <cellStyle name="Normal 9 2" xfId="283" xr:uid="{00000000-0005-0000-0000-00001A010000}"/>
    <cellStyle name="Normal 9_07 Orc63110 TANQUES_LOTE B - Cópia" xfId="284" xr:uid="{00000000-0005-0000-0000-00001B010000}"/>
    <cellStyle name="normal plan 1 (2)" xfId="285" xr:uid="{00000000-0005-0000-0000-00001C010000}"/>
    <cellStyle name="Normal1" xfId="286" xr:uid="{00000000-0005-0000-0000-00001D010000}"/>
    <cellStyle name="Normal2" xfId="287" xr:uid="{00000000-0005-0000-0000-00001E010000}"/>
    <cellStyle name="Normal3" xfId="288" xr:uid="{00000000-0005-0000-0000-00001F010000}"/>
    <cellStyle name="Normale_prova" xfId="289" xr:uid="{00000000-0005-0000-0000-000020010000}"/>
    <cellStyle name="Nota 2" xfId="290" xr:uid="{00000000-0005-0000-0000-000021010000}"/>
    <cellStyle name="Nota 3" xfId="291" xr:uid="{00000000-0005-0000-0000-000022010000}"/>
    <cellStyle name="Nota 4" xfId="292" xr:uid="{00000000-0005-0000-0000-000023010000}"/>
    <cellStyle name="Notas" xfId="293" xr:uid="{00000000-0005-0000-0000-000024010000}"/>
    <cellStyle name="Note" xfId="294" xr:uid="{00000000-0005-0000-0000-000025010000}"/>
    <cellStyle name="Output" xfId="295" xr:uid="{00000000-0005-0000-0000-000026010000}"/>
    <cellStyle name="Percent" xfId="296" xr:uid="{00000000-0005-0000-0000-000027010000}"/>
    <cellStyle name="Percent [2]" xfId="297" xr:uid="{00000000-0005-0000-0000-000028010000}"/>
    <cellStyle name="Percent 2" xfId="298" xr:uid="{00000000-0005-0000-0000-000029010000}"/>
    <cellStyle name="Percent_02-Orc 16509 Bruno Menegatti" xfId="299" xr:uid="{00000000-0005-0000-0000-00002A010000}"/>
    <cellStyle name="Percentual" xfId="300" xr:uid="{00000000-0005-0000-0000-00002B010000}"/>
    <cellStyle name="Percentual 2" xfId="301" xr:uid="{00000000-0005-0000-0000-00002C010000}"/>
    <cellStyle name="planilhas" xfId="302" xr:uid="{00000000-0005-0000-0000-00002D010000}"/>
    <cellStyle name="Ponto" xfId="303" xr:uid="{00000000-0005-0000-0000-00002E010000}"/>
    <cellStyle name="Ponto 2" xfId="304" xr:uid="{00000000-0005-0000-0000-00002F010000}"/>
    <cellStyle name="Porcentagem 2" xfId="305" xr:uid="{00000000-0005-0000-0000-000030010000}"/>
    <cellStyle name="Porcentagem 2 2" xfId="306" xr:uid="{00000000-0005-0000-0000-000031010000}"/>
    <cellStyle name="Porcentagem 2 3" xfId="307" xr:uid="{00000000-0005-0000-0000-000032010000}"/>
    <cellStyle name="Porcentagem 3" xfId="308" xr:uid="{00000000-0005-0000-0000-000033010000}"/>
    <cellStyle name="Porcentagem 3 2" xfId="309" xr:uid="{00000000-0005-0000-0000-000034010000}"/>
    <cellStyle name="Porcentagem 4" xfId="310" xr:uid="{00000000-0005-0000-0000-000035010000}"/>
    <cellStyle name="Porcentagem 4 2" xfId="311" xr:uid="{00000000-0005-0000-0000-000036010000}"/>
    <cellStyle name="Porcentagem 5" xfId="312" xr:uid="{00000000-0005-0000-0000-000037010000}"/>
    <cellStyle name="Porcentagem 6" xfId="313" xr:uid="{00000000-0005-0000-0000-000038010000}"/>
    <cellStyle name="Porcentagem 7" xfId="314" xr:uid="{00000000-0005-0000-0000-000039010000}"/>
    <cellStyle name="Pos" xfId="315" xr:uid="{00000000-0005-0000-0000-00003A010000}"/>
    <cellStyle name="Pos 2" xfId="316" xr:uid="{00000000-0005-0000-0000-00003B010000}"/>
    <cellStyle name="Pos_00 Orc66408 REV 0 sem contrato" xfId="317" xr:uid="{00000000-0005-0000-0000-00003C010000}"/>
    <cellStyle name="Preis" xfId="318" xr:uid="{00000000-0005-0000-0000-00003D010000}"/>
    <cellStyle name="Preis 2" xfId="319" xr:uid="{00000000-0005-0000-0000-00003E010000}"/>
    <cellStyle name="Preis_00 Orc66408 REV 0 sem contrato" xfId="320" xr:uid="{00000000-0005-0000-0000-00003F010000}"/>
    <cellStyle name="Procent_12041_Pacifico_Defpack_Shipmark_KP" xfId="321" xr:uid="{00000000-0005-0000-0000-000040010000}"/>
    <cellStyle name="Prozent0" xfId="322" xr:uid="{00000000-0005-0000-0000-000041010000}"/>
    <cellStyle name="Prozent0 2" xfId="323" xr:uid="{00000000-0005-0000-0000-000042010000}"/>
    <cellStyle name="Prozent1" xfId="324" xr:uid="{00000000-0005-0000-0000-000043010000}"/>
    <cellStyle name="Prozent1 2" xfId="325" xr:uid="{00000000-0005-0000-0000-000044010000}"/>
    <cellStyle name="Prozent1_00 Orc66408 REV 0 sem contrato" xfId="326" xr:uid="{00000000-0005-0000-0000-000045010000}"/>
    <cellStyle name="Saída 2" xfId="327" xr:uid="{00000000-0005-0000-0000-000046010000}"/>
    <cellStyle name="Saída 3" xfId="328" xr:uid="{00000000-0005-0000-0000-000047010000}"/>
    <cellStyle name="Saída 4" xfId="329" xr:uid="{00000000-0005-0000-0000-000048010000}"/>
    <cellStyle name="Salida" xfId="330" xr:uid="{00000000-0005-0000-0000-000049010000}"/>
    <cellStyle name="Sep. milhar [0]" xfId="331" xr:uid="{00000000-0005-0000-0000-00004A010000}"/>
    <cellStyle name="Separador de m" xfId="332" xr:uid="{00000000-0005-0000-0000-00004B010000}"/>
    <cellStyle name="Separador de m 2" xfId="333" xr:uid="{00000000-0005-0000-0000-00004C010000}"/>
    <cellStyle name="Separador de milhares [0] 2" xfId="412" xr:uid="{00000000-0005-0000-0000-00004D010000}"/>
    <cellStyle name="Separador de milhares 10" xfId="334" xr:uid="{00000000-0005-0000-0000-00004E010000}"/>
    <cellStyle name="Separador de milhares 11" xfId="335" xr:uid="{00000000-0005-0000-0000-00004F010000}"/>
    <cellStyle name="Separador de milhares 12" xfId="336" xr:uid="{00000000-0005-0000-0000-000050010000}"/>
    <cellStyle name="Separador de milhares 13" xfId="337" xr:uid="{00000000-0005-0000-0000-000051010000}"/>
    <cellStyle name="Separador de milhares 14" xfId="338" xr:uid="{00000000-0005-0000-0000-000052010000}"/>
    <cellStyle name="Separador de milhares 15" xfId="339" xr:uid="{00000000-0005-0000-0000-000053010000}"/>
    <cellStyle name="Separador de milhares 16" xfId="340" xr:uid="{00000000-0005-0000-0000-000054010000}"/>
    <cellStyle name="Separador de milhares 2" xfId="341" xr:uid="{00000000-0005-0000-0000-000055010000}"/>
    <cellStyle name="Separador de milhares 2 10" xfId="342" xr:uid="{00000000-0005-0000-0000-000056010000}"/>
    <cellStyle name="Separador de milhares 2 2" xfId="343" xr:uid="{00000000-0005-0000-0000-000057010000}"/>
    <cellStyle name="Separador de milhares 2 2 2" xfId="344" xr:uid="{00000000-0005-0000-0000-000058010000}"/>
    <cellStyle name="Separador de milhares 2 2 2 2" xfId="345" xr:uid="{00000000-0005-0000-0000-000059010000}"/>
    <cellStyle name="Separador de milhares 2 3" xfId="346" xr:uid="{00000000-0005-0000-0000-00005A010000}"/>
    <cellStyle name="Separador de milhares 2_Doc.4 - PQ - Montagem - Ubu_20100528" xfId="347" xr:uid="{00000000-0005-0000-0000-00005B010000}"/>
    <cellStyle name="Separador de milhares 3" xfId="348" xr:uid="{00000000-0005-0000-0000-00005C010000}"/>
    <cellStyle name="Separador de milhares 3 2" xfId="349" xr:uid="{00000000-0005-0000-0000-00005D010000}"/>
    <cellStyle name="Separador de milhares 3 2 2" xfId="350" xr:uid="{00000000-0005-0000-0000-00005E010000}"/>
    <cellStyle name="Separador de milhares 3 2 3" xfId="351" xr:uid="{00000000-0005-0000-0000-00005F010000}"/>
    <cellStyle name="Separador de milhares 3 3" xfId="352" xr:uid="{00000000-0005-0000-0000-000060010000}"/>
    <cellStyle name="Separador de milhares 3_04 - Orc 32109" xfId="353" xr:uid="{00000000-0005-0000-0000-000061010000}"/>
    <cellStyle name="Separador de milhares 4" xfId="354" xr:uid="{00000000-0005-0000-0000-000062010000}"/>
    <cellStyle name="Separador de milhares 5" xfId="355" xr:uid="{00000000-0005-0000-0000-000063010000}"/>
    <cellStyle name="Separador de milhares 5 2" xfId="356" xr:uid="{00000000-0005-0000-0000-000064010000}"/>
    <cellStyle name="Separador de milhares 6" xfId="357" xr:uid="{00000000-0005-0000-0000-000065010000}"/>
    <cellStyle name="Separador de milhares 6 2" xfId="358" xr:uid="{00000000-0005-0000-0000-000066010000}"/>
    <cellStyle name="Separador de milhares 6_01 Orc66408 Consolidado 270309" xfId="359" xr:uid="{00000000-0005-0000-0000-000067010000}"/>
    <cellStyle name="Separador de milhares 7" xfId="360" xr:uid="{00000000-0005-0000-0000-000068010000}"/>
    <cellStyle name="Separador de milhares 7 2" xfId="361" xr:uid="{00000000-0005-0000-0000-000069010000}"/>
    <cellStyle name="Separador de milhares 8" xfId="362" xr:uid="{00000000-0005-0000-0000-00006A010000}"/>
    <cellStyle name="Separador de milhares 9" xfId="363" xr:uid="{00000000-0005-0000-0000-00006B010000}"/>
    <cellStyle name="Sepavador de milhares [0]_Pasta2" xfId="364" xr:uid="{00000000-0005-0000-0000-00006C010000}"/>
    <cellStyle name="Seuraava hyperlinkki" xfId="365" xr:uid="{00000000-0005-0000-0000-00006D010000}"/>
    <cellStyle name="Standard_CANALISATION" xfId="366" xr:uid="{00000000-0005-0000-0000-00006E010000}"/>
    <cellStyle name="Stück" xfId="367" xr:uid="{00000000-0005-0000-0000-00006F010000}"/>
    <cellStyle name="Stück 2" xfId="368" xr:uid="{00000000-0005-0000-0000-000070010000}"/>
    <cellStyle name="Stück_00 Orc66408 REV 0 sem contrato" xfId="369" xr:uid="{00000000-0005-0000-0000-000071010000}"/>
    <cellStyle name="Texto de advertencia" xfId="370" xr:uid="{00000000-0005-0000-0000-000072010000}"/>
    <cellStyle name="Texto de Aviso 2" xfId="371" xr:uid="{00000000-0005-0000-0000-000073010000}"/>
    <cellStyle name="Texto de Aviso 3" xfId="372" xr:uid="{00000000-0005-0000-0000-000074010000}"/>
    <cellStyle name="Texto de Aviso 4" xfId="373" xr:uid="{00000000-0005-0000-0000-000075010000}"/>
    <cellStyle name="Texto Explicativo 2" xfId="374" xr:uid="{00000000-0005-0000-0000-000076010000}"/>
    <cellStyle name="Texto Explicativo 3" xfId="375" xr:uid="{00000000-0005-0000-0000-000077010000}"/>
    <cellStyle name="Texto Explicativo 4" xfId="376" xr:uid="{00000000-0005-0000-0000-000078010000}"/>
    <cellStyle name="Title" xfId="377" xr:uid="{00000000-0005-0000-0000-000079010000}"/>
    <cellStyle name="Título 1 1" xfId="378" xr:uid="{00000000-0005-0000-0000-00007A010000}"/>
    <cellStyle name="Título 1 1 1" xfId="379" xr:uid="{00000000-0005-0000-0000-00007B010000}"/>
    <cellStyle name="Título 1 2" xfId="380" xr:uid="{00000000-0005-0000-0000-00007C010000}"/>
    <cellStyle name="Título 1 3" xfId="381" xr:uid="{00000000-0005-0000-0000-00007D010000}"/>
    <cellStyle name="Título 1 4" xfId="382" xr:uid="{00000000-0005-0000-0000-00007E010000}"/>
    <cellStyle name="Título 2 2" xfId="383" xr:uid="{00000000-0005-0000-0000-00007F010000}"/>
    <cellStyle name="Título 2 3" xfId="384" xr:uid="{00000000-0005-0000-0000-000080010000}"/>
    <cellStyle name="Título 2 4" xfId="385" xr:uid="{00000000-0005-0000-0000-000081010000}"/>
    <cellStyle name="Título 3 2" xfId="386" xr:uid="{00000000-0005-0000-0000-000082010000}"/>
    <cellStyle name="Título 3 3" xfId="387" xr:uid="{00000000-0005-0000-0000-000083010000}"/>
    <cellStyle name="Título 3 4" xfId="388" xr:uid="{00000000-0005-0000-0000-000084010000}"/>
    <cellStyle name="Título 4 2" xfId="389" xr:uid="{00000000-0005-0000-0000-000085010000}"/>
    <cellStyle name="Título 4 3" xfId="390" xr:uid="{00000000-0005-0000-0000-000086010000}"/>
    <cellStyle name="Título 4 4" xfId="391" xr:uid="{00000000-0005-0000-0000-000087010000}"/>
    <cellStyle name="Título 5" xfId="392" xr:uid="{00000000-0005-0000-0000-000088010000}"/>
    <cellStyle name="Título 6" xfId="393" xr:uid="{00000000-0005-0000-0000-000089010000}"/>
    <cellStyle name="Título 7" xfId="394" xr:uid="{00000000-0005-0000-0000-00008A010000}"/>
    <cellStyle name="Titulo1" xfId="395" xr:uid="{00000000-0005-0000-0000-00008B010000}"/>
    <cellStyle name="Titulo1 2" xfId="396" xr:uid="{00000000-0005-0000-0000-00008C010000}"/>
    <cellStyle name="Titulo2" xfId="397" xr:uid="{00000000-0005-0000-0000-00008D010000}"/>
    <cellStyle name="Titulo2 2" xfId="398" xr:uid="{00000000-0005-0000-0000-00008E010000}"/>
    <cellStyle name="titulos" xfId="399" xr:uid="{00000000-0005-0000-0000-00008F010000}"/>
    <cellStyle name="Total 2" xfId="400" xr:uid="{00000000-0005-0000-0000-000090010000}"/>
    <cellStyle name="Total 3" xfId="401" xr:uid="{00000000-0005-0000-0000-000091010000}"/>
    <cellStyle name="Total 4" xfId="402" xr:uid="{00000000-0005-0000-0000-000092010000}"/>
    <cellStyle name="Total 5" xfId="403" xr:uid="{00000000-0005-0000-0000-000093010000}"/>
    <cellStyle name="Valuta (0)_1a-pagina" xfId="404" xr:uid="{00000000-0005-0000-0000-000094010000}"/>
    <cellStyle name="Vírgula" xfId="414" builtinId="3"/>
    <cellStyle name="Vírgula 2" xfId="4" xr:uid="{00000000-0005-0000-0000-000096010000}"/>
    <cellStyle name="Vírgula 2 2" xfId="6" xr:uid="{00000000-0005-0000-0000-000097010000}"/>
    <cellStyle name="Vírgula 3" xfId="7" xr:uid="{00000000-0005-0000-0000-000098010000}"/>
    <cellStyle name="Vírgula 4" xfId="405" xr:uid="{00000000-0005-0000-0000-000099010000}"/>
    <cellStyle name="Währung [0]_Angebot" xfId="406" xr:uid="{00000000-0005-0000-0000-00009A010000}"/>
    <cellStyle name="Währung_Angebot" xfId="407" xr:uid="{00000000-0005-0000-0000-00009B010000}"/>
    <cellStyle name="Warning Text" xfId="408" xr:uid="{00000000-0005-0000-0000-00009C010000}"/>
    <cellStyle name="표준_piping_material_BM" xfId="409" xr:uid="{00000000-0005-0000-0000-00009D010000}"/>
    <cellStyle name="常规_All equipment list 2006.10.16(石灰石为一种)" xfId="410" xr:uid="{00000000-0005-0000-0000-00009E010000}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103187</xdr:colOff>
      <xdr:row>1</xdr:row>
      <xdr:rowOff>97691</xdr:rowOff>
    </xdr:from>
    <xdr:to>
      <xdr:col>10</xdr:col>
      <xdr:colOff>487730</xdr:colOff>
      <xdr:row>2</xdr:row>
      <xdr:rowOff>82232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" y="350063"/>
          <a:ext cx="1272646" cy="46486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1</xdr:row>
          <xdr:rowOff>314325</xdr:rowOff>
        </xdr:from>
        <xdr:to>
          <xdr:col>14</xdr:col>
          <xdr:colOff>828675</xdr:colOff>
          <xdr:row>2</xdr:row>
          <xdr:rowOff>257175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76201</xdr:rowOff>
    </xdr:from>
    <xdr:to>
      <xdr:col>7</xdr:col>
      <xdr:colOff>759581</xdr:colOff>
      <xdr:row>2</xdr:row>
      <xdr:rowOff>171451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76201"/>
          <a:ext cx="1331081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334712</xdr:colOff>
      <xdr:row>0</xdr:row>
      <xdr:rowOff>57978</xdr:rowOff>
    </xdr:from>
    <xdr:to>
      <xdr:col>7</xdr:col>
      <xdr:colOff>538368</xdr:colOff>
      <xdr:row>2</xdr:row>
      <xdr:rowOff>125861</xdr:rowOff>
    </xdr:to>
    <xdr:pic>
      <xdr:nvPicPr>
        <xdr:cNvPr id="2" name="Imagem 1" descr="Logotipo Ultracargo Origi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7692"/>
        <a:stretch/>
      </xdr:blipFill>
      <xdr:spPr bwMode="auto">
        <a:xfrm>
          <a:off x="9488237" y="57978"/>
          <a:ext cx="984706" cy="44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256761</xdr:colOff>
      <xdr:row>0</xdr:row>
      <xdr:rowOff>66261</xdr:rowOff>
    </xdr:from>
    <xdr:to>
      <xdr:col>7</xdr:col>
      <xdr:colOff>468700</xdr:colOff>
      <xdr:row>2</xdr:row>
      <xdr:rowOff>134144</xdr:rowOff>
    </xdr:to>
    <xdr:pic>
      <xdr:nvPicPr>
        <xdr:cNvPr id="2" name="Imagem 1" descr="Logotipo Ultracargo Origin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7692"/>
        <a:stretch/>
      </xdr:blipFill>
      <xdr:spPr bwMode="auto">
        <a:xfrm>
          <a:off x="8572086" y="66261"/>
          <a:ext cx="983464" cy="44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0</xdr:row>
      <xdr:rowOff>60308</xdr:rowOff>
    </xdr:from>
    <xdr:ext cx="1476375" cy="696533"/>
    <xdr:pic>
      <xdr:nvPicPr>
        <xdr:cNvPr id="2" name="Imagem 1" descr="Logotipo Ultracargo Origin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7692"/>
        <a:stretch/>
      </xdr:blipFill>
      <xdr:spPr bwMode="auto">
        <a:xfrm>
          <a:off x="10086975" y="60308"/>
          <a:ext cx="1476375" cy="696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369793</xdr:colOff>
      <xdr:row>0</xdr:row>
      <xdr:rowOff>56029</xdr:rowOff>
    </xdr:from>
    <xdr:ext cx="1476375" cy="696533"/>
    <xdr:pic>
      <xdr:nvPicPr>
        <xdr:cNvPr id="2" name="Imagem 1" descr="Logotipo Ultracargo Origi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7692"/>
        <a:stretch/>
      </xdr:blipFill>
      <xdr:spPr bwMode="auto">
        <a:xfrm>
          <a:off x="13942918" y="56029"/>
          <a:ext cx="1476375" cy="696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437030</xdr:colOff>
      <xdr:row>0</xdr:row>
      <xdr:rowOff>0</xdr:rowOff>
    </xdr:from>
    <xdr:ext cx="1476375" cy="696533"/>
    <xdr:pic>
      <xdr:nvPicPr>
        <xdr:cNvPr id="2" name="Imagem 1" descr="Logotipo Ultracargo Origin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7692"/>
        <a:stretch/>
      </xdr:blipFill>
      <xdr:spPr bwMode="auto">
        <a:xfrm>
          <a:off x="14772155" y="0"/>
          <a:ext cx="1476375" cy="696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163285</xdr:rowOff>
    </xdr:from>
    <xdr:to>
      <xdr:col>1</xdr:col>
      <xdr:colOff>1656360</xdr:colOff>
      <xdr:row>3</xdr:row>
      <xdr:rowOff>258536</xdr:rowOff>
    </xdr:to>
    <xdr:pic>
      <xdr:nvPicPr>
        <xdr:cNvPr id="2" name="Imagem 1" descr="Logotipo Ultracargo Origin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49" y="353785"/>
          <a:ext cx="1561111" cy="557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</xdr:row>
      <xdr:rowOff>27216</xdr:rowOff>
    </xdr:from>
    <xdr:to>
      <xdr:col>6</xdr:col>
      <xdr:colOff>1700893</xdr:colOff>
      <xdr:row>4</xdr:row>
      <xdr:rowOff>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810875" y="217716"/>
          <a:ext cx="5510893" cy="820510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ysClr val="windowText" lastClr="000000"/>
              </a:solidFill>
            </a:rPr>
            <a:t>LOGOMARCA DA CONTARATADA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rissa mesquita" id="{FDE83EB8-944C-624F-AF28-5AC8C2403A53}" userId="5f49b59059993780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91" dT="2024-04-15T18:12:57.83" personId="{FDE83EB8-944C-624F-AF28-5AC8C2403A53}" id="{7C52154C-BC8A-4942-8A1B-A1F7E886EA4E}">
    <text xml:space="preserve">Valor braskem
</text>
  </threadedComment>
  <threadedComment ref="M93" dT="2024-04-15T18:13:14.53" personId="{FDE83EB8-944C-624F-AF28-5AC8C2403A53}" id="{456C8E5C-C6DA-BA4A-9492-109240BAFCAC}">
    <text>Valor braskem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outlinePr summaryBelow="0"/>
  </sheetPr>
  <dimension ref="A1:FRT117"/>
  <sheetViews>
    <sheetView showGridLines="0" tabSelected="1" zoomScaleNormal="100" zoomScaleSheetLayoutView="100" workbookViewId="0">
      <pane xSplit="11" ySplit="7" topLeftCell="L90" activePane="bottomRight" state="frozen"/>
      <selection activeCell="K155" sqref="K155"/>
      <selection pane="topRight" activeCell="K155" sqref="K155"/>
      <selection pane="bottomLeft" activeCell="K155" sqref="K155"/>
      <selection pane="bottomRight" activeCell="K125" sqref="K125"/>
    </sheetView>
  </sheetViews>
  <sheetFormatPr defaultColWidth="9.140625" defaultRowHeight="14.25"/>
  <cols>
    <col min="1" max="1" width="5.85546875" style="21" hidden="1" customWidth="1"/>
    <col min="2" max="2" width="2" style="21" hidden="1" customWidth="1"/>
    <col min="3" max="3" width="3" style="21" hidden="1" customWidth="1"/>
    <col min="4" max="6" width="2.28515625" style="21" hidden="1" customWidth="1"/>
    <col min="7" max="9" width="3.85546875" style="21" hidden="1" customWidth="1"/>
    <col min="10" max="10" width="12.85546875" style="21" customWidth="1"/>
    <col min="11" max="11" width="98" style="21" bestFit="1" customWidth="1"/>
    <col min="12" max="12" width="9.140625" style="21" customWidth="1"/>
    <col min="13" max="13" width="13.7109375" style="26" customWidth="1"/>
    <col min="14" max="14" width="16.28515625" style="26" customWidth="1"/>
    <col min="15" max="15" width="14.28515625" style="21" customWidth="1"/>
    <col min="16" max="16" width="12" style="21" bestFit="1" customWidth="1"/>
    <col min="17" max="17" width="9.42578125" style="21" bestFit="1" customWidth="1"/>
    <col min="18" max="18" width="14.140625" style="21" bestFit="1" customWidth="1"/>
    <col min="19" max="19" width="12.140625" style="21" customWidth="1"/>
    <col min="20" max="16384" width="9.140625" style="21"/>
  </cols>
  <sheetData>
    <row r="1" spans="1:19" ht="20.100000000000001" customHeight="1"/>
    <row r="2" spans="1:19" ht="37.5" customHeight="1">
      <c r="J2" s="257" t="s">
        <v>0</v>
      </c>
      <c r="K2" s="268" t="s">
        <v>418</v>
      </c>
      <c r="L2" s="268"/>
      <c r="M2" s="269"/>
      <c r="N2" s="258"/>
      <c r="O2" s="259"/>
    </row>
    <row r="3" spans="1:19" ht="32.25" customHeight="1">
      <c r="J3" s="257"/>
      <c r="K3" s="270"/>
      <c r="L3" s="270"/>
      <c r="M3" s="271"/>
      <c r="N3" s="260"/>
      <c r="O3" s="261"/>
    </row>
    <row r="4" spans="1:19" ht="15.75" customHeight="1">
      <c r="J4" s="257"/>
      <c r="K4" s="272"/>
      <c r="L4" s="272"/>
      <c r="M4" s="273"/>
      <c r="N4" s="262"/>
      <c r="O4" s="263"/>
    </row>
    <row r="5" spans="1:19" ht="20.25">
      <c r="J5" s="22" t="s">
        <v>101</v>
      </c>
      <c r="K5" s="267"/>
      <c r="L5" s="267"/>
      <c r="M5" s="264"/>
      <c r="N5" s="265"/>
      <c r="O5" s="266"/>
    </row>
    <row r="6" spans="1:19" ht="15.75" customHeight="1">
      <c r="J6" s="280" t="s">
        <v>40</v>
      </c>
      <c r="K6" s="280" t="s">
        <v>41</v>
      </c>
      <c r="L6" s="278" t="s">
        <v>42</v>
      </c>
      <c r="M6" s="276" t="s">
        <v>102</v>
      </c>
      <c r="N6" s="277"/>
      <c r="O6" s="274" t="s">
        <v>104</v>
      </c>
    </row>
    <row r="7" spans="1:19" ht="45" customHeight="1">
      <c r="J7" s="281"/>
      <c r="K7" s="281"/>
      <c r="L7" s="279"/>
      <c r="M7" s="196" t="s">
        <v>52</v>
      </c>
      <c r="N7" s="197" t="s">
        <v>103</v>
      </c>
      <c r="O7" s="275"/>
    </row>
    <row r="8" spans="1:19" ht="41.1" customHeight="1">
      <c r="A8" s="190">
        <v>5</v>
      </c>
      <c r="B8" s="190" t="e">
        <f>#REF!</f>
        <v>#REF!</v>
      </c>
      <c r="C8" s="190">
        <v>0</v>
      </c>
      <c r="D8" s="190"/>
      <c r="E8" s="190"/>
      <c r="F8" s="190"/>
      <c r="G8" s="190">
        <f t="shared" ref="G8" si="0">COUNTIF(A8:D8,"&gt;0")</f>
        <v>1</v>
      </c>
      <c r="H8" s="191"/>
      <c r="I8" s="191"/>
      <c r="J8" s="195">
        <v>1</v>
      </c>
      <c r="K8" s="249" t="s">
        <v>538</v>
      </c>
      <c r="L8" s="250"/>
      <c r="M8" s="250"/>
      <c r="N8" s="250"/>
      <c r="O8" s="251"/>
    </row>
    <row r="9" spans="1:19" ht="15" customHeight="1">
      <c r="A9" s="190"/>
      <c r="B9" s="190"/>
      <c r="C9" s="190"/>
      <c r="D9" s="190"/>
      <c r="E9" s="190"/>
      <c r="F9" s="190"/>
      <c r="G9" s="190"/>
      <c r="H9" s="191"/>
      <c r="I9" s="191"/>
      <c r="J9" s="222" t="s">
        <v>100</v>
      </c>
      <c r="K9" s="223" t="s">
        <v>502</v>
      </c>
      <c r="L9" s="224" t="s">
        <v>1</v>
      </c>
      <c r="M9" s="239">
        <v>490.64</v>
      </c>
      <c r="N9" s="240">
        <v>253.2</v>
      </c>
      <c r="O9" s="239">
        <f>M9+N9</f>
        <v>743.83999999999992</v>
      </c>
      <c r="Q9" s="229" t="s">
        <v>613</v>
      </c>
      <c r="R9" s="229" t="s">
        <v>614</v>
      </c>
      <c r="S9" s="230" t="s">
        <v>615</v>
      </c>
    </row>
    <row r="10" spans="1:19" ht="15" customHeight="1">
      <c r="A10" s="190"/>
      <c r="B10" s="190"/>
      <c r="C10" s="190"/>
      <c r="D10" s="190"/>
      <c r="E10" s="190"/>
      <c r="F10" s="190"/>
      <c r="G10" s="190"/>
      <c r="H10" s="191"/>
      <c r="I10" s="191"/>
      <c r="J10" s="225" t="s">
        <v>421</v>
      </c>
      <c r="K10" s="223" t="s">
        <v>503</v>
      </c>
      <c r="L10" s="224" t="s">
        <v>1</v>
      </c>
      <c r="M10" s="239">
        <f>M9*S10</f>
        <v>522.04095999999993</v>
      </c>
      <c r="N10" s="240">
        <f>N9*S10</f>
        <v>269.40479999999997</v>
      </c>
      <c r="O10" s="239">
        <f t="shared" ref="O10:O19" si="1">M10+N10</f>
        <v>791.44575999999984</v>
      </c>
      <c r="Q10" s="65">
        <f>38/25</f>
        <v>1.52</v>
      </c>
      <c r="R10" s="65">
        <v>0.7</v>
      </c>
      <c r="S10" s="21">
        <f>Q10*R10</f>
        <v>1.0639999999999998</v>
      </c>
    </row>
    <row r="11" spans="1:19" ht="15" customHeight="1">
      <c r="A11" s="190"/>
      <c r="B11" s="190"/>
      <c r="C11" s="190"/>
      <c r="D11" s="190"/>
      <c r="E11" s="190"/>
      <c r="F11" s="190"/>
      <c r="G11" s="190"/>
      <c r="H11" s="191"/>
      <c r="I11" s="191"/>
      <c r="J11" s="225" t="s">
        <v>422</v>
      </c>
      <c r="K11" s="223" t="s">
        <v>504</v>
      </c>
      <c r="L11" s="224" t="s">
        <v>1</v>
      </c>
      <c r="M11" s="239">
        <f>M9*S11</f>
        <v>686.89599999999996</v>
      </c>
      <c r="N11" s="240">
        <f>N9*S11</f>
        <v>354.47999999999996</v>
      </c>
      <c r="O11" s="239">
        <f t="shared" si="1"/>
        <v>1041.376</v>
      </c>
      <c r="Q11" s="65">
        <f>50/25</f>
        <v>2</v>
      </c>
      <c r="R11" s="65">
        <v>0.7</v>
      </c>
      <c r="S11" s="21">
        <f>Q11*R11</f>
        <v>1.4</v>
      </c>
    </row>
    <row r="12" spans="1:19" ht="15" customHeight="1">
      <c r="A12" s="190"/>
      <c r="B12" s="190"/>
      <c r="C12" s="190"/>
      <c r="D12" s="190"/>
      <c r="E12" s="190"/>
      <c r="F12" s="190"/>
      <c r="G12" s="190"/>
      <c r="H12" s="191"/>
      <c r="I12" s="191"/>
      <c r="J12" s="222" t="s">
        <v>417</v>
      </c>
      <c r="K12" s="223" t="s">
        <v>505</v>
      </c>
      <c r="L12" s="224" t="s">
        <v>1</v>
      </c>
      <c r="M12" s="239">
        <f>M9*S12</f>
        <v>865.48895999999991</v>
      </c>
      <c r="N12" s="240">
        <f>N9*S12</f>
        <v>446.64479999999992</v>
      </c>
      <c r="O12" s="239">
        <f t="shared" si="1"/>
        <v>1312.1337599999997</v>
      </c>
      <c r="Q12" s="65">
        <f>63/25</f>
        <v>2.52</v>
      </c>
      <c r="R12" s="65">
        <v>0.7</v>
      </c>
      <c r="S12" s="21">
        <f>Q12*R12</f>
        <v>1.7639999999999998</v>
      </c>
    </row>
    <row r="13" spans="1:19" ht="15" customHeight="1">
      <c r="A13" s="190"/>
      <c r="B13" s="190"/>
      <c r="C13" s="190"/>
      <c r="D13" s="190"/>
      <c r="E13" s="190"/>
      <c r="F13" s="190"/>
      <c r="G13" s="190"/>
      <c r="H13" s="191"/>
      <c r="I13" s="191"/>
      <c r="J13" s="225" t="s">
        <v>423</v>
      </c>
      <c r="K13" s="223" t="s">
        <v>506</v>
      </c>
      <c r="L13" s="224" t="s">
        <v>1</v>
      </c>
      <c r="M13" s="239">
        <f>M9*S13</f>
        <v>1030.3439999999998</v>
      </c>
      <c r="N13" s="240">
        <f>N9*S13</f>
        <v>531.71999999999991</v>
      </c>
      <c r="O13" s="239">
        <f t="shared" si="1"/>
        <v>1562.0639999999999</v>
      </c>
      <c r="Q13" s="65">
        <f>75/25</f>
        <v>3</v>
      </c>
      <c r="R13" s="65">
        <v>0.7</v>
      </c>
      <c r="S13" s="21">
        <f>Q13*R13</f>
        <v>2.0999999999999996</v>
      </c>
    </row>
    <row r="14" spans="1:19" ht="15" customHeight="1">
      <c r="A14" s="190"/>
      <c r="B14" s="190"/>
      <c r="C14" s="190"/>
      <c r="D14" s="190"/>
      <c r="E14" s="190"/>
      <c r="F14" s="190"/>
      <c r="G14" s="190"/>
      <c r="H14" s="191"/>
      <c r="I14" s="191"/>
      <c r="J14" s="225" t="s">
        <v>424</v>
      </c>
      <c r="K14" s="223" t="s">
        <v>507</v>
      </c>
      <c r="L14" s="224" t="s">
        <v>1</v>
      </c>
      <c r="M14" s="239">
        <v>295.17499999999995</v>
      </c>
      <c r="N14" s="240">
        <v>199.1875</v>
      </c>
      <c r="O14" s="239">
        <f t="shared" si="1"/>
        <v>494.36249999999995</v>
      </c>
      <c r="P14" s="231"/>
      <c r="Q14" s="229" t="s">
        <v>613</v>
      </c>
      <c r="R14" s="229" t="s">
        <v>614</v>
      </c>
      <c r="S14" s="230" t="s">
        <v>615</v>
      </c>
    </row>
    <row r="15" spans="1:19" ht="15" customHeight="1">
      <c r="A15" s="190"/>
      <c r="B15" s="190"/>
      <c r="C15" s="190"/>
      <c r="D15" s="190"/>
      <c r="E15" s="190"/>
      <c r="F15" s="190"/>
      <c r="G15" s="190"/>
      <c r="H15" s="191"/>
      <c r="I15" s="191"/>
      <c r="J15" s="222" t="s">
        <v>419</v>
      </c>
      <c r="K15" s="223" t="s">
        <v>508</v>
      </c>
      <c r="L15" s="224" t="s">
        <v>1</v>
      </c>
      <c r="M15" s="239">
        <f>M14*S15</f>
        <v>314.06619999999992</v>
      </c>
      <c r="N15" s="240">
        <f>N14*S15</f>
        <v>211.93549999999996</v>
      </c>
      <c r="O15" s="239">
        <f t="shared" ref="O15:O18" si="2">M15+N15</f>
        <v>526.00169999999991</v>
      </c>
      <c r="Q15" s="65">
        <f>38/25</f>
        <v>1.52</v>
      </c>
      <c r="R15" s="65">
        <v>0.7</v>
      </c>
      <c r="S15" s="21">
        <f>Q15*R15</f>
        <v>1.0639999999999998</v>
      </c>
    </row>
    <row r="16" spans="1:19" ht="15" customHeight="1">
      <c r="A16" s="190"/>
      <c r="B16" s="190"/>
      <c r="C16" s="190"/>
      <c r="D16" s="190"/>
      <c r="E16" s="190"/>
      <c r="F16" s="190"/>
      <c r="G16" s="190"/>
      <c r="H16" s="191"/>
      <c r="I16" s="191"/>
      <c r="J16" s="225" t="s">
        <v>425</v>
      </c>
      <c r="K16" s="223" t="s">
        <v>509</v>
      </c>
      <c r="L16" s="224" t="s">
        <v>1</v>
      </c>
      <c r="M16" s="239">
        <f>M14*S16</f>
        <v>413.24499999999989</v>
      </c>
      <c r="N16" s="240">
        <f>N14*S16</f>
        <v>278.86249999999995</v>
      </c>
      <c r="O16" s="239">
        <f t="shared" si="2"/>
        <v>692.10749999999985</v>
      </c>
      <c r="Q16" s="65">
        <f>50/25</f>
        <v>2</v>
      </c>
      <c r="R16" s="65">
        <v>0.7</v>
      </c>
      <c r="S16" s="21">
        <f>Q16*R16</f>
        <v>1.4</v>
      </c>
    </row>
    <row r="17" spans="1:4544" ht="15" customHeight="1" collapsed="1">
      <c r="A17" s="190"/>
      <c r="B17" s="190"/>
      <c r="C17" s="190"/>
      <c r="D17" s="190"/>
      <c r="E17" s="190"/>
      <c r="F17" s="190"/>
      <c r="G17" s="190"/>
      <c r="H17" s="191"/>
      <c r="I17" s="191"/>
      <c r="J17" s="225" t="s">
        <v>426</v>
      </c>
      <c r="K17" s="223" t="s">
        <v>510</v>
      </c>
      <c r="L17" s="224" t="s">
        <v>1</v>
      </c>
      <c r="M17" s="239">
        <f>M14*S17</f>
        <v>520.68869999999981</v>
      </c>
      <c r="N17" s="240">
        <f>N14*S17</f>
        <v>351.36674999999997</v>
      </c>
      <c r="O17" s="239">
        <f t="shared" si="2"/>
        <v>872.05544999999984</v>
      </c>
      <c r="Q17" s="65">
        <f>63/25</f>
        <v>2.52</v>
      </c>
      <c r="R17" s="65">
        <v>0.7</v>
      </c>
      <c r="S17" s="21">
        <f>Q17*R17</f>
        <v>1.7639999999999998</v>
      </c>
    </row>
    <row r="18" spans="1:4544" ht="15" customHeight="1">
      <c r="A18" s="190"/>
      <c r="B18" s="190"/>
      <c r="C18" s="190"/>
      <c r="D18" s="190"/>
      <c r="E18" s="190"/>
      <c r="F18" s="190"/>
      <c r="G18" s="190"/>
      <c r="H18" s="191"/>
      <c r="I18" s="191"/>
      <c r="J18" s="222" t="s">
        <v>420</v>
      </c>
      <c r="K18" s="223" t="s">
        <v>511</v>
      </c>
      <c r="L18" s="224" t="s">
        <v>1</v>
      </c>
      <c r="M18" s="239">
        <f>M14*S18</f>
        <v>619.86749999999984</v>
      </c>
      <c r="N18" s="240">
        <f>N14*S18</f>
        <v>418.29374999999993</v>
      </c>
      <c r="O18" s="239">
        <f t="shared" si="2"/>
        <v>1038.1612499999997</v>
      </c>
      <c r="Q18" s="65">
        <f>75/25</f>
        <v>3</v>
      </c>
      <c r="R18" s="65">
        <v>0.7</v>
      </c>
      <c r="S18" s="21">
        <f>Q18*R18</f>
        <v>2.0999999999999996</v>
      </c>
    </row>
    <row r="19" spans="1:4544" s="189" customFormat="1" ht="15" customHeight="1">
      <c r="A19" s="190"/>
      <c r="B19" s="190"/>
      <c r="C19" s="190"/>
      <c r="D19" s="190"/>
      <c r="E19" s="190"/>
      <c r="F19" s="190"/>
      <c r="G19" s="190"/>
      <c r="H19" s="191"/>
      <c r="I19" s="191"/>
      <c r="J19" s="225" t="s">
        <v>427</v>
      </c>
      <c r="K19" s="223" t="s">
        <v>512</v>
      </c>
      <c r="L19" s="224" t="s">
        <v>1</v>
      </c>
      <c r="M19" s="239">
        <f>M14*S19</f>
        <v>767.45499999999993</v>
      </c>
      <c r="N19" s="239">
        <f>N14*S19</f>
        <v>517.88750000000005</v>
      </c>
      <c r="O19" s="241">
        <f t="shared" si="1"/>
        <v>1285.3425</v>
      </c>
      <c r="P19" s="21"/>
      <c r="Q19" s="65">
        <f>100/25</f>
        <v>4</v>
      </c>
      <c r="R19" s="65">
        <v>0.65</v>
      </c>
      <c r="S19" s="21">
        <f>Q19*R19</f>
        <v>2.6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</row>
    <row r="20" spans="1:4544" s="189" customFormat="1" ht="15" customHeight="1">
      <c r="A20" s="190"/>
      <c r="B20" s="190"/>
      <c r="C20" s="190"/>
      <c r="D20" s="190"/>
      <c r="E20" s="190"/>
      <c r="F20" s="190"/>
      <c r="G20" s="190"/>
      <c r="H20" s="191"/>
      <c r="I20" s="191"/>
      <c r="J20" s="226" t="s">
        <v>428</v>
      </c>
      <c r="K20" s="227" t="s">
        <v>513</v>
      </c>
      <c r="L20" s="228" t="s">
        <v>1</v>
      </c>
      <c r="M20" s="239">
        <v>308.457875</v>
      </c>
      <c r="N20" s="240">
        <v>208.1509375</v>
      </c>
      <c r="O20" s="239">
        <f t="shared" ref="O20:O25" si="3">M20+N20</f>
        <v>516.6088125</v>
      </c>
      <c r="P20" s="21"/>
      <c r="Q20" s="229" t="s">
        <v>613</v>
      </c>
      <c r="R20" s="229" t="s">
        <v>614</v>
      </c>
      <c r="S20" s="230" t="s">
        <v>615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</row>
    <row r="21" spans="1:4544" s="189" customFormat="1" ht="15" customHeight="1">
      <c r="A21" s="190"/>
      <c r="B21" s="190"/>
      <c r="C21" s="190"/>
      <c r="D21" s="190"/>
      <c r="E21" s="190"/>
      <c r="F21" s="190"/>
      <c r="G21" s="190"/>
      <c r="H21" s="191"/>
      <c r="I21" s="191"/>
      <c r="J21" s="193" t="s">
        <v>429</v>
      </c>
      <c r="K21" s="227" t="s">
        <v>514</v>
      </c>
      <c r="L21" s="228" t="s">
        <v>1</v>
      </c>
      <c r="M21" s="239">
        <f>M20*S21</f>
        <v>345.47281999999996</v>
      </c>
      <c r="N21" s="240">
        <f>N20*S21</f>
        <v>233.12904999999998</v>
      </c>
      <c r="O21" s="239">
        <f t="shared" si="3"/>
        <v>578.60186999999996</v>
      </c>
      <c r="P21" s="21"/>
      <c r="Q21" s="65">
        <f>40/25</f>
        <v>1.6</v>
      </c>
      <c r="R21" s="65">
        <v>0.7</v>
      </c>
      <c r="S21" s="21">
        <f t="shared" ref="S21:S26" si="4">Q21*R21</f>
        <v>1.1199999999999999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</row>
    <row r="22" spans="1:4544" s="189" customFormat="1" ht="15" customHeight="1">
      <c r="A22" s="190"/>
      <c r="B22" s="190"/>
      <c r="C22" s="190"/>
      <c r="D22" s="190"/>
      <c r="E22" s="190"/>
      <c r="F22" s="190"/>
      <c r="G22" s="190"/>
      <c r="H22" s="191"/>
      <c r="I22" s="191"/>
      <c r="J22" s="226" t="s">
        <v>430</v>
      </c>
      <c r="K22" s="227" t="s">
        <v>515</v>
      </c>
      <c r="L22" s="228" t="s">
        <v>1</v>
      </c>
      <c r="M22" s="239">
        <f>M20*S22</f>
        <v>431.841025</v>
      </c>
      <c r="N22" s="240">
        <f>N20*S22</f>
        <v>291.41131249999995</v>
      </c>
      <c r="O22" s="239">
        <f t="shared" si="3"/>
        <v>723.25233749999995</v>
      </c>
      <c r="P22" s="21"/>
      <c r="Q22" s="65">
        <f>50/25</f>
        <v>2</v>
      </c>
      <c r="R22" s="65">
        <v>0.7</v>
      </c>
      <c r="S22" s="21">
        <f t="shared" si="4"/>
        <v>1.4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</row>
    <row r="23" spans="1:4544" s="189" customFormat="1" ht="15" customHeight="1">
      <c r="A23" s="190"/>
      <c r="B23" s="190"/>
      <c r="C23" s="190"/>
      <c r="D23" s="190"/>
      <c r="E23" s="190"/>
      <c r="F23" s="190"/>
      <c r="G23" s="190"/>
      <c r="H23" s="191"/>
      <c r="I23" s="191"/>
      <c r="J23" s="226" t="s">
        <v>431</v>
      </c>
      <c r="K23" s="227" t="s">
        <v>516</v>
      </c>
      <c r="L23" s="228" t="s">
        <v>1</v>
      </c>
      <c r="M23" s="219">
        <f>M20*S23</f>
        <v>481.19428500000004</v>
      </c>
      <c r="N23" s="220">
        <f>N20*S23</f>
        <v>324.7154625</v>
      </c>
      <c r="O23" s="219">
        <f t="shared" si="3"/>
        <v>805.90974750000009</v>
      </c>
      <c r="P23" s="21"/>
      <c r="Q23" s="65">
        <f>65/25</f>
        <v>2.6</v>
      </c>
      <c r="R23" s="65">
        <v>0.6</v>
      </c>
      <c r="S23" s="21">
        <f t="shared" si="4"/>
        <v>1.56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</row>
    <row r="24" spans="1:4544" s="189" customFormat="1" ht="15" customHeight="1">
      <c r="A24" s="190"/>
      <c r="B24" s="190"/>
      <c r="C24" s="190"/>
      <c r="D24" s="190"/>
      <c r="E24" s="190"/>
      <c r="F24" s="190"/>
      <c r="G24" s="190"/>
      <c r="H24" s="191"/>
      <c r="I24" s="191"/>
      <c r="J24" s="193" t="s">
        <v>432</v>
      </c>
      <c r="K24" s="227" t="s">
        <v>517</v>
      </c>
      <c r="L24" s="228" t="s">
        <v>1</v>
      </c>
      <c r="M24" s="219">
        <f>M20*S24</f>
        <v>647.76153749999992</v>
      </c>
      <c r="N24" s="220">
        <f>N20*S24</f>
        <v>437.1169687499999</v>
      </c>
      <c r="O24" s="219">
        <f t="shared" si="3"/>
        <v>1084.8785062499999</v>
      </c>
      <c r="P24" s="21"/>
      <c r="Q24" s="65">
        <f>75/25</f>
        <v>3</v>
      </c>
      <c r="R24" s="65">
        <v>0.7</v>
      </c>
      <c r="S24" s="21">
        <f t="shared" si="4"/>
        <v>2.0999999999999996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</row>
    <row r="25" spans="1:4544" s="189" customFormat="1" ht="15" customHeight="1">
      <c r="A25" s="190"/>
      <c r="B25" s="190"/>
      <c r="C25" s="190"/>
      <c r="D25" s="190"/>
      <c r="E25" s="190"/>
      <c r="F25" s="190"/>
      <c r="G25" s="190"/>
      <c r="H25" s="191"/>
      <c r="I25" s="191"/>
      <c r="J25" s="226" t="s">
        <v>433</v>
      </c>
      <c r="K25" s="227" t="s">
        <v>518</v>
      </c>
      <c r="L25" s="228" t="s">
        <v>1</v>
      </c>
      <c r="M25" s="219">
        <f>M20*S25</f>
        <v>777.31384500000001</v>
      </c>
      <c r="N25" s="219">
        <f>N20*S25</f>
        <v>524.54036250000001</v>
      </c>
      <c r="O25" s="194">
        <f t="shared" si="3"/>
        <v>1301.8542075</v>
      </c>
      <c r="P25" s="21"/>
      <c r="Q25" s="65">
        <f>90/25</f>
        <v>3.6</v>
      </c>
      <c r="R25" s="65">
        <v>0.7</v>
      </c>
      <c r="S25" s="21">
        <f t="shared" si="4"/>
        <v>2.52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</row>
    <row r="26" spans="1:4544" s="189" customFormat="1" ht="15" customHeight="1">
      <c r="A26" s="190"/>
      <c r="B26" s="190"/>
      <c r="C26" s="190"/>
      <c r="D26" s="190"/>
      <c r="E26" s="190"/>
      <c r="F26" s="190"/>
      <c r="G26" s="190"/>
      <c r="H26" s="191"/>
      <c r="I26" s="191"/>
      <c r="J26" s="226" t="s">
        <v>434</v>
      </c>
      <c r="K26" s="227" t="s">
        <v>519</v>
      </c>
      <c r="L26" s="228" t="s">
        <v>1</v>
      </c>
      <c r="M26" s="219">
        <f>$M$20*S26</f>
        <v>740.2989</v>
      </c>
      <c r="N26" s="219">
        <f>$N$20*S26</f>
        <v>499.56224999999995</v>
      </c>
      <c r="O26" s="194">
        <f t="shared" ref="O26" si="5">M26+N26</f>
        <v>1239.86115</v>
      </c>
      <c r="P26" s="21"/>
      <c r="Q26" s="65">
        <f>100/25</f>
        <v>4</v>
      </c>
      <c r="R26" s="65">
        <v>0.6</v>
      </c>
      <c r="S26" s="21">
        <f t="shared" si="4"/>
        <v>2.4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  <c r="AMT26" s="21"/>
      <c r="AMU26" s="21"/>
      <c r="AMV26" s="21"/>
      <c r="AMW26" s="21"/>
      <c r="AMX26" s="21"/>
      <c r="AMY26" s="21"/>
      <c r="AMZ26" s="21"/>
      <c r="ANA26" s="21"/>
      <c r="ANB26" s="21"/>
      <c r="ANC26" s="21"/>
      <c r="AND26" s="21"/>
      <c r="ANE26" s="21"/>
      <c r="ANF26" s="21"/>
      <c r="ANG26" s="21"/>
      <c r="ANH26" s="21"/>
      <c r="ANI26" s="21"/>
      <c r="ANJ26" s="21"/>
      <c r="ANK26" s="21"/>
      <c r="ANL26" s="21"/>
      <c r="ANM26" s="21"/>
      <c r="ANN26" s="21"/>
      <c r="ANO26" s="21"/>
      <c r="ANP26" s="21"/>
      <c r="ANQ26" s="21"/>
      <c r="ANR26" s="21"/>
      <c r="ANS26" s="21"/>
      <c r="ANT26" s="21"/>
      <c r="ANU26" s="21"/>
      <c r="ANV26" s="21"/>
      <c r="ANW26" s="21"/>
      <c r="ANX26" s="21"/>
      <c r="ANY26" s="21"/>
      <c r="ANZ26" s="21"/>
      <c r="AOA26" s="21"/>
      <c r="AOB26" s="21"/>
      <c r="AOC26" s="21"/>
      <c r="AOD26" s="21"/>
      <c r="AOE26" s="21"/>
      <c r="AOF26" s="21"/>
      <c r="AOG26" s="21"/>
      <c r="AOH26" s="21"/>
      <c r="AOI26" s="21"/>
      <c r="AOJ26" s="21"/>
      <c r="AOK26" s="21"/>
      <c r="AOL26" s="21"/>
      <c r="AOM26" s="21"/>
      <c r="AON26" s="21"/>
      <c r="AOO26" s="21"/>
      <c r="AOP26" s="21"/>
      <c r="AOQ26" s="21"/>
      <c r="AOR26" s="21"/>
      <c r="AOS26" s="21"/>
      <c r="AOT26" s="21"/>
      <c r="AOU26" s="21"/>
      <c r="AOV26" s="21"/>
      <c r="AOW26" s="21"/>
      <c r="AOX26" s="21"/>
      <c r="AOY26" s="21"/>
      <c r="AOZ26" s="21"/>
      <c r="APA26" s="21"/>
      <c r="APB26" s="21"/>
      <c r="APC26" s="21"/>
      <c r="APD26" s="21"/>
      <c r="APE26" s="21"/>
      <c r="APF26" s="21"/>
      <c r="APG26" s="21"/>
      <c r="APH26" s="21"/>
      <c r="API26" s="21"/>
      <c r="APJ26" s="21"/>
      <c r="APK26" s="21"/>
      <c r="APL26" s="21"/>
      <c r="APM26" s="21"/>
      <c r="APN26" s="21"/>
      <c r="APO26" s="21"/>
      <c r="APP26" s="21"/>
      <c r="APQ26" s="21"/>
      <c r="APR26" s="21"/>
      <c r="APS26" s="21"/>
      <c r="APT26" s="21"/>
      <c r="APU26" s="21"/>
      <c r="APV26" s="21"/>
      <c r="APW26" s="21"/>
      <c r="APX26" s="21"/>
      <c r="APY26" s="21"/>
      <c r="APZ26" s="21"/>
      <c r="AQA26" s="21"/>
      <c r="AQB26" s="21"/>
      <c r="AQC26" s="21"/>
      <c r="AQD26" s="21"/>
      <c r="AQE26" s="21"/>
      <c r="AQF26" s="21"/>
      <c r="AQG26" s="21"/>
      <c r="AQH26" s="21"/>
      <c r="AQI26" s="21"/>
      <c r="AQJ26" s="21"/>
      <c r="AQK26" s="21"/>
      <c r="AQL26" s="21"/>
      <c r="AQM26" s="21"/>
      <c r="AQN26" s="21"/>
      <c r="AQO26" s="21"/>
      <c r="AQP26" s="21"/>
      <c r="AQQ26" s="21"/>
      <c r="AQR26" s="21"/>
      <c r="AQS26" s="21"/>
      <c r="AQT26" s="21"/>
      <c r="AQU26" s="21"/>
      <c r="AQV26" s="21"/>
      <c r="AQW26" s="21"/>
      <c r="AQX26" s="21"/>
      <c r="AQY26" s="21"/>
      <c r="AQZ26" s="21"/>
      <c r="ARA26" s="21"/>
      <c r="ARB26" s="21"/>
      <c r="ARC26" s="21"/>
      <c r="ARD26" s="21"/>
      <c r="ARE26" s="21"/>
      <c r="ARF26" s="21"/>
      <c r="ARG26" s="21"/>
      <c r="ARH26" s="21"/>
      <c r="ARI26" s="21"/>
      <c r="ARJ26" s="21"/>
      <c r="ARK26" s="21"/>
      <c r="ARL26" s="21"/>
      <c r="ARM26" s="21"/>
      <c r="ARN26" s="21"/>
      <c r="ARO26" s="21"/>
      <c r="ARP26" s="21"/>
      <c r="ARQ26" s="21"/>
      <c r="ARR26" s="21"/>
      <c r="ARS26" s="21"/>
      <c r="ART26" s="21"/>
      <c r="ARU26" s="21"/>
      <c r="ARV26" s="21"/>
      <c r="ARW26" s="21"/>
      <c r="ARX26" s="21"/>
      <c r="ARY26" s="21"/>
      <c r="ARZ26" s="21"/>
      <c r="ASA26" s="21"/>
      <c r="ASB26" s="21"/>
      <c r="ASC26" s="21"/>
      <c r="ASD26" s="21"/>
      <c r="ASE26" s="21"/>
      <c r="ASF26" s="21"/>
      <c r="ASG26" s="21"/>
      <c r="ASH26" s="21"/>
      <c r="ASI26" s="21"/>
      <c r="ASJ26" s="21"/>
      <c r="ASK26" s="21"/>
      <c r="ASL26" s="21"/>
      <c r="ASM26" s="21"/>
      <c r="ASN26" s="21"/>
      <c r="ASO26" s="21"/>
      <c r="ASP26" s="21"/>
      <c r="ASQ26" s="21"/>
      <c r="ASR26" s="21"/>
      <c r="ASS26" s="21"/>
      <c r="AST26" s="21"/>
      <c r="ASU26" s="21"/>
      <c r="ASV26" s="21"/>
      <c r="ASW26" s="21"/>
      <c r="ASX26" s="21"/>
      <c r="ASY26" s="21"/>
      <c r="ASZ26" s="21"/>
      <c r="ATA26" s="21"/>
      <c r="ATB26" s="21"/>
      <c r="ATC26" s="21"/>
      <c r="ATD26" s="21"/>
      <c r="ATE26" s="21"/>
      <c r="ATF26" s="21"/>
      <c r="ATG26" s="21"/>
      <c r="ATH26" s="21"/>
      <c r="ATI26" s="21"/>
      <c r="ATJ26" s="21"/>
      <c r="ATK26" s="21"/>
      <c r="ATL26" s="21"/>
      <c r="ATM26" s="21"/>
      <c r="ATN26" s="21"/>
      <c r="ATO26" s="21"/>
      <c r="ATP26" s="21"/>
      <c r="ATQ26" s="21"/>
      <c r="ATR26" s="21"/>
      <c r="ATS26" s="21"/>
      <c r="ATT26" s="21"/>
      <c r="ATU26" s="21"/>
      <c r="ATV26" s="21"/>
      <c r="ATW26" s="21"/>
      <c r="ATX26" s="21"/>
      <c r="ATY26" s="21"/>
      <c r="ATZ26" s="21"/>
      <c r="AUA26" s="21"/>
      <c r="AUB26" s="21"/>
      <c r="AUC26" s="21"/>
      <c r="AUD26" s="21"/>
      <c r="AUE26" s="21"/>
      <c r="AUF26" s="21"/>
      <c r="AUG26" s="21"/>
      <c r="AUH26" s="21"/>
      <c r="AUI26" s="21"/>
      <c r="AUJ26" s="21"/>
      <c r="AUK26" s="21"/>
      <c r="AUL26" s="21"/>
      <c r="AUM26" s="21"/>
      <c r="AUN26" s="21"/>
      <c r="AUO26" s="21"/>
      <c r="AUP26" s="21"/>
      <c r="AUQ26" s="21"/>
      <c r="AUR26" s="21"/>
      <c r="AUS26" s="21"/>
      <c r="AUT26" s="21"/>
      <c r="AUU26" s="21"/>
      <c r="AUV26" s="21"/>
      <c r="AUW26" s="21"/>
      <c r="AUX26" s="21"/>
      <c r="AUY26" s="21"/>
      <c r="AUZ26" s="21"/>
      <c r="AVA26" s="21"/>
      <c r="AVB26" s="21"/>
      <c r="AVC26" s="21"/>
      <c r="AVD26" s="21"/>
      <c r="AVE26" s="21"/>
      <c r="AVF26" s="21"/>
      <c r="AVG26" s="21"/>
      <c r="AVH26" s="21"/>
      <c r="AVI26" s="21"/>
      <c r="AVJ26" s="21"/>
      <c r="AVK26" s="21"/>
      <c r="AVL26" s="21"/>
      <c r="AVM26" s="21"/>
      <c r="AVN26" s="21"/>
      <c r="AVO26" s="21"/>
      <c r="AVP26" s="21"/>
      <c r="AVQ26" s="21"/>
      <c r="AVR26" s="21"/>
      <c r="AVS26" s="21"/>
      <c r="AVT26" s="21"/>
      <c r="AVU26" s="21"/>
      <c r="AVV26" s="21"/>
      <c r="AVW26" s="21"/>
      <c r="AVX26" s="21"/>
      <c r="AVY26" s="21"/>
      <c r="AVZ26" s="21"/>
      <c r="AWA26" s="21"/>
      <c r="AWB26" s="21"/>
      <c r="AWC26" s="21"/>
      <c r="AWD26" s="21"/>
      <c r="AWE26" s="21"/>
      <c r="AWF26" s="21"/>
      <c r="AWG26" s="21"/>
      <c r="AWH26" s="21"/>
      <c r="AWI26" s="21"/>
      <c r="AWJ26" s="21"/>
      <c r="AWK26" s="21"/>
      <c r="AWL26" s="21"/>
      <c r="AWM26" s="21"/>
      <c r="AWN26" s="21"/>
      <c r="AWO26" s="21"/>
      <c r="AWP26" s="21"/>
      <c r="AWQ26" s="21"/>
      <c r="AWR26" s="21"/>
      <c r="AWS26" s="21"/>
      <c r="AWT26" s="21"/>
      <c r="AWU26" s="21"/>
      <c r="AWV26" s="21"/>
      <c r="AWW26" s="21"/>
      <c r="AWX26" s="21"/>
      <c r="AWY26" s="21"/>
      <c r="AWZ26" s="21"/>
      <c r="AXA26" s="21"/>
      <c r="AXB26" s="21"/>
      <c r="AXC26" s="21"/>
      <c r="AXD26" s="21"/>
      <c r="AXE26" s="21"/>
      <c r="AXF26" s="21"/>
      <c r="AXG26" s="21"/>
      <c r="AXH26" s="21"/>
      <c r="AXI26" s="21"/>
      <c r="AXJ26" s="21"/>
      <c r="AXK26" s="21"/>
      <c r="AXL26" s="21"/>
      <c r="AXM26" s="21"/>
      <c r="AXN26" s="21"/>
      <c r="AXO26" s="21"/>
      <c r="AXP26" s="21"/>
      <c r="AXQ26" s="21"/>
      <c r="AXR26" s="21"/>
      <c r="AXS26" s="21"/>
      <c r="AXT26" s="21"/>
      <c r="AXU26" s="21"/>
      <c r="AXV26" s="21"/>
      <c r="AXW26" s="21"/>
      <c r="AXX26" s="21"/>
      <c r="AXY26" s="21"/>
      <c r="AXZ26" s="21"/>
      <c r="AYA26" s="21"/>
      <c r="AYB26" s="21"/>
      <c r="AYC26" s="21"/>
      <c r="AYD26" s="21"/>
      <c r="AYE26" s="21"/>
      <c r="AYF26" s="21"/>
      <c r="AYG26" s="21"/>
      <c r="AYH26" s="21"/>
      <c r="AYI26" s="21"/>
      <c r="AYJ26" s="21"/>
      <c r="AYK26" s="21"/>
      <c r="AYL26" s="21"/>
      <c r="AYM26" s="21"/>
      <c r="AYN26" s="21"/>
      <c r="AYO26" s="21"/>
      <c r="AYP26" s="21"/>
      <c r="AYQ26" s="21"/>
      <c r="AYR26" s="21"/>
      <c r="AYS26" s="21"/>
      <c r="AYT26" s="21"/>
      <c r="AYU26" s="21"/>
      <c r="AYV26" s="21"/>
      <c r="AYW26" s="21"/>
      <c r="AYX26" s="21"/>
      <c r="AYY26" s="21"/>
      <c r="AYZ26" s="21"/>
      <c r="AZA26" s="21"/>
      <c r="AZB26" s="21"/>
      <c r="AZC26" s="21"/>
      <c r="AZD26" s="21"/>
      <c r="AZE26" s="21"/>
      <c r="AZF26" s="21"/>
      <c r="AZG26" s="21"/>
      <c r="AZH26" s="21"/>
      <c r="AZI26" s="21"/>
      <c r="AZJ26" s="21"/>
      <c r="AZK26" s="21"/>
      <c r="AZL26" s="21"/>
      <c r="AZM26" s="21"/>
      <c r="AZN26" s="21"/>
      <c r="AZO26" s="21"/>
      <c r="AZP26" s="21"/>
      <c r="AZQ26" s="21"/>
      <c r="AZR26" s="21"/>
      <c r="AZS26" s="21"/>
      <c r="AZT26" s="21"/>
      <c r="AZU26" s="21"/>
      <c r="AZV26" s="21"/>
      <c r="AZW26" s="21"/>
      <c r="AZX26" s="21"/>
      <c r="AZY26" s="21"/>
      <c r="AZZ26" s="21"/>
      <c r="BAA26" s="21"/>
      <c r="BAB26" s="21"/>
      <c r="BAC26" s="21"/>
      <c r="BAD26" s="21"/>
      <c r="BAE26" s="21"/>
      <c r="BAF26" s="21"/>
      <c r="BAG26" s="21"/>
      <c r="BAH26" s="21"/>
      <c r="BAI26" s="21"/>
      <c r="BAJ26" s="21"/>
      <c r="BAK26" s="21"/>
      <c r="BAL26" s="21"/>
      <c r="BAM26" s="21"/>
      <c r="BAN26" s="21"/>
      <c r="BAO26" s="21"/>
      <c r="BAP26" s="21"/>
      <c r="BAQ26" s="21"/>
      <c r="BAR26" s="21"/>
      <c r="BAS26" s="21"/>
      <c r="BAT26" s="21"/>
      <c r="BAU26" s="21"/>
      <c r="BAV26" s="21"/>
      <c r="BAW26" s="21"/>
      <c r="BAX26" s="21"/>
      <c r="BAY26" s="21"/>
      <c r="BAZ26" s="21"/>
      <c r="BBA26" s="21"/>
      <c r="BBB26" s="21"/>
      <c r="BBC26" s="21"/>
      <c r="BBD26" s="21"/>
      <c r="BBE26" s="21"/>
      <c r="BBF26" s="21"/>
      <c r="BBG26" s="21"/>
      <c r="BBH26" s="21"/>
      <c r="BBI26" s="21"/>
      <c r="BBJ26" s="21"/>
      <c r="BBK26" s="21"/>
      <c r="BBL26" s="21"/>
      <c r="BBM26" s="21"/>
      <c r="BBN26" s="21"/>
      <c r="BBO26" s="21"/>
      <c r="BBP26" s="21"/>
      <c r="BBQ26" s="21"/>
      <c r="BBR26" s="21"/>
      <c r="BBS26" s="21"/>
      <c r="BBT26" s="21"/>
      <c r="BBU26" s="21"/>
      <c r="BBV26" s="21"/>
      <c r="BBW26" s="21"/>
      <c r="BBX26" s="21"/>
      <c r="BBY26" s="21"/>
      <c r="BBZ26" s="21"/>
      <c r="BCA26" s="21"/>
      <c r="BCB26" s="21"/>
      <c r="BCC26" s="21"/>
      <c r="BCD26" s="21"/>
      <c r="BCE26" s="21"/>
      <c r="BCF26" s="21"/>
      <c r="BCG26" s="21"/>
      <c r="BCH26" s="21"/>
      <c r="BCI26" s="21"/>
      <c r="BCJ26" s="21"/>
      <c r="BCK26" s="21"/>
      <c r="BCL26" s="21"/>
      <c r="BCM26" s="21"/>
      <c r="BCN26" s="21"/>
      <c r="BCO26" s="21"/>
      <c r="BCP26" s="21"/>
      <c r="BCQ26" s="21"/>
      <c r="BCR26" s="21"/>
      <c r="BCS26" s="21"/>
      <c r="BCT26" s="21"/>
      <c r="BCU26" s="21"/>
      <c r="BCV26" s="21"/>
      <c r="BCW26" s="21"/>
      <c r="BCX26" s="21"/>
      <c r="BCY26" s="21"/>
      <c r="BCZ26" s="21"/>
      <c r="BDA26" s="21"/>
      <c r="BDB26" s="21"/>
      <c r="BDC26" s="21"/>
      <c r="BDD26" s="21"/>
      <c r="BDE26" s="21"/>
      <c r="BDF26" s="21"/>
      <c r="BDG26" s="21"/>
      <c r="BDH26" s="21"/>
      <c r="BDI26" s="21"/>
      <c r="BDJ26" s="21"/>
      <c r="BDK26" s="21"/>
      <c r="BDL26" s="21"/>
      <c r="BDM26" s="21"/>
      <c r="BDN26" s="21"/>
      <c r="BDO26" s="21"/>
      <c r="BDP26" s="21"/>
      <c r="BDQ26" s="21"/>
      <c r="BDR26" s="21"/>
      <c r="BDS26" s="21"/>
      <c r="BDT26" s="21"/>
      <c r="BDU26" s="21"/>
      <c r="BDV26" s="21"/>
      <c r="BDW26" s="21"/>
      <c r="BDX26" s="21"/>
      <c r="BDY26" s="21"/>
      <c r="BDZ26" s="21"/>
      <c r="BEA26" s="21"/>
      <c r="BEB26" s="21"/>
      <c r="BEC26" s="21"/>
      <c r="BED26" s="21"/>
      <c r="BEE26" s="21"/>
      <c r="BEF26" s="21"/>
      <c r="BEG26" s="21"/>
      <c r="BEH26" s="21"/>
      <c r="BEI26" s="21"/>
      <c r="BEJ26" s="21"/>
      <c r="BEK26" s="21"/>
      <c r="BEL26" s="21"/>
      <c r="BEM26" s="21"/>
      <c r="BEN26" s="21"/>
      <c r="BEO26" s="21"/>
      <c r="BEP26" s="21"/>
      <c r="BEQ26" s="21"/>
      <c r="BER26" s="21"/>
      <c r="BES26" s="21"/>
      <c r="BET26" s="21"/>
      <c r="BEU26" s="21"/>
      <c r="BEV26" s="21"/>
      <c r="BEW26" s="21"/>
      <c r="BEX26" s="21"/>
      <c r="BEY26" s="21"/>
      <c r="BEZ26" s="21"/>
      <c r="BFA26" s="21"/>
      <c r="BFB26" s="21"/>
      <c r="BFC26" s="21"/>
      <c r="BFD26" s="21"/>
      <c r="BFE26" s="21"/>
      <c r="BFF26" s="21"/>
      <c r="BFG26" s="21"/>
      <c r="BFH26" s="21"/>
      <c r="BFI26" s="21"/>
      <c r="BFJ26" s="21"/>
      <c r="BFK26" s="21"/>
      <c r="BFL26" s="21"/>
      <c r="BFM26" s="21"/>
      <c r="BFN26" s="21"/>
      <c r="BFO26" s="21"/>
      <c r="BFP26" s="21"/>
      <c r="BFQ26" s="21"/>
      <c r="BFR26" s="21"/>
      <c r="BFS26" s="21"/>
      <c r="BFT26" s="21"/>
      <c r="BFU26" s="21"/>
      <c r="BFV26" s="21"/>
      <c r="BFW26" s="21"/>
      <c r="BFX26" s="21"/>
      <c r="BFY26" s="21"/>
      <c r="BFZ26" s="21"/>
      <c r="BGA26" s="21"/>
      <c r="BGB26" s="21"/>
      <c r="BGC26" s="21"/>
      <c r="BGD26" s="21"/>
      <c r="BGE26" s="21"/>
      <c r="BGF26" s="21"/>
      <c r="BGG26" s="21"/>
      <c r="BGH26" s="21"/>
      <c r="BGI26" s="21"/>
      <c r="BGJ26" s="21"/>
      <c r="BGK26" s="21"/>
      <c r="BGL26" s="21"/>
      <c r="BGM26" s="21"/>
      <c r="BGN26" s="21"/>
      <c r="BGO26" s="21"/>
      <c r="BGP26" s="21"/>
      <c r="BGQ26" s="21"/>
      <c r="BGR26" s="21"/>
      <c r="BGS26" s="21"/>
      <c r="BGT26" s="21"/>
      <c r="BGU26" s="21"/>
      <c r="BGV26" s="21"/>
      <c r="BGW26" s="21"/>
      <c r="BGX26" s="21"/>
      <c r="BGY26" s="21"/>
      <c r="BGZ26" s="21"/>
      <c r="BHA26" s="21"/>
      <c r="BHB26" s="21"/>
      <c r="BHC26" s="21"/>
      <c r="BHD26" s="21"/>
      <c r="BHE26" s="21"/>
      <c r="BHF26" s="21"/>
      <c r="BHG26" s="21"/>
      <c r="BHH26" s="21"/>
      <c r="BHI26" s="21"/>
      <c r="BHJ26" s="21"/>
      <c r="BHK26" s="21"/>
      <c r="BHL26" s="21"/>
      <c r="BHM26" s="21"/>
      <c r="BHN26" s="21"/>
      <c r="BHO26" s="21"/>
      <c r="BHP26" s="21"/>
      <c r="BHQ26" s="21"/>
      <c r="BHR26" s="21"/>
      <c r="BHS26" s="21"/>
      <c r="BHT26" s="21"/>
      <c r="BHU26" s="21"/>
      <c r="BHV26" s="21"/>
      <c r="BHW26" s="21"/>
      <c r="BHX26" s="21"/>
      <c r="BHY26" s="21"/>
      <c r="BHZ26" s="21"/>
      <c r="BIA26" s="21"/>
      <c r="BIB26" s="21"/>
      <c r="BIC26" s="21"/>
      <c r="BID26" s="21"/>
      <c r="BIE26" s="21"/>
      <c r="BIF26" s="21"/>
      <c r="BIG26" s="21"/>
      <c r="BIH26" s="21"/>
      <c r="BII26" s="21"/>
      <c r="BIJ26" s="21"/>
      <c r="BIK26" s="21"/>
      <c r="BIL26" s="21"/>
      <c r="BIM26" s="21"/>
      <c r="BIN26" s="21"/>
      <c r="BIO26" s="21"/>
      <c r="BIP26" s="21"/>
      <c r="BIQ26" s="21"/>
      <c r="BIR26" s="21"/>
      <c r="BIS26" s="21"/>
      <c r="BIT26" s="21"/>
      <c r="BIU26" s="21"/>
      <c r="BIV26" s="21"/>
      <c r="BIW26" s="21"/>
      <c r="BIX26" s="21"/>
      <c r="BIY26" s="21"/>
      <c r="BIZ26" s="21"/>
      <c r="BJA26" s="21"/>
      <c r="BJB26" s="21"/>
      <c r="BJC26" s="21"/>
      <c r="BJD26" s="21"/>
      <c r="BJE26" s="21"/>
      <c r="BJF26" s="21"/>
      <c r="BJG26" s="21"/>
      <c r="BJH26" s="21"/>
      <c r="BJI26" s="21"/>
      <c r="BJJ26" s="21"/>
      <c r="BJK26" s="21"/>
      <c r="BJL26" s="21"/>
      <c r="BJM26" s="21"/>
      <c r="BJN26" s="21"/>
      <c r="BJO26" s="21"/>
      <c r="BJP26" s="21"/>
      <c r="BJQ26" s="21"/>
      <c r="BJR26" s="21"/>
      <c r="BJS26" s="21"/>
      <c r="BJT26" s="21"/>
      <c r="BJU26" s="21"/>
      <c r="BJV26" s="21"/>
      <c r="BJW26" s="21"/>
      <c r="BJX26" s="21"/>
      <c r="BJY26" s="21"/>
      <c r="BJZ26" s="21"/>
      <c r="BKA26" s="21"/>
      <c r="BKB26" s="21"/>
      <c r="BKC26" s="21"/>
      <c r="BKD26" s="21"/>
      <c r="BKE26" s="21"/>
      <c r="BKF26" s="21"/>
      <c r="BKG26" s="21"/>
      <c r="BKH26" s="21"/>
      <c r="BKI26" s="21"/>
      <c r="BKJ26" s="21"/>
      <c r="BKK26" s="21"/>
      <c r="BKL26" s="21"/>
      <c r="BKM26" s="21"/>
      <c r="BKN26" s="21"/>
      <c r="BKO26" s="21"/>
      <c r="BKP26" s="21"/>
      <c r="BKQ26" s="21"/>
      <c r="BKR26" s="21"/>
      <c r="BKS26" s="21"/>
      <c r="BKT26" s="21"/>
      <c r="BKU26" s="21"/>
      <c r="BKV26" s="21"/>
      <c r="BKW26" s="21"/>
      <c r="BKX26" s="21"/>
      <c r="BKY26" s="21"/>
      <c r="BKZ26" s="21"/>
      <c r="BLA26" s="21"/>
      <c r="BLB26" s="21"/>
      <c r="BLC26" s="21"/>
      <c r="BLD26" s="21"/>
      <c r="BLE26" s="21"/>
      <c r="BLF26" s="21"/>
      <c r="BLG26" s="21"/>
      <c r="BLH26" s="21"/>
      <c r="BLI26" s="21"/>
      <c r="BLJ26" s="21"/>
      <c r="BLK26" s="21"/>
      <c r="BLL26" s="21"/>
      <c r="BLM26" s="21"/>
      <c r="BLN26" s="21"/>
      <c r="BLO26" s="21"/>
      <c r="BLP26" s="21"/>
      <c r="BLQ26" s="21"/>
      <c r="BLR26" s="21"/>
      <c r="BLS26" s="21"/>
      <c r="BLT26" s="21"/>
      <c r="BLU26" s="21"/>
      <c r="BLV26" s="21"/>
      <c r="BLW26" s="21"/>
      <c r="BLX26" s="21"/>
      <c r="BLY26" s="21"/>
      <c r="BLZ26" s="21"/>
      <c r="BMA26" s="21"/>
      <c r="BMB26" s="21"/>
      <c r="BMC26" s="21"/>
      <c r="BMD26" s="21"/>
      <c r="BME26" s="21"/>
      <c r="BMF26" s="21"/>
      <c r="BMG26" s="21"/>
      <c r="BMH26" s="21"/>
      <c r="BMI26" s="21"/>
      <c r="BMJ26" s="21"/>
      <c r="BMK26" s="21"/>
      <c r="BML26" s="21"/>
      <c r="BMM26" s="21"/>
      <c r="BMN26" s="21"/>
      <c r="BMO26" s="21"/>
      <c r="BMP26" s="21"/>
      <c r="BMQ26" s="21"/>
      <c r="BMR26" s="21"/>
      <c r="BMS26" s="21"/>
      <c r="BMT26" s="21"/>
      <c r="BMU26" s="21"/>
      <c r="BMV26" s="21"/>
      <c r="BMW26" s="21"/>
      <c r="BMX26" s="21"/>
      <c r="BMY26" s="21"/>
      <c r="BMZ26" s="21"/>
      <c r="BNA26" s="21"/>
      <c r="BNB26" s="21"/>
      <c r="BNC26" s="21"/>
      <c r="BND26" s="21"/>
      <c r="BNE26" s="21"/>
      <c r="BNF26" s="21"/>
      <c r="BNG26" s="21"/>
      <c r="BNH26" s="21"/>
      <c r="BNI26" s="21"/>
      <c r="BNJ26" s="21"/>
      <c r="BNK26" s="21"/>
      <c r="BNL26" s="21"/>
      <c r="BNM26" s="21"/>
      <c r="BNN26" s="21"/>
      <c r="BNO26" s="21"/>
      <c r="BNP26" s="21"/>
      <c r="BNQ26" s="21"/>
      <c r="BNR26" s="21"/>
      <c r="BNS26" s="21"/>
      <c r="BNT26" s="21"/>
      <c r="BNU26" s="21"/>
      <c r="BNV26" s="21"/>
      <c r="BNW26" s="21"/>
      <c r="BNX26" s="21"/>
      <c r="BNY26" s="21"/>
      <c r="BNZ26" s="21"/>
      <c r="BOA26" s="21"/>
      <c r="BOB26" s="21"/>
      <c r="BOC26" s="21"/>
      <c r="BOD26" s="21"/>
      <c r="BOE26" s="21"/>
      <c r="BOF26" s="21"/>
      <c r="BOG26" s="21"/>
      <c r="BOH26" s="21"/>
      <c r="BOI26" s="21"/>
      <c r="BOJ26" s="21"/>
      <c r="BOK26" s="21"/>
      <c r="BOL26" s="21"/>
      <c r="BOM26" s="21"/>
      <c r="BON26" s="21"/>
      <c r="BOO26" s="21"/>
      <c r="BOP26" s="21"/>
      <c r="BOQ26" s="21"/>
      <c r="BOR26" s="21"/>
      <c r="BOS26" s="21"/>
      <c r="BOT26" s="21"/>
      <c r="BOU26" s="21"/>
      <c r="BOV26" s="21"/>
      <c r="BOW26" s="21"/>
      <c r="BOX26" s="21"/>
      <c r="BOY26" s="21"/>
      <c r="BOZ26" s="21"/>
      <c r="BPA26" s="21"/>
      <c r="BPB26" s="21"/>
      <c r="BPC26" s="21"/>
      <c r="BPD26" s="21"/>
      <c r="BPE26" s="21"/>
      <c r="BPF26" s="21"/>
      <c r="BPG26" s="21"/>
      <c r="BPH26" s="21"/>
      <c r="BPI26" s="21"/>
      <c r="BPJ26" s="21"/>
      <c r="BPK26" s="21"/>
      <c r="BPL26" s="21"/>
      <c r="BPM26" s="21"/>
      <c r="BPN26" s="21"/>
      <c r="BPO26" s="21"/>
      <c r="BPP26" s="21"/>
      <c r="BPQ26" s="21"/>
      <c r="BPR26" s="21"/>
      <c r="BPS26" s="21"/>
      <c r="BPT26" s="21"/>
      <c r="BPU26" s="21"/>
      <c r="BPV26" s="21"/>
      <c r="BPW26" s="21"/>
      <c r="BPX26" s="21"/>
      <c r="BPY26" s="21"/>
      <c r="BPZ26" s="21"/>
      <c r="BQA26" s="21"/>
      <c r="BQB26" s="21"/>
      <c r="BQC26" s="21"/>
      <c r="BQD26" s="21"/>
      <c r="BQE26" s="21"/>
      <c r="BQF26" s="21"/>
      <c r="BQG26" s="21"/>
      <c r="BQH26" s="21"/>
      <c r="BQI26" s="21"/>
      <c r="BQJ26" s="21"/>
      <c r="BQK26" s="21"/>
      <c r="BQL26" s="21"/>
      <c r="BQM26" s="21"/>
      <c r="BQN26" s="21"/>
      <c r="BQO26" s="21"/>
      <c r="BQP26" s="21"/>
      <c r="BQQ26" s="21"/>
      <c r="BQR26" s="21"/>
      <c r="BQS26" s="21"/>
      <c r="BQT26" s="21"/>
      <c r="BQU26" s="21"/>
      <c r="BQV26" s="21"/>
      <c r="BQW26" s="21"/>
      <c r="BQX26" s="21"/>
      <c r="BQY26" s="21"/>
      <c r="BQZ26" s="21"/>
      <c r="BRA26" s="21"/>
      <c r="BRB26" s="21"/>
      <c r="BRC26" s="21"/>
      <c r="BRD26" s="21"/>
      <c r="BRE26" s="21"/>
      <c r="BRF26" s="21"/>
      <c r="BRG26" s="21"/>
      <c r="BRH26" s="21"/>
      <c r="BRI26" s="21"/>
      <c r="BRJ26" s="21"/>
      <c r="BRK26" s="21"/>
      <c r="BRL26" s="21"/>
      <c r="BRM26" s="21"/>
      <c r="BRN26" s="21"/>
      <c r="BRO26" s="21"/>
      <c r="BRP26" s="21"/>
      <c r="BRQ26" s="21"/>
      <c r="BRR26" s="21"/>
      <c r="BRS26" s="21"/>
      <c r="BRT26" s="21"/>
      <c r="BRU26" s="21"/>
      <c r="BRV26" s="21"/>
      <c r="BRW26" s="21"/>
      <c r="BRX26" s="21"/>
      <c r="BRY26" s="21"/>
      <c r="BRZ26" s="21"/>
      <c r="BSA26" s="21"/>
      <c r="BSB26" s="21"/>
      <c r="BSC26" s="21"/>
      <c r="BSD26" s="21"/>
      <c r="BSE26" s="21"/>
      <c r="BSF26" s="21"/>
      <c r="BSG26" s="21"/>
      <c r="BSH26" s="21"/>
      <c r="BSI26" s="21"/>
      <c r="BSJ26" s="21"/>
      <c r="BSK26" s="21"/>
      <c r="BSL26" s="21"/>
      <c r="BSM26" s="21"/>
      <c r="BSN26" s="21"/>
      <c r="BSO26" s="21"/>
      <c r="BSP26" s="21"/>
      <c r="BSQ26" s="21"/>
      <c r="BSR26" s="21"/>
      <c r="BSS26" s="21"/>
      <c r="BST26" s="21"/>
      <c r="BSU26" s="21"/>
      <c r="BSV26" s="21"/>
      <c r="BSW26" s="21"/>
      <c r="BSX26" s="21"/>
      <c r="BSY26" s="21"/>
      <c r="BSZ26" s="21"/>
      <c r="BTA26" s="21"/>
      <c r="BTB26" s="21"/>
      <c r="BTC26" s="21"/>
      <c r="BTD26" s="21"/>
      <c r="BTE26" s="21"/>
      <c r="BTF26" s="21"/>
      <c r="BTG26" s="21"/>
      <c r="BTH26" s="21"/>
      <c r="BTI26" s="21"/>
      <c r="BTJ26" s="21"/>
      <c r="BTK26" s="21"/>
      <c r="BTL26" s="21"/>
      <c r="BTM26" s="21"/>
      <c r="BTN26" s="21"/>
      <c r="BTO26" s="21"/>
      <c r="BTP26" s="21"/>
      <c r="BTQ26" s="21"/>
      <c r="BTR26" s="21"/>
      <c r="BTS26" s="21"/>
      <c r="BTT26" s="21"/>
      <c r="BTU26" s="21"/>
      <c r="BTV26" s="21"/>
      <c r="BTW26" s="21"/>
      <c r="BTX26" s="21"/>
      <c r="BTY26" s="21"/>
      <c r="BTZ26" s="21"/>
      <c r="BUA26" s="21"/>
      <c r="BUB26" s="21"/>
      <c r="BUC26" s="21"/>
      <c r="BUD26" s="21"/>
      <c r="BUE26" s="21"/>
      <c r="BUF26" s="21"/>
      <c r="BUG26" s="21"/>
      <c r="BUH26" s="21"/>
      <c r="BUI26" s="21"/>
      <c r="BUJ26" s="21"/>
      <c r="BUK26" s="21"/>
      <c r="BUL26" s="21"/>
      <c r="BUM26" s="21"/>
      <c r="BUN26" s="21"/>
      <c r="BUO26" s="21"/>
      <c r="BUP26" s="21"/>
      <c r="BUQ26" s="21"/>
      <c r="BUR26" s="21"/>
      <c r="BUS26" s="21"/>
      <c r="BUT26" s="21"/>
      <c r="BUU26" s="21"/>
      <c r="BUV26" s="21"/>
      <c r="BUW26" s="21"/>
      <c r="BUX26" s="21"/>
      <c r="BUY26" s="21"/>
      <c r="BUZ26" s="21"/>
      <c r="BVA26" s="21"/>
      <c r="BVB26" s="21"/>
      <c r="BVC26" s="21"/>
      <c r="BVD26" s="21"/>
      <c r="BVE26" s="21"/>
      <c r="BVF26" s="21"/>
      <c r="BVG26" s="21"/>
      <c r="BVH26" s="21"/>
      <c r="BVI26" s="21"/>
      <c r="BVJ26" s="21"/>
      <c r="BVK26" s="21"/>
      <c r="BVL26" s="21"/>
      <c r="BVM26" s="21"/>
      <c r="BVN26" s="21"/>
      <c r="BVO26" s="21"/>
      <c r="BVP26" s="21"/>
      <c r="BVQ26" s="21"/>
      <c r="BVR26" s="21"/>
      <c r="BVS26" s="21"/>
      <c r="BVT26" s="21"/>
      <c r="BVU26" s="21"/>
      <c r="BVV26" s="21"/>
      <c r="BVW26" s="21"/>
      <c r="BVX26" s="21"/>
      <c r="BVY26" s="21"/>
      <c r="BVZ26" s="21"/>
      <c r="BWA26" s="21"/>
      <c r="BWB26" s="21"/>
      <c r="BWC26" s="21"/>
      <c r="BWD26" s="21"/>
      <c r="BWE26" s="21"/>
      <c r="BWF26" s="21"/>
      <c r="BWG26" s="21"/>
      <c r="BWH26" s="21"/>
      <c r="BWI26" s="21"/>
      <c r="BWJ26" s="21"/>
      <c r="BWK26" s="21"/>
      <c r="BWL26" s="21"/>
      <c r="BWM26" s="21"/>
      <c r="BWN26" s="21"/>
      <c r="BWO26" s="21"/>
      <c r="BWP26" s="21"/>
      <c r="BWQ26" s="21"/>
      <c r="BWR26" s="21"/>
      <c r="BWS26" s="21"/>
      <c r="BWT26" s="21"/>
      <c r="BWU26" s="21"/>
      <c r="BWV26" s="21"/>
      <c r="BWW26" s="21"/>
      <c r="BWX26" s="21"/>
      <c r="BWY26" s="21"/>
      <c r="BWZ26" s="21"/>
      <c r="BXA26" s="21"/>
      <c r="BXB26" s="21"/>
      <c r="BXC26" s="21"/>
      <c r="BXD26" s="21"/>
      <c r="BXE26" s="21"/>
      <c r="BXF26" s="21"/>
      <c r="BXG26" s="21"/>
      <c r="BXH26" s="21"/>
      <c r="BXI26" s="21"/>
      <c r="BXJ26" s="21"/>
      <c r="BXK26" s="21"/>
      <c r="BXL26" s="21"/>
      <c r="BXM26" s="21"/>
      <c r="BXN26" s="21"/>
      <c r="BXO26" s="21"/>
      <c r="BXP26" s="21"/>
      <c r="BXQ26" s="21"/>
      <c r="BXR26" s="21"/>
      <c r="BXS26" s="21"/>
      <c r="BXT26" s="21"/>
      <c r="BXU26" s="21"/>
      <c r="BXV26" s="21"/>
      <c r="BXW26" s="21"/>
      <c r="BXX26" s="21"/>
      <c r="BXY26" s="21"/>
      <c r="BXZ26" s="21"/>
      <c r="BYA26" s="21"/>
      <c r="BYB26" s="21"/>
      <c r="BYC26" s="21"/>
      <c r="BYD26" s="21"/>
      <c r="BYE26" s="21"/>
      <c r="BYF26" s="21"/>
      <c r="BYG26" s="21"/>
      <c r="BYH26" s="21"/>
      <c r="BYI26" s="21"/>
      <c r="BYJ26" s="21"/>
      <c r="BYK26" s="21"/>
      <c r="BYL26" s="21"/>
      <c r="BYM26" s="21"/>
      <c r="BYN26" s="21"/>
      <c r="BYO26" s="21"/>
      <c r="BYP26" s="21"/>
      <c r="BYQ26" s="21"/>
      <c r="BYR26" s="21"/>
      <c r="BYS26" s="21"/>
      <c r="BYT26" s="21"/>
      <c r="BYU26" s="21"/>
      <c r="BYV26" s="21"/>
      <c r="BYW26" s="21"/>
      <c r="BYX26" s="21"/>
      <c r="BYY26" s="21"/>
      <c r="BYZ26" s="21"/>
      <c r="BZA26" s="21"/>
      <c r="BZB26" s="21"/>
      <c r="BZC26" s="21"/>
      <c r="BZD26" s="21"/>
      <c r="BZE26" s="21"/>
      <c r="BZF26" s="21"/>
      <c r="BZG26" s="21"/>
      <c r="BZH26" s="21"/>
      <c r="BZI26" s="21"/>
      <c r="BZJ26" s="21"/>
      <c r="BZK26" s="21"/>
      <c r="BZL26" s="21"/>
      <c r="BZM26" s="21"/>
      <c r="BZN26" s="21"/>
      <c r="BZO26" s="21"/>
      <c r="BZP26" s="21"/>
      <c r="BZQ26" s="21"/>
      <c r="BZR26" s="21"/>
      <c r="BZS26" s="21"/>
      <c r="BZT26" s="21"/>
      <c r="BZU26" s="21"/>
      <c r="BZV26" s="21"/>
      <c r="BZW26" s="21"/>
      <c r="BZX26" s="21"/>
      <c r="BZY26" s="21"/>
      <c r="BZZ26" s="21"/>
      <c r="CAA26" s="21"/>
      <c r="CAB26" s="21"/>
      <c r="CAC26" s="21"/>
      <c r="CAD26" s="21"/>
      <c r="CAE26" s="21"/>
      <c r="CAF26" s="21"/>
      <c r="CAG26" s="21"/>
      <c r="CAH26" s="21"/>
      <c r="CAI26" s="21"/>
      <c r="CAJ26" s="21"/>
      <c r="CAK26" s="21"/>
      <c r="CAL26" s="21"/>
      <c r="CAM26" s="21"/>
      <c r="CAN26" s="21"/>
      <c r="CAO26" s="21"/>
      <c r="CAP26" s="21"/>
      <c r="CAQ26" s="21"/>
      <c r="CAR26" s="21"/>
      <c r="CAS26" s="21"/>
      <c r="CAT26" s="21"/>
      <c r="CAU26" s="21"/>
      <c r="CAV26" s="21"/>
      <c r="CAW26" s="21"/>
      <c r="CAX26" s="21"/>
      <c r="CAY26" s="21"/>
      <c r="CAZ26" s="21"/>
      <c r="CBA26" s="21"/>
      <c r="CBB26" s="21"/>
      <c r="CBC26" s="21"/>
      <c r="CBD26" s="21"/>
      <c r="CBE26" s="21"/>
      <c r="CBF26" s="21"/>
      <c r="CBG26" s="21"/>
      <c r="CBH26" s="21"/>
      <c r="CBI26" s="21"/>
      <c r="CBJ26" s="21"/>
      <c r="CBK26" s="21"/>
      <c r="CBL26" s="21"/>
      <c r="CBM26" s="21"/>
      <c r="CBN26" s="21"/>
      <c r="CBO26" s="21"/>
      <c r="CBP26" s="21"/>
      <c r="CBQ26" s="21"/>
      <c r="CBR26" s="21"/>
      <c r="CBS26" s="21"/>
      <c r="CBT26" s="21"/>
      <c r="CBU26" s="21"/>
      <c r="CBV26" s="21"/>
      <c r="CBW26" s="21"/>
      <c r="CBX26" s="21"/>
      <c r="CBY26" s="21"/>
      <c r="CBZ26" s="21"/>
      <c r="CCA26" s="21"/>
      <c r="CCB26" s="21"/>
      <c r="CCC26" s="21"/>
      <c r="CCD26" s="21"/>
      <c r="CCE26" s="21"/>
      <c r="CCF26" s="21"/>
      <c r="CCG26" s="21"/>
      <c r="CCH26" s="21"/>
      <c r="CCI26" s="21"/>
      <c r="CCJ26" s="21"/>
      <c r="CCK26" s="21"/>
      <c r="CCL26" s="21"/>
      <c r="CCM26" s="21"/>
      <c r="CCN26" s="21"/>
      <c r="CCO26" s="21"/>
      <c r="CCP26" s="21"/>
      <c r="CCQ26" s="21"/>
      <c r="CCR26" s="21"/>
      <c r="CCS26" s="21"/>
      <c r="CCT26" s="21"/>
      <c r="CCU26" s="21"/>
      <c r="CCV26" s="21"/>
      <c r="CCW26" s="21"/>
      <c r="CCX26" s="21"/>
      <c r="CCY26" s="21"/>
      <c r="CCZ26" s="21"/>
      <c r="CDA26" s="21"/>
      <c r="CDB26" s="21"/>
      <c r="CDC26" s="21"/>
      <c r="CDD26" s="21"/>
      <c r="CDE26" s="21"/>
      <c r="CDF26" s="21"/>
      <c r="CDG26" s="21"/>
      <c r="CDH26" s="21"/>
      <c r="CDI26" s="21"/>
      <c r="CDJ26" s="21"/>
      <c r="CDK26" s="21"/>
      <c r="CDL26" s="21"/>
      <c r="CDM26" s="21"/>
      <c r="CDN26" s="21"/>
      <c r="CDO26" s="21"/>
      <c r="CDP26" s="21"/>
      <c r="CDQ26" s="21"/>
      <c r="CDR26" s="21"/>
      <c r="CDS26" s="21"/>
      <c r="CDT26" s="21"/>
      <c r="CDU26" s="21"/>
      <c r="CDV26" s="21"/>
      <c r="CDW26" s="21"/>
      <c r="CDX26" s="21"/>
      <c r="CDY26" s="21"/>
      <c r="CDZ26" s="21"/>
      <c r="CEA26" s="21"/>
      <c r="CEB26" s="21"/>
      <c r="CEC26" s="21"/>
      <c r="CED26" s="21"/>
      <c r="CEE26" s="21"/>
      <c r="CEF26" s="21"/>
      <c r="CEG26" s="21"/>
      <c r="CEH26" s="21"/>
      <c r="CEI26" s="21"/>
      <c r="CEJ26" s="21"/>
      <c r="CEK26" s="21"/>
      <c r="CEL26" s="21"/>
      <c r="CEM26" s="21"/>
      <c r="CEN26" s="21"/>
      <c r="CEO26" s="21"/>
      <c r="CEP26" s="21"/>
      <c r="CEQ26" s="21"/>
      <c r="CER26" s="21"/>
      <c r="CES26" s="21"/>
      <c r="CET26" s="21"/>
      <c r="CEU26" s="21"/>
      <c r="CEV26" s="21"/>
      <c r="CEW26" s="21"/>
      <c r="CEX26" s="21"/>
      <c r="CEY26" s="21"/>
      <c r="CEZ26" s="21"/>
      <c r="CFA26" s="21"/>
      <c r="CFB26" s="21"/>
      <c r="CFC26" s="21"/>
      <c r="CFD26" s="21"/>
      <c r="CFE26" s="21"/>
      <c r="CFF26" s="21"/>
      <c r="CFG26" s="21"/>
      <c r="CFH26" s="21"/>
      <c r="CFI26" s="21"/>
      <c r="CFJ26" s="21"/>
      <c r="CFK26" s="21"/>
      <c r="CFL26" s="21"/>
      <c r="CFM26" s="21"/>
      <c r="CFN26" s="21"/>
      <c r="CFO26" s="21"/>
      <c r="CFP26" s="21"/>
      <c r="CFQ26" s="21"/>
      <c r="CFR26" s="21"/>
      <c r="CFS26" s="21"/>
      <c r="CFT26" s="21"/>
      <c r="CFU26" s="21"/>
      <c r="CFV26" s="21"/>
      <c r="CFW26" s="21"/>
      <c r="CFX26" s="21"/>
      <c r="CFY26" s="21"/>
      <c r="CFZ26" s="21"/>
      <c r="CGA26" s="21"/>
      <c r="CGB26" s="21"/>
      <c r="CGC26" s="21"/>
      <c r="CGD26" s="21"/>
      <c r="CGE26" s="21"/>
      <c r="CGF26" s="21"/>
      <c r="CGG26" s="21"/>
      <c r="CGH26" s="21"/>
      <c r="CGI26" s="21"/>
      <c r="CGJ26" s="21"/>
      <c r="CGK26" s="21"/>
      <c r="CGL26" s="21"/>
      <c r="CGM26" s="21"/>
      <c r="CGN26" s="21"/>
      <c r="CGO26" s="21"/>
      <c r="CGP26" s="21"/>
      <c r="CGQ26" s="21"/>
      <c r="CGR26" s="21"/>
      <c r="CGS26" s="21"/>
      <c r="CGT26" s="21"/>
      <c r="CGU26" s="21"/>
      <c r="CGV26" s="21"/>
      <c r="CGW26" s="21"/>
      <c r="CGX26" s="21"/>
      <c r="CGY26" s="21"/>
      <c r="CGZ26" s="21"/>
      <c r="CHA26" s="21"/>
      <c r="CHB26" s="21"/>
      <c r="CHC26" s="21"/>
      <c r="CHD26" s="21"/>
      <c r="CHE26" s="21"/>
      <c r="CHF26" s="21"/>
      <c r="CHG26" s="21"/>
      <c r="CHH26" s="21"/>
      <c r="CHI26" s="21"/>
      <c r="CHJ26" s="21"/>
      <c r="CHK26" s="21"/>
      <c r="CHL26" s="21"/>
      <c r="CHM26" s="21"/>
      <c r="CHN26" s="21"/>
      <c r="CHO26" s="21"/>
      <c r="CHP26" s="21"/>
      <c r="CHQ26" s="21"/>
      <c r="CHR26" s="21"/>
      <c r="CHS26" s="21"/>
      <c r="CHT26" s="21"/>
      <c r="CHU26" s="21"/>
      <c r="CHV26" s="21"/>
      <c r="CHW26" s="21"/>
      <c r="CHX26" s="21"/>
      <c r="CHY26" s="21"/>
      <c r="CHZ26" s="21"/>
      <c r="CIA26" s="21"/>
      <c r="CIB26" s="21"/>
      <c r="CIC26" s="21"/>
      <c r="CID26" s="21"/>
      <c r="CIE26" s="21"/>
      <c r="CIF26" s="21"/>
      <c r="CIG26" s="21"/>
      <c r="CIH26" s="21"/>
      <c r="CII26" s="21"/>
      <c r="CIJ26" s="21"/>
      <c r="CIK26" s="21"/>
      <c r="CIL26" s="21"/>
      <c r="CIM26" s="21"/>
      <c r="CIN26" s="21"/>
      <c r="CIO26" s="21"/>
      <c r="CIP26" s="21"/>
      <c r="CIQ26" s="21"/>
      <c r="CIR26" s="21"/>
      <c r="CIS26" s="21"/>
      <c r="CIT26" s="21"/>
      <c r="CIU26" s="21"/>
      <c r="CIV26" s="21"/>
      <c r="CIW26" s="21"/>
      <c r="CIX26" s="21"/>
      <c r="CIY26" s="21"/>
      <c r="CIZ26" s="21"/>
      <c r="CJA26" s="21"/>
      <c r="CJB26" s="21"/>
      <c r="CJC26" s="21"/>
      <c r="CJD26" s="21"/>
      <c r="CJE26" s="21"/>
      <c r="CJF26" s="21"/>
      <c r="CJG26" s="21"/>
      <c r="CJH26" s="21"/>
      <c r="CJI26" s="21"/>
      <c r="CJJ26" s="21"/>
      <c r="CJK26" s="21"/>
      <c r="CJL26" s="21"/>
      <c r="CJM26" s="21"/>
      <c r="CJN26" s="21"/>
      <c r="CJO26" s="21"/>
      <c r="CJP26" s="21"/>
      <c r="CJQ26" s="21"/>
      <c r="CJR26" s="21"/>
      <c r="CJS26" s="21"/>
      <c r="CJT26" s="21"/>
      <c r="CJU26" s="21"/>
      <c r="CJV26" s="21"/>
      <c r="CJW26" s="21"/>
      <c r="CJX26" s="21"/>
      <c r="CJY26" s="21"/>
      <c r="CJZ26" s="21"/>
      <c r="CKA26" s="21"/>
      <c r="CKB26" s="21"/>
      <c r="CKC26" s="21"/>
      <c r="CKD26" s="21"/>
      <c r="CKE26" s="21"/>
      <c r="CKF26" s="21"/>
      <c r="CKG26" s="21"/>
      <c r="CKH26" s="21"/>
      <c r="CKI26" s="21"/>
      <c r="CKJ26" s="21"/>
      <c r="CKK26" s="21"/>
      <c r="CKL26" s="21"/>
      <c r="CKM26" s="21"/>
      <c r="CKN26" s="21"/>
      <c r="CKO26" s="21"/>
      <c r="CKP26" s="21"/>
      <c r="CKQ26" s="21"/>
      <c r="CKR26" s="21"/>
      <c r="CKS26" s="21"/>
      <c r="CKT26" s="21"/>
      <c r="CKU26" s="21"/>
      <c r="CKV26" s="21"/>
      <c r="CKW26" s="21"/>
      <c r="CKX26" s="21"/>
      <c r="CKY26" s="21"/>
      <c r="CKZ26" s="21"/>
      <c r="CLA26" s="21"/>
      <c r="CLB26" s="21"/>
      <c r="CLC26" s="21"/>
      <c r="CLD26" s="21"/>
      <c r="CLE26" s="21"/>
      <c r="CLF26" s="21"/>
      <c r="CLG26" s="21"/>
      <c r="CLH26" s="21"/>
      <c r="CLI26" s="21"/>
      <c r="CLJ26" s="21"/>
      <c r="CLK26" s="21"/>
      <c r="CLL26" s="21"/>
      <c r="CLM26" s="21"/>
      <c r="CLN26" s="21"/>
      <c r="CLO26" s="21"/>
      <c r="CLP26" s="21"/>
      <c r="CLQ26" s="21"/>
      <c r="CLR26" s="21"/>
      <c r="CLS26" s="21"/>
      <c r="CLT26" s="21"/>
      <c r="CLU26" s="21"/>
      <c r="CLV26" s="21"/>
      <c r="CLW26" s="21"/>
      <c r="CLX26" s="21"/>
      <c r="CLY26" s="21"/>
      <c r="CLZ26" s="21"/>
      <c r="CMA26" s="21"/>
      <c r="CMB26" s="21"/>
      <c r="CMC26" s="21"/>
      <c r="CMD26" s="21"/>
      <c r="CME26" s="21"/>
      <c r="CMF26" s="21"/>
      <c r="CMG26" s="21"/>
      <c r="CMH26" s="21"/>
      <c r="CMI26" s="21"/>
      <c r="CMJ26" s="21"/>
      <c r="CMK26" s="21"/>
      <c r="CML26" s="21"/>
      <c r="CMM26" s="21"/>
      <c r="CMN26" s="21"/>
      <c r="CMO26" s="21"/>
      <c r="CMP26" s="21"/>
      <c r="CMQ26" s="21"/>
      <c r="CMR26" s="21"/>
      <c r="CMS26" s="21"/>
      <c r="CMT26" s="21"/>
      <c r="CMU26" s="21"/>
      <c r="CMV26" s="21"/>
      <c r="CMW26" s="21"/>
      <c r="CMX26" s="21"/>
      <c r="CMY26" s="21"/>
      <c r="CMZ26" s="21"/>
      <c r="CNA26" s="21"/>
      <c r="CNB26" s="21"/>
      <c r="CNC26" s="21"/>
      <c r="CND26" s="21"/>
      <c r="CNE26" s="21"/>
      <c r="CNF26" s="21"/>
      <c r="CNG26" s="21"/>
      <c r="CNH26" s="21"/>
      <c r="CNI26" s="21"/>
      <c r="CNJ26" s="21"/>
      <c r="CNK26" s="21"/>
      <c r="CNL26" s="21"/>
      <c r="CNM26" s="21"/>
      <c r="CNN26" s="21"/>
      <c r="CNO26" s="21"/>
      <c r="CNP26" s="21"/>
      <c r="CNQ26" s="21"/>
      <c r="CNR26" s="21"/>
      <c r="CNS26" s="21"/>
      <c r="CNT26" s="21"/>
      <c r="CNU26" s="21"/>
      <c r="CNV26" s="21"/>
      <c r="CNW26" s="21"/>
      <c r="CNX26" s="21"/>
      <c r="CNY26" s="21"/>
      <c r="CNZ26" s="21"/>
      <c r="COA26" s="21"/>
      <c r="COB26" s="21"/>
      <c r="COC26" s="21"/>
      <c r="COD26" s="21"/>
      <c r="COE26" s="21"/>
      <c r="COF26" s="21"/>
      <c r="COG26" s="21"/>
      <c r="COH26" s="21"/>
      <c r="COI26" s="21"/>
      <c r="COJ26" s="21"/>
      <c r="COK26" s="21"/>
      <c r="COL26" s="21"/>
      <c r="COM26" s="21"/>
      <c r="CON26" s="21"/>
      <c r="COO26" s="21"/>
      <c r="COP26" s="21"/>
      <c r="COQ26" s="21"/>
      <c r="COR26" s="21"/>
      <c r="COS26" s="21"/>
      <c r="COT26" s="21"/>
      <c r="COU26" s="21"/>
      <c r="COV26" s="21"/>
      <c r="COW26" s="21"/>
      <c r="COX26" s="21"/>
      <c r="COY26" s="21"/>
      <c r="COZ26" s="21"/>
      <c r="CPA26" s="21"/>
      <c r="CPB26" s="21"/>
      <c r="CPC26" s="21"/>
      <c r="CPD26" s="21"/>
      <c r="CPE26" s="21"/>
      <c r="CPF26" s="21"/>
      <c r="CPG26" s="21"/>
      <c r="CPH26" s="21"/>
      <c r="CPI26" s="21"/>
      <c r="CPJ26" s="21"/>
      <c r="CPK26" s="21"/>
      <c r="CPL26" s="21"/>
      <c r="CPM26" s="21"/>
      <c r="CPN26" s="21"/>
      <c r="CPO26" s="21"/>
      <c r="CPP26" s="21"/>
      <c r="CPQ26" s="21"/>
      <c r="CPR26" s="21"/>
      <c r="CPS26" s="21"/>
      <c r="CPT26" s="21"/>
      <c r="CPU26" s="21"/>
      <c r="CPV26" s="21"/>
      <c r="CPW26" s="21"/>
      <c r="CPX26" s="21"/>
      <c r="CPY26" s="21"/>
      <c r="CPZ26" s="21"/>
      <c r="CQA26" s="21"/>
      <c r="CQB26" s="21"/>
      <c r="CQC26" s="21"/>
      <c r="CQD26" s="21"/>
      <c r="CQE26" s="21"/>
      <c r="CQF26" s="21"/>
      <c r="CQG26" s="21"/>
      <c r="CQH26" s="21"/>
      <c r="CQI26" s="21"/>
      <c r="CQJ26" s="21"/>
      <c r="CQK26" s="21"/>
      <c r="CQL26" s="21"/>
      <c r="CQM26" s="21"/>
      <c r="CQN26" s="21"/>
      <c r="CQO26" s="21"/>
      <c r="CQP26" s="21"/>
      <c r="CQQ26" s="21"/>
      <c r="CQR26" s="21"/>
      <c r="CQS26" s="21"/>
      <c r="CQT26" s="21"/>
      <c r="CQU26" s="21"/>
      <c r="CQV26" s="21"/>
      <c r="CQW26" s="21"/>
      <c r="CQX26" s="21"/>
      <c r="CQY26" s="21"/>
      <c r="CQZ26" s="21"/>
      <c r="CRA26" s="21"/>
      <c r="CRB26" s="21"/>
      <c r="CRC26" s="21"/>
      <c r="CRD26" s="21"/>
      <c r="CRE26" s="21"/>
      <c r="CRF26" s="21"/>
      <c r="CRG26" s="21"/>
      <c r="CRH26" s="21"/>
      <c r="CRI26" s="21"/>
      <c r="CRJ26" s="21"/>
      <c r="CRK26" s="21"/>
      <c r="CRL26" s="21"/>
      <c r="CRM26" s="21"/>
      <c r="CRN26" s="21"/>
      <c r="CRO26" s="21"/>
      <c r="CRP26" s="21"/>
      <c r="CRQ26" s="21"/>
      <c r="CRR26" s="21"/>
      <c r="CRS26" s="21"/>
      <c r="CRT26" s="21"/>
      <c r="CRU26" s="21"/>
      <c r="CRV26" s="21"/>
      <c r="CRW26" s="21"/>
      <c r="CRX26" s="21"/>
      <c r="CRY26" s="21"/>
      <c r="CRZ26" s="21"/>
      <c r="CSA26" s="21"/>
      <c r="CSB26" s="21"/>
      <c r="CSC26" s="21"/>
      <c r="CSD26" s="21"/>
      <c r="CSE26" s="21"/>
      <c r="CSF26" s="21"/>
      <c r="CSG26" s="21"/>
      <c r="CSH26" s="21"/>
      <c r="CSI26" s="21"/>
      <c r="CSJ26" s="21"/>
      <c r="CSK26" s="21"/>
      <c r="CSL26" s="21"/>
      <c r="CSM26" s="21"/>
      <c r="CSN26" s="21"/>
      <c r="CSO26" s="21"/>
      <c r="CSP26" s="21"/>
      <c r="CSQ26" s="21"/>
      <c r="CSR26" s="21"/>
      <c r="CSS26" s="21"/>
      <c r="CST26" s="21"/>
      <c r="CSU26" s="21"/>
      <c r="CSV26" s="21"/>
      <c r="CSW26" s="21"/>
      <c r="CSX26" s="21"/>
      <c r="CSY26" s="21"/>
      <c r="CSZ26" s="21"/>
      <c r="CTA26" s="21"/>
      <c r="CTB26" s="21"/>
      <c r="CTC26" s="21"/>
      <c r="CTD26" s="21"/>
      <c r="CTE26" s="21"/>
      <c r="CTF26" s="21"/>
      <c r="CTG26" s="21"/>
      <c r="CTH26" s="21"/>
      <c r="CTI26" s="21"/>
      <c r="CTJ26" s="21"/>
      <c r="CTK26" s="21"/>
      <c r="CTL26" s="21"/>
      <c r="CTM26" s="21"/>
      <c r="CTN26" s="21"/>
      <c r="CTO26" s="21"/>
      <c r="CTP26" s="21"/>
      <c r="CTQ26" s="21"/>
      <c r="CTR26" s="21"/>
      <c r="CTS26" s="21"/>
      <c r="CTT26" s="21"/>
      <c r="CTU26" s="21"/>
      <c r="CTV26" s="21"/>
      <c r="CTW26" s="21"/>
      <c r="CTX26" s="21"/>
      <c r="CTY26" s="21"/>
      <c r="CTZ26" s="21"/>
      <c r="CUA26" s="21"/>
      <c r="CUB26" s="21"/>
      <c r="CUC26" s="21"/>
      <c r="CUD26" s="21"/>
      <c r="CUE26" s="21"/>
      <c r="CUF26" s="21"/>
      <c r="CUG26" s="21"/>
      <c r="CUH26" s="21"/>
      <c r="CUI26" s="21"/>
      <c r="CUJ26" s="21"/>
      <c r="CUK26" s="21"/>
      <c r="CUL26" s="21"/>
      <c r="CUM26" s="21"/>
      <c r="CUN26" s="21"/>
      <c r="CUO26" s="21"/>
      <c r="CUP26" s="21"/>
      <c r="CUQ26" s="21"/>
      <c r="CUR26" s="21"/>
      <c r="CUS26" s="21"/>
      <c r="CUT26" s="21"/>
      <c r="CUU26" s="21"/>
      <c r="CUV26" s="21"/>
      <c r="CUW26" s="21"/>
      <c r="CUX26" s="21"/>
      <c r="CUY26" s="21"/>
      <c r="CUZ26" s="21"/>
      <c r="CVA26" s="21"/>
      <c r="CVB26" s="21"/>
      <c r="CVC26" s="21"/>
      <c r="CVD26" s="21"/>
      <c r="CVE26" s="21"/>
      <c r="CVF26" s="21"/>
      <c r="CVG26" s="21"/>
      <c r="CVH26" s="21"/>
      <c r="CVI26" s="21"/>
      <c r="CVJ26" s="21"/>
      <c r="CVK26" s="21"/>
      <c r="CVL26" s="21"/>
      <c r="CVM26" s="21"/>
      <c r="CVN26" s="21"/>
      <c r="CVO26" s="21"/>
      <c r="CVP26" s="21"/>
      <c r="CVQ26" s="21"/>
      <c r="CVR26" s="21"/>
      <c r="CVS26" s="21"/>
      <c r="CVT26" s="21"/>
      <c r="CVU26" s="21"/>
      <c r="CVV26" s="21"/>
      <c r="CVW26" s="21"/>
      <c r="CVX26" s="21"/>
      <c r="CVY26" s="21"/>
      <c r="CVZ26" s="21"/>
      <c r="CWA26" s="21"/>
      <c r="CWB26" s="21"/>
      <c r="CWC26" s="21"/>
      <c r="CWD26" s="21"/>
      <c r="CWE26" s="21"/>
      <c r="CWF26" s="21"/>
      <c r="CWG26" s="21"/>
      <c r="CWH26" s="21"/>
      <c r="CWI26" s="21"/>
      <c r="CWJ26" s="21"/>
      <c r="CWK26" s="21"/>
      <c r="CWL26" s="21"/>
      <c r="CWM26" s="21"/>
      <c r="CWN26" s="21"/>
      <c r="CWO26" s="21"/>
      <c r="CWP26" s="21"/>
      <c r="CWQ26" s="21"/>
      <c r="CWR26" s="21"/>
      <c r="CWS26" s="21"/>
      <c r="CWT26" s="21"/>
      <c r="CWU26" s="21"/>
      <c r="CWV26" s="21"/>
      <c r="CWW26" s="21"/>
      <c r="CWX26" s="21"/>
      <c r="CWY26" s="21"/>
      <c r="CWZ26" s="21"/>
      <c r="CXA26" s="21"/>
      <c r="CXB26" s="21"/>
      <c r="CXC26" s="21"/>
      <c r="CXD26" s="21"/>
      <c r="CXE26" s="21"/>
      <c r="CXF26" s="21"/>
      <c r="CXG26" s="21"/>
      <c r="CXH26" s="21"/>
      <c r="CXI26" s="21"/>
      <c r="CXJ26" s="21"/>
      <c r="CXK26" s="21"/>
      <c r="CXL26" s="21"/>
      <c r="CXM26" s="21"/>
      <c r="CXN26" s="21"/>
      <c r="CXO26" s="21"/>
      <c r="CXP26" s="21"/>
      <c r="CXQ26" s="21"/>
      <c r="CXR26" s="21"/>
      <c r="CXS26" s="21"/>
      <c r="CXT26" s="21"/>
      <c r="CXU26" s="21"/>
      <c r="CXV26" s="21"/>
      <c r="CXW26" s="21"/>
      <c r="CXX26" s="21"/>
      <c r="CXY26" s="21"/>
      <c r="CXZ26" s="21"/>
      <c r="CYA26" s="21"/>
      <c r="CYB26" s="21"/>
      <c r="CYC26" s="21"/>
      <c r="CYD26" s="21"/>
      <c r="CYE26" s="21"/>
      <c r="CYF26" s="21"/>
      <c r="CYG26" s="21"/>
      <c r="CYH26" s="21"/>
      <c r="CYI26" s="21"/>
      <c r="CYJ26" s="21"/>
      <c r="CYK26" s="21"/>
      <c r="CYL26" s="21"/>
      <c r="CYM26" s="21"/>
      <c r="CYN26" s="21"/>
      <c r="CYO26" s="21"/>
      <c r="CYP26" s="21"/>
      <c r="CYQ26" s="21"/>
      <c r="CYR26" s="21"/>
      <c r="CYS26" s="21"/>
      <c r="CYT26" s="21"/>
      <c r="CYU26" s="21"/>
      <c r="CYV26" s="21"/>
      <c r="CYW26" s="21"/>
      <c r="CYX26" s="21"/>
      <c r="CYY26" s="21"/>
      <c r="CYZ26" s="21"/>
      <c r="CZA26" s="21"/>
      <c r="CZB26" s="21"/>
      <c r="CZC26" s="21"/>
      <c r="CZD26" s="21"/>
      <c r="CZE26" s="21"/>
      <c r="CZF26" s="21"/>
      <c r="CZG26" s="21"/>
      <c r="CZH26" s="21"/>
      <c r="CZI26" s="21"/>
      <c r="CZJ26" s="21"/>
      <c r="CZK26" s="21"/>
      <c r="CZL26" s="21"/>
      <c r="CZM26" s="21"/>
      <c r="CZN26" s="21"/>
      <c r="CZO26" s="21"/>
      <c r="CZP26" s="21"/>
      <c r="CZQ26" s="21"/>
      <c r="CZR26" s="21"/>
      <c r="CZS26" s="21"/>
      <c r="CZT26" s="21"/>
      <c r="CZU26" s="21"/>
      <c r="CZV26" s="21"/>
      <c r="CZW26" s="21"/>
      <c r="CZX26" s="21"/>
      <c r="CZY26" s="21"/>
      <c r="CZZ26" s="21"/>
      <c r="DAA26" s="21"/>
      <c r="DAB26" s="21"/>
      <c r="DAC26" s="21"/>
      <c r="DAD26" s="21"/>
      <c r="DAE26" s="21"/>
      <c r="DAF26" s="21"/>
      <c r="DAG26" s="21"/>
      <c r="DAH26" s="21"/>
      <c r="DAI26" s="21"/>
      <c r="DAJ26" s="21"/>
      <c r="DAK26" s="21"/>
      <c r="DAL26" s="21"/>
      <c r="DAM26" s="21"/>
      <c r="DAN26" s="21"/>
      <c r="DAO26" s="21"/>
      <c r="DAP26" s="21"/>
      <c r="DAQ26" s="21"/>
      <c r="DAR26" s="21"/>
      <c r="DAS26" s="21"/>
      <c r="DAT26" s="21"/>
      <c r="DAU26" s="21"/>
      <c r="DAV26" s="21"/>
      <c r="DAW26" s="21"/>
      <c r="DAX26" s="21"/>
      <c r="DAY26" s="21"/>
      <c r="DAZ26" s="21"/>
      <c r="DBA26" s="21"/>
      <c r="DBB26" s="21"/>
      <c r="DBC26" s="21"/>
      <c r="DBD26" s="21"/>
      <c r="DBE26" s="21"/>
      <c r="DBF26" s="21"/>
      <c r="DBG26" s="21"/>
      <c r="DBH26" s="21"/>
      <c r="DBI26" s="21"/>
      <c r="DBJ26" s="21"/>
      <c r="DBK26" s="21"/>
      <c r="DBL26" s="21"/>
      <c r="DBM26" s="21"/>
      <c r="DBN26" s="21"/>
      <c r="DBO26" s="21"/>
      <c r="DBP26" s="21"/>
      <c r="DBQ26" s="21"/>
      <c r="DBR26" s="21"/>
      <c r="DBS26" s="21"/>
      <c r="DBT26" s="21"/>
      <c r="DBU26" s="21"/>
      <c r="DBV26" s="21"/>
      <c r="DBW26" s="21"/>
      <c r="DBX26" s="21"/>
      <c r="DBY26" s="21"/>
      <c r="DBZ26" s="21"/>
      <c r="DCA26" s="21"/>
      <c r="DCB26" s="21"/>
      <c r="DCC26" s="21"/>
      <c r="DCD26" s="21"/>
      <c r="DCE26" s="21"/>
      <c r="DCF26" s="21"/>
      <c r="DCG26" s="21"/>
      <c r="DCH26" s="21"/>
      <c r="DCI26" s="21"/>
      <c r="DCJ26" s="21"/>
      <c r="DCK26" s="21"/>
      <c r="DCL26" s="21"/>
      <c r="DCM26" s="21"/>
      <c r="DCN26" s="21"/>
      <c r="DCO26" s="21"/>
      <c r="DCP26" s="21"/>
      <c r="DCQ26" s="21"/>
      <c r="DCR26" s="21"/>
      <c r="DCS26" s="21"/>
      <c r="DCT26" s="21"/>
      <c r="DCU26" s="21"/>
      <c r="DCV26" s="21"/>
      <c r="DCW26" s="21"/>
      <c r="DCX26" s="21"/>
      <c r="DCY26" s="21"/>
      <c r="DCZ26" s="21"/>
      <c r="DDA26" s="21"/>
      <c r="DDB26" s="21"/>
      <c r="DDC26" s="21"/>
      <c r="DDD26" s="21"/>
      <c r="DDE26" s="21"/>
      <c r="DDF26" s="21"/>
      <c r="DDG26" s="21"/>
      <c r="DDH26" s="21"/>
      <c r="DDI26" s="21"/>
      <c r="DDJ26" s="21"/>
      <c r="DDK26" s="21"/>
      <c r="DDL26" s="21"/>
      <c r="DDM26" s="21"/>
      <c r="DDN26" s="21"/>
      <c r="DDO26" s="21"/>
      <c r="DDP26" s="21"/>
      <c r="DDQ26" s="21"/>
      <c r="DDR26" s="21"/>
      <c r="DDS26" s="21"/>
      <c r="DDT26" s="21"/>
      <c r="DDU26" s="21"/>
      <c r="DDV26" s="21"/>
      <c r="DDW26" s="21"/>
      <c r="DDX26" s="21"/>
      <c r="DDY26" s="21"/>
      <c r="DDZ26" s="21"/>
      <c r="DEA26" s="21"/>
      <c r="DEB26" s="21"/>
      <c r="DEC26" s="21"/>
      <c r="DED26" s="21"/>
      <c r="DEE26" s="21"/>
      <c r="DEF26" s="21"/>
      <c r="DEG26" s="21"/>
      <c r="DEH26" s="21"/>
      <c r="DEI26" s="21"/>
      <c r="DEJ26" s="21"/>
      <c r="DEK26" s="21"/>
      <c r="DEL26" s="21"/>
      <c r="DEM26" s="21"/>
      <c r="DEN26" s="21"/>
      <c r="DEO26" s="21"/>
      <c r="DEP26" s="21"/>
      <c r="DEQ26" s="21"/>
      <c r="DER26" s="21"/>
      <c r="DES26" s="21"/>
      <c r="DET26" s="21"/>
      <c r="DEU26" s="21"/>
      <c r="DEV26" s="21"/>
      <c r="DEW26" s="21"/>
      <c r="DEX26" s="21"/>
      <c r="DEY26" s="21"/>
      <c r="DEZ26" s="21"/>
      <c r="DFA26" s="21"/>
      <c r="DFB26" s="21"/>
      <c r="DFC26" s="21"/>
      <c r="DFD26" s="21"/>
      <c r="DFE26" s="21"/>
      <c r="DFF26" s="21"/>
      <c r="DFG26" s="21"/>
      <c r="DFH26" s="21"/>
      <c r="DFI26" s="21"/>
      <c r="DFJ26" s="21"/>
      <c r="DFK26" s="21"/>
      <c r="DFL26" s="21"/>
      <c r="DFM26" s="21"/>
      <c r="DFN26" s="21"/>
      <c r="DFO26" s="21"/>
      <c r="DFP26" s="21"/>
      <c r="DFQ26" s="21"/>
      <c r="DFR26" s="21"/>
      <c r="DFS26" s="21"/>
      <c r="DFT26" s="21"/>
      <c r="DFU26" s="21"/>
      <c r="DFV26" s="21"/>
      <c r="DFW26" s="21"/>
      <c r="DFX26" s="21"/>
      <c r="DFY26" s="21"/>
      <c r="DFZ26" s="21"/>
      <c r="DGA26" s="21"/>
      <c r="DGB26" s="21"/>
      <c r="DGC26" s="21"/>
      <c r="DGD26" s="21"/>
      <c r="DGE26" s="21"/>
      <c r="DGF26" s="21"/>
      <c r="DGG26" s="21"/>
      <c r="DGH26" s="21"/>
      <c r="DGI26" s="21"/>
      <c r="DGJ26" s="21"/>
      <c r="DGK26" s="21"/>
      <c r="DGL26" s="21"/>
      <c r="DGM26" s="21"/>
      <c r="DGN26" s="21"/>
      <c r="DGO26" s="21"/>
      <c r="DGP26" s="21"/>
      <c r="DGQ26" s="21"/>
      <c r="DGR26" s="21"/>
      <c r="DGS26" s="21"/>
      <c r="DGT26" s="21"/>
      <c r="DGU26" s="21"/>
      <c r="DGV26" s="21"/>
      <c r="DGW26" s="21"/>
      <c r="DGX26" s="21"/>
      <c r="DGY26" s="21"/>
      <c r="DGZ26" s="21"/>
      <c r="DHA26" s="21"/>
      <c r="DHB26" s="21"/>
      <c r="DHC26" s="21"/>
      <c r="DHD26" s="21"/>
      <c r="DHE26" s="21"/>
      <c r="DHF26" s="21"/>
      <c r="DHG26" s="21"/>
      <c r="DHH26" s="21"/>
      <c r="DHI26" s="21"/>
      <c r="DHJ26" s="21"/>
      <c r="DHK26" s="21"/>
      <c r="DHL26" s="21"/>
      <c r="DHM26" s="21"/>
      <c r="DHN26" s="21"/>
      <c r="DHO26" s="21"/>
      <c r="DHP26" s="21"/>
      <c r="DHQ26" s="21"/>
      <c r="DHR26" s="21"/>
      <c r="DHS26" s="21"/>
      <c r="DHT26" s="21"/>
      <c r="DHU26" s="21"/>
      <c r="DHV26" s="21"/>
      <c r="DHW26" s="21"/>
      <c r="DHX26" s="21"/>
      <c r="DHY26" s="21"/>
      <c r="DHZ26" s="21"/>
      <c r="DIA26" s="21"/>
      <c r="DIB26" s="21"/>
      <c r="DIC26" s="21"/>
      <c r="DID26" s="21"/>
      <c r="DIE26" s="21"/>
      <c r="DIF26" s="21"/>
      <c r="DIG26" s="21"/>
      <c r="DIH26" s="21"/>
      <c r="DII26" s="21"/>
      <c r="DIJ26" s="21"/>
      <c r="DIK26" s="21"/>
      <c r="DIL26" s="21"/>
      <c r="DIM26" s="21"/>
      <c r="DIN26" s="21"/>
      <c r="DIO26" s="21"/>
      <c r="DIP26" s="21"/>
      <c r="DIQ26" s="21"/>
      <c r="DIR26" s="21"/>
      <c r="DIS26" s="21"/>
      <c r="DIT26" s="21"/>
      <c r="DIU26" s="21"/>
      <c r="DIV26" s="21"/>
      <c r="DIW26" s="21"/>
      <c r="DIX26" s="21"/>
      <c r="DIY26" s="21"/>
      <c r="DIZ26" s="21"/>
      <c r="DJA26" s="21"/>
      <c r="DJB26" s="21"/>
      <c r="DJC26" s="21"/>
      <c r="DJD26" s="21"/>
      <c r="DJE26" s="21"/>
      <c r="DJF26" s="21"/>
      <c r="DJG26" s="21"/>
      <c r="DJH26" s="21"/>
      <c r="DJI26" s="21"/>
      <c r="DJJ26" s="21"/>
      <c r="DJK26" s="21"/>
      <c r="DJL26" s="21"/>
      <c r="DJM26" s="21"/>
      <c r="DJN26" s="21"/>
      <c r="DJO26" s="21"/>
      <c r="DJP26" s="21"/>
      <c r="DJQ26" s="21"/>
      <c r="DJR26" s="21"/>
      <c r="DJS26" s="21"/>
      <c r="DJT26" s="21"/>
      <c r="DJU26" s="21"/>
      <c r="DJV26" s="21"/>
      <c r="DJW26" s="21"/>
      <c r="DJX26" s="21"/>
      <c r="DJY26" s="21"/>
      <c r="DJZ26" s="21"/>
      <c r="DKA26" s="21"/>
      <c r="DKB26" s="21"/>
      <c r="DKC26" s="21"/>
      <c r="DKD26" s="21"/>
      <c r="DKE26" s="21"/>
      <c r="DKF26" s="21"/>
      <c r="DKG26" s="21"/>
      <c r="DKH26" s="21"/>
      <c r="DKI26" s="21"/>
      <c r="DKJ26" s="21"/>
      <c r="DKK26" s="21"/>
      <c r="DKL26" s="21"/>
      <c r="DKM26" s="21"/>
      <c r="DKN26" s="21"/>
      <c r="DKO26" s="21"/>
      <c r="DKP26" s="21"/>
      <c r="DKQ26" s="21"/>
      <c r="DKR26" s="21"/>
      <c r="DKS26" s="21"/>
      <c r="DKT26" s="21"/>
      <c r="DKU26" s="21"/>
      <c r="DKV26" s="21"/>
      <c r="DKW26" s="21"/>
      <c r="DKX26" s="21"/>
      <c r="DKY26" s="21"/>
      <c r="DKZ26" s="21"/>
      <c r="DLA26" s="21"/>
      <c r="DLB26" s="21"/>
      <c r="DLC26" s="21"/>
      <c r="DLD26" s="21"/>
      <c r="DLE26" s="21"/>
      <c r="DLF26" s="21"/>
      <c r="DLG26" s="21"/>
      <c r="DLH26" s="21"/>
      <c r="DLI26" s="21"/>
      <c r="DLJ26" s="21"/>
      <c r="DLK26" s="21"/>
      <c r="DLL26" s="21"/>
      <c r="DLM26" s="21"/>
      <c r="DLN26" s="21"/>
      <c r="DLO26" s="21"/>
      <c r="DLP26" s="21"/>
      <c r="DLQ26" s="21"/>
      <c r="DLR26" s="21"/>
      <c r="DLS26" s="21"/>
      <c r="DLT26" s="21"/>
      <c r="DLU26" s="21"/>
      <c r="DLV26" s="21"/>
      <c r="DLW26" s="21"/>
      <c r="DLX26" s="21"/>
      <c r="DLY26" s="21"/>
      <c r="DLZ26" s="21"/>
      <c r="DMA26" s="21"/>
      <c r="DMB26" s="21"/>
      <c r="DMC26" s="21"/>
      <c r="DMD26" s="21"/>
      <c r="DME26" s="21"/>
      <c r="DMF26" s="21"/>
      <c r="DMG26" s="21"/>
      <c r="DMH26" s="21"/>
      <c r="DMI26" s="21"/>
      <c r="DMJ26" s="21"/>
      <c r="DMK26" s="21"/>
      <c r="DML26" s="21"/>
      <c r="DMM26" s="21"/>
      <c r="DMN26" s="21"/>
      <c r="DMO26" s="21"/>
      <c r="DMP26" s="21"/>
      <c r="DMQ26" s="21"/>
      <c r="DMR26" s="21"/>
      <c r="DMS26" s="21"/>
      <c r="DMT26" s="21"/>
      <c r="DMU26" s="21"/>
      <c r="DMV26" s="21"/>
      <c r="DMW26" s="21"/>
      <c r="DMX26" s="21"/>
      <c r="DMY26" s="21"/>
      <c r="DMZ26" s="21"/>
      <c r="DNA26" s="21"/>
      <c r="DNB26" s="21"/>
      <c r="DNC26" s="21"/>
      <c r="DND26" s="21"/>
      <c r="DNE26" s="21"/>
      <c r="DNF26" s="21"/>
      <c r="DNG26" s="21"/>
      <c r="DNH26" s="21"/>
      <c r="DNI26" s="21"/>
      <c r="DNJ26" s="21"/>
      <c r="DNK26" s="21"/>
      <c r="DNL26" s="21"/>
      <c r="DNM26" s="21"/>
      <c r="DNN26" s="21"/>
      <c r="DNO26" s="21"/>
      <c r="DNP26" s="21"/>
      <c r="DNQ26" s="21"/>
      <c r="DNR26" s="21"/>
      <c r="DNS26" s="21"/>
      <c r="DNT26" s="21"/>
      <c r="DNU26" s="21"/>
      <c r="DNV26" s="21"/>
      <c r="DNW26" s="21"/>
      <c r="DNX26" s="21"/>
      <c r="DNY26" s="21"/>
      <c r="DNZ26" s="21"/>
      <c r="DOA26" s="21"/>
      <c r="DOB26" s="21"/>
      <c r="DOC26" s="21"/>
      <c r="DOD26" s="21"/>
      <c r="DOE26" s="21"/>
      <c r="DOF26" s="21"/>
      <c r="DOG26" s="21"/>
      <c r="DOH26" s="21"/>
      <c r="DOI26" s="21"/>
      <c r="DOJ26" s="21"/>
      <c r="DOK26" s="21"/>
      <c r="DOL26" s="21"/>
      <c r="DOM26" s="21"/>
      <c r="DON26" s="21"/>
      <c r="DOO26" s="21"/>
      <c r="DOP26" s="21"/>
      <c r="DOQ26" s="21"/>
      <c r="DOR26" s="21"/>
      <c r="DOS26" s="21"/>
      <c r="DOT26" s="21"/>
      <c r="DOU26" s="21"/>
      <c r="DOV26" s="21"/>
      <c r="DOW26" s="21"/>
      <c r="DOX26" s="21"/>
      <c r="DOY26" s="21"/>
      <c r="DOZ26" s="21"/>
      <c r="DPA26" s="21"/>
      <c r="DPB26" s="21"/>
      <c r="DPC26" s="21"/>
      <c r="DPD26" s="21"/>
      <c r="DPE26" s="21"/>
      <c r="DPF26" s="21"/>
      <c r="DPG26" s="21"/>
      <c r="DPH26" s="21"/>
      <c r="DPI26" s="21"/>
      <c r="DPJ26" s="21"/>
      <c r="DPK26" s="21"/>
      <c r="DPL26" s="21"/>
      <c r="DPM26" s="21"/>
      <c r="DPN26" s="21"/>
      <c r="DPO26" s="21"/>
      <c r="DPP26" s="21"/>
      <c r="DPQ26" s="21"/>
      <c r="DPR26" s="21"/>
      <c r="DPS26" s="21"/>
      <c r="DPT26" s="21"/>
      <c r="DPU26" s="21"/>
      <c r="DPV26" s="21"/>
      <c r="DPW26" s="21"/>
      <c r="DPX26" s="21"/>
      <c r="DPY26" s="21"/>
      <c r="DPZ26" s="21"/>
      <c r="DQA26" s="21"/>
      <c r="DQB26" s="21"/>
      <c r="DQC26" s="21"/>
      <c r="DQD26" s="21"/>
      <c r="DQE26" s="21"/>
      <c r="DQF26" s="21"/>
      <c r="DQG26" s="21"/>
      <c r="DQH26" s="21"/>
      <c r="DQI26" s="21"/>
      <c r="DQJ26" s="21"/>
      <c r="DQK26" s="21"/>
      <c r="DQL26" s="21"/>
      <c r="DQM26" s="21"/>
      <c r="DQN26" s="21"/>
      <c r="DQO26" s="21"/>
      <c r="DQP26" s="21"/>
      <c r="DQQ26" s="21"/>
      <c r="DQR26" s="21"/>
      <c r="DQS26" s="21"/>
      <c r="DQT26" s="21"/>
      <c r="DQU26" s="21"/>
      <c r="DQV26" s="21"/>
      <c r="DQW26" s="21"/>
      <c r="DQX26" s="21"/>
      <c r="DQY26" s="21"/>
      <c r="DQZ26" s="21"/>
      <c r="DRA26" s="21"/>
      <c r="DRB26" s="21"/>
      <c r="DRC26" s="21"/>
      <c r="DRD26" s="21"/>
      <c r="DRE26" s="21"/>
      <c r="DRF26" s="21"/>
      <c r="DRG26" s="21"/>
      <c r="DRH26" s="21"/>
      <c r="DRI26" s="21"/>
      <c r="DRJ26" s="21"/>
      <c r="DRK26" s="21"/>
      <c r="DRL26" s="21"/>
      <c r="DRM26" s="21"/>
      <c r="DRN26" s="21"/>
      <c r="DRO26" s="21"/>
      <c r="DRP26" s="21"/>
      <c r="DRQ26" s="21"/>
      <c r="DRR26" s="21"/>
      <c r="DRS26" s="21"/>
      <c r="DRT26" s="21"/>
      <c r="DRU26" s="21"/>
      <c r="DRV26" s="21"/>
      <c r="DRW26" s="21"/>
      <c r="DRX26" s="21"/>
      <c r="DRY26" s="21"/>
      <c r="DRZ26" s="21"/>
      <c r="DSA26" s="21"/>
      <c r="DSB26" s="21"/>
      <c r="DSC26" s="21"/>
      <c r="DSD26" s="21"/>
      <c r="DSE26" s="21"/>
      <c r="DSF26" s="21"/>
      <c r="DSG26" s="21"/>
      <c r="DSH26" s="21"/>
      <c r="DSI26" s="21"/>
      <c r="DSJ26" s="21"/>
      <c r="DSK26" s="21"/>
      <c r="DSL26" s="21"/>
      <c r="DSM26" s="21"/>
      <c r="DSN26" s="21"/>
      <c r="DSO26" s="21"/>
      <c r="DSP26" s="21"/>
      <c r="DSQ26" s="21"/>
      <c r="DSR26" s="21"/>
      <c r="DSS26" s="21"/>
      <c r="DST26" s="21"/>
      <c r="DSU26" s="21"/>
      <c r="DSV26" s="21"/>
      <c r="DSW26" s="21"/>
      <c r="DSX26" s="21"/>
      <c r="DSY26" s="21"/>
      <c r="DSZ26" s="21"/>
      <c r="DTA26" s="21"/>
      <c r="DTB26" s="21"/>
      <c r="DTC26" s="21"/>
      <c r="DTD26" s="21"/>
      <c r="DTE26" s="21"/>
      <c r="DTF26" s="21"/>
      <c r="DTG26" s="21"/>
      <c r="DTH26" s="21"/>
      <c r="DTI26" s="21"/>
      <c r="DTJ26" s="21"/>
      <c r="DTK26" s="21"/>
      <c r="DTL26" s="21"/>
      <c r="DTM26" s="21"/>
      <c r="DTN26" s="21"/>
      <c r="DTO26" s="21"/>
      <c r="DTP26" s="21"/>
      <c r="DTQ26" s="21"/>
      <c r="DTR26" s="21"/>
      <c r="DTS26" s="21"/>
      <c r="DTT26" s="21"/>
      <c r="DTU26" s="21"/>
      <c r="DTV26" s="21"/>
      <c r="DTW26" s="21"/>
      <c r="DTX26" s="21"/>
      <c r="DTY26" s="21"/>
      <c r="DTZ26" s="21"/>
      <c r="DUA26" s="21"/>
      <c r="DUB26" s="21"/>
      <c r="DUC26" s="21"/>
      <c r="DUD26" s="21"/>
      <c r="DUE26" s="21"/>
      <c r="DUF26" s="21"/>
      <c r="DUG26" s="21"/>
      <c r="DUH26" s="21"/>
      <c r="DUI26" s="21"/>
      <c r="DUJ26" s="21"/>
      <c r="DUK26" s="21"/>
      <c r="DUL26" s="21"/>
      <c r="DUM26" s="21"/>
      <c r="DUN26" s="21"/>
      <c r="DUO26" s="21"/>
      <c r="DUP26" s="21"/>
      <c r="DUQ26" s="21"/>
      <c r="DUR26" s="21"/>
      <c r="DUS26" s="21"/>
      <c r="DUT26" s="21"/>
      <c r="DUU26" s="21"/>
      <c r="DUV26" s="21"/>
      <c r="DUW26" s="21"/>
      <c r="DUX26" s="21"/>
      <c r="DUY26" s="21"/>
      <c r="DUZ26" s="21"/>
      <c r="DVA26" s="21"/>
      <c r="DVB26" s="21"/>
      <c r="DVC26" s="21"/>
      <c r="DVD26" s="21"/>
      <c r="DVE26" s="21"/>
      <c r="DVF26" s="21"/>
      <c r="DVG26" s="21"/>
      <c r="DVH26" s="21"/>
      <c r="DVI26" s="21"/>
      <c r="DVJ26" s="21"/>
      <c r="DVK26" s="21"/>
      <c r="DVL26" s="21"/>
      <c r="DVM26" s="21"/>
      <c r="DVN26" s="21"/>
      <c r="DVO26" s="21"/>
      <c r="DVP26" s="21"/>
      <c r="DVQ26" s="21"/>
      <c r="DVR26" s="21"/>
      <c r="DVS26" s="21"/>
      <c r="DVT26" s="21"/>
      <c r="DVU26" s="21"/>
      <c r="DVV26" s="21"/>
      <c r="DVW26" s="21"/>
      <c r="DVX26" s="21"/>
      <c r="DVY26" s="21"/>
      <c r="DVZ26" s="21"/>
      <c r="DWA26" s="21"/>
      <c r="DWB26" s="21"/>
      <c r="DWC26" s="21"/>
      <c r="DWD26" s="21"/>
      <c r="DWE26" s="21"/>
      <c r="DWF26" s="21"/>
      <c r="DWG26" s="21"/>
      <c r="DWH26" s="21"/>
      <c r="DWI26" s="21"/>
      <c r="DWJ26" s="21"/>
      <c r="DWK26" s="21"/>
      <c r="DWL26" s="21"/>
      <c r="DWM26" s="21"/>
      <c r="DWN26" s="21"/>
      <c r="DWO26" s="21"/>
      <c r="DWP26" s="21"/>
      <c r="DWQ26" s="21"/>
      <c r="DWR26" s="21"/>
      <c r="DWS26" s="21"/>
      <c r="DWT26" s="21"/>
      <c r="DWU26" s="21"/>
      <c r="DWV26" s="21"/>
      <c r="DWW26" s="21"/>
      <c r="DWX26" s="21"/>
      <c r="DWY26" s="21"/>
      <c r="DWZ26" s="21"/>
      <c r="DXA26" s="21"/>
      <c r="DXB26" s="21"/>
      <c r="DXC26" s="21"/>
      <c r="DXD26" s="21"/>
      <c r="DXE26" s="21"/>
      <c r="DXF26" s="21"/>
      <c r="DXG26" s="21"/>
      <c r="DXH26" s="21"/>
      <c r="DXI26" s="21"/>
      <c r="DXJ26" s="21"/>
      <c r="DXK26" s="21"/>
      <c r="DXL26" s="21"/>
      <c r="DXM26" s="21"/>
      <c r="DXN26" s="21"/>
      <c r="DXO26" s="21"/>
      <c r="DXP26" s="21"/>
      <c r="DXQ26" s="21"/>
      <c r="DXR26" s="21"/>
      <c r="DXS26" s="21"/>
      <c r="DXT26" s="21"/>
      <c r="DXU26" s="21"/>
      <c r="DXV26" s="21"/>
      <c r="DXW26" s="21"/>
      <c r="DXX26" s="21"/>
      <c r="DXY26" s="21"/>
      <c r="DXZ26" s="21"/>
      <c r="DYA26" s="21"/>
      <c r="DYB26" s="21"/>
      <c r="DYC26" s="21"/>
      <c r="DYD26" s="21"/>
      <c r="DYE26" s="21"/>
      <c r="DYF26" s="21"/>
      <c r="DYG26" s="21"/>
      <c r="DYH26" s="21"/>
      <c r="DYI26" s="21"/>
      <c r="DYJ26" s="21"/>
      <c r="DYK26" s="21"/>
      <c r="DYL26" s="21"/>
      <c r="DYM26" s="21"/>
      <c r="DYN26" s="21"/>
      <c r="DYO26" s="21"/>
      <c r="DYP26" s="21"/>
      <c r="DYQ26" s="21"/>
      <c r="DYR26" s="21"/>
      <c r="DYS26" s="21"/>
      <c r="DYT26" s="21"/>
      <c r="DYU26" s="21"/>
      <c r="DYV26" s="21"/>
      <c r="DYW26" s="21"/>
      <c r="DYX26" s="21"/>
      <c r="DYY26" s="21"/>
      <c r="DYZ26" s="21"/>
      <c r="DZA26" s="21"/>
      <c r="DZB26" s="21"/>
      <c r="DZC26" s="21"/>
      <c r="DZD26" s="21"/>
      <c r="DZE26" s="21"/>
      <c r="DZF26" s="21"/>
      <c r="DZG26" s="21"/>
      <c r="DZH26" s="21"/>
      <c r="DZI26" s="21"/>
      <c r="DZJ26" s="21"/>
      <c r="DZK26" s="21"/>
      <c r="DZL26" s="21"/>
      <c r="DZM26" s="21"/>
      <c r="DZN26" s="21"/>
      <c r="DZO26" s="21"/>
      <c r="DZP26" s="21"/>
      <c r="DZQ26" s="21"/>
      <c r="DZR26" s="21"/>
      <c r="DZS26" s="21"/>
      <c r="DZT26" s="21"/>
      <c r="DZU26" s="21"/>
      <c r="DZV26" s="21"/>
      <c r="DZW26" s="21"/>
      <c r="DZX26" s="21"/>
      <c r="DZY26" s="21"/>
      <c r="DZZ26" s="21"/>
      <c r="EAA26" s="21"/>
      <c r="EAB26" s="21"/>
      <c r="EAC26" s="21"/>
      <c r="EAD26" s="21"/>
      <c r="EAE26" s="21"/>
      <c r="EAF26" s="21"/>
      <c r="EAG26" s="21"/>
      <c r="EAH26" s="21"/>
      <c r="EAI26" s="21"/>
      <c r="EAJ26" s="21"/>
      <c r="EAK26" s="21"/>
      <c r="EAL26" s="21"/>
      <c r="EAM26" s="21"/>
      <c r="EAN26" s="21"/>
      <c r="EAO26" s="21"/>
      <c r="EAP26" s="21"/>
      <c r="EAQ26" s="21"/>
      <c r="EAR26" s="21"/>
      <c r="EAS26" s="21"/>
      <c r="EAT26" s="21"/>
      <c r="EAU26" s="21"/>
      <c r="EAV26" s="21"/>
      <c r="EAW26" s="21"/>
      <c r="EAX26" s="21"/>
      <c r="EAY26" s="21"/>
      <c r="EAZ26" s="21"/>
      <c r="EBA26" s="21"/>
      <c r="EBB26" s="21"/>
      <c r="EBC26" s="21"/>
      <c r="EBD26" s="21"/>
      <c r="EBE26" s="21"/>
      <c r="EBF26" s="21"/>
      <c r="EBG26" s="21"/>
      <c r="EBH26" s="21"/>
      <c r="EBI26" s="21"/>
      <c r="EBJ26" s="21"/>
      <c r="EBK26" s="21"/>
      <c r="EBL26" s="21"/>
      <c r="EBM26" s="21"/>
      <c r="EBN26" s="21"/>
      <c r="EBO26" s="21"/>
      <c r="EBP26" s="21"/>
      <c r="EBQ26" s="21"/>
      <c r="EBR26" s="21"/>
      <c r="EBS26" s="21"/>
      <c r="EBT26" s="21"/>
      <c r="EBU26" s="21"/>
      <c r="EBV26" s="21"/>
      <c r="EBW26" s="21"/>
      <c r="EBX26" s="21"/>
      <c r="EBY26" s="21"/>
      <c r="EBZ26" s="21"/>
      <c r="ECA26" s="21"/>
      <c r="ECB26" s="21"/>
      <c r="ECC26" s="21"/>
      <c r="ECD26" s="21"/>
      <c r="ECE26" s="21"/>
      <c r="ECF26" s="21"/>
      <c r="ECG26" s="21"/>
      <c r="ECH26" s="21"/>
      <c r="ECI26" s="21"/>
      <c r="ECJ26" s="21"/>
      <c r="ECK26" s="21"/>
      <c r="ECL26" s="21"/>
      <c r="ECM26" s="21"/>
      <c r="ECN26" s="21"/>
      <c r="ECO26" s="21"/>
      <c r="ECP26" s="21"/>
      <c r="ECQ26" s="21"/>
      <c r="ECR26" s="21"/>
      <c r="ECS26" s="21"/>
      <c r="ECT26" s="21"/>
      <c r="ECU26" s="21"/>
      <c r="ECV26" s="21"/>
      <c r="ECW26" s="21"/>
      <c r="ECX26" s="21"/>
      <c r="ECY26" s="21"/>
      <c r="ECZ26" s="21"/>
      <c r="EDA26" s="21"/>
      <c r="EDB26" s="21"/>
      <c r="EDC26" s="21"/>
      <c r="EDD26" s="21"/>
      <c r="EDE26" s="21"/>
      <c r="EDF26" s="21"/>
      <c r="EDG26" s="21"/>
      <c r="EDH26" s="21"/>
      <c r="EDI26" s="21"/>
      <c r="EDJ26" s="21"/>
      <c r="EDK26" s="21"/>
      <c r="EDL26" s="21"/>
      <c r="EDM26" s="21"/>
      <c r="EDN26" s="21"/>
      <c r="EDO26" s="21"/>
      <c r="EDP26" s="21"/>
      <c r="EDQ26" s="21"/>
      <c r="EDR26" s="21"/>
      <c r="EDS26" s="21"/>
      <c r="EDT26" s="21"/>
      <c r="EDU26" s="21"/>
      <c r="EDV26" s="21"/>
      <c r="EDW26" s="21"/>
      <c r="EDX26" s="21"/>
      <c r="EDY26" s="21"/>
      <c r="EDZ26" s="21"/>
      <c r="EEA26" s="21"/>
      <c r="EEB26" s="21"/>
      <c r="EEC26" s="21"/>
      <c r="EED26" s="21"/>
      <c r="EEE26" s="21"/>
      <c r="EEF26" s="21"/>
      <c r="EEG26" s="21"/>
      <c r="EEH26" s="21"/>
      <c r="EEI26" s="21"/>
      <c r="EEJ26" s="21"/>
      <c r="EEK26" s="21"/>
      <c r="EEL26" s="21"/>
      <c r="EEM26" s="21"/>
      <c r="EEN26" s="21"/>
      <c r="EEO26" s="21"/>
      <c r="EEP26" s="21"/>
      <c r="EEQ26" s="21"/>
      <c r="EER26" s="21"/>
      <c r="EES26" s="21"/>
      <c r="EET26" s="21"/>
      <c r="EEU26" s="21"/>
      <c r="EEV26" s="21"/>
      <c r="EEW26" s="21"/>
      <c r="EEX26" s="21"/>
      <c r="EEY26" s="21"/>
      <c r="EEZ26" s="21"/>
      <c r="EFA26" s="21"/>
      <c r="EFB26" s="21"/>
      <c r="EFC26" s="21"/>
      <c r="EFD26" s="21"/>
      <c r="EFE26" s="21"/>
      <c r="EFF26" s="21"/>
      <c r="EFG26" s="21"/>
      <c r="EFH26" s="21"/>
      <c r="EFI26" s="21"/>
      <c r="EFJ26" s="21"/>
      <c r="EFK26" s="21"/>
      <c r="EFL26" s="21"/>
      <c r="EFM26" s="21"/>
      <c r="EFN26" s="21"/>
      <c r="EFO26" s="21"/>
      <c r="EFP26" s="21"/>
      <c r="EFQ26" s="21"/>
      <c r="EFR26" s="21"/>
      <c r="EFS26" s="21"/>
      <c r="EFT26" s="21"/>
      <c r="EFU26" s="21"/>
      <c r="EFV26" s="21"/>
      <c r="EFW26" s="21"/>
      <c r="EFX26" s="21"/>
      <c r="EFY26" s="21"/>
      <c r="EFZ26" s="21"/>
      <c r="EGA26" s="21"/>
      <c r="EGB26" s="21"/>
      <c r="EGC26" s="21"/>
      <c r="EGD26" s="21"/>
      <c r="EGE26" s="21"/>
      <c r="EGF26" s="21"/>
      <c r="EGG26" s="21"/>
      <c r="EGH26" s="21"/>
      <c r="EGI26" s="21"/>
      <c r="EGJ26" s="21"/>
      <c r="EGK26" s="21"/>
      <c r="EGL26" s="21"/>
      <c r="EGM26" s="21"/>
      <c r="EGN26" s="21"/>
      <c r="EGO26" s="21"/>
      <c r="EGP26" s="21"/>
      <c r="EGQ26" s="21"/>
      <c r="EGR26" s="21"/>
      <c r="EGS26" s="21"/>
      <c r="EGT26" s="21"/>
      <c r="EGU26" s="21"/>
      <c r="EGV26" s="21"/>
      <c r="EGW26" s="21"/>
      <c r="EGX26" s="21"/>
      <c r="EGY26" s="21"/>
      <c r="EGZ26" s="21"/>
      <c r="EHA26" s="21"/>
      <c r="EHB26" s="21"/>
      <c r="EHC26" s="21"/>
      <c r="EHD26" s="21"/>
      <c r="EHE26" s="21"/>
      <c r="EHF26" s="21"/>
      <c r="EHG26" s="21"/>
      <c r="EHH26" s="21"/>
      <c r="EHI26" s="21"/>
      <c r="EHJ26" s="21"/>
      <c r="EHK26" s="21"/>
      <c r="EHL26" s="21"/>
      <c r="EHM26" s="21"/>
      <c r="EHN26" s="21"/>
      <c r="EHO26" s="21"/>
      <c r="EHP26" s="21"/>
      <c r="EHQ26" s="21"/>
      <c r="EHR26" s="21"/>
      <c r="EHS26" s="21"/>
      <c r="EHT26" s="21"/>
      <c r="EHU26" s="21"/>
      <c r="EHV26" s="21"/>
      <c r="EHW26" s="21"/>
      <c r="EHX26" s="21"/>
      <c r="EHY26" s="21"/>
      <c r="EHZ26" s="21"/>
      <c r="EIA26" s="21"/>
      <c r="EIB26" s="21"/>
      <c r="EIC26" s="21"/>
      <c r="EID26" s="21"/>
      <c r="EIE26" s="21"/>
      <c r="EIF26" s="21"/>
      <c r="EIG26" s="21"/>
      <c r="EIH26" s="21"/>
      <c r="EII26" s="21"/>
      <c r="EIJ26" s="21"/>
      <c r="EIK26" s="21"/>
      <c r="EIL26" s="21"/>
      <c r="EIM26" s="21"/>
      <c r="EIN26" s="21"/>
      <c r="EIO26" s="21"/>
      <c r="EIP26" s="21"/>
      <c r="EIQ26" s="21"/>
      <c r="EIR26" s="21"/>
      <c r="EIS26" s="21"/>
      <c r="EIT26" s="21"/>
      <c r="EIU26" s="21"/>
      <c r="EIV26" s="21"/>
      <c r="EIW26" s="21"/>
      <c r="EIX26" s="21"/>
      <c r="EIY26" s="21"/>
      <c r="EIZ26" s="21"/>
      <c r="EJA26" s="21"/>
      <c r="EJB26" s="21"/>
      <c r="EJC26" s="21"/>
      <c r="EJD26" s="21"/>
      <c r="EJE26" s="21"/>
      <c r="EJF26" s="21"/>
      <c r="EJG26" s="21"/>
      <c r="EJH26" s="21"/>
      <c r="EJI26" s="21"/>
      <c r="EJJ26" s="21"/>
      <c r="EJK26" s="21"/>
      <c r="EJL26" s="21"/>
      <c r="EJM26" s="21"/>
      <c r="EJN26" s="21"/>
      <c r="EJO26" s="21"/>
      <c r="EJP26" s="21"/>
      <c r="EJQ26" s="21"/>
      <c r="EJR26" s="21"/>
      <c r="EJS26" s="21"/>
      <c r="EJT26" s="21"/>
      <c r="EJU26" s="21"/>
      <c r="EJV26" s="21"/>
      <c r="EJW26" s="21"/>
      <c r="EJX26" s="21"/>
      <c r="EJY26" s="21"/>
      <c r="EJZ26" s="21"/>
      <c r="EKA26" s="21"/>
      <c r="EKB26" s="21"/>
      <c r="EKC26" s="21"/>
      <c r="EKD26" s="21"/>
      <c r="EKE26" s="21"/>
      <c r="EKF26" s="21"/>
      <c r="EKG26" s="21"/>
      <c r="EKH26" s="21"/>
      <c r="EKI26" s="21"/>
      <c r="EKJ26" s="21"/>
      <c r="EKK26" s="21"/>
      <c r="EKL26" s="21"/>
      <c r="EKM26" s="21"/>
      <c r="EKN26" s="21"/>
      <c r="EKO26" s="21"/>
      <c r="EKP26" s="21"/>
      <c r="EKQ26" s="21"/>
      <c r="EKR26" s="21"/>
      <c r="EKS26" s="21"/>
      <c r="EKT26" s="21"/>
      <c r="EKU26" s="21"/>
      <c r="EKV26" s="21"/>
      <c r="EKW26" s="21"/>
      <c r="EKX26" s="21"/>
      <c r="EKY26" s="21"/>
      <c r="EKZ26" s="21"/>
      <c r="ELA26" s="21"/>
      <c r="ELB26" s="21"/>
      <c r="ELC26" s="21"/>
      <c r="ELD26" s="21"/>
      <c r="ELE26" s="21"/>
      <c r="ELF26" s="21"/>
      <c r="ELG26" s="21"/>
      <c r="ELH26" s="21"/>
      <c r="ELI26" s="21"/>
      <c r="ELJ26" s="21"/>
      <c r="ELK26" s="21"/>
      <c r="ELL26" s="21"/>
      <c r="ELM26" s="21"/>
      <c r="ELN26" s="21"/>
      <c r="ELO26" s="21"/>
      <c r="ELP26" s="21"/>
      <c r="ELQ26" s="21"/>
      <c r="ELR26" s="21"/>
      <c r="ELS26" s="21"/>
      <c r="ELT26" s="21"/>
      <c r="ELU26" s="21"/>
      <c r="ELV26" s="21"/>
      <c r="ELW26" s="21"/>
      <c r="ELX26" s="21"/>
      <c r="ELY26" s="21"/>
      <c r="ELZ26" s="21"/>
      <c r="EMA26" s="21"/>
      <c r="EMB26" s="21"/>
      <c r="EMC26" s="21"/>
      <c r="EMD26" s="21"/>
      <c r="EME26" s="21"/>
      <c r="EMF26" s="21"/>
      <c r="EMG26" s="21"/>
      <c r="EMH26" s="21"/>
      <c r="EMI26" s="21"/>
      <c r="EMJ26" s="21"/>
      <c r="EMK26" s="21"/>
      <c r="EML26" s="21"/>
      <c r="EMM26" s="21"/>
      <c r="EMN26" s="21"/>
      <c r="EMO26" s="21"/>
      <c r="EMP26" s="21"/>
      <c r="EMQ26" s="21"/>
      <c r="EMR26" s="21"/>
      <c r="EMS26" s="21"/>
      <c r="EMT26" s="21"/>
      <c r="EMU26" s="21"/>
      <c r="EMV26" s="21"/>
      <c r="EMW26" s="21"/>
      <c r="EMX26" s="21"/>
      <c r="EMY26" s="21"/>
      <c r="EMZ26" s="21"/>
      <c r="ENA26" s="21"/>
      <c r="ENB26" s="21"/>
      <c r="ENC26" s="21"/>
      <c r="END26" s="21"/>
      <c r="ENE26" s="21"/>
      <c r="ENF26" s="21"/>
      <c r="ENG26" s="21"/>
      <c r="ENH26" s="21"/>
      <c r="ENI26" s="21"/>
      <c r="ENJ26" s="21"/>
      <c r="ENK26" s="21"/>
      <c r="ENL26" s="21"/>
      <c r="ENM26" s="21"/>
      <c r="ENN26" s="21"/>
      <c r="ENO26" s="21"/>
      <c r="ENP26" s="21"/>
      <c r="ENQ26" s="21"/>
      <c r="ENR26" s="21"/>
      <c r="ENS26" s="21"/>
      <c r="ENT26" s="21"/>
      <c r="ENU26" s="21"/>
      <c r="ENV26" s="21"/>
      <c r="ENW26" s="21"/>
      <c r="ENX26" s="21"/>
      <c r="ENY26" s="21"/>
      <c r="ENZ26" s="21"/>
      <c r="EOA26" s="21"/>
      <c r="EOB26" s="21"/>
      <c r="EOC26" s="21"/>
      <c r="EOD26" s="21"/>
      <c r="EOE26" s="21"/>
      <c r="EOF26" s="21"/>
      <c r="EOG26" s="21"/>
      <c r="EOH26" s="21"/>
      <c r="EOI26" s="21"/>
      <c r="EOJ26" s="21"/>
      <c r="EOK26" s="21"/>
      <c r="EOL26" s="21"/>
      <c r="EOM26" s="21"/>
      <c r="EON26" s="21"/>
      <c r="EOO26" s="21"/>
      <c r="EOP26" s="21"/>
      <c r="EOQ26" s="21"/>
      <c r="EOR26" s="21"/>
      <c r="EOS26" s="21"/>
      <c r="EOT26" s="21"/>
      <c r="EOU26" s="21"/>
      <c r="EOV26" s="21"/>
      <c r="EOW26" s="21"/>
      <c r="EOX26" s="21"/>
      <c r="EOY26" s="21"/>
      <c r="EOZ26" s="21"/>
      <c r="EPA26" s="21"/>
      <c r="EPB26" s="21"/>
      <c r="EPC26" s="21"/>
      <c r="EPD26" s="21"/>
      <c r="EPE26" s="21"/>
      <c r="EPF26" s="21"/>
      <c r="EPG26" s="21"/>
      <c r="EPH26" s="21"/>
      <c r="EPI26" s="21"/>
      <c r="EPJ26" s="21"/>
      <c r="EPK26" s="21"/>
      <c r="EPL26" s="21"/>
      <c r="EPM26" s="21"/>
      <c r="EPN26" s="21"/>
      <c r="EPO26" s="21"/>
      <c r="EPP26" s="21"/>
      <c r="EPQ26" s="21"/>
      <c r="EPR26" s="21"/>
      <c r="EPS26" s="21"/>
      <c r="EPT26" s="21"/>
      <c r="EPU26" s="21"/>
      <c r="EPV26" s="21"/>
      <c r="EPW26" s="21"/>
      <c r="EPX26" s="21"/>
      <c r="EPY26" s="21"/>
      <c r="EPZ26" s="21"/>
      <c r="EQA26" s="21"/>
      <c r="EQB26" s="21"/>
      <c r="EQC26" s="21"/>
      <c r="EQD26" s="21"/>
      <c r="EQE26" s="21"/>
      <c r="EQF26" s="21"/>
      <c r="EQG26" s="21"/>
      <c r="EQH26" s="21"/>
      <c r="EQI26" s="21"/>
      <c r="EQJ26" s="21"/>
      <c r="EQK26" s="21"/>
      <c r="EQL26" s="21"/>
      <c r="EQM26" s="21"/>
      <c r="EQN26" s="21"/>
      <c r="EQO26" s="21"/>
      <c r="EQP26" s="21"/>
      <c r="EQQ26" s="21"/>
      <c r="EQR26" s="21"/>
      <c r="EQS26" s="21"/>
      <c r="EQT26" s="21"/>
      <c r="EQU26" s="21"/>
      <c r="EQV26" s="21"/>
      <c r="EQW26" s="21"/>
      <c r="EQX26" s="21"/>
      <c r="EQY26" s="21"/>
      <c r="EQZ26" s="21"/>
      <c r="ERA26" s="21"/>
      <c r="ERB26" s="21"/>
      <c r="ERC26" s="21"/>
      <c r="ERD26" s="21"/>
      <c r="ERE26" s="21"/>
      <c r="ERF26" s="21"/>
      <c r="ERG26" s="21"/>
      <c r="ERH26" s="21"/>
      <c r="ERI26" s="21"/>
      <c r="ERJ26" s="21"/>
      <c r="ERK26" s="21"/>
      <c r="ERL26" s="21"/>
      <c r="ERM26" s="21"/>
      <c r="ERN26" s="21"/>
      <c r="ERO26" s="21"/>
      <c r="ERP26" s="21"/>
      <c r="ERQ26" s="21"/>
      <c r="ERR26" s="21"/>
      <c r="ERS26" s="21"/>
      <c r="ERT26" s="21"/>
      <c r="ERU26" s="21"/>
      <c r="ERV26" s="21"/>
      <c r="ERW26" s="21"/>
      <c r="ERX26" s="21"/>
      <c r="ERY26" s="21"/>
      <c r="ERZ26" s="21"/>
      <c r="ESA26" s="21"/>
      <c r="ESB26" s="21"/>
      <c r="ESC26" s="21"/>
      <c r="ESD26" s="21"/>
      <c r="ESE26" s="21"/>
      <c r="ESF26" s="21"/>
      <c r="ESG26" s="21"/>
      <c r="ESH26" s="21"/>
      <c r="ESI26" s="21"/>
      <c r="ESJ26" s="21"/>
      <c r="ESK26" s="21"/>
      <c r="ESL26" s="21"/>
      <c r="ESM26" s="21"/>
      <c r="ESN26" s="21"/>
      <c r="ESO26" s="21"/>
      <c r="ESP26" s="21"/>
      <c r="ESQ26" s="21"/>
      <c r="ESR26" s="21"/>
      <c r="ESS26" s="21"/>
      <c r="EST26" s="21"/>
      <c r="ESU26" s="21"/>
      <c r="ESV26" s="21"/>
      <c r="ESW26" s="21"/>
      <c r="ESX26" s="21"/>
      <c r="ESY26" s="21"/>
      <c r="ESZ26" s="21"/>
      <c r="ETA26" s="21"/>
      <c r="ETB26" s="21"/>
      <c r="ETC26" s="21"/>
      <c r="ETD26" s="21"/>
      <c r="ETE26" s="21"/>
      <c r="ETF26" s="21"/>
      <c r="ETG26" s="21"/>
      <c r="ETH26" s="21"/>
      <c r="ETI26" s="21"/>
      <c r="ETJ26" s="21"/>
      <c r="ETK26" s="21"/>
      <c r="ETL26" s="21"/>
      <c r="ETM26" s="21"/>
      <c r="ETN26" s="21"/>
      <c r="ETO26" s="21"/>
      <c r="ETP26" s="21"/>
      <c r="ETQ26" s="21"/>
      <c r="ETR26" s="21"/>
      <c r="ETS26" s="21"/>
      <c r="ETT26" s="21"/>
      <c r="ETU26" s="21"/>
      <c r="ETV26" s="21"/>
      <c r="ETW26" s="21"/>
      <c r="ETX26" s="21"/>
      <c r="ETY26" s="21"/>
      <c r="ETZ26" s="21"/>
      <c r="EUA26" s="21"/>
      <c r="EUB26" s="21"/>
      <c r="EUC26" s="21"/>
      <c r="EUD26" s="21"/>
      <c r="EUE26" s="21"/>
      <c r="EUF26" s="21"/>
      <c r="EUG26" s="21"/>
      <c r="EUH26" s="21"/>
      <c r="EUI26" s="21"/>
      <c r="EUJ26" s="21"/>
      <c r="EUK26" s="21"/>
      <c r="EUL26" s="21"/>
      <c r="EUM26" s="21"/>
      <c r="EUN26" s="21"/>
      <c r="EUO26" s="21"/>
      <c r="EUP26" s="21"/>
      <c r="EUQ26" s="21"/>
      <c r="EUR26" s="21"/>
      <c r="EUS26" s="21"/>
      <c r="EUT26" s="21"/>
      <c r="EUU26" s="21"/>
      <c r="EUV26" s="21"/>
      <c r="EUW26" s="21"/>
      <c r="EUX26" s="21"/>
      <c r="EUY26" s="21"/>
      <c r="EUZ26" s="21"/>
      <c r="EVA26" s="21"/>
      <c r="EVB26" s="21"/>
      <c r="EVC26" s="21"/>
      <c r="EVD26" s="21"/>
      <c r="EVE26" s="21"/>
      <c r="EVF26" s="21"/>
      <c r="EVG26" s="21"/>
      <c r="EVH26" s="21"/>
      <c r="EVI26" s="21"/>
      <c r="EVJ26" s="21"/>
      <c r="EVK26" s="21"/>
      <c r="EVL26" s="21"/>
      <c r="EVM26" s="21"/>
      <c r="EVN26" s="21"/>
      <c r="EVO26" s="21"/>
      <c r="EVP26" s="21"/>
      <c r="EVQ26" s="21"/>
      <c r="EVR26" s="21"/>
      <c r="EVS26" s="21"/>
      <c r="EVT26" s="21"/>
      <c r="EVU26" s="21"/>
      <c r="EVV26" s="21"/>
      <c r="EVW26" s="21"/>
      <c r="EVX26" s="21"/>
      <c r="EVY26" s="21"/>
      <c r="EVZ26" s="21"/>
      <c r="EWA26" s="21"/>
      <c r="EWB26" s="21"/>
      <c r="EWC26" s="21"/>
      <c r="EWD26" s="21"/>
      <c r="EWE26" s="21"/>
      <c r="EWF26" s="21"/>
      <c r="EWG26" s="21"/>
      <c r="EWH26" s="21"/>
      <c r="EWI26" s="21"/>
      <c r="EWJ26" s="21"/>
      <c r="EWK26" s="21"/>
      <c r="EWL26" s="21"/>
      <c r="EWM26" s="21"/>
      <c r="EWN26" s="21"/>
      <c r="EWO26" s="21"/>
      <c r="EWP26" s="21"/>
      <c r="EWQ26" s="21"/>
      <c r="EWR26" s="21"/>
      <c r="EWS26" s="21"/>
      <c r="EWT26" s="21"/>
      <c r="EWU26" s="21"/>
      <c r="EWV26" s="21"/>
      <c r="EWW26" s="21"/>
      <c r="EWX26" s="21"/>
      <c r="EWY26" s="21"/>
      <c r="EWZ26" s="21"/>
      <c r="EXA26" s="21"/>
      <c r="EXB26" s="21"/>
      <c r="EXC26" s="21"/>
      <c r="EXD26" s="21"/>
      <c r="EXE26" s="21"/>
      <c r="EXF26" s="21"/>
      <c r="EXG26" s="21"/>
      <c r="EXH26" s="21"/>
      <c r="EXI26" s="21"/>
      <c r="EXJ26" s="21"/>
      <c r="EXK26" s="21"/>
      <c r="EXL26" s="21"/>
      <c r="EXM26" s="21"/>
      <c r="EXN26" s="21"/>
      <c r="EXO26" s="21"/>
      <c r="EXP26" s="21"/>
      <c r="EXQ26" s="21"/>
      <c r="EXR26" s="21"/>
      <c r="EXS26" s="21"/>
      <c r="EXT26" s="21"/>
      <c r="EXU26" s="21"/>
      <c r="EXV26" s="21"/>
      <c r="EXW26" s="21"/>
      <c r="EXX26" s="21"/>
      <c r="EXY26" s="21"/>
      <c r="EXZ26" s="21"/>
      <c r="EYA26" s="21"/>
      <c r="EYB26" s="21"/>
      <c r="EYC26" s="21"/>
      <c r="EYD26" s="21"/>
      <c r="EYE26" s="21"/>
      <c r="EYF26" s="21"/>
      <c r="EYG26" s="21"/>
      <c r="EYH26" s="21"/>
      <c r="EYI26" s="21"/>
      <c r="EYJ26" s="21"/>
      <c r="EYK26" s="21"/>
      <c r="EYL26" s="21"/>
      <c r="EYM26" s="21"/>
      <c r="EYN26" s="21"/>
      <c r="EYO26" s="21"/>
      <c r="EYP26" s="21"/>
      <c r="EYQ26" s="21"/>
      <c r="EYR26" s="21"/>
      <c r="EYS26" s="21"/>
      <c r="EYT26" s="21"/>
      <c r="EYU26" s="21"/>
      <c r="EYV26" s="21"/>
      <c r="EYW26" s="21"/>
      <c r="EYX26" s="21"/>
      <c r="EYY26" s="21"/>
      <c r="EYZ26" s="21"/>
      <c r="EZA26" s="21"/>
      <c r="EZB26" s="21"/>
      <c r="EZC26" s="21"/>
      <c r="EZD26" s="21"/>
      <c r="EZE26" s="21"/>
      <c r="EZF26" s="21"/>
      <c r="EZG26" s="21"/>
      <c r="EZH26" s="21"/>
      <c r="EZI26" s="21"/>
      <c r="EZJ26" s="21"/>
      <c r="EZK26" s="21"/>
      <c r="EZL26" s="21"/>
      <c r="EZM26" s="21"/>
      <c r="EZN26" s="21"/>
      <c r="EZO26" s="21"/>
      <c r="EZP26" s="21"/>
      <c r="EZQ26" s="21"/>
      <c r="EZR26" s="21"/>
      <c r="EZS26" s="21"/>
      <c r="EZT26" s="21"/>
      <c r="EZU26" s="21"/>
      <c r="EZV26" s="21"/>
      <c r="EZW26" s="21"/>
      <c r="EZX26" s="21"/>
      <c r="EZY26" s="21"/>
      <c r="EZZ26" s="21"/>
      <c r="FAA26" s="21"/>
      <c r="FAB26" s="21"/>
      <c r="FAC26" s="21"/>
      <c r="FAD26" s="21"/>
      <c r="FAE26" s="21"/>
      <c r="FAF26" s="21"/>
      <c r="FAG26" s="21"/>
      <c r="FAH26" s="21"/>
      <c r="FAI26" s="21"/>
      <c r="FAJ26" s="21"/>
      <c r="FAK26" s="21"/>
      <c r="FAL26" s="21"/>
      <c r="FAM26" s="21"/>
      <c r="FAN26" s="21"/>
      <c r="FAO26" s="21"/>
      <c r="FAP26" s="21"/>
      <c r="FAQ26" s="21"/>
      <c r="FAR26" s="21"/>
      <c r="FAS26" s="21"/>
      <c r="FAT26" s="21"/>
      <c r="FAU26" s="21"/>
      <c r="FAV26" s="21"/>
      <c r="FAW26" s="21"/>
      <c r="FAX26" s="21"/>
      <c r="FAY26" s="21"/>
      <c r="FAZ26" s="21"/>
      <c r="FBA26" s="21"/>
      <c r="FBB26" s="21"/>
      <c r="FBC26" s="21"/>
      <c r="FBD26" s="21"/>
      <c r="FBE26" s="21"/>
      <c r="FBF26" s="21"/>
      <c r="FBG26" s="21"/>
      <c r="FBH26" s="21"/>
      <c r="FBI26" s="21"/>
      <c r="FBJ26" s="21"/>
      <c r="FBK26" s="21"/>
      <c r="FBL26" s="21"/>
      <c r="FBM26" s="21"/>
      <c r="FBN26" s="21"/>
      <c r="FBO26" s="21"/>
      <c r="FBP26" s="21"/>
      <c r="FBQ26" s="21"/>
      <c r="FBR26" s="21"/>
      <c r="FBS26" s="21"/>
      <c r="FBT26" s="21"/>
      <c r="FBU26" s="21"/>
      <c r="FBV26" s="21"/>
      <c r="FBW26" s="21"/>
      <c r="FBX26" s="21"/>
      <c r="FBY26" s="21"/>
      <c r="FBZ26" s="21"/>
      <c r="FCA26" s="21"/>
      <c r="FCB26" s="21"/>
      <c r="FCC26" s="21"/>
      <c r="FCD26" s="21"/>
      <c r="FCE26" s="21"/>
      <c r="FCF26" s="21"/>
      <c r="FCG26" s="21"/>
      <c r="FCH26" s="21"/>
      <c r="FCI26" s="21"/>
      <c r="FCJ26" s="21"/>
      <c r="FCK26" s="21"/>
      <c r="FCL26" s="21"/>
      <c r="FCM26" s="21"/>
      <c r="FCN26" s="21"/>
      <c r="FCO26" s="21"/>
      <c r="FCP26" s="21"/>
      <c r="FCQ26" s="21"/>
      <c r="FCR26" s="21"/>
      <c r="FCS26" s="21"/>
      <c r="FCT26" s="21"/>
      <c r="FCU26" s="21"/>
      <c r="FCV26" s="21"/>
      <c r="FCW26" s="21"/>
      <c r="FCX26" s="21"/>
      <c r="FCY26" s="21"/>
      <c r="FCZ26" s="21"/>
      <c r="FDA26" s="21"/>
      <c r="FDB26" s="21"/>
      <c r="FDC26" s="21"/>
      <c r="FDD26" s="21"/>
      <c r="FDE26" s="21"/>
      <c r="FDF26" s="21"/>
      <c r="FDG26" s="21"/>
      <c r="FDH26" s="21"/>
      <c r="FDI26" s="21"/>
      <c r="FDJ26" s="21"/>
      <c r="FDK26" s="21"/>
      <c r="FDL26" s="21"/>
      <c r="FDM26" s="21"/>
      <c r="FDN26" s="21"/>
      <c r="FDO26" s="21"/>
      <c r="FDP26" s="21"/>
      <c r="FDQ26" s="21"/>
      <c r="FDR26" s="21"/>
      <c r="FDS26" s="21"/>
      <c r="FDT26" s="21"/>
      <c r="FDU26" s="21"/>
      <c r="FDV26" s="21"/>
      <c r="FDW26" s="21"/>
      <c r="FDX26" s="21"/>
      <c r="FDY26" s="21"/>
      <c r="FDZ26" s="21"/>
      <c r="FEA26" s="21"/>
      <c r="FEB26" s="21"/>
      <c r="FEC26" s="21"/>
      <c r="FED26" s="21"/>
      <c r="FEE26" s="21"/>
      <c r="FEF26" s="21"/>
      <c r="FEG26" s="21"/>
      <c r="FEH26" s="21"/>
      <c r="FEI26" s="21"/>
      <c r="FEJ26" s="21"/>
      <c r="FEK26" s="21"/>
      <c r="FEL26" s="21"/>
      <c r="FEM26" s="21"/>
      <c r="FEN26" s="21"/>
      <c r="FEO26" s="21"/>
      <c r="FEP26" s="21"/>
      <c r="FEQ26" s="21"/>
      <c r="FER26" s="21"/>
      <c r="FES26" s="21"/>
      <c r="FET26" s="21"/>
      <c r="FEU26" s="21"/>
      <c r="FEV26" s="21"/>
      <c r="FEW26" s="21"/>
      <c r="FEX26" s="21"/>
      <c r="FEY26" s="21"/>
      <c r="FEZ26" s="21"/>
      <c r="FFA26" s="21"/>
      <c r="FFB26" s="21"/>
      <c r="FFC26" s="21"/>
      <c r="FFD26" s="21"/>
      <c r="FFE26" s="21"/>
      <c r="FFF26" s="21"/>
      <c r="FFG26" s="21"/>
      <c r="FFH26" s="21"/>
      <c r="FFI26" s="21"/>
      <c r="FFJ26" s="21"/>
      <c r="FFK26" s="21"/>
      <c r="FFL26" s="21"/>
      <c r="FFM26" s="21"/>
      <c r="FFN26" s="21"/>
      <c r="FFO26" s="21"/>
      <c r="FFP26" s="21"/>
      <c r="FFQ26" s="21"/>
      <c r="FFR26" s="21"/>
      <c r="FFS26" s="21"/>
      <c r="FFT26" s="21"/>
      <c r="FFU26" s="21"/>
      <c r="FFV26" s="21"/>
      <c r="FFW26" s="21"/>
      <c r="FFX26" s="21"/>
      <c r="FFY26" s="21"/>
      <c r="FFZ26" s="21"/>
      <c r="FGA26" s="21"/>
      <c r="FGB26" s="21"/>
      <c r="FGC26" s="21"/>
      <c r="FGD26" s="21"/>
      <c r="FGE26" s="21"/>
      <c r="FGF26" s="21"/>
      <c r="FGG26" s="21"/>
      <c r="FGH26" s="21"/>
      <c r="FGI26" s="21"/>
      <c r="FGJ26" s="21"/>
      <c r="FGK26" s="21"/>
      <c r="FGL26" s="21"/>
      <c r="FGM26" s="21"/>
      <c r="FGN26" s="21"/>
      <c r="FGO26" s="21"/>
      <c r="FGP26" s="21"/>
      <c r="FGQ26" s="21"/>
      <c r="FGR26" s="21"/>
      <c r="FGS26" s="21"/>
      <c r="FGT26" s="21"/>
      <c r="FGU26" s="21"/>
      <c r="FGV26" s="21"/>
      <c r="FGW26" s="21"/>
      <c r="FGX26" s="21"/>
      <c r="FGY26" s="21"/>
      <c r="FGZ26" s="21"/>
      <c r="FHA26" s="21"/>
      <c r="FHB26" s="21"/>
      <c r="FHC26" s="21"/>
      <c r="FHD26" s="21"/>
      <c r="FHE26" s="21"/>
      <c r="FHF26" s="21"/>
      <c r="FHG26" s="21"/>
      <c r="FHH26" s="21"/>
      <c r="FHI26" s="21"/>
      <c r="FHJ26" s="21"/>
      <c r="FHK26" s="21"/>
      <c r="FHL26" s="21"/>
      <c r="FHM26" s="21"/>
      <c r="FHN26" s="21"/>
      <c r="FHO26" s="21"/>
      <c r="FHP26" s="21"/>
      <c r="FHQ26" s="21"/>
      <c r="FHR26" s="21"/>
      <c r="FHS26" s="21"/>
      <c r="FHT26" s="21"/>
      <c r="FHU26" s="21"/>
      <c r="FHV26" s="21"/>
      <c r="FHW26" s="21"/>
      <c r="FHX26" s="21"/>
      <c r="FHY26" s="21"/>
      <c r="FHZ26" s="21"/>
      <c r="FIA26" s="21"/>
      <c r="FIB26" s="21"/>
      <c r="FIC26" s="21"/>
      <c r="FID26" s="21"/>
      <c r="FIE26" s="21"/>
      <c r="FIF26" s="21"/>
      <c r="FIG26" s="21"/>
      <c r="FIH26" s="21"/>
      <c r="FII26" s="21"/>
      <c r="FIJ26" s="21"/>
      <c r="FIK26" s="21"/>
      <c r="FIL26" s="21"/>
      <c r="FIM26" s="21"/>
      <c r="FIN26" s="21"/>
      <c r="FIO26" s="21"/>
      <c r="FIP26" s="21"/>
      <c r="FIQ26" s="21"/>
      <c r="FIR26" s="21"/>
      <c r="FIS26" s="21"/>
      <c r="FIT26" s="21"/>
      <c r="FIU26" s="21"/>
      <c r="FIV26" s="21"/>
      <c r="FIW26" s="21"/>
      <c r="FIX26" s="21"/>
      <c r="FIY26" s="21"/>
      <c r="FIZ26" s="21"/>
      <c r="FJA26" s="21"/>
      <c r="FJB26" s="21"/>
      <c r="FJC26" s="21"/>
      <c r="FJD26" s="21"/>
      <c r="FJE26" s="21"/>
      <c r="FJF26" s="21"/>
      <c r="FJG26" s="21"/>
      <c r="FJH26" s="21"/>
      <c r="FJI26" s="21"/>
      <c r="FJJ26" s="21"/>
      <c r="FJK26" s="21"/>
      <c r="FJL26" s="21"/>
      <c r="FJM26" s="21"/>
      <c r="FJN26" s="21"/>
      <c r="FJO26" s="21"/>
      <c r="FJP26" s="21"/>
      <c r="FJQ26" s="21"/>
      <c r="FJR26" s="21"/>
      <c r="FJS26" s="21"/>
      <c r="FJT26" s="21"/>
      <c r="FJU26" s="21"/>
      <c r="FJV26" s="21"/>
      <c r="FJW26" s="21"/>
      <c r="FJX26" s="21"/>
      <c r="FJY26" s="21"/>
      <c r="FJZ26" s="21"/>
      <c r="FKA26" s="21"/>
      <c r="FKB26" s="21"/>
      <c r="FKC26" s="21"/>
      <c r="FKD26" s="21"/>
      <c r="FKE26" s="21"/>
      <c r="FKF26" s="21"/>
      <c r="FKG26" s="21"/>
      <c r="FKH26" s="21"/>
      <c r="FKI26" s="21"/>
      <c r="FKJ26" s="21"/>
      <c r="FKK26" s="21"/>
      <c r="FKL26" s="21"/>
      <c r="FKM26" s="21"/>
      <c r="FKN26" s="21"/>
      <c r="FKO26" s="21"/>
      <c r="FKP26" s="21"/>
      <c r="FKQ26" s="21"/>
      <c r="FKR26" s="21"/>
      <c r="FKS26" s="21"/>
      <c r="FKT26" s="21"/>
      <c r="FKU26" s="21"/>
      <c r="FKV26" s="21"/>
      <c r="FKW26" s="21"/>
      <c r="FKX26" s="21"/>
      <c r="FKY26" s="21"/>
      <c r="FKZ26" s="21"/>
      <c r="FLA26" s="21"/>
      <c r="FLB26" s="21"/>
      <c r="FLC26" s="21"/>
      <c r="FLD26" s="21"/>
      <c r="FLE26" s="21"/>
      <c r="FLF26" s="21"/>
      <c r="FLG26" s="21"/>
      <c r="FLH26" s="21"/>
      <c r="FLI26" s="21"/>
      <c r="FLJ26" s="21"/>
      <c r="FLK26" s="21"/>
      <c r="FLL26" s="21"/>
      <c r="FLM26" s="21"/>
      <c r="FLN26" s="21"/>
      <c r="FLO26" s="21"/>
      <c r="FLP26" s="21"/>
      <c r="FLQ26" s="21"/>
      <c r="FLR26" s="21"/>
      <c r="FLS26" s="21"/>
      <c r="FLT26" s="21"/>
      <c r="FLU26" s="21"/>
      <c r="FLV26" s="21"/>
      <c r="FLW26" s="21"/>
      <c r="FLX26" s="21"/>
      <c r="FLY26" s="21"/>
      <c r="FLZ26" s="21"/>
      <c r="FMA26" s="21"/>
      <c r="FMB26" s="21"/>
      <c r="FMC26" s="21"/>
      <c r="FMD26" s="21"/>
      <c r="FME26" s="21"/>
      <c r="FMF26" s="21"/>
      <c r="FMG26" s="21"/>
      <c r="FMH26" s="21"/>
      <c r="FMI26" s="21"/>
      <c r="FMJ26" s="21"/>
      <c r="FMK26" s="21"/>
      <c r="FML26" s="21"/>
      <c r="FMM26" s="21"/>
      <c r="FMN26" s="21"/>
      <c r="FMO26" s="21"/>
      <c r="FMP26" s="21"/>
      <c r="FMQ26" s="21"/>
      <c r="FMR26" s="21"/>
      <c r="FMS26" s="21"/>
      <c r="FMT26" s="21"/>
      <c r="FMU26" s="21"/>
      <c r="FMV26" s="21"/>
      <c r="FMW26" s="21"/>
      <c r="FMX26" s="21"/>
      <c r="FMY26" s="21"/>
      <c r="FMZ26" s="21"/>
      <c r="FNA26" s="21"/>
      <c r="FNB26" s="21"/>
      <c r="FNC26" s="21"/>
      <c r="FND26" s="21"/>
      <c r="FNE26" s="21"/>
      <c r="FNF26" s="21"/>
      <c r="FNG26" s="21"/>
      <c r="FNH26" s="21"/>
      <c r="FNI26" s="21"/>
      <c r="FNJ26" s="21"/>
      <c r="FNK26" s="21"/>
      <c r="FNL26" s="21"/>
      <c r="FNM26" s="21"/>
      <c r="FNN26" s="21"/>
      <c r="FNO26" s="21"/>
      <c r="FNP26" s="21"/>
      <c r="FNQ26" s="21"/>
      <c r="FNR26" s="21"/>
      <c r="FNS26" s="21"/>
      <c r="FNT26" s="21"/>
      <c r="FNU26" s="21"/>
      <c r="FNV26" s="21"/>
      <c r="FNW26" s="21"/>
      <c r="FNX26" s="21"/>
      <c r="FNY26" s="21"/>
      <c r="FNZ26" s="21"/>
      <c r="FOA26" s="21"/>
      <c r="FOB26" s="21"/>
      <c r="FOC26" s="21"/>
      <c r="FOD26" s="21"/>
      <c r="FOE26" s="21"/>
      <c r="FOF26" s="21"/>
      <c r="FOG26" s="21"/>
      <c r="FOH26" s="21"/>
      <c r="FOI26" s="21"/>
      <c r="FOJ26" s="21"/>
      <c r="FOK26" s="21"/>
      <c r="FOL26" s="21"/>
      <c r="FOM26" s="21"/>
      <c r="FON26" s="21"/>
      <c r="FOO26" s="21"/>
      <c r="FOP26" s="21"/>
      <c r="FOQ26" s="21"/>
      <c r="FOR26" s="21"/>
      <c r="FOS26" s="21"/>
      <c r="FOT26" s="21"/>
      <c r="FOU26" s="21"/>
      <c r="FOV26" s="21"/>
      <c r="FOW26" s="21"/>
      <c r="FOX26" s="21"/>
      <c r="FOY26" s="21"/>
      <c r="FOZ26" s="21"/>
      <c r="FPA26" s="21"/>
      <c r="FPB26" s="21"/>
      <c r="FPC26" s="21"/>
      <c r="FPD26" s="21"/>
      <c r="FPE26" s="21"/>
      <c r="FPF26" s="21"/>
      <c r="FPG26" s="21"/>
      <c r="FPH26" s="21"/>
      <c r="FPI26" s="21"/>
      <c r="FPJ26" s="21"/>
      <c r="FPK26" s="21"/>
      <c r="FPL26" s="21"/>
      <c r="FPM26" s="21"/>
      <c r="FPN26" s="21"/>
      <c r="FPO26" s="21"/>
      <c r="FPP26" s="21"/>
      <c r="FPQ26" s="21"/>
      <c r="FPR26" s="21"/>
      <c r="FPS26" s="21"/>
      <c r="FPT26" s="21"/>
      <c r="FPU26" s="21"/>
      <c r="FPV26" s="21"/>
      <c r="FPW26" s="21"/>
      <c r="FPX26" s="21"/>
      <c r="FPY26" s="21"/>
      <c r="FPZ26" s="21"/>
      <c r="FQA26" s="21"/>
      <c r="FQB26" s="21"/>
      <c r="FQC26" s="21"/>
      <c r="FQD26" s="21"/>
      <c r="FQE26" s="21"/>
      <c r="FQF26" s="21"/>
      <c r="FQG26" s="21"/>
      <c r="FQH26" s="21"/>
      <c r="FQI26" s="21"/>
      <c r="FQJ26" s="21"/>
      <c r="FQK26" s="21"/>
      <c r="FQL26" s="21"/>
      <c r="FQM26" s="21"/>
      <c r="FQN26" s="21"/>
      <c r="FQO26" s="21"/>
      <c r="FQP26" s="21"/>
      <c r="FQQ26" s="21"/>
      <c r="FQR26" s="21"/>
      <c r="FQS26" s="21"/>
      <c r="FQT26" s="21"/>
      <c r="FQU26" s="21"/>
      <c r="FQV26" s="21"/>
      <c r="FQW26" s="21"/>
      <c r="FQX26" s="21"/>
      <c r="FQY26" s="21"/>
      <c r="FQZ26" s="21"/>
      <c r="FRA26" s="21"/>
      <c r="FRB26" s="21"/>
      <c r="FRC26" s="21"/>
      <c r="FRD26" s="21"/>
      <c r="FRE26" s="21"/>
      <c r="FRF26" s="21"/>
      <c r="FRG26" s="21"/>
      <c r="FRH26" s="21"/>
      <c r="FRI26" s="21"/>
      <c r="FRJ26" s="21"/>
      <c r="FRK26" s="21"/>
      <c r="FRL26" s="21"/>
      <c r="FRM26" s="21"/>
      <c r="FRN26" s="21"/>
      <c r="FRO26" s="21"/>
      <c r="FRP26" s="21"/>
      <c r="FRQ26" s="21"/>
      <c r="FRR26" s="21"/>
      <c r="FRS26" s="21"/>
      <c r="FRT26" s="21"/>
    </row>
    <row r="27" spans="1:4544" s="189" customFormat="1" ht="15" customHeight="1">
      <c r="A27" s="190"/>
      <c r="B27" s="190"/>
      <c r="C27" s="190"/>
      <c r="D27" s="190"/>
      <c r="E27" s="190"/>
      <c r="F27" s="190"/>
      <c r="G27" s="190"/>
      <c r="H27" s="191"/>
      <c r="I27" s="191"/>
      <c r="J27" s="193" t="s">
        <v>435</v>
      </c>
      <c r="K27" s="227" t="s">
        <v>520</v>
      </c>
      <c r="L27" s="228" t="s">
        <v>1</v>
      </c>
      <c r="M27" s="219">
        <f t="shared" ref="M27:M30" si="6">$M$20*S27</f>
        <v>851.34373499999992</v>
      </c>
      <c r="N27" s="219">
        <f t="shared" ref="N27:N30" si="7">$N$20*S27</f>
        <v>574.49658749999992</v>
      </c>
      <c r="O27" s="194">
        <f t="shared" ref="O27:O37" si="8">M27+N27</f>
        <v>1425.8403224999997</v>
      </c>
      <c r="P27" s="21"/>
      <c r="Q27" s="65">
        <f>115/25</f>
        <v>4.5999999999999996</v>
      </c>
      <c r="R27" s="65">
        <v>0.6</v>
      </c>
      <c r="S27" s="21">
        <f t="shared" ref="S27:S30" si="9">Q27*R27</f>
        <v>2.76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</row>
    <row r="28" spans="1:4544" s="189" customFormat="1" ht="15" customHeight="1">
      <c r="A28" s="190"/>
      <c r="B28" s="190"/>
      <c r="C28" s="190"/>
      <c r="D28" s="190"/>
      <c r="E28" s="190"/>
      <c r="F28" s="190"/>
      <c r="G28" s="190"/>
      <c r="H28" s="191"/>
      <c r="I28" s="191"/>
      <c r="J28" s="226" t="s">
        <v>436</v>
      </c>
      <c r="K28" s="227" t="s">
        <v>521</v>
      </c>
      <c r="L28" s="228" t="s">
        <v>1</v>
      </c>
      <c r="M28" s="219">
        <f t="shared" si="6"/>
        <v>925.37362499999995</v>
      </c>
      <c r="N28" s="219">
        <f t="shared" si="7"/>
        <v>624.45281249999994</v>
      </c>
      <c r="O28" s="194">
        <f t="shared" si="8"/>
        <v>1549.8264374999999</v>
      </c>
      <c r="P28" s="21"/>
      <c r="Q28" s="65">
        <f>125/25</f>
        <v>5</v>
      </c>
      <c r="R28" s="65">
        <v>0.6</v>
      </c>
      <c r="S28" s="21">
        <f t="shared" si="9"/>
        <v>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</row>
    <row r="29" spans="1:4544" s="189" customFormat="1" ht="15" customHeight="1">
      <c r="A29" s="190"/>
      <c r="B29" s="190"/>
      <c r="C29" s="190"/>
      <c r="D29" s="190"/>
      <c r="E29" s="190"/>
      <c r="F29" s="190"/>
      <c r="G29" s="190"/>
      <c r="H29" s="191"/>
      <c r="I29" s="191"/>
      <c r="J29" s="226" t="s">
        <v>437</v>
      </c>
      <c r="K29" s="227" t="s">
        <v>522</v>
      </c>
      <c r="L29" s="242" t="s">
        <v>1</v>
      </c>
      <c r="M29" s="239">
        <f t="shared" si="6"/>
        <v>1036.4184599999999</v>
      </c>
      <c r="N29" s="239">
        <f t="shared" si="7"/>
        <v>699.38715000000002</v>
      </c>
      <c r="O29" s="241">
        <f t="shared" si="8"/>
        <v>1735.8056099999999</v>
      </c>
      <c r="P29" s="21"/>
      <c r="Q29" s="65">
        <f>140/25</f>
        <v>5.6</v>
      </c>
      <c r="R29" s="65">
        <v>0.6</v>
      </c>
      <c r="S29" s="21">
        <f t="shared" si="9"/>
        <v>3.36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</row>
    <row r="30" spans="1:4544" ht="15" customHeight="1">
      <c r="A30" s="190" t="e">
        <f>#REF!</f>
        <v>#REF!</v>
      </c>
      <c r="B30" s="190" t="e">
        <f>#REF!</f>
        <v>#REF!</v>
      </c>
      <c r="C30" s="190" t="e">
        <f>#REF!+1</f>
        <v>#REF!</v>
      </c>
      <c r="D30" s="190"/>
      <c r="E30" s="190"/>
      <c r="F30" s="190"/>
      <c r="G30" s="190">
        <f t="shared" ref="G30" si="10">COUNTIF(A30:D30,"&gt;0")</f>
        <v>0</v>
      </c>
      <c r="H30" s="191" t="s">
        <v>394</v>
      </c>
      <c r="I30" s="191"/>
      <c r="J30" s="226" t="s">
        <v>415</v>
      </c>
      <c r="K30" s="227" t="s">
        <v>523</v>
      </c>
      <c r="L30" s="242" t="s">
        <v>1</v>
      </c>
      <c r="M30" s="239">
        <f t="shared" si="6"/>
        <v>1110.4483499999999</v>
      </c>
      <c r="N30" s="239">
        <f t="shared" si="7"/>
        <v>749.34337499999992</v>
      </c>
      <c r="O30" s="241">
        <f t="shared" si="8"/>
        <v>1859.7917249999998</v>
      </c>
      <c r="Q30" s="65">
        <f>150/25</f>
        <v>6</v>
      </c>
      <c r="R30" s="65">
        <v>0.6</v>
      </c>
      <c r="S30" s="21">
        <f t="shared" si="9"/>
        <v>3.5999999999999996</v>
      </c>
    </row>
    <row r="31" spans="1:4544" ht="15" customHeight="1">
      <c r="J31" s="226" t="s">
        <v>416</v>
      </c>
      <c r="K31" s="227" t="s">
        <v>524</v>
      </c>
      <c r="L31" s="242" t="s">
        <v>1</v>
      </c>
      <c r="M31" s="239">
        <f>308.457875*1.25</f>
        <v>385.57234375000002</v>
      </c>
      <c r="N31" s="240">
        <f>208.1509375*1.25</f>
        <v>260.18867187500001</v>
      </c>
      <c r="O31" s="239">
        <f t="shared" si="8"/>
        <v>645.76101562500003</v>
      </c>
      <c r="Q31" s="229" t="s">
        <v>613</v>
      </c>
      <c r="R31" s="229" t="s">
        <v>614</v>
      </c>
      <c r="S31" s="230" t="s">
        <v>615</v>
      </c>
    </row>
    <row r="32" spans="1:4544" ht="15" customHeight="1">
      <c r="J32" s="193" t="s">
        <v>112</v>
      </c>
      <c r="K32" s="227" t="s">
        <v>525</v>
      </c>
      <c r="L32" s="242" t="s">
        <v>1</v>
      </c>
      <c r="M32" s="239">
        <f>M31*S32</f>
        <v>359.86752083333329</v>
      </c>
      <c r="N32" s="240">
        <f>N31*S32</f>
        <v>242.84276041666666</v>
      </c>
      <c r="O32" s="239">
        <f t="shared" si="8"/>
        <v>602.71028124999998</v>
      </c>
      <c r="Q32" s="65">
        <f>40/30</f>
        <v>1.3333333333333333</v>
      </c>
      <c r="R32" s="65">
        <v>0.7</v>
      </c>
      <c r="S32" s="21">
        <f t="shared" ref="S32:S37" si="11">Q32*R32</f>
        <v>0.93333333333333324</v>
      </c>
    </row>
    <row r="33" spans="10:19" ht="15" customHeight="1">
      <c r="J33" s="226" t="s">
        <v>438</v>
      </c>
      <c r="K33" s="227" t="s">
        <v>526</v>
      </c>
      <c r="L33" s="242" t="s">
        <v>1</v>
      </c>
      <c r="M33" s="239">
        <f>M31*S33</f>
        <v>449.83440104166669</v>
      </c>
      <c r="N33" s="240">
        <f>N31*S33</f>
        <v>303.55345052083339</v>
      </c>
      <c r="O33" s="239">
        <f t="shared" si="8"/>
        <v>753.38785156250015</v>
      </c>
      <c r="Q33" s="65">
        <f>50/30</f>
        <v>1.6666666666666667</v>
      </c>
      <c r="R33" s="65">
        <v>0.7</v>
      </c>
      <c r="S33" s="21">
        <f t="shared" si="11"/>
        <v>1.1666666666666667</v>
      </c>
    </row>
    <row r="34" spans="10:19" ht="15" customHeight="1">
      <c r="J34" s="226" t="s">
        <v>439</v>
      </c>
      <c r="K34" s="227" t="s">
        <v>527</v>
      </c>
      <c r="L34" s="242" t="s">
        <v>1</v>
      </c>
      <c r="M34" s="239">
        <f>M31*S34</f>
        <v>501.24404687499992</v>
      </c>
      <c r="N34" s="240">
        <f>N31*S34</f>
        <v>338.24527343749997</v>
      </c>
      <c r="O34" s="239">
        <f t="shared" si="8"/>
        <v>839.4893203124999</v>
      </c>
      <c r="Q34" s="65">
        <f>65/30</f>
        <v>2.1666666666666665</v>
      </c>
      <c r="R34" s="65">
        <v>0.6</v>
      </c>
      <c r="S34" s="21">
        <f t="shared" si="11"/>
        <v>1.2999999999999998</v>
      </c>
    </row>
    <row r="35" spans="10:19" ht="15" customHeight="1">
      <c r="J35" s="193" t="s">
        <v>440</v>
      </c>
      <c r="K35" s="227" t="s">
        <v>528</v>
      </c>
      <c r="L35" s="242" t="s">
        <v>1</v>
      </c>
      <c r="M35" s="239">
        <f>M31*S35</f>
        <v>674.75160156250001</v>
      </c>
      <c r="N35" s="240">
        <f>N31*S35</f>
        <v>455.33017578125003</v>
      </c>
      <c r="O35" s="239">
        <f t="shared" si="8"/>
        <v>1130.08177734375</v>
      </c>
      <c r="Q35" s="65">
        <f>75/30</f>
        <v>2.5</v>
      </c>
      <c r="R35" s="65">
        <v>0.7</v>
      </c>
      <c r="S35" s="21">
        <f t="shared" si="11"/>
        <v>1.75</v>
      </c>
    </row>
    <row r="36" spans="10:19" ht="15" customHeight="1">
      <c r="J36" s="226" t="s">
        <v>446</v>
      </c>
      <c r="K36" s="227" t="s">
        <v>529</v>
      </c>
      <c r="L36" s="242" t="s">
        <v>1</v>
      </c>
      <c r="M36" s="239">
        <f>M31*S36</f>
        <v>809.70192187499993</v>
      </c>
      <c r="N36" s="239">
        <f>N31*S36</f>
        <v>546.39621093749997</v>
      </c>
      <c r="O36" s="241">
        <f t="shared" si="8"/>
        <v>1356.0981328124999</v>
      </c>
      <c r="Q36" s="65">
        <f>90/30</f>
        <v>3</v>
      </c>
      <c r="R36" s="65">
        <v>0.7</v>
      </c>
      <c r="S36" s="21">
        <f t="shared" si="11"/>
        <v>2.0999999999999996</v>
      </c>
    </row>
    <row r="37" spans="10:19" ht="15" customHeight="1">
      <c r="J37" s="226" t="s">
        <v>447</v>
      </c>
      <c r="K37" s="227" t="s">
        <v>530</v>
      </c>
      <c r="L37" s="242" t="s">
        <v>1</v>
      </c>
      <c r="M37" s="239">
        <f>M31*S37</f>
        <v>835.40674479166682</v>
      </c>
      <c r="N37" s="239">
        <f>N31*S37</f>
        <v>563.74212239583346</v>
      </c>
      <c r="O37" s="241">
        <f t="shared" si="8"/>
        <v>1399.1488671875004</v>
      </c>
      <c r="Q37" s="65">
        <f>100/30</f>
        <v>3.3333333333333335</v>
      </c>
      <c r="R37" s="65">
        <v>0.65</v>
      </c>
      <c r="S37" s="21">
        <f t="shared" si="11"/>
        <v>2.166666666666667</v>
      </c>
    </row>
    <row r="38" spans="10:19" ht="15" customHeight="1">
      <c r="J38" s="193" t="s">
        <v>113</v>
      </c>
      <c r="K38" s="227" t="s">
        <v>531</v>
      </c>
      <c r="L38" s="242" t="s">
        <v>1</v>
      </c>
      <c r="M38" s="239">
        <f>385.57*1.6</f>
        <v>616.91200000000003</v>
      </c>
      <c r="N38" s="240">
        <f>260.19*1.4</f>
        <v>364.26599999999996</v>
      </c>
      <c r="O38" s="239">
        <f t="shared" ref="O38:O93" si="12">M38+N38</f>
        <v>981.178</v>
      </c>
      <c r="Q38" s="229" t="s">
        <v>613</v>
      </c>
      <c r="R38" s="229" t="s">
        <v>614</v>
      </c>
      <c r="S38" s="230" t="s">
        <v>615</v>
      </c>
    </row>
    <row r="39" spans="10:19" ht="15" customHeight="1">
      <c r="J39" s="226" t="s">
        <v>448</v>
      </c>
      <c r="K39" s="227" t="s">
        <v>532</v>
      </c>
      <c r="L39" s="242" t="s">
        <v>1</v>
      </c>
      <c r="M39" s="239">
        <f>M38*S39</f>
        <v>575.78453333333334</v>
      </c>
      <c r="N39" s="240">
        <f>N38*S39</f>
        <v>339.98159999999996</v>
      </c>
      <c r="O39" s="239">
        <f t="shared" si="12"/>
        <v>915.7661333333333</v>
      </c>
      <c r="Q39" s="65">
        <f>40/30</f>
        <v>1.3333333333333333</v>
      </c>
      <c r="R39" s="65">
        <v>0.7</v>
      </c>
      <c r="S39" s="21">
        <f t="shared" ref="S39:S44" si="13">Q39*R39</f>
        <v>0.93333333333333324</v>
      </c>
    </row>
    <row r="40" spans="10:19" ht="15" customHeight="1">
      <c r="J40" s="226" t="s">
        <v>449</v>
      </c>
      <c r="K40" s="227" t="s">
        <v>533</v>
      </c>
      <c r="L40" s="242" t="s">
        <v>1</v>
      </c>
      <c r="M40" s="239">
        <f>M38*S40</f>
        <v>719.73066666666671</v>
      </c>
      <c r="N40" s="240">
        <f>N38*S40</f>
        <v>424.97699999999998</v>
      </c>
      <c r="O40" s="239">
        <f t="shared" si="12"/>
        <v>1144.7076666666667</v>
      </c>
      <c r="Q40" s="65">
        <f>50/30</f>
        <v>1.6666666666666667</v>
      </c>
      <c r="R40" s="65">
        <v>0.7</v>
      </c>
      <c r="S40" s="21">
        <f t="shared" si="13"/>
        <v>1.1666666666666667</v>
      </c>
    </row>
    <row r="41" spans="10:19" ht="15" customHeight="1">
      <c r="J41" s="193" t="s">
        <v>454</v>
      </c>
      <c r="K41" s="227" t="s">
        <v>534</v>
      </c>
      <c r="L41" s="242" t="s">
        <v>1</v>
      </c>
      <c r="M41" s="239">
        <f>M38*S41</f>
        <v>935.64986666666653</v>
      </c>
      <c r="N41" s="240">
        <f>N38*S41</f>
        <v>552.47009999999989</v>
      </c>
      <c r="O41" s="239">
        <f t="shared" si="12"/>
        <v>1488.1199666666664</v>
      </c>
      <c r="Q41" s="65">
        <f>65/30</f>
        <v>2.1666666666666665</v>
      </c>
      <c r="R41" s="65">
        <v>0.7</v>
      </c>
      <c r="S41" s="21">
        <f t="shared" si="13"/>
        <v>1.5166666666666664</v>
      </c>
    </row>
    <row r="42" spans="10:19" ht="15" customHeight="1">
      <c r="J42" s="226" t="s">
        <v>455</v>
      </c>
      <c r="K42" s="227" t="s">
        <v>535</v>
      </c>
      <c r="L42" s="228" t="s">
        <v>1</v>
      </c>
      <c r="M42" s="219">
        <f>M38*S42</f>
        <v>1079.596</v>
      </c>
      <c r="N42" s="220">
        <f>N38*S42</f>
        <v>637.46549999999991</v>
      </c>
      <c r="O42" s="219">
        <f t="shared" si="12"/>
        <v>1717.0614999999998</v>
      </c>
      <c r="Q42" s="65">
        <f>75/30</f>
        <v>2.5</v>
      </c>
      <c r="R42" s="65">
        <v>0.7</v>
      </c>
      <c r="S42" s="21">
        <f t="shared" si="13"/>
        <v>1.75</v>
      </c>
    </row>
    <row r="43" spans="10:19" ht="15" customHeight="1">
      <c r="J43" s="226" t="s">
        <v>456</v>
      </c>
      <c r="K43" s="227" t="s">
        <v>536</v>
      </c>
      <c r="L43" s="228" t="s">
        <v>1</v>
      </c>
      <c r="M43" s="219">
        <f>M38*S43</f>
        <v>1295.5151999999998</v>
      </c>
      <c r="N43" s="219">
        <f>N38*S43</f>
        <v>764.95859999999982</v>
      </c>
      <c r="O43" s="219">
        <f t="shared" si="12"/>
        <v>2060.4737999999998</v>
      </c>
      <c r="Q43" s="65">
        <f>90/30</f>
        <v>3</v>
      </c>
      <c r="R43" s="65">
        <v>0.7</v>
      </c>
      <c r="S43" s="21">
        <f t="shared" si="13"/>
        <v>2.0999999999999996</v>
      </c>
    </row>
    <row r="44" spans="10:19" ht="15" customHeight="1">
      <c r="J44" s="193" t="s">
        <v>440</v>
      </c>
      <c r="K44" s="227" t="s">
        <v>537</v>
      </c>
      <c r="L44" s="228" t="s">
        <v>1</v>
      </c>
      <c r="M44" s="219">
        <f>M38*S44</f>
        <v>1233.8240000000001</v>
      </c>
      <c r="N44" s="219">
        <f>N38*S44</f>
        <v>728.53199999999993</v>
      </c>
      <c r="O44" s="219">
        <f t="shared" si="12"/>
        <v>1962.356</v>
      </c>
      <c r="Q44" s="65">
        <f>100/30</f>
        <v>3.3333333333333335</v>
      </c>
      <c r="R44" s="65">
        <v>0.6</v>
      </c>
      <c r="S44" s="21">
        <f t="shared" si="13"/>
        <v>2</v>
      </c>
    </row>
    <row r="45" spans="10:19" ht="39.6" customHeight="1">
      <c r="J45" s="195">
        <v>2</v>
      </c>
      <c r="K45" s="252" t="s">
        <v>539</v>
      </c>
      <c r="L45" s="253"/>
      <c r="M45" s="253"/>
      <c r="N45" s="253"/>
      <c r="O45" s="254"/>
    </row>
    <row r="46" spans="10:19" ht="15" customHeight="1">
      <c r="J46" s="193" t="s">
        <v>415</v>
      </c>
      <c r="K46" s="208" t="s">
        <v>540</v>
      </c>
      <c r="L46" s="198" t="s">
        <v>1</v>
      </c>
      <c r="M46" s="219">
        <f>M20</f>
        <v>308.457875</v>
      </c>
      <c r="N46" s="220">
        <f>N20</f>
        <v>208.1509375</v>
      </c>
      <c r="O46" s="219">
        <f t="shared" si="12"/>
        <v>516.6088125</v>
      </c>
    </row>
    <row r="47" spans="10:19" ht="15" customHeight="1">
      <c r="J47" s="192" t="s">
        <v>114</v>
      </c>
      <c r="K47" s="207" t="s">
        <v>541</v>
      </c>
      <c r="L47" s="198" t="s">
        <v>1</v>
      </c>
      <c r="M47" s="219">
        <f t="shared" ref="M47:N47" si="14">M21</f>
        <v>345.47281999999996</v>
      </c>
      <c r="N47" s="220">
        <f t="shared" si="14"/>
        <v>233.12904999999998</v>
      </c>
      <c r="O47" s="219">
        <f t="shared" si="12"/>
        <v>578.60186999999996</v>
      </c>
    </row>
    <row r="48" spans="10:19" ht="15" customHeight="1">
      <c r="J48" s="192" t="s">
        <v>115</v>
      </c>
      <c r="K48" s="207" t="s">
        <v>542</v>
      </c>
      <c r="L48" s="198" t="s">
        <v>1</v>
      </c>
      <c r="M48" s="219">
        <f t="shared" ref="M48:N48" si="15">M22</f>
        <v>431.841025</v>
      </c>
      <c r="N48" s="220">
        <f t="shared" si="15"/>
        <v>291.41131249999995</v>
      </c>
      <c r="O48" s="219">
        <f t="shared" si="12"/>
        <v>723.25233749999995</v>
      </c>
    </row>
    <row r="49" spans="10:19" ht="15" customHeight="1">
      <c r="J49" s="193" t="s">
        <v>416</v>
      </c>
      <c r="K49" s="207" t="s">
        <v>543</v>
      </c>
      <c r="L49" s="198" t="s">
        <v>1</v>
      </c>
      <c r="M49" s="219">
        <f t="shared" ref="M49:N49" si="16">M23</f>
        <v>481.19428500000004</v>
      </c>
      <c r="N49" s="220">
        <f t="shared" si="16"/>
        <v>324.7154625</v>
      </c>
      <c r="O49" s="219">
        <f t="shared" si="12"/>
        <v>805.90974750000009</v>
      </c>
    </row>
    <row r="50" spans="10:19" ht="15" customHeight="1">
      <c r="J50" s="192" t="s">
        <v>453</v>
      </c>
      <c r="K50" s="207" t="s">
        <v>544</v>
      </c>
      <c r="L50" s="198" t="s">
        <v>1</v>
      </c>
      <c r="M50" s="219">
        <f t="shared" ref="M50:N50" si="17">M24</f>
        <v>647.76153749999992</v>
      </c>
      <c r="N50" s="220">
        <f t="shared" si="17"/>
        <v>437.1169687499999</v>
      </c>
      <c r="O50" s="219">
        <f t="shared" si="12"/>
        <v>1084.8785062499999</v>
      </c>
    </row>
    <row r="51" spans="10:19" ht="15" customHeight="1">
      <c r="J51" s="192" t="s">
        <v>116</v>
      </c>
      <c r="K51" s="207" t="s">
        <v>545</v>
      </c>
      <c r="L51" s="198" t="s">
        <v>1</v>
      </c>
      <c r="M51" s="219">
        <f t="shared" ref="M51:N51" si="18">M25</f>
        <v>777.31384500000001</v>
      </c>
      <c r="N51" s="220">
        <f t="shared" si="18"/>
        <v>524.54036250000001</v>
      </c>
      <c r="O51" s="219">
        <f t="shared" si="12"/>
        <v>1301.8542075</v>
      </c>
    </row>
    <row r="52" spans="10:19" ht="15" customHeight="1">
      <c r="J52" s="193" t="s">
        <v>441</v>
      </c>
      <c r="K52" s="207" t="s">
        <v>546</v>
      </c>
      <c r="L52" s="198" t="s">
        <v>1</v>
      </c>
      <c r="M52" s="219">
        <f t="shared" ref="M52:N52" si="19">M26</f>
        <v>740.2989</v>
      </c>
      <c r="N52" s="220">
        <f t="shared" si="19"/>
        <v>499.56224999999995</v>
      </c>
      <c r="O52" s="219">
        <f t="shared" si="12"/>
        <v>1239.86115</v>
      </c>
    </row>
    <row r="53" spans="10:19" ht="15" customHeight="1">
      <c r="J53" s="192" t="s">
        <v>120</v>
      </c>
      <c r="K53" s="207" t="s">
        <v>547</v>
      </c>
      <c r="L53" s="198" t="s">
        <v>1</v>
      </c>
      <c r="M53" s="219">
        <f t="shared" ref="M53:N53" si="20">M27</f>
        <v>851.34373499999992</v>
      </c>
      <c r="N53" s="220">
        <f t="shared" si="20"/>
        <v>574.49658749999992</v>
      </c>
      <c r="O53" s="219">
        <f t="shared" si="12"/>
        <v>1425.8403224999997</v>
      </c>
    </row>
    <row r="54" spans="10:19" ht="15" customHeight="1">
      <c r="J54" s="192" t="s">
        <v>442</v>
      </c>
      <c r="K54" s="207" t="s">
        <v>548</v>
      </c>
      <c r="L54" s="198" t="s">
        <v>1</v>
      </c>
      <c r="M54" s="219">
        <f t="shared" ref="M54:N54" si="21">M28</f>
        <v>925.37362499999995</v>
      </c>
      <c r="N54" s="220">
        <f t="shared" si="21"/>
        <v>624.45281249999994</v>
      </c>
      <c r="O54" s="219">
        <f t="shared" si="12"/>
        <v>1549.8264374999999</v>
      </c>
    </row>
    <row r="55" spans="10:19" ht="15" customHeight="1">
      <c r="J55" s="193" t="s">
        <v>443</v>
      </c>
      <c r="K55" s="207" t="s">
        <v>549</v>
      </c>
      <c r="L55" s="198" t="s">
        <v>1</v>
      </c>
      <c r="M55" s="219">
        <f t="shared" ref="M55:N55" si="22">M29</f>
        <v>1036.4184599999999</v>
      </c>
      <c r="N55" s="220">
        <f t="shared" si="22"/>
        <v>699.38715000000002</v>
      </c>
      <c r="O55" s="219">
        <f t="shared" si="12"/>
        <v>1735.8056099999999</v>
      </c>
    </row>
    <row r="56" spans="10:19" ht="15" customHeight="1">
      <c r="J56" s="192" t="s">
        <v>444</v>
      </c>
      <c r="K56" s="207" t="s">
        <v>550</v>
      </c>
      <c r="L56" s="198" t="s">
        <v>1</v>
      </c>
      <c r="M56" s="219">
        <f t="shared" ref="M56:N56" si="23">M30</f>
        <v>1110.4483499999999</v>
      </c>
      <c r="N56" s="220">
        <f t="shared" si="23"/>
        <v>749.34337499999992</v>
      </c>
      <c r="O56" s="219">
        <f t="shared" si="12"/>
        <v>1859.7917249999998</v>
      </c>
      <c r="Q56" s="21" t="s">
        <v>613</v>
      </c>
      <c r="R56" s="21" t="s">
        <v>614</v>
      </c>
      <c r="S56" s="221" t="s">
        <v>615</v>
      </c>
    </row>
    <row r="57" spans="10:19" ht="15" customHeight="1">
      <c r="J57" s="192" t="s">
        <v>445</v>
      </c>
      <c r="K57" s="207" t="s">
        <v>551</v>
      </c>
      <c r="L57" s="198" t="s">
        <v>1</v>
      </c>
      <c r="M57" s="219">
        <f>M46*S57</f>
        <v>1184.4782399999999</v>
      </c>
      <c r="N57" s="220">
        <f>N46*S57</f>
        <v>799.29959999999994</v>
      </c>
      <c r="O57" s="219">
        <f t="shared" si="12"/>
        <v>1983.7778399999997</v>
      </c>
      <c r="Q57" s="21">
        <f>160/25</f>
        <v>6.4</v>
      </c>
      <c r="R57" s="21">
        <v>0.6</v>
      </c>
      <c r="S57" s="21">
        <f>Q57*R57</f>
        <v>3.84</v>
      </c>
    </row>
    <row r="58" spans="10:19" ht="15" customHeight="1">
      <c r="J58" s="193" t="s">
        <v>450</v>
      </c>
      <c r="K58" s="207" t="s">
        <v>552</v>
      </c>
      <c r="L58" s="198" t="s">
        <v>1</v>
      </c>
      <c r="M58" s="219">
        <f>M46*S58</f>
        <v>1258.5081299999999</v>
      </c>
      <c r="N58" s="220">
        <f>N46*S58</f>
        <v>849.25582499999996</v>
      </c>
      <c r="O58" s="219">
        <f t="shared" si="12"/>
        <v>2107.7639549999999</v>
      </c>
      <c r="Q58" s="21">
        <f>170/25</f>
        <v>6.8</v>
      </c>
      <c r="R58" s="21">
        <v>0.6</v>
      </c>
      <c r="S58" s="21">
        <f>Q58*R58</f>
        <v>4.08</v>
      </c>
    </row>
    <row r="59" spans="10:19" ht="15" customHeight="1">
      <c r="J59" s="192" t="s">
        <v>451</v>
      </c>
      <c r="K59" s="207" t="s">
        <v>553</v>
      </c>
      <c r="L59" s="198" t="s">
        <v>1</v>
      </c>
      <c r="M59" s="219">
        <f t="shared" ref="M59:N62" si="24">M31</f>
        <v>385.57234375000002</v>
      </c>
      <c r="N59" s="220">
        <f t="shared" si="24"/>
        <v>260.18867187500001</v>
      </c>
      <c r="O59" s="219">
        <f t="shared" si="12"/>
        <v>645.76101562500003</v>
      </c>
    </row>
    <row r="60" spans="10:19" ht="15" customHeight="1">
      <c r="J60" s="192" t="s">
        <v>452</v>
      </c>
      <c r="K60" s="207" t="s">
        <v>554</v>
      </c>
      <c r="L60" s="198" t="s">
        <v>1</v>
      </c>
      <c r="M60" s="219">
        <f t="shared" si="24"/>
        <v>359.86752083333329</v>
      </c>
      <c r="N60" s="220">
        <f t="shared" si="24"/>
        <v>242.84276041666666</v>
      </c>
      <c r="O60" s="219">
        <f t="shared" si="12"/>
        <v>602.71028124999998</v>
      </c>
    </row>
    <row r="61" spans="10:19" ht="15" customHeight="1">
      <c r="J61" s="193" t="s">
        <v>457</v>
      </c>
      <c r="K61" s="207" t="s">
        <v>555</v>
      </c>
      <c r="L61" s="198" t="s">
        <v>1</v>
      </c>
      <c r="M61" s="219">
        <f t="shared" si="24"/>
        <v>449.83440104166669</v>
      </c>
      <c r="N61" s="220">
        <f t="shared" si="24"/>
        <v>303.55345052083339</v>
      </c>
      <c r="O61" s="219">
        <f t="shared" si="12"/>
        <v>753.38785156250015</v>
      </c>
    </row>
    <row r="62" spans="10:19" ht="15" customHeight="1">
      <c r="J62" s="192" t="s">
        <v>458</v>
      </c>
      <c r="K62" s="207" t="s">
        <v>556</v>
      </c>
      <c r="L62" s="198" t="s">
        <v>1</v>
      </c>
      <c r="M62" s="219">
        <f t="shared" si="24"/>
        <v>501.24404687499992</v>
      </c>
      <c r="N62" s="220">
        <f t="shared" si="24"/>
        <v>338.24527343749997</v>
      </c>
      <c r="O62" s="219">
        <f t="shared" si="12"/>
        <v>839.4893203124999</v>
      </c>
    </row>
    <row r="63" spans="10:19" ht="15" customHeight="1">
      <c r="J63" s="192" t="s">
        <v>459</v>
      </c>
      <c r="K63" s="207" t="s">
        <v>557</v>
      </c>
      <c r="L63" s="198" t="s">
        <v>1</v>
      </c>
      <c r="M63" s="219">
        <f>M14</f>
        <v>295.17499999999995</v>
      </c>
      <c r="N63" s="220">
        <v>182</v>
      </c>
      <c r="O63" s="219">
        <f t="shared" si="12"/>
        <v>477.17499999999995</v>
      </c>
      <c r="Q63" s="21">
        <f>75*1.5*1.2*1.2</f>
        <v>162</v>
      </c>
    </row>
    <row r="64" spans="10:19" ht="15" customHeight="1">
      <c r="J64" s="193" t="s">
        <v>457</v>
      </c>
      <c r="K64" s="207" t="s">
        <v>558</v>
      </c>
      <c r="L64" s="198" t="s">
        <v>1</v>
      </c>
      <c r="M64" s="194">
        <f>M38</f>
        <v>616.91200000000003</v>
      </c>
      <c r="N64" s="194">
        <f>N38</f>
        <v>364.26599999999996</v>
      </c>
      <c r="O64" s="219">
        <f t="shared" si="12"/>
        <v>981.178</v>
      </c>
    </row>
    <row r="65" spans="10:15" ht="15" customHeight="1">
      <c r="J65" s="192" t="s">
        <v>458</v>
      </c>
      <c r="K65" s="207" t="s">
        <v>559</v>
      </c>
      <c r="L65" s="198" t="s">
        <v>1</v>
      </c>
      <c r="M65" s="194">
        <f>M40</f>
        <v>719.73066666666671</v>
      </c>
      <c r="N65" s="194">
        <f>N40</f>
        <v>424.97699999999998</v>
      </c>
      <c r="O65" s="219">
        <f t="shared" si="12"/>
        <v>1144.7076666666667</v>
      </c>
    </row>
    <row r="66" spans="10:15" ht="15" customHeight="1">
      <c r="J66" s="192" t="s">
        <v>459</v>
      </c>
      <c r="K66" s="207" t="s">
        <v>560</v>
      </c>
      <c r="L66" s="198" t="s">
        <v>1</v>
      </c>
      <c r="M66" s="194">
        <f t="shared" ref="M66:N66" si="25">M41</f>
        <v>935.64986666666653</v>
      </c>
      <c r="N66" s="194">
        <f t="shared" si="25"/>
        <v>552.47009999999989</v>
      </c>
      <c r="O66" s="219">
        <f t="shared" si="12"/>
        <v>1488.1199666666664</v>
      </c>
    </row>
    <row r="67" spans="10:15" ht="15" customHeight="1">
      <c r="J67" s="193" t="s">
        <v>460</v>
      </c>
      <c r="K67" s="207" t="s">
        <v>561</v>
      </c>
      <c r="L67" s="198" t="s">
        <v>1</v>
      </c>
      <c r="M67" s="194">
        <f t="shared" ref="M67:N67" si="26">M42</f>
        <v>1079.596</v>
      </c>
      <c r="N67" s="194">
        <f t="shared" si="26"/>
        <v>637.46549999999991</v>
      </c>
      <c r="O67" s="219">
        <f t="shared" si="12"/>
        <v>1717.0614999999998</v>
      </c>
    </row>
    <row r="68" spans="10:15" ht="15" customHeight="1">
      <c r="J68" s="192" t="s">
        <v>461</v>
      </c>
      <c r="K68" s="207" t="s">
        <v>562</v>
      </c>
      <c r="L68" s="198" t="s">
        <v>1</v>
      </c>
      <c r="M68" s="194">
        <f t="shared" ref="M68:N68" si="27">M43</f>
        <v>1295.5151999999998</v>
      </c>
      <c r="N68" s="194">
        <f t="shared" si="27"/>
        <v>764.95859999999982</v>
      </c>
      <c r="O68" s="219">
        <f t="shared" si="12"/>
        <v>2060.4737999999998</v>
      </c>
    </row>
    <row r="69" spans="10:15" ht="15" customHeight="1">
      <c r="J69" s="192" t="s">
        <v>462</v>
      </c>
      <c r="K69" s="207" t="s">
        <v>563</v>
      </c>
      <c r="L69" s="198" t="s">
        <v>1</v>
      </c>
      <c r="M69" s="194">
        <f t="shared" ref="M69:N69" si="28">M44</f>
        <v>1233.8240000000001</v>
      </c>
      <c r="N69" s="194">
        <f t="shared" si="28"/>
        <v>728.53199999999993</v>
      </c>
      <c r="O69" s="219">
        <f t="shared" si="12"/>
        <v>1962.356</v>
      </c>
    </row>
    <row r="70" spans="10:15" ht="28.5" customHeight="1">
      <c r="J70" s="195">
        <v>3</v>
      </c>
      <c r="K70" s="249" t="s">
        <v>564</v>
      </c>
      <c r="L70" s="250"/>
      <c r="M70" s="250"/>
      <c r="N70" s="250"/>
      <c r="O70" s="251"/>
    </row>
    <row r="71" spans="10:15" s="104" customFormat="1" ht="15" customHeight="1">
      <c r="J71" s="193" t="s">
        <v>463</v>
      </c>
      <c r="K71" s="207" t="s">
        <v>565</v>
      </c>
      <c r="L71" s="198" t="s">
        <v>1</v>
      </c>
      <c r="M71" s="219">
        <f>M9</f>
        <v>490.64</v>
      </c>
      <c r="N71" s="220">
        <f>N9</f>
        <v>253.2</v>
      </c>
      <c r="O71" s="219">
        <f t="shared" si="12"/>
        <v>743.83999999999992</v>
      </c>
    </row>
    <row r="72" spans="10:15" s="104" customFormat="1" ht="15" customHeight="1">
      <c r="J72" s="192" t="s">
        <v>464</v>
      </c>
      <c r="K72" s="207" t="s">
        <v>566</v>
      </c>
      <c r="L72" s="198" t="s">
        <v>1</v>
      </c>
      <c r="M72" s="219">
        <f t="shared" ref="M72:N72" si="29">M10</f>
        <v>522.04095999999993</v>
      </c>
      <c r="N72" s="220">
        <f t="shared" si="29"/>
        <v>269.40479999999997</v>
      </c>
      <c r="O72" s="219">
        <f t="shared" si="12"/>
        <v>791.44575999999984</v>
      </c>
    </row>
    <row r="73" spans="10:15" s="104" customFormat="1" ht="15" customHeight="1">
      <c r="J73" s="192" t="s">
        <v>465</v>
      </c>
      <c r="K73" s="207" t="s">
        <v>567</v>
      </c>
      <c r="L73" s="198" t="s">
        <v>1</v>
      </c>
      <c r="M73" s="219">
        <f t="shared" ref="M73:N73" si="30">M11</f>
        <v>686.89599999999996</v>
      </c>
      <c r="N73" s="220">
        <f t="shared" si="30"/>
        <v>354.47999999999996</v>
      </c>
      <c r="O73" s="219">
        <f t="shared" si="12"/>
        <v>1041.376</v>
      </c>
    </row>
    <row r="74" spans="10:15" s="104" customFormat="1" ht="15" customHeight="1">
      <c r="J74" s="193" t="s">
        <v>466</v>
      </c>
      <c r="K74" s="207" t="s">
        <v>568</v>
      </c>
      <c r="L74" s="198" t="s">
        <v>1</v>
      </c>
      <c r="M74" s="219">
        <f t="shared" ref="M74:N74" si="31">M12</f>
        <v>865.48895999999991</v>
      </c>
      <c r="N74" s="220">
        <f t="shared" si="31"/>
        <v>446.64479999999992</v>
      </c>
      <c r="O74" s="219">
        <f t="shared" si="12"/>
        <v>1312.1337599999997</v>
      </c>
    </row>
    <row r="75" spans="10:15" s="104" customFormat="1" ht="15" customHeight="1">
      <c r="J75" s="192" t="s">
        <v>467</v>
      </c>
      <c r="K75" s="207" t="s">
        <v>569</v>
      </c>
      <c r="L75" s="198" t="s">
        <v>1</v>
      </c>
      <c r="M75" s="219">
        <f t="shared" ref="M75:N75" si="32">M13</f>
        <v>1030.3439999999998</v>
      </c>
      <c r="N75" s="220">
        <f t="shared" si="32"/>
        <v>531.71999999999991</v>
      </c>
      <c r="O75" s="219">
        <f t="shared" si="12"/>
        <v>1562.0639999999999</v>
      </c>
    </row>
    <row r="76" spans="10:15" s="104" customFormat="1" ht="15" customHeight="1">
      <c r="J76" s="192" t="s">
        <v>468</v>
      </c>
      <c r="K76" s="233" t="s">
        <v>570</v>
      </c>
      <c r="L76" s="198" t="s">
        <v>1</v>
      </c>
      <c r="M76" s="219">
        <f>M15</f>
        <v>314.06619999999992</v>
      </c>
      <c r="N76" s="220">
        <f>N15</f>
        <v>211.93549999999996</v>
      </c>
      <c r="O76" s="219">
        <f t="shared" si="12"/>
        <v>526.00169999999991</v>
      </c>
    </row>
    <row r="77" spans="10:15" s="104" customFormat="1" ht="15" customHeight="1">
      <c r="J77" s="193" t="s">
        <v>469</v>
      </c>
      <c r="K77" s="207" t="s">
        <v>571</v>
      </c>
      <c r="L77" s="198" t="s">
        <v>1</v>
      </c>
      <c r="M77" s="219">
        <f t="shared" ref="M77:N77" si="33">M16</f>
        <v>413.24499999999989</v>
      </c>
      <c r="N77" s="220">
        <f t="shared" si="33"/>
        <v>278.86249999999995</v>
      </c>
      <c r="O77" s="219">
        <f t="shared" ref="O77:O81" si="34">M77+N77</f>
        <v>692.10749999999985</v>
      </c>
    </row>
    <row r="78" spans="10:15" s="104" customFormat="1" ht="15" customHeight="1">
      <c r="J78" s="192" t="s">
        <v>470</v>
      </c>
      <c r="K78" s="207" t="s">
        <v>572</v>
      </c>
      <c r="L78" s="198" t="s">
        <v>1</v>
      </c>
      <c r="M78" s="219">
        <f t="shared" ref="M78:N78" si="35">M17</f>
        <v>520.68869999999981</v>
      </c>
      <c r="N78" s="220">
        <f t="shared" si="35"/>
        <v>351.36674999999997</v>
      </c>
      <c r="O78" s="219">
        <f t="shared" si="34"/>
        <v>872.05544999999984</v>
      </c>
    </row>
    <row r="79" spans="10:15" s="104" customFormat="1" ht="15" customHeight="1">
      <c r="J79" s="192" t="s">
        <v>471</v>
      </c>
      <c r="K79" s="207" t="s">
        <v>573</v>
      </c>
      <c r="L79" s="198" t="s">
        <v>1</v>
      </c>
      <c r="M79" s="219">
        <f t="shared" ref="M79:N79" si="36">M18</f>
        <v>619.86749999999984</v>
      </c>
      <c r="N79" s="220">
        <f t="shared" si="36"/>
        <v>418.29374999999993</v>
      </c>
      <c r="O79" s="219">
        <f t="shared" si="34"/>
        <v>1038.1612499999997</v>
      </c>
    </row>
    <row r="80" spans="10:15" s="104" customFormat="1" ht="15" customHeight="1">
      <c r="J80" s="193" t="s">
        <v>472</v>
      </c>
      <c r="K80" s="207" t="s">
        <v>574</v>
      </c>
      <c r="L80" s="198" t="s">
        <v>1</v>
      </c>
      <c r="M80" s="219">
        <f t="shared" ref="M80:N80" si="37">M19</f>
        <v>767.45499999999993</v>
      </c>
      <c r="N80" s="219">
        <f t="shared" si="37"/>
        <v>517.88750000000005</v>
      </c>
      <c r="O80" s="219">
        <f t="shared" si="34"/>
        <v>1285.3425</v>
      </c>
    </row>
    <row r="81" spans="10:19" s="104" customFormat="1" ht="15" customHeight="1">
      <c r="J81" s="192" t="s">
        <v>473</v>
      </c>
      <c r="K81" s="207" t="s">
        <v>575</v>
      </c>
      <c r="L81" s="198" t="s">
        <v>1</v>
      </c>
      <c r="M81" s="219">
        <v>311.57499999999999</v>
      </c>
      <c r="N81" s="219">
        <v>210.25</v>
      </c>
      <c r="O81" s="219">
        <f t="shared" si="34"/>
        <v>521.82500000000005</v>
      </c>
      <c r="P81" s="21"/>
      <c r="Q81" s="229" t="s">
        <v>613</v>
      </c>
      <c r="R81" s="229" t="s">
        <v>614</v>
      </c>
      <c r="S81" s="230" t="s">
        <v>615</v>
      </c>
    </row>
    <row r="82" spans="10:19" s="104" customFormat="1" ht="15" customHeight="1">
      <c r="J82" s="192" t="s">
        <v>474</v>
      </c>
      <c r="K82" s="207" t="s">
        <v>576</v>
      </c>
      <c r="L82" s="198" t="s">
        <v>1</v>
      </c>
      <c r="M82" s="219">
        <f>M81*S82</f>
        <v>331.51579999999996</v>
      </c>
      <c r="N82" s="219">
        <f>N81*S82</f>
        <v>223.70599999999996</v>
      </c>
      <c r="O82" s="219">
        <f t="shared" si="12"/>
        <v>555.22179999999992</v>
      </c>
      <c r="Q82" s="65">
        <f>38/25</f>
        <v>1.52</v>
      </c>
      <c r="R82" s="65">
        <v>0.7</v>
      </c>
      <c r="S82" s="21">
        <f>Q82*R82</f>
        <v>1.0639999999999998</v>
      </c>
    </row>
    <row r="83" spans="10:19" s="104" customFormat="1" ht="15" customHeight="1">
      <c r="J83" s="193" t="s">
        <v>475</v>
      </c>
      <c r="K83" s="207" t="s">
        <v>577</v>
      </c>
      <c r="L83" s="198" t="s">
        <v>1</v>
      </c>
      <c r="M83" s="219">
        <f>M81*S83</f>
        <v>436.20499999999998</v>
      </c>
      <c r="N83" s="219">
        <f>N81*S83</f>
        <v>294.34999999999997</v>
      </c>
      <c r="O83" s="219">
        <f t="shared" si="12"/>
        <v>730.55499999999995</v>
      </c>
      <c r="Q83" s="65">
        <f>50/25</f>
        <v>2</v>
      </c>
      <c r="R83" s="65">
        <v>0.7</v>
      </c>
      <c r="S83" s="21">
        <f>Q83*R83</f>
        <v>1.4</v>
      </c>
    </row>
    <row r="84" spans="10:19" s="104" customFormat="1" ht="15" customHeight="1">
      <c r="J84" s="192" t="s">
        <v>476</v>
      </c>
      <c r="K84" s="207" t="s">
        <v>578</v>
      </c>
      <c r="L84" s="198" t="s">
        <v>1</v>
      </c>
      <c r="M84" s="219">
        <f>M15</f>
        <v>314.06619999999992</v>
      </c>
      <c r="N84" s="219">
        <f>N15</f>
        <v>211.93549999999996</v>
      </c>
      <c r="O84" s="219">
        <f t="shared" si="12"/>
        <v>526.00169999999991</v>
      </c>
      <c r="Q84" s="65"/>
      <c r="R84" s="65"/>
      <c r="S84" s="21"/>
    </row>
    <row r="85" spans="10:19" s="104" customFormat="1" ht="15" customHeight="1">
      <c r="J85" s="192" t="s">
        <v>477</v>
      </c>
      <c r="K85" s="207" t="s">
        <v>579</v>
      </c>
      <c r="L85" s="198" t="s">
        <v>1</v>
      </c>
      <c r="M85" s="219">
        <f t="shared" ref="M85:N85" si="38">M16</f>
        <v>413.24499999999989</v>
      </c>
      <c r="N85" s="219">
        <f t="shared" si="38"/>
        <v>278.86249999999995</v>
      </c>
      <c r="O85" s="219">
        <f t="shared" si="12"/>
        <v>692.10749999999985</v>
      </c>
      <c r="Q85" s="65"/>
      <c r="R85" s="65"/>
      <c r="S85" s="21"/>
    </row>
    <row r="86" spans="10:19" s="104" customFormat="1" ht="15" customHeight="1">
      <c r="J86" s="193" t="s">
        <v>478</v>
      </c>
      <c r="K86" s="207" t="s">
        <v>580</v>
      </c>
      <c r="L86" s="198" t="s">
        <v>1</v>
      </c>
      <c r="M86" s="219">
        <f t="shared" ref="M86:N86" si="39">M17</f>
        <v>520.68869999999981</v>
      </c>
      <c r="N86" s="219">
        <f t="shared" si="39"/>
        <v>351.36674999999997</v>
      </c>
      <c r="O86" s="219">
        <f t="shared" si="12"/>
        <v>872.05544999999984</v>
      </c>
    </row>
    <row r="87" spans="10:19" s="104" customFormat="1" ht="15" customHeight="1">
      <c r="J87" s="192" t="s">
        <v>479</v>
      </c>
      <c r="K87" s="207" t="s">
        <v>581</v>
      </c>
      <c r="L87" s="198" t="s">
        <v>1</v>
      </c>
      <c r="M87" s="219">
        <f>(520*1.25)*0.6</f>
        <v>390</v>
      </c>
      <c r="N87" s="219">
        <f>(520*1.25)*0.4</f>
        <v>260</v>
      </c>
      <c r="O87" s="219">
        <f t="shared" si="12"/>
        <v>650</v>
      </c>
    </row>
    <row r="88" spans="10:19" s="104" customFormat="1" ht="15" customHeight="1">
      <c r="J88" s="192" t="s">
        <v>480</v>
      </c>
      <c r="K88" s="207" t="s">
        <v>582</v>
      </c>
      <c r="L88" s="198" t="s">
        <v>1</v>
      </c>
      <c r="M88" s="219">
        <f>(520*1.55)*0.6</f>
        <v>483.59999999999997</v>
      </c>
      <c r="N88" s="219">
        <f>(520*1.55)*0.4</f>
        <v>322.40000000000003</v>
      </c>
      <c r="O88" s="219">
        <f t="shared" ref="O88" si="40">M88+N88</f>
        <v>806</v>
      </c>
    </row>
    <row r="89" spans="10:19" ht="28.5" customHeight="1">
      <c r="J89" s="195">
        <v>4</v>
      </c>
      <c r="K89" s="252" t="s">
        <v>583</v>
      </c>
      <c r="L89" s="253"/>
      <c r="M89" s="253"/>
      <c r="N89" s="253"/>
      <c r="O89" s="254"/>
    </row>
    <row r="90" spans="10:19" s="104" customFormat="1" ht="15" customHeight="1">
      <c r="J90" s="193" t="s">
        <v>481</v>
      </c>
      <c r="K90" s="208" t="s">
        <v>584</v>
      </c>
      <c r="L90" s="198" t="s">
        <v>1</v>
      </c>
      <c r="M90" s="235">
        <f>1197.6358384421*0.8</f>
        <v>958.10867075368014</v>
      </c>
      <c r="N90" s="234">
        <f>243.87*1.15</f>
        <v>280.45049999999998</v>
      </c>
      <c r="O90" s="238">
        <f t="shared" si="12"/>
        <v>1238.5591707536801</v>
      </c>
      <c r="Q90" s="21"/>
      <c r="R90" s="21"/>
      <c r="S90" s="221"/>
    </row>
    <row r="91" spans="10:19" s="104" customFormat="1" ht="15" customHeight="1">
      <c r="J91" s="192" t="s">
        <v>482</v>
      </c>
      <c r="K91" s="207" t="s">
        <v>585</v>
      </c>
      <c r="L91" s="198" t="s">
        <v>1</v>
      </c>
      <c r="M91" s="235">
        <f>1197.6358384421</f>
        <v>1197.6358384421001</v>
      </c>
      <c r="N91" s="234">
        <f>243.87*1.15</f>
        <v>280.45049999999998</v>
      </c>
      <c r="O91" s="238">
        <f t="shared" si="12"/>
        <v>1478.0863384421</v>
      </c>
      <c r="Q91" s="65"/>
      <c r="R91" s="65"/>
      <c r="S91" s="21"/>
    </row>
    <row r="92" spans="10:19" s="104" customFormat="1" ht="15" customHeight="1">
      <c r="J92" s="192" t="s">
        <v>483</v>
      </c>
      <c r="K92" s="207" t="s">
        <v>586</v>
      </c>
      <c r="L92" s="198" t="s">
        <v>1</v>
      </c>
      <c r="M92" s="235">
        <f>1319.7267237221*0.8</f>
        <v>1055.7813789776799</v>
      </c>
      <c r="N92" s="234">
        <f>487.75*1.15</f>
        <v>560.91249999999991</v>
      </c>
      <c r="O92" s="238">
        <f t="shared" si="12"/>
        <v>1616.6938789776798</v>
      </c>
    </row>
    <row r="93" spans="10:19" s="104" customFormat="1" ht="15" customHeight="1">
      <c r="J93" s="193" t="s">
        <v>484</v>
      </c>
      <c r="K93" s="207" t="s">
        <v>587</v>
      </c>
      <c r="L93" s="198" t="s">
        <v>1</v>
      </c>
      <c r="M93" s="235">
        <f>1319.7267237221</f>
        <v>1319.7267237220999</v>
      </c>
      <c r="N93" s="234">
        <f>N92</f>
        <v>560.91249999999991</v>
      </c>
      <c r="O93" s="238">
        <f t="shared" si="12"/>
        <v>1880.6392237220998</v>
      </c>
      <c r="Q93" s="65"/>
      <c r="R93" s="65"/>
      <c r="S93" s="21"/>
    </row>
    <row r="94" spans="10:19" ht="38.450000000000003" customHeight="1">
      <c r="J94" s="195">
        <v>5</v>
      </c>
      <c r="K94" s="249" t="s">
        <v>588</v>
      </c>
      <c r="L94" s="250"/>
      <c r="M94" s="250"/>
      <c r="N94" s="250"/>
      <c r="O94" s="251"/>
    </row>
    <row r="95" spans="10:19" s="104" customFormat="1" ht="15" customHeight="1">
      <c r="J95" s="201" t="s">
        <v>485</v>
      </c>
      <c r="K95" s="202" t="s">
        <v>589</v>
      </c>
      <c r="L95" s="198" t="s">
        <v>2</v>
      </c>
      <c r="M95" s="255">
        <f>O95</f>
        <v>165320</v>
      </c>
      <c r="N95" s="256"/>
      <c r="O95" s="219">
        <v>165320</v>
      </c>
      <c r="R95" s="236"/>
      <c r="S95" s="237"/>
    </row>
    <row r="96" spans="10:19" ht="27.95" customHeight="1">
      <c r="J96" s="195">
        <v>6</v>
      </c>
      <c r="K96" s="249" t="s">
        <v>590</v>
      </c>
      <c r="L96" s="250"/>
      <c r="M96" s="250"/>
      <c r="N96" s="250"/>
      <c r="O96" s="251"/>
      <c r="R96" s="236"/>
      <c r="S96" s="237"/>
    </row>
    <row r="97" spans="10:22" ht="15" customHeight="1">
      <c r="J97" s="193" t="s">
        <v>486</v>
      </c>
      <c r="K97" s="207" t="s">
        <v>591</v>
      </c>
      <c r="L97" s="198" t="s">
        <v>1</v>
      </c>
      <c r="M97" s="194">
        <f>0.6*$M$14</f>
        <v>177.10499999999996</v>
      </c>
      <c r="N97" s="194">
        <f>0.6*$N$14</f>
        <v>119.51249999999999</v>
      </c>
      <c r="O97" s="219">
        <f t="shared" ref="O97:O102" si="41">M97+N97</f>
        <v>296.61749999999995</v>
      </c>
      <c r="R97" s="236"/>
      <c r="S97" s="237"/>
    </row>
    <row r="98" spans="10:22" ht="15" customHeight="1">
      <c r="J98" s="192" t="s">
        <v>487</v>
      </c>
      <c r="K98" s="207" t="s">
        <v>592</v>
      </c>
      <c r="L98" s="198" t="s">
        <v>1</v>
      </c>
      <c r="M98" s="194">
        <f>0.4*$M$14</f>
        <v>118.07</v>
      </c>
      <c r="N98" s="194">
        <f>0.4*$N$14</f>
        <v>79.675000000000011</v>
      </c>
      <c r="O98" s="219">
        <f t="shared" si="41"/>
        <v>197.745</v>
      </c>
      <c r="R98" s="236"/>
      <c r="S98" s="237"/>
    </row>
    <row r="99" spans="10:22" ht="15" customHeight="1">
      <c r="J99" s="192" t="s">
        <v>488</v>
      </c>
      <c r="K99" s="207" t="s">
        <v>593</v>
      </c>
      <c r="L99" s="198" t="s">
        <v>1</v>
      </c>
      <c r="M99" s="194">
        <f>0.5*$M$14</f>
        <v>147.58749999999998</v>
      </c>
      <c r="N99" s="194">
        <f>0.5*$N$14</f>
        <v>99.59375</v>
      </c>
      <c r="O99" s="219">
        <f t="shared" si="41"/>
        <v>247.18124999999998</v>
      </c>
    </row>
    <row r="100" spans="10:22" ht="15" customHeight="1">
      <c r="J100" s="193" t="s">
        <v>123</v>
      </c>
      <c r="K100" s="207" t="s">
        <v>594</v>
      </c>
      <c r="L100" s="198" t="s">
        <v>1</v>
      </c>
      <c r="M100" s="194">
        <f>0.45*$M$14</f>
        <v>132.82874999999999</v>
      </c>
      <c r="N100" s="194">
        <f>0.45*$N$14</f>
        <v>89.634375000000006</v>
      </c>
      <c r="O100" s="219">
        <f t="shared" si="41"/>
        <v>222.46312499999999</v>
      </c>
    </row>
    <row r="101" spans="10:22" ht="15" customHeight="1">
      <c r="J101" s="192" t="s">
        <v>489</v>
      </c>
      <c r="K101" s="207" t="s">
        <v>595</v>
      </c>
      <c r="L101" s="198" t="s">
        <v>1</v>
      </c>
      <c r="M101" s="194">
        <f>0.55*$M$14</f>
        <v>162.34625</v>
      </c>
      <c r="N101" s="194">
        <f>0.55*$N$14</f>
        <v>109.55312500000001</v>
      </c>
      <c r="O101" s="219">
        <f t="shared" ref="O101" si="42">M101+N101</f>
        <v>271.89937500000002</v>
      </c>
    </row>
    <row r="102" spans="10:22" ht="15" customHeight="1">
      <c r="J102" s="192" t="s">
        <v>490</v>
      </c>
      <c r="K102" s="207" t="s">
        <v>596</v>
      </c>
      <c r="L102" s="198" t="s">
        <v>1</v>
      </c>
      <c r="M102" s="194">
        <f>526.5*1.3</f>
        <v>684.45</v>
      </c>
      <c r="N102" s="194">
        <f>193.75*1.3</f>
        <v>251.875</v>
      </c>
      <c r="O102" s="219">
        <f t="shared" si="41"/>
        <v>936.32500000000005</v>
      </c>
    </row>
    <row r="103" spans="10:22" ht="31.5" customHeight="1">
      <c r="J103" s="195">
        <v>7</v>
      </c>
      <c r="K103" s="249" t="s">
        <v>597</v>
      </c>
      <c r="L103" s="250"/>
      <c r="M103" s="250"/>
      <c r="N103" s="250"/>
      <c r="O103" s="251"/>
    </row>
    <row r="104" spans="10:22" ht="15" customHeight="1">
      <c r="J104" s="192" t="s">
        <v>491</v>
      </c>
      <c r="K104" s="202" t="s">
        <v>598</v>
      </c>
      <c r="L104" s="198" t="s">
        <v>1</v>
      </c>
      <c r="M104" s="194">
        <f>972.65*1.15</f>
        <v>1118.5474999999999</v>
      </c>
      <c r="N104" s="194">
        <f>2108.25*1.15</f>
        <v>2424.4874999999997</v>
      </c>
      <c r="O104" s="219">
        <f t="shared" ref="O104" si="43">M104+N104</f>
        <v>3543.0349999999999</v>
      </c>
    </row>
    <row r="105" spans="10:22" ht="30.75" customHeight="1">
      <c r="J105" s="195">
        <v>8</v>
      </c>
      <c r="K105" s="249" t="s">
        <v>599</v>
      </c>
      <c r="L105" s="250"/>
      <c r="M105" s="250"/>
      <c r="N105" s="250"/>
      <c r="O105" s="251"/>
    </row>
    <row r="106" spans="10:22" ht="15" customHeight="1">
      <c r="J106" s="192" t="s">
        <v>492</v>
      </c>
      <c r="K106" s="207" t="s">
        <v>600</v>
      </c>
      <c r="L106" s="218" t="s">
        <v>612</v>
      </c>
      <c r="M106" s="28"/>
      <c r="N106" s="137"/>
      <c r="O106" s="219">
        <f>94.89*1.1</f>
        <v>104.379</v>
      </c>
    </row>
    <row r="107" spans="10:22" ht="15" customHeight="1">
      <c r="J107" s="192" t="s">
        <v>493</v>
      </c>
      <c r="K107" s="207" t="s">
        <v>601</v>
      </c>
      <c r="L107" s="218" t="s">
        <v>612</v>
      </c>
      <c r="M107" s="28"/>
      <c r="N107" s="137"/>
      <c r="O107" s="219">
        <f>71.85*1.1</f>
        <v>79.034999999999997</v>
      </c>
    </row>
    <row r="108" spans="10:22" ht="15" customHeight="1">
      <c r="J108" s="192" t="s">
        <v>494</v>
      </c>
      <c r="K108" s="207" t="s">
        <v>602</v>
      </c>
      <c r="L108" s="218" t="s">
        <v>612</v>
      </c>
      <c r="M108" s="199"/>
      <c r="N108" s="200"/>
      <c r="O108" s="219">
        <f>61.88*1.1</f>
        <v>68.068000000000012</v>
      </c>
    </row>
    <row r="109" spans="10:22" ht="15" customHeight="1">
      <c r="J109" s="192" t="s">
        <v>495</v>
      </c>
      <c r="K109" s="209" t="s">
        <v>603</v>
      </c>
      <c r="L109" s="218" t="s">
        <v>612</v>
      </c>
      <c r="M109" s="205"/>
      <c r="N109" s="206"/>
      <c r="O109" s="219">
        <f>67.52*1.1</f>
        <v>74.272000000000006</v>
      </c>
    </row>
    <row r="110" spans="10:22" s="203" customFormat="1" ht="27.75" customHeight="1">
      <c r="J110" s="192" t="s">
        <v>496</v>
      </c>
      <c r="K110" s="246" t="s">
        <v>604</v>
      </c>
      <c r="L110" s="247"/>
      <c r="M110" s="247"/>
      <c r="N110" s="247"/>
      <c r="O110" s="248"/>
      <c r="P110" s="204"/>
      <c r="Q110" s="204"/>
      <c r="R110" s="204"/>
      <c r="S110" s="204"/>
      <c r="T110" s="204"/>
      <c r="U110" s="204"/>
      <c r="V110" s="204"/>
    </row>
    <row r="111" spans="10:22" ht="21" customHeight="1">
      <c r="J111" s="214">
        <v>9</v>
      </c>
      <c r="K111" s="243" t="s">
        <v>605</v>
      </c>
      <c r="L111" s="244"/>
      <c r="M111" s="244"/>
      <c r="N111" s="244"/>
      <c r="O111" s="245"/>
    </row>
    <row r="112" spans="10:22" ht="21" customHeight="1">
      <c r="J112" s="217"/>
      <c r="K112" s="217"/>
      <c r="L112" s="213" t="s">
        <v>611</v>
      </c>
      <c r="M112" s="213"/>
      <c r="N112" s="213"/>
      <c r="O112" s="213"/>
    </row>
    <row r="113" spans="10:15" ht="14.25" customHeight="1">
      <c r="J113" s="215" t="s">
        <v>497</v>
      </c>
      <c r="K113" s="216" t="s">
        <v>606</v>
      </c>
      <c r="L113" s="210"/>
      <c r="M113" s="211"/>
      <c r="N113" s="212"/>
      <c r="O113" s="232">
        <v>1.5</v>
      </c>
    </row>
    <row r="114" spans="10:15" ht="14.25" customHeight="1">
      <c r="J114" s="192" t="s">
        <v>498</v>
      </c>
      <c r="K114" s="207" t="s">
        <v>607</v>
      </c>
      <c r="L114" s="198"/>
      <c r="M114" s="28"/>
      <c r="N114" s="137"/>
      <c r="O114" s="232">
        <v>2.5</v>
      </c>
    </row>
    <row r="115" spans="10:15" ht="14.25" customHeight="1">
      <c r="J115" s="192" t="s">
        <v>499</v>
      </c>
      <c r="K115" s="207" t="s">
        <v>608</v>
      </c>
      <c r="L115" s="198"/>
      <c r="M115" s="28"/>
      <c r="N115" s="137"/>
      <c r="O115" s="232">
        <v>1.6</v>
      </c>
    </row>
    <row r="116" spans="10:15" ht="14.25" customHeight="1">
      <c r="J116" s="201" t="s">
        <v>500</v>
      </c>
      <c r="K116" s="207" t="s">
        <v>609</v>
      </c>
      <c r="L116" s="198"/>
      <c r="M116" s="199"/>
      <c r="N116" s="200"/>
      <c r="O116" s="232">
        <v>1.9</v>
      </c>
    </row>
    <row r="117" spans="10:15" ht="14.25" customHeight="1">
      <c r="J117" s="192" t="s">
        <v>501</v>
      </c>
      <c r="K117" s="207" t="s">
        <v>610</v>
      </c>
      <c r="L117" s="198"/>
      <c r="M117" s="28"/>
      <c r="N117" s="137"/>
      <c r="O117" s="232">
        <v>1.75</v>
      </c>
    </row>
  </sheetData>
  <sheetProtection selectLockedCells="1"/>
  <mergeCells count="21">
    <mergeCell ref="O6:O7"/>
    <mergeCell ref="M6:N6"/>
    <mergeCell ref="L6:L7"/>
    <mergeCell ref="K6:K7"/>
    <mergeCell ref="J6:J7"/>
    <mergeCell ref="J2:J4"/>
    <mergeCell ref="N2:O4"/>
    <mergeCell ref="M5:O5"/>
    <mergeCell ref="K5:L5"/>
    <mergeCell ref="K2:M4"/>
    <mergeCell ref="K111:O111"/>
    <mergeCell ref="K110:O110"/>
    <mergeCell ref="K105:O105"/>
    <mergeCell ref="K8:O8"/>
    <mergeCell ref="K70:O70"/>
    <mergeCell ref="K89:O89"/>
    <mergeCell ref="K94:O94"/>
    <mergeCell ref="K103:O103"/>
    <mergeCell ref="K96:O96"/>
    <mergeCell ref="K45:O45"/>
    <mergeCell ref="M95:N95"/>
  </mergeCells>
  <phoneticPr fontId="77" type="noConversion"/>
  <conditionalFormatting sqref="M6:M7">
    <cfRule type="cellIs" dxfId="2" priority="38" stopIfTrue="1" operator="equal">
      <formula>"VALOR INVÁLIDO"</formula>
    </cfRule>
  </conditionalFormatting>
  <conditionalFormatting sqref="N7">
    <cfRule type="cellIs" dxfId="1" priority="37" stopIfTrue="1" operator="equal">
      <formula>"VALOR INVÁLIDO"</formula>
    </cfRule>
  </conditionalFormatting>
  <conditionalFormatting sqref="O6">
    <cfRule type="cellIs" dxfId="0" priority="108" stopIfTrue="1" operator="equal">
      <formula>"VALOR INVÁLIDO"</formula>
    </cfRule>
  </conditionalFormatting>
  <pageMargins left="0.57999999999999996" right="0.32" top="0.51181102362204722" bottom="0.55118110236220474" header="0.31496062992125984" footer="0.31496062992125984"/>
  <pageSetup paperSize="9" scale="78" fitToHeight="23" orientation="landscape" r:id="rId1"/>
  <headerFooter>
    <oddFooter>&amp;R&amp;P de &amp;N</oddFooter>
  </headerFooter>
  <rowBreaks count="3" manualBreakCount="3">
    <brk id="41" min="9" max="14" man="1"/>
    <brk id="75" min="9" max="14" man="1"/>
    <brk id="102" min="9" max="14" man="1"/>
  </rowBreaks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 sizeWithCells="1">
              <from>
                <xdr:col>13</xdr:col>
                <xdr:colOff>114300</xdr:colOff>
                <xdr:row>1</xdr:row>
                <xdr:rowOff>314325</xdr:rowOff>
              </from>
              <to>
                <xdr:col>14</xdr:col>
                <xdr:colOff>828675</xdr:colOff>
                <xdr:row>2</xdr:row>
                <xdr:rowOff>257175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2"/>
  <sheetViews>
    <sheetView view="pageBreakPreview" zoomScaleNormal="115" zoomScaleSheetLayoutView="100" workbookViewId="0">
      <pane ySplit="4" topLeftCell="A5" activePane="bottomLeft" state="frozen"/>
      <selection activeCell="K155" sqref="K155"/>
      <selection pane="bottomLeft" activeCell="D18" sqref="D18"/>
    </sheetView>
  </sheetViews>
  <sheetFormatPr defaultColWidth="9.140625" defaultRowHeight="14.25"/>
  <cols>
    <col min="1" max="1" width="5.140625" style="53" customWidth="1"/>
    <col min="2" max="2" width="15.140625" style="53" customWidth="1"/>
    <col min="3" max="3" width="8.42578125" style="53" customWidth="1"/>
    <col min="4" max="4" width="79.7109375" style="54" customWidth="1"/>
    <col min="5" max="5" width="9.42578125" style="53" bestFit="1" customWidth="1"/>
    <col min="6" max="6" width="12.140625" style="55" customWidth="1"/>
    <col min="7" max="7" width="11.7109375" style="54" customWidth="1"/>
    <col min="8" max="8" width="13.42578125" style="54" bestFit="1" customWidth="1"/>
    <col min="9" max="16384" width="9.140625" style="21"/>
  </cols>
  <sheetData>
    <row r="1" spans="1:8" ht="19.5" customHeight="1">
      <c r="A1" s="138"/>
      <c r="B1" s="139"/>
      <c r="C1" s="139"/>
      <c r="D1" s="282" t="s">
        <v>137</v>
      </c>
      <c r="E1" s="140" t="s">
        <v>138</v>
      </c>
      <c r="F1" s="140" t="s">
        <v>209</v>
      </c>
      <c r="G1" s="139"/>
      <c r="H1" s="141"/>
    </row>
    <row r="2" spans="1:8" ht="19.5" customHeight="1">
      <c r="A2" s="29"/>
      <c r="B2" s="285"/>
      <c r="C2" s="285"/>
      <c r="D2" s="283"/>
      <c r="E2" s="30" t="s">
        <v>140</v>
      </c>
      <c r="F2" s="31">
        <v>8.5</v>
      </c>
      <c r="G2" s="32"/>
      <c r="H2" s="33"/>
    </row>
    <row r="3" spans="1:8" ht="18.75" customHeight="1">
      <c r="A3" s="34"/>
      <c r="B3" s="286"/>
      <c r="C3" s="286"/>
      <c r="D3" s="284"/>
      <c r="E3" s="35" t="s">
        <v>141</v>
      </c>
      <c r="F3" s="36">
        <v>9</v>
      </c>
      <c r="G3" s="37"/>
      <c r="H3" s="38"/>
    </row>
    <row r="4" spans="1:8" ht="27" customHeight="1">
      <c r="A4" s="39" t="s">
        <v>51</v>
      </c>
      <c r="B4" s="39" t="s">
        <v>142</v>
      </c>
      <c r="C4" s="40" t="s">
        <v>143</v>
      </c>
      <c r="D4" s="39" t="s">
        <v>144</v>
      </c>
      <c r="E4" s="39" t="s">
        <v>210</v>
      </c>
      <c r="F4" s="41" t="s">
        <v>105</v>
      </c>
      <c r="G4" s="40" t="s">
        <v>146</v>
      </c>
      <c r="H4" s="40" t="s">
        <v>147</v>
      </c>
    </row>
    <row r="5" spans="1:8" ht="15" customHeight="1">
      <c r="A5" s="117">
        <v>1</v>
      </c>
      <c r="B5" s="118" t="s">
        <v>150</v>
      </c>
      <c r="C5" s="118"/>
      <c r="D5" s="119" t="s">
        <v>211</v>
      </c>
      <c r="E5" s="96"/>
      <c r="F5" s="120"/>
      <c r="G5" s="120">
        <f>IF(F5&gt;0,VLOOKUP(C5,'PPU '!$J$6:$O$98,5,FALSE)+VLOOKUP(C5,'PPU '!$J$6:$O$98,6,FALSE),0)</f>
        <v>0</v>
      </c>
      <c r="H5" s="103">
        <f t="shared" ref="H5:H83" si="0">G5*F5</f>
        <v>0</v>
      </c>
    </row>
    <row r="6" spans="1:8" ht="15" customHeight="1">
      <c r="A6" s="96"/>
      <c r="B6" s="121" t="s">
        <v>150</v>
      </c>
      <c r="C6" s="121" t="s">
        <v>126</v>
      </c>
      <c r="D6" s="122" t="s">
        <v>391</v>
      </c>
      <c r="E6" s="96" t="s">
        <v>4</v>
      </c>
      <c r="F6" s="120">
        <v>9</v>
      </c>
      <c r="G6" s="120" t="e">
        <f>IF(F6&gt;0,VLOOKUP(C6,'PPU '!$J$6:$O$98,5,FALSE)+VLOOKUP(C6,'PPU '!$J$6:$O$98,6,FALSE),0)</f>
        <v>#N/A</v>
      </c>
      <c r="H6" s="103" t="e">
        <f t="shared" si="0"/>
        <v>#N/A</v>
      </c>
    </row>
    <row r="7" spans="1:8" ht="24.75" customHeight="1">
      <c r="A7" s="117">
        <v>2</v>
      </c>
      <c r="B7" s="118" t="s">
        <v>152</v>
      </c>
      <c r="C7" s="118"/>
      <c r="D7" s="119" t="s">
        <v>212</v>
      </c>
      <c r="E7" s="96"/>
      <c r="F7" s="120"/>
      <c r="G7" s="120">
        <f>IF(F7&gt;0,VLOOKUP(C7,'PPU '!$J$6:$O$98,5,FALSE)+VLOOKUP(C7,'PPU '!$J$6:$O$98,6,FALSE),0)</f>
        <v>0</v>
      </c>
      <c r="H7" s="103">
        <f t="shared" si="0"/>
        <v>0</v>
      </c>
    </row>
    <row r="8" spans="1:8" ht="24.75" customHeight="1">
      <c r="A8" s="96"/>
      <c r="B8" s="121" t="s">
        <v>152</v>
      </c>
      <c r="C8" s="121" t="s">
        <v>37</v>
      </c>
      <c r="D8" s="122" t="s">
        <v>32</v>
      </c>
      <c r="E8" s="96" t="s">
        <v>1</v>
      </c>
      <c r="F8" s="120">
        <v>4.8</v>
      </c>
      <c r="G8" s="120" t="e">
        <f>IF(F8&gt;0,VLOOKUP(C8,'PPU '!$J$6:$O$98,5,FALSE)+VLOOKUP(C8,'PPU '!$J$6:$O$98,6,FALSE),0)</f>
        <v>#N/A</v>
      </c>
      <c r="H8" s="103" t="e">
        <f t="shared" si="0"/>
        <v>#N/A</v>
      </c>
    </row>
    <row r="9" spans="1:8" ht="24.75" customHeight="1">
      <c r="A9" s="96"/>
      <c r="B9" s="121" t="s">
        <v>152</v>
      </c>
      <c r="C9" s="121" t="s">
        <v>125</v>
      </c>
      <c r="D9" s="122" t="s">
        <v>38</v>
      </c>
      <c r="E9" s="96" t="s">
        <v>1</v>
      </c>
      <c r="F9" s="120">
        <v>4.8</v>
      </c>
      <c r="G9" s="120" t="e">
        <f>IF(F9&gt;0,VLOOKUP(C9,'PPU '!$J$6:$O$98,5,FALSE)+VLOOKUP(C9,'PPU '!$J$6:$O$98,6,FALSE),0)</f>
        <v>#N/A</v>
      </c>
      <c r="H9" s="103" t="e">
        <f t="shared" si="0"/>
        <v>#N/A</v>
      </c>
    </row>
    <row r="10" spans="1:8" ht="15" customHeight="1">
      <c r="A10" s="117">
        <v>3</v>
      </c>
      <c r="B10" s="118" t="s">
        <v>148</v>
      </c>
      <c r="C10" s="118"/>
      <c r="D10" s="119" t="s">
        <v>213</v>
      </c>
      <c r="E10" s="96"/>
      <c r="F10" s="120"/>
      <c r="G10" s="120">
        <f>IF(F10&gt;0,VLOOKUP(C10,'PPU '!$J$6:$O$98,5,FALSE)+VLOOKUP(C10,'PPU '!$J$6:$O$98,6,FALSE),0)</f>
        <v>0</v>
      </c>
      <c r="H10" s="103">
        <f t="shared" si="0"/>
        <v>0</v>
      </c>
    </row>
    <row r="11" spans="1:8" ht="15" customHeight="1">
      <c r="A11" s="96"/>
      <c r="B11" s="121" t="s">
        <v>152</v>
      </c>
      <c r="C11" s="121" t="s">
        <v>37</v>
      </c>
      <c r="D11" s="123" t="s">
        <v>32</v>
      </c>
      <c r="E11" s="96" t="s">
        <v>1</v>
      </c>
      <c r="F11" s="120">
        <v>8.1</v>
      </c>
      <c r="G11" s="120" t="e">
        <f>IF(F11&gt;0,VLOOKUP(C11,'PPU '!$J$6:$O$98,5,FALSE)+VLOOKUP(C11,'PPU '!$J$6:$O$98,6,FALSE),0)</f>
        <v>#N/A</v>
      </c>
      <c r="H11" s="103" t="e">
        <f t="shared" si="0"/>
        <v>#N/A</v>
      </c>
    </row>
    <row r="12" spans="1:8" ht="38.25">
      <c r="A12" s="117">
        <v>4</v>
      </c>
      <c r="B12" s="118" t="s">
        <v>214</v>
      </c>
      <c r="C12" s="118"/>
      <c r="D12" s="119" t="s">
        <v>215</v>
      </c>
      <c r="E12" s="96"/>
      <c r="F12" s="120"/>
      <c r="G12" s="120">
        <f>IF(F12&gt;0,VLOOKUP(C12,'PPU '!$J$6:$O$98,5,FALSE)+VLOOKUP(C12,'PPU '!$J$6:$O$98,6,FALSE),0)</f>
        <v>0</v>
      </c>
      <c r="H12" s="103">
        <f t="shared" si="0"/>
        <v>0</v>
      </c>
    </row>
    <row r="13" spans="1:8">
      <c r="A13" s="96"/>
      <c r="B13" s="121" t="s">
        <v>148</v>
      </c>
      <c r="C13" s="121" t="s">
        <v>112</v>
      </c>
      <c r="D13" s="122" t="s">
        <v>80</v>
      </c>
      <c r="E13" s="96" t="s">
        <v>1</v>
      </c>
      <c r="F13" s="120">
        <v>8.1</v>
      </c>
      <c r="G13" s="120">
        <f>IF(F13&gt;0,VLOOKUP(C13,'PPU '!$J$6:$O$98,5,FALSE)+VLOOKUP(C13,'PPU '!$J$6:$O$98,6,FALSE),0)</f>
        <v>845.55304166666667</v>
      </c>
      <c r="H13" s="103">
        <f t="shared" si="0"/>
        <v>6848.9796374999996</v>
      </c>
    </row>
    <row r="14" spans="1:8" ht="15" customHeight="1">
      <c r="A14" s="117">
        <v>5</v>
      </c>
      <c r="B14" s="118" t="s">
        <v>152</v>
      </c>
      <c r="C14" s="118"/>
      <c r="D14" s="119" t="s">
        <v>216</v>
      </c>
      <c r="E14" s="96"/>
      <c r="F14" s="120"/>
      <c r="G14" s="120">
        <f>IF(F14&gt;0,VLOOKUP(C14,'PPU '!$J$6:$O$98,5,FALSE)+VLOOKUP(C14,'PPU '!$J$6:$O$98,6,FALSE),0)</f>
        <v>0</v>
      </c>
      <c r="H14" s="103">
        <f t="shared" si="0"/>
        <v>0</v>
      </c>
    </row>
    <row r="15" spans="1:8" ht="15" customHeight="1">
      <c r="A15" s="96"/>
      <c r="B15" s="121" t="s">
        <v>152</v>
      </c>
      <c r="C15" s="121" t="s">
        <v>37</v>
      </c>
      <c r="D15" s="122" t="s">
        <v>32</v>
      </c>
      <c r="E15" s="96" t="s">
        <v>1</v>
      </c>
      <c r="F15" s="120">
        <v>3</v>
      </c>
      <c r="G15" s="120" t="e">
        <f>IF(F15&gt;0,VLOOKUP(C15,'PPU '!$J$6:$O$98,5,FALSE)+VLOOKUP(C15,'PPU '!$J$6:$O$98,6,FALSE),0)</f>
        <v>#N/A</v>
      </c>
      <c r="H15" s="103" t="e">
        <f t="shared" si="0"/>
        <v>#N/A</v>
      </c>
    </row>
    <row r="16" spans="1:8" ht="15" customHeight="1">
      <c r="A16" s="96"/>
      <c r="B16" s="121" t="s">
        <v>152</v>
      </c>
      <c r="C16" s="121" t="s">
        <v>125</v>
      </c>
      <c r="D16" s="122" t="s">
        <v>38</v>
      </c>
      <c r="E16" s="96" t="s">
        <v>1</v>
      </c>
      <c r="F16" s="120">
        <v>3</v>
      </c>
      <c r="G16" s="120" t="e">
        <f>IF(F16&gt;0,VLOOKUP(C16,'PPU '!$J$6:$O$98,5,FALSE)+VLOOKUP(C16,'PPU '!$J$6:$O$98,6,FALSE),0)</f>
        <v>#N/A</v>
      </c>
      <c r="H16" s="103" t="e">
        <f t="shared" si="0"/>
        <v>#N/A</v>
      </c>
    </row>
    <row r="17" spans="1:8" ht="24.75" customHeight="1">
      <c r="A17" s="117">
        <v>6</v>
      </c>
      <c r="B17" s="118" t="s">
        <v>152</v>
      </c>
      <c r="C17" s="118"/>
      <c r="D17" s="119" t="s">
        <v>217</v>
      </c>
      <c r="E17" s="96"/>
      <c r="F17" s="120"/>
      <c r="G17" s="120">
        <f>IF(F17&gt;0,VLOOKUP(C17,'PPU '!$J$6:$O$98,5,FALSE)+VLOOKUP(C17,'PPU '!$J$6:$O$98,6,FALSE),0)</f>
        <v>0</v>
      </c>
      <c r="H17" s="103">
        <f t="shared" si="0"/>
        <v>0</v>
      </c>
    </row>
    <row r="18" spans="1:8" ht="24.75" customHeight="1">
      <c r="A18" s="96"/>
      <c r="B18" s="121" t="s">
        <v>152</v>
      </c>
      <c r="C18" s="121" t="s">
        <v>37</v>
      </c>
      <c r="D18" s="122" t="s">
        <v>32</v>
      </c>
      <c r="E18" s="96" t="s">
        <v>1</v>
      </c>
      <c r="F18" s="120">
        <v>3.5999999999999996</v>
      </c>
      <c r="G18" s="120" t="e">
        <f>IF(F18&gt;0,VLOOKUP(C18,'PPU '!$J$6:$O$98,5,FALSE)+VLOOKUP(C18,'PPU '!$J$6:$O$98,6,FALSE),0)</f>
        <v>#N/A</v>
      </c>
      <c r="H18" s="103" t="e">
        <f t="shared" si="0"/>
        <v>#N/A</v>
      </c>
    </row>
    <row r="19" spans="1:8" ht="24.75" customHeight="1">
      <c r="A19" s="96"/>
      <c r="B19" s="121" t="s">
        <v>152</v>
      </c>
      <c r="C19" s="121" t="s">
        <v>125</v>
      </c>
      <c r="D19" s="122" t="s">
        <v>38</v>
      </c>
      <c r="E19" s="96" t="s">
        <v>1</v>
      </c>
      <c r="F19" s="120">
        <v>3.5999999999999996</v>
      </c>
      <c r="G19" s="120" t="e">
        <f>IF(F19&gt;0,VLOOKUP(C19,'PPU '!$J$6:$O$98,5,FALSE)+VLOOKUP(C19,'PPU '!$J$6:$O$98,6,FALSE),0)</f>
        <v>#N/A</v>
      </c>
      <c r="H19" s="103" t="e">
        <f t="shared" si="0"/>
        <v>#N/A</v>
      </c>
    </row>
    <row r="20" spans="1:8" ht="15" customHeight="1">
      <c r="A20" s="117">
        <v>7</v>
      </c>
      <c r="B20" s="118" t="s">
        <v>152</v>
      </c>
      <c r="C20" s="118"/>
      <c r="D20" s="119" t="s">
        <v>218</v>
      </c>
      <c r="E20" s="96"/>
      <c r="F20" s="120"/>
      <c r="G20" s="120">
        <f>IF(F20&gt;0,VLOOKUP(C20,'PPU '!$J$6:$O$98,5,FALSE)+VLOOKUP(C20,'PPU '!$J$6:$O$98,6,FALSE),0)</f>
        <v>0</v>
      </c>
      <c r="H20" s="103">
        <f t="shared" si="0"/>
        <v>0</v>
      </c>
    </row>
    <row r="21" spans="1:8" ht="15" customHeight="1">
      <c r="A21" s="96"/>
      <c r="B21" s="121" t="s">
        <v>152</v>
      </c>
      <c r="C21" s="121" t="s">
        <v>37</v>
      </c>
      <c r="D21" s="122" t="s">
        <v>32</v>
      </c>
      <c r="E21" s="96" t="s">
        <v>1</v>
      </c>
      <c r="F21" s="120">
        <v>4</v>
      </c>
      <c r="G21" s="120" t="e">
        <f>IF(F21&gt;0,VLOOKUP(C21,'PPU '!$J$6:$O$98,5,FALSE)+VLOOKUP(C21,'PPU '!$J$6:$O$98,6,FALSE),0)</f>
        <v>#N/A</v>
      </c>
      <c r="H21" s="103" t="e">
        <f t="shared" si="0"/>
        <v>#N/A</v>
      </c>
    </row>
    <row r="22" spans="1:8" ht="15" customHeight="1">
      <c r="A22" s="96"/>
      <c r="B22" s="121" t="s">
        <v>152</v>
      </c>
      <c r="C22" s="121" t="s">
        <v>125</v>
      </c>
      <c r="D22" s="122" t="s">
        <v>38</v>
      </c>
      <c r="E22" s="96" t="s">
        <v>1</v>
      </c>
      <c r="F22" s="120">
        <v>4</v>
      </c>
      <c r="G22" s="120" t="e">
        <f>IF(F22&gt;0,VLOOKUP(C22,'PPU '!$J$6:$O$98,5,FALSE)+VLOOKUP(C22,'PPU '!$J$6:$O$98,6,FALSE),0)</f>
        <v>#N/A</v>
      </c>
      <c r="H22" s="103" t="e">
        <f t="shared" si="0"/>
        <v>#N/A</v>
      </c>
    </row>
    <row r="23" spans="1:8" ht="15" customHeight="1">
      <c r="A23" s="117">
        <v>8</v>
      </c>
      <c r="B23" s="118" t="s">
        <v>152</v>
      </c>
      <c r="C23" s="118"/>
      <c r="D23" s="119" t="s">
        <v>219</v>
      </c>
      <c r="E23" s="96"/>
      <c r="F23" s="120"/>
      <c r="G23" s="120">
        <f>IF(F23&gt;0,VLOOKUP(C23,'PPU '!$J$6:$O$98,5,FALSE)+VLOOKUP(C23,'PPU '!$J$6:$O$98,6,FALSE),0)</f>
        <v>0</v>
      </c>
      <c r="H23" s="103">
        <f t="shared" si="0"/>
        <v>0</v>
      </c>
    </row>
    <row r="24" spans="1:8" ht="15" customHeight="1">
      <c r="A24" s="96"/>
      <c r="B24" s="121" t="s">
        <v>152</v>
      </c>
      <c r="C24" s="121" t="s">
        <v>37</v>
      </c>
      <c r="D24" s="122" t="s">
        <v>32</v>
      </c>
      <c r="E24" s="96" t="s">
        <v>1</v>
      </c>
      <c r="F24" s="120">
        <v>1</v>
      </c>
      <c r="G24" s="120" t="e">
        <f>IF(F24&gt;0,VLOOKUP(C24,'PPU '!$J$6:$O$98,5,FALSE)+VLOOKUP(C24,'PPU '!$J$6:$O$98,6,FALSE),0)</f>
        <v>#N/A</v>
      </c>
      <c r="H24" s="103" t="e">
        <f t="shared" si="0"/>
        <v>#N/A</v>
      </c>
    </row>
    <row r="25" spans="1:8" ht="15" customHeight="1">
      <c r="A25" s="96"/>
      <c r="B25" s="121" t="s">
        <v>152</v>
      </c>
      <c r="C25" s="121" t="s">
        <v>125</v>
      </c>
      <c r="D25" s="122" t="s">
        <v>38</v>
      </c>
      <c r="E25" s="96" t="s">
        <v>1</v>
      </c>
      <c r="F25" s="120">
        <v>1</v>
      </c>
      <c r="G25" s="120" t="e">
        <f>IF(F25&gt;0,VLOOKUP(C25,'PPU '!$J$6:$O$98,5,FALSE)+VLOOKUP(C25,'PPU '!$J$6:$O$98,6,FALSE),0)</f>
        <v>#N/A</v>
      </c>
      <c r="H25" s="103" t="e">
        <f t="shared" si="0"/>
        <v>#N/A</v>
      </c>
    </row>
    <row r="26" spans="1:8" ht="15" customHeight="1">
      <c r="A26" s="117">
        <v>9</v>
      </c>
      <c r="B26" s="118" t="s">
        <v>152</v>
      </c>
      <c r="C26" s="118"/>
      <c r="D26" s="119" t="s">
        <v>220</v>
      </c>
      <c r="E26" s="96"/>
      <c r="F26" s="120"/>
      <c r="G26" s="120">
        <f>IF(F26&gt;0,VLOOKUP(C26,'PPU '!$J$6:$O$98,5,FALSE)+VLOOKUP(C26,'PPU '!$J$6:$O$98,6,FALSE),0)</f>
        <v>0</v>
      </c>
      <c r="H26" s="103">
        <f t="shared" si="0"/>
        <v>0</v>
      </c>
    </row>
    <row r="27" spans="1:8" ht="15" customHeight="1">
      <c r="A27" s="96"/>
      <c r="B27" s="121" t="s">
        <v>152</v>
      </c>
      <c r="C27" s="121" t="s">
        <v>37</v>
      </c>
      <c r="D27" s="122" t="s">
        <v>32</v>
      </c>
      <c r="E27" s="96" t="s">
        <v>1</v>
      </c>
      <c r="F27" s="120">
        <v>20</v>
      </c>
      <c r="G27" s="120" t="e">
        <f>IF(F27&gt;0,VLOOKUP(C27,'PPU '!$J$6:$O$98,5,FALSE)+VLOOKUP(C27,'PPU '!$J$6:$O$98,6,FALSE),0)</f>
        <v>#N/A</v>
      </c>
      <c r="H27" s="103" t="e">
        <f t="shared" si="0"/>
        <v>#N/A</v>
      </c>
    </row>
    <row r="28" spans="1:8" ht="15" customHeight="1">
      <c r="A28" s="96"/>
      <c r="B28" s="121" t="s">
        <v>152</v>
      </c>
      <c r="C28" s="121" t="s">
        <v>125</v>
      </c>
      <c r="D28" s="122" t="s">
        <v>38</v>
      </c>
      <c r="E28" s="96" t="s">
        <v>1</v>
      </c>
      <c r="F28" s="120">
        <v>20</v>
      </c>
      <c r="G28" s="120" t="e">
        <f>IF(F28&gt;0,VLOOKUP(C28,'PPU '!$J$6:$O$98,5,FALSE)+VLOOKUP(C28,'PPU '!$J$6:$O$98,6,FALSE),0)</f>
        <v>#N/A</v>
      </c>
      <c r="H28" s="103" t="e">
        <f t="shared" si="0"/>
        <v>#N/A</v>
      </c>
    </row>
    <row r="29" spans="1:8" ht="25.5">
      <c r="A29" s="117">
        <v>10</v>
      </c>
      <c r="B29" s="118" t="s">
        <v>150</v>
      </c>
      <c r="C29" s="118"/>
      <c r="D29" s="119" t="s">
        <v>221</v>
      </c>
      <c r="E29" s="96"/>
      <c r="F29" s="120"/>
      <c r="G29" s="120">
        <f>IF(F29&gt;0,VLOOKUP(C29,'PPU '!$J$6:$O$98,5,FALSE)+VLOOKUP(C29,'PPU '!$J$6:$O$98,6,FALSE),0)</f>
        <v>0</v>
      </c>
      <c r="H29" s="103">
        <f t="shared" si="0"/>
        <v>0</v>
      </c>
    </row>
    <row r="30" spans="1:8" ht="25.5">
      <c r="A30" s="117"/>
      <c r="B30" s="118"/>
      <c r="C30" s="1" t="s">
        <v>121</v>
      </c>
      <c r="D30" s="122" t="s">
        <v>14</v>
      </c>
      <c r="E30" s="96" t="s">
        <v>3</v>
      </c>
      <c r="F30" s="120">
        <v>1</v>
      </c>
      <c r="G30" s="120" t="e">
        <f>IF(F30&gt;0,VLOOKUP(C30,'PPU '!$J$6:$O$98,5,FALSE)+VLOOKUP(C30,'PPU '!$J$6:$O$98,6,FALSE),0)</f>
        <v>#N/A</v>
      </c>
      <c r="H30" s="103" t="e">
        <f t="shared" si="0"/>
        <v>#N/A</v>
      </c>
    </row>
    <row r="31" spans="1:8" ht="24.75" customHeight="1">
      <c r="A31" s="96"/>
      <c r="B31" s="121"/>
      <c r="C31" s="121" t="s">
        <v>407</v>
      </c>
      <c r="D31" s="122" t="s">
        <v>84</v>
      </c>
      <c r="E31" s="96" t="s">
        <v>3</v>
      </c>
      <c r="F31" s="120">
        <v>1</v>
      </c>
      <c r="G31" s="120" t="e">
        <f>IF(F31&gt;0,VLOOKUP(C31,'PPU '!$J$6:$O$98,5,FALSE)+VLOOKUP(C31,'PPU '!$J$6:$O$98,6,FALSE),0)</f>
        <v>#N/A</v>
      </c>
      <c r="H31" s="103" t="e">
        <f t="shared" si="0"/>
        <v>#N/A</v>
      </c>
    </row>
    <row r="32" spans="1:8" ht="24.75" customHeight="1">
      <c r="A32" s="96"/>
      <c r="B32" s="121"/>
      <c r="C32" s="121" t="s">
        <v>407</v>
      </c>
      <c r="D32" s="122" t="s">
        <v>84</v>
      </c>
      <c r="E32" s="96" t="s">
        <v>3</v>
      </c>
      <c r="F32" s="120">
        <v>1</v>
      </c>
      <c r="G32" s="120" t="e">
        <f>IF(F32&gt;0,VLOOKUP(C32,'PPU '!$J$6:$O$98,5,FALSE)+VLOOKUP(C32,'PPU '!$J$6:$O$98,6,FALSE),0)</f>
        <v>#N/A</v>
      </c>
      <c r="H32" s="103" t="e">
        <f t="shared" si="0"/>
        <v>#N/A</v>
      </c>
    </row>
    <row r="33" spans="1:8" ht="25.5">
      <c r="A33" s="117"/>
      <c r="B33" s="118"/>
      <c r="C33" s="1" t="s">
        <v>121</v>
      </c>
      <c r="D33" s="122" t="s">
        <v>14</v>
      </c>
      <c r="E33" s="96" t="s">
        <v>3</v>
      </c>
      <c r="F33" s="120">
        <v>1</v>
      </c>
      <c r="G33" s="120" t="e">
        <f>IF(F33&gt;0,VLOOKUP(C33,'PPU '!$J$6:$O$98,5,FALSE)+VLOOKUP(C33,'PPU '!$J$6:$O$98,6,FALSE),0)</f>
        <v>#N/A</v>
      </c>
      <c r="H33" s="103" t="e">
        <f t="shared" si="0"/>
        <v>#N/A</v>
      </c>
    </row>
    <row r="34" spans="1:8" ht="38.25">
      <c r="A34" s="117">
        <v>11</v>
      </c>
      <c r="B34" s="118" t="s">
        <v>150</v>
      </c>
      <c r="C34" s="118"/>
      <c r="D34" s="119" t="s">
        <v>402</v>
      </c>
      <c r="E34" s="96"/>
      <c r="F34" s="120"/>
      <c r="G34" s="120">
        <f>IF(F34&gt;0,VLOOKUP(C34,'PPU '!$J$6:$O$98,5,FALSE)+VLOOKUP(C34,'PPU '!$J$6:$O$98,6,FALSE),0)</f>
        <v>0</v>
      </c>
      <c r="H34" s="103">
        <f t="shared" si="0"/>
        <v>0</v>
      </c>
    </row>
    <row r="35" spans="1:8">
      <c r="A35" s="96"/>
      <c r="B35" s="121"/>
      <c r="C35" s="121" t="s">
        <v>115</v>
      </c>
      <c r="D35" s="122" t="s">
        <v>106</v>
      </c>
      <c r="E35" s="96" t="s">
        <v>39</v>
      </c>
      <c r="F35" s="120">
        <v>3625.2160000000003</v>
      </c>
      <c r="G35" s="120">
        <f>IF(F35&gt;0,VLOOKUP(C35,'PPU '!$J$6:$O$98,5,FALSE)+VLOOKUP(C35,'PPU '!$J$6:$O$98,6,FALSE),0)</f>
        <v>1014.66365</v>
      </c>
      <c r="H35" s="103">
        <f t="shared" si="0"/>
        <v>3678374.8985984004</v>
      </c>
    </row>
    <row r="36" spans="1:8" ht="38.25">
      <c r="A36" s="117">
        <v>12</v>
      </c>
      <c r="B36" s="118" t="s">
        <v>150</v>
      </c>
      <c r="C36" s="118"/>
      <c r="D36" s="119" t="s">
        <v>222</v>
      </c>
      <c r="E36" s="96"/>
      <c r="F36" s="120"/>
      <c r="G36" s="120">
        <f>IF(F36&gt;0,VLOOKUP(C36,'PPU '!$J$6:$O$98,5,FALSE)+VLOOKUP(C36,'PPU '!$J$6:$O$98,6,FALSE),0)</f>
        <v>0</v>
      </c>
      <c r="H36" s="103">
        <f t="shared" si="0"/>
        <v>0</v>
      </c>
    </row>
    <row r="37" spans="1:8">
      <c r="A37" s="96"/>
      <c r="B37" s="121"/>
      <c r="C37" s="121" t="s">
        <v>114</v>
      </c>
      <c r="D37" s="122" t="s">
        <v>36</v>
      </c>
      <c r="E37" s="96" t="s">
        <v>39</v>
      </c>
      <c r="F37" s="120">
        <v>252</v>
      </c>
      <c r="G37" s="120">
        <f>IF(F37&gt;0,VLOOKUP(C37,'PPU '!$J$6:$O$98,5,FALSE)+VLOOKUP(C37,'PPU '!$J$6:$O$98,6,FALSE),0)</f>
        <v>811.73091999999997</v>
      </c>
      <c r="H37" s="103">
        <f t="shared" si="0"/>
        <v>204556.19183999998</v>
      </c>
    </row>
    <row r="38" spans="1:8" ht="25.5">
      <c r="A38" s="117">
        <v>13</v>
      </c>
      <c r="B38" s="118" t="s">
        <v>150</v>
      </c>
      <c r="C38" s="118"/>
      <c r="D38" s="119" t="s">
        <v>223</v>
      </c>
      <c r="E38" s="96"/>
      <c r="F38" s="120"/>
      <c r="G38" s="120">
        <f>IF(F38&gt;0,VLOOKUP(C38,'PPU '!$J$6:$O$98,5,FALSE)+VLOOKUP(C38,'PPU '!$J$6:$O$98,6,FALSE),0)</f>
        <v>0</v>
      </c>
      <c r="H38" s="103">
        <f t="shared" si="0"/>
        <v>0</v>
      </c>
    </row>
    <row r="39" spans="1:8">
      <c r="A39" s="96"/>
      <c r="B39" s="121"/>
      <c r="C39" s="121" t="s">
        <v>413</v>
      </c>
      <c r="D39" s="122" t="s">
        <v>16</v>
      </c>
      <c r="E39" s="96" t="s">
        <v>4</v>
      </c>
      <c r="F39" s="120">
        <v>2</v>
      </c>
      <c r="G39" s="120" t="e">
        <f>IF(F39&gt;0,VLOOKUP(C39,'PPU '!$J$6:$O$98,5,FALSE)+VLOOKUP(C39,'PPU '!$J$6:$O$98,6,FALSE),0)</f>
        <v>#N/A</v>
      </c>
      <c r="H39" s="103" t="e">
        <f t="shared" si="0"/>
        <v>#N/A</v>
      </c>
    </row>
    <row r="40" spans="1:8" ht="25.5">
      <c r="A40" s="117">
        <v>14</v>
      </c>
      <c r="B40" s="118" t="s">
        <v>150</v>
      </c>
      <c r="C40" s="118"/>
      <c r="D40" s="119" t="s">
        <v>224</v>
      </c>
      <c r="E40" s="96"/>
      <c r="F40" s="120"/>
      <c r="G40" s="120">
        <f>IF(F40&gt;0,VLOOKUP(C40,'PPU '!$J$6:$O$98,5,FALSE)+VLOOKUP(C40,'PPU '!$J$6:$O$98,6,FALSE),0)</f>
        <v>0</v>
      </c>
      <c r="H40" s="103">
        <f t="shared" si="0"/>
        <v>0</v>
      </c>
    </row>
    <row r="41" spans="1:8" ht="38.25">
      <c r="A41" s="96"/>
      <c r="B41" s="121"/>
      <c r="C41" s="121" t="s">
        <v>410</v>
      </c>
      <c r="D41" s="122" t="s">
        <v>127</v>
      </c>
      <c r="E41" s="96" t="s">
        <v>39</v>
      </c>
      <c r="F41" s="120">
        <v>12</v>
      </c>
      <c r="G41" s="120" t="e">
        <f>IF(F41&gt;0,VLOOKUP(C41,'PPU '!$J$6:$O$98,5,FALSE)+VLOOKUP(C41,'PPU '!$J$6:$O$98,6,FALSE),0)</f>
        <v>#N/A</v>
      </c>
      <c r="H41" s="103" t="e">
        <f t="shared" si="0"/>
        <v>#N/A</v>
      </c>
    </row>
    <row r="42" spans="1:8" ht="25.5">
      <c r="A42" s="117">
        <v>15</v>
      </c>
      <c r="B42" s="118" t="s">
        <v>150</v>
      </c>
      <c r="C42" s="118"/>
      <c r="D42" s="119" t="s">
        <v>225</v>
      </c>
      <c r="E42" s="96"/>
      <c r="F42" s="120"/>
      <c r="G42" s="120">
        <f>IF(F42&gt;0,VLOOKUP(C42,'PPU '!$J$6:$O$98,5,FALSE)+VLOOKUP(C42,'PPU '!$J$6:$O$98,6,FALSE),0)</f>
        <v>0</v>
      </c>
      <c r="H42" s="103">
        <f t="shared" si="0"/>
        <v>0</v>
      </c>
    </row>
    <row r="43" spans="1:8">
      <c r="A43" s="96"/>
      <c r="B43" s="121"/>
      <c r="C43" s="121" t="s">
        <v>118</v>
      </c>
      <c r="D43" s="122" t="s">
        <v>70</v>
      </c>
      <c r="E43" s="96" t="s">
        <v>39</v>
      </c>
      <c r="F43" s="120">
        <v>12.5</v>
      </c>
      <c r="G43" s="120" t="e">
        <f>IF(F43&gt;0,VLOOKUP(C43,'PPU '!$J$6:$O$98,5,FALSE)+VLOOKUP(C43,'PPU '!$J$6:$O$98,6,FALSE),0)</f>
        <v>#N/A</v>
      </c>
      <c r="H43" s="103" t="e">
        <f t="shared" si="0"/>
        <v>#N/A</v>
      </c>
    </row>
    <row r="44" spans="1:8" ht="25.5">
      <c r="A44" s="117">
        <v>16</v>
      </c>
      <c r="B44" s="118" t="s">
        <v>150</v>
      </c>
      <c r="C44" s="118"/>
      <c r="D44" s="119" t="s">
        <v>226</v>
      </c>
      <c r="E44" s="96"/>
      <c r="F44" s="120"/>
      <c r="G44" s="120">
        <f>IF(F44&gt;0,VLOOKUP(C44,'PPU '!$J$6:$O$98,5,FALSE)+VLOOKUP(C44,'PPU '!$J$6:$O$98,6,FALSE),0)</f>
        <v>0</v>
      </c>
      <c r="H44" s="103">
        <f t="shared" si="0"/>
        <v>0</v>
      </c>
    </row>
    <row r="45" spans="1:8">
      <c r="A45" s="96"/>
      <c r="B45" s="121"/>
      <c r="C45" s="121" t="s">
        <v>409</v>
      </c>
      <c r="D45" s="122" t="s">
        <v>28</v>
      </c>
      <c r="E45" s="96" t="s">
        <v>39</v>
      </c>
      <c r="F45" s="120">
        <v>240</v>
      </c>
      <c r="G45" s="120" t="e">
        <f>IF(F45&gt;0,VLOOKUP(C45,'PPU '!$J$6:$O$98,5,FALSE)+VLOOKUP(C45,'PPU '!$J$6:$O$98,6,FALSE),0)</f>
        <v>#N/A</v>
      </c>
      <c r="H45" s="103" t="e">
        <f t="shared" si="0"/>
        <v>#N/A</v>
      </c>
    </row>
    <row r="46" spans="1:8" ht="38.25">
      <c r="A46" s="96"/>
      <c r="B46" s="121"/>
      <c r="C46" s="121" t="s">
        <v>410</v>
      </c>
      <c r="D46" s="122" t="s">
        <v>127</v>
      </c>
      <c r="E46" s="96" t="s">
        <v>39</v>
      </c>
      <c r="F46" s="120">
        <v>240</v>
      </c>
      <c r="G46" s="120" t="e">
        <f>IF(F46&gt;0,VLOOKUP(C46,'PPU '!$J$6:$O$98,5,FALSE)+VLOOKUP(C46,'PPU '!$J$6:$O$98,6,FALSE),0)</f>
        <v>#N/A</v>
      </c>
      <c r="H46" s="103" t="e">
        <f t="shared" si="0"/>
        <v>#N/A</v>
      </c>
    </row>
    <row r="47" spans="1:8">
      <c r="A47" s="117">
        <v>17</v>
      </c>
      <c r="B47" s="118" t="s">
        <v>152</v>
      </c>
      <c r="C47" s="118"/>
      <c r="D47" s="119" t="s">
        <v>227</v>
      </c>
      <c r="E47" s="96"/>
      <c r="F47" s="120"/>
      <c r="G47" s="120">
        <f>IF(F47&gt;0,VLOOKUP(C47,'PPU '!$J$6:$O$98,5,FALSE)+VLOOKUP(C47,'PPU '!$J$6:$O$98,6,FALSE),0)</f>
        <v>0</v>
      </c>
      <c r="H47" s="103">
        <f t="shared" si="0"/>
        <v>0</v>
      </c>
    </row>
    <row r="48" spans="1:8">
      <c r="A48" s="96"/>
      <c r="B48" s="121"/>
      <c r="C48" s="121" t="s">
        <v>37</v>
      </c>
      <c r="D48" s="122" t="s">
        <v>32</v>
      </c>
      <c r="E48" s="96" t="s">
        <v>1</v>
      </c>
      <c r="F48" s="120">
        <v>0.89999999999999991</v>
      </c>
      <c r="G48" s="120" t="e">
        <f>IF(F48&gt;0,VLOOKUP(C48,'PPU '!$J$6:$O$98,5,FALSE)+VLOOKUP(C48,'PPU '!$J$6:$O$98,6,FALSE),0)</f>
        <v>#N/A</v>
      </c>
      <c r="H48" s="103" t="e">
        <f t="shared" si="0"/>
        <v>#N/A</v>
      </c>
    </row>
    <row r="49" spans="1:8" ht="25.5">
      <c r="A49" s="96"/>
      <c r="B49" s="121"/>
      <c r="C49" s="121" t="s">
        <v>9</v>
      </c>
      <c r="D49" s="122" t="s">
        <v>129</v>
      </c>
      <c r="E49" s="96" t="s">
        <v>1</v>
      </c>
      <c r="F49" s="120">
        <v>0.89999999999999991</v>
      </c>
      <c r="G49" s="120" t="e">
        <f>IF(F49&gt;0,VLOOKUP(C49,'PPU '!$J$6:$O$98,5,FALSE)+VLOOKUP(C49,'PPU '!$J$6:$O$98,6,FALSE),0)</f>
        <v>#N/A</v>
      </c>
      <c r="H49" s="103" t="e">
        <f t="shared" si="0"/>
        <v>#N/A</v>
      </c>
    </row>
    <row r="50" spans="1:8">
      <c r="A50" s="117">
        <v>18</v>
      </c>
      <c r="B50" s="118" t="s">
        <v>152</v>
      </c>
      <c r="C50" s="118"/>
      <c r="D50" s="119" t="s">
        <v>228</v>
      </c>
      <c r="E50" s="96"/>
      <c r="F50" s="120"/>
      <c r="G50" s="120">
        <f>IF(F50&gt;0,VLOOKUP(C50,'PPU '!$J$6:$O$98,5,FALSE)+VLOOKUP(C50,'PPU '!$J$6:$O$98,6,FALSE),0)</f>
        <v>0</v>
      </c>
      <c r="H50" s="103">
        <f t="shared" si="0"/>
        <v>0</v>
      </c>
    </row>
    <row r="51" spans="1:8">
      <c r="A51" s="96"/>
      <c r="B51" s="121"/>
      <c r="C51" s="121" t="s">
        <v>37</v>
      </c>
      <c r="D51" s="122" t="s">
        <v>32</v>
      </c>
      <c r="E51" s="96" t="s">
        <v>1</v>
      </c>
      <c r="F51" s="120">
        <v>2</v>
      </c>
      <c r="G51" s="120" t="e">
        <f>IF(F51&gt;0,VLOOKUP(C51,'PPU '!$J$6:$O$98,5,FALSE)+VLOOKUP(C51,'PPU '!$J$6:$O$98,6,FALSE),0)</f>
        <v>#N/A</v>
      </c>
      <c r="H51" s="103" t="e">
        <f t="shared" si="0"/>
        <v>#N/A</v>
      </c>
    </row>
    <row r="52" spans="1:8">
      <c r="A52" s="96"/>
      <c r="B52" s="121"/>
      <c r="C52" s="121" t="s">
        <v>411</v>
      </c>
      <c r="D52" s="122" t="s">
        <v>132</v>
      </c>
      <c r="E52" s="96" t="s">
        <v>1</v>
      </c>
      <c r="F52" s="120">
        <v>2</v>
      </c>
      <c r="G52" s="120" t="e">
        <f>IF(F52&gt;0,VLOOKUP(C52,'PPU '!$J$6:$O$98,5,FALSE)+VLOOKUP(C52,'PPU '!$J$6:$O$98,6,FALSE),0)</f>
        <v>#N/A</v>
      </c>
      <c r="H52" s="103" t="e">
        <f t="shared" si="0"/>
        <v>#N/A</v>
      </c>
    </row>
    <row r="53" spans="1:8" ht="25.5">
      <c r="A53" s="117">
        <v>19</v>
      </c>
      <c r="B53" s="118" t="s">
        <v>150</v>
      </c>
      <c r="C53" s="118"/>
      <c r="D53" s="119" t="s">
        <v>229</v>
      </c>
      <c r="E53" s="96"/>
      <c r="F53" s="120"/>
      <c r="G53" s="120">
        <f>IF(F53&gt;0,VLOOKUP(C53,'PPU '!$J$6:$O$98,5,FALSE)+VLOOKUP(C53,'PPU '!$J$6:$O$98,6,FALSE),0)</f>
        <v>0</v>
      </c>
      <c r="H53" s="103">
        <f t="shared" si="0"/>
        <v>0</v>
      </c>
    </row>
    <row r="54" spans="1:8">
      <c r="A54" s="96"/>
      <c r="B54" s="121"/>
      <c r="C54" s="121" t="s">
        <v>119</v>
      </c>
      <c r="D54" s="122" t="s">
        <v>71</v>
      </c>
      <c r="E54" s="96" t="s">
        <v>39</v>
      </c>
      <c r="F54" s="120">
        <v>1</v>
      </c>
      <c r="G54" s="120" t="e">
        <f>IF(F54&gt;0,VLOOKUP(C54,'PPU '!$J$6:$O$98,5,FALSE)+VLOOKUP(C54,'PPU '!$J$6:$O$98,6,FALSE),0)</f>
        <v>#N/A</v>
      </c>
      <c r="H54" s="103" t="e">
        <f t="shared" si="0"/>
        <v>#N/A</v>
      </c>
    </row>
    <row r="55" spans="1:8">
      <c r="A55" s="117">
        <v>20</v>
      </c>
      <c r="B55" s="118" t="s">
        <v>150</v>
      </c>
      <c r="C55" s="124"/>
      <c r="D55" s="119" t="s">
        <v>230</v>
      </c>
      <c r="E55" s="96"/>
      <c r="F55" s="120"/>
      <c r="G55" s="120">
        <f>IF(F55&gt;0,VLOOKUP(C55,'PPU '!$J$6:$O$98,5,FALSE)+VLOOKUP(C55,'PPU '!$J$6:$O$98,6,FALSE),0)</f>
        <v>0</v>
      </c>
      <c r="H55" s="103">
        <f t="shared" si="0"/>
        <v>0</v>
      </c>
    </row>
    <row r="56" spans="1:8">
      <c r="A56" s="96"/>
      <c r="B56" s="121"/>
      <c r="C56" s="1" t="s">
        <v>123</v>
      </c>
      <c r="D56" s="122" t="s">
        <v>10</v>
      </c>
      <c r="E56" s="96" t="s">
        <v>3</v>
      </c>
      <c r="F56" s="120">
        <v>1</v>
      </c>
      <c r="G56" s="120" t="e">
        <f>IF(F56&gt;0,VLOOKUP(C56,'PPU '!$J$6:$O$98,5,FALSE)+VLOOKUP(C56,'PPU '!$J$6:$O$98,6,FALSE),0)</f>
        <v>#N/A</v>
      </c>
      <c r="H56" s="103" t="e">
        <f t="shared" si="0"/>
        <v>#N/A</v>
      </c>
    </row>
    <row r="57" spans="1:8">
      <c r="A57" s="117">
        <v>21</v>
      </c>
      <c r="B57" s="118" t="s">
        <v>148</v>
      </c>
      <c r="C57" s="124"/>
      <c r="D57" s="119" t="s">
        <v>231</v>
      </c>
      <c r="E57" s="96"/>
      <c r="F57" s="120"/>
      <c r="G57" s="120">
        <f>IF(F57&gt;0,VLOOKUP(C57,'PPU '!$J$6:$O$98,5,FALSE)+VLOOKUP(C57,'PPU '!$J$6:$O$98,6,FALSE),0)</f>
        <v>0</v>
      </c>
      <c r="H57" s="103">
        <f t="shared" si="0"/>
        <v>0</v>
      </c>
    </row>
    <row r="58" spans="1:8">
      <c r="A58" s="96"/>
      <c r="B58" s="121"/>
      <c r="C58" s="1" t="s">
        <v>113</v>
      </c>
      <c r="D58" s="122" t="s">
        <v>107</v>
      </c>
      <c r="E58" s="96" t="s">
        <v>1</v>
      </c>
      <c r="F58" s="120">
        <v>2</v>
      </c>
      <c r="G58" s="120">
        <f>IF(F58&gt;0,VLOOKUP(C58,'PPU '!$J$6:$O$98,5,FALSE)+VLOOKUP(C58,'PPU '!$J$6:$O$98,6,FALSE),0)</f>
        <v>1345.444</v>
      </c>
      <c r="H58" s="103">
        <f t="shared" si="0"/>
        <v>2690.8879999999999</v>
      </c>
    </row>
    <row r="59" spans="1:8">
      <c r="A59" s="117">
        <v>22</v>
      </c>
      <c r="B59" s="118" t="s">
        <v>150</v>
      </c>
      <c r="C59" s="124"/>
      <c r="D59" s="119" t="s">
        <v>232</v>
      </c>
      <c r="E59" s="96"/>
      <c r="F59" s="120"/>
      <c r="G59" s="120">
        <f>IF(F59&gt;0,VLOOKUP(C59,'PPU '!$J$6:$O$98,5,FALSE)+VLOOKUP(C59,'PPU '!$J$6:$O$98,6,FALSE),0)</f>
        <v>0</v>
      </c>
      <c r="H59" s="103">
        <f t="shared" si="0"/>
        <v>0</v>
      </c>
    </row>
    <row r="60" spans="1:8">
      <c r="A60" s="117"/>
      <c r="B60" s="118"/>
      <c r="C60" s="1" t="s">
        <v>414</v>
      </c>
      <c r="D60" s="122" t="s">
        <v>87</v>
      </c>
      <c r="E60" s="96" t="s">
        <v>4</v>
      </c>
      <c r="F60" s="120">
        <v>12</v>
      </c>
      <c r="G60" s="120" t="e">
        <f>IF(F60&gt;0,VLOOKUP(C60,'PPU '!$J$6:$O$98,5,FALSE)+VLOOKUP(C60,'PPU '!$J$6:$O$98,6,FALSE),0)</f>
        <v>#N/A</v>
      </c>
      <c r="H60" s="103" t="e">
        <f t="shared" si="0"/>
        <v>#N/A</v>
      </c>
    </row>
    <row r="61" spans="1:8">
      <c r="A61" s="117">
        <v>23</v>
      </c>
      <c r="B61" s="118" t="s">
        <v>152</v>
      </c>
      <c r="C61" s="124"/>
      <c r="D61" s="119" t="s">
        <v>233</v>
      </c>
      <c r="E61" s="96"/>
      <c r="F61" s="120"/>
      <c r="G61" s="120">
        <f>IF(F61&gt;0,VLOOKUP(C61,'PPU '!$J$6:$O$98,5,FALSE)+VLOOKUP(C61,'PPU '!$J$6:$O$98,6,FALSE),0)</f>
        <v>0</v>
      </c>
      <c r="H61" s="103">
        <f t="shared" si="0"/>
        <v>0</v>
      </c>
    </row>
    <row r="62" spans="1:8">
      <c r="A62" s="117"/>
      <c r="B62" s="118"/>
      <c r="C62" s="1" t="s">
        <v>37</v>
      </c>
      <c r="D62" s="122" t="s">
        <v>32</v>
      </c>
      <c r="E62" s="96" t="s">
        <v>1</v>
      </c>
      <c r="F62" s="120">
        <v>1.2</v>
      </c>
      <c r="G62" s="120" t="e">
        <f>IF(F62&gt;0,VLOOKUP(C62,'PPU '!$J$6:$O$98,5,FALSE)+VLOOKUP(C62,'PPU '!$J$6:$O$98,6,FALSE),0)</f>
        <v>#N/A</v>
      </c>
      <c r="H62" s="103" t="e">
        <f t="shared" si="0"/>
        <v>#N/A</v>
      </c>
    </row>
    <row r="63" spans="1:8">
      <c r="A63" s="117"/>
      <c r="B63" s="118"/>
      <c r="C63" s="1" t="s">
        <v>125</v>
      </c>
      <c r="D63" s="122" t="s">
        <v>38</v>
      </c>
      <c r="E63" s="96" t="s">
        <v>1</v>
      </c>
      <c r="F63" s="120">
        <v>1.2</v>
      </c>
      <c r="G63" s="120" t="e">
        <f>IF(F63&gt;0,VLOOKUP(C63,'PPU '!$J$6:$O$98,5,FALSE)+VLOOKUP(C63,'PPU '!$J$6:$O$98,6,FALSE),0)</f>
        <v>#N/A</v>
      </c>
      <c r="H63" s="103" t="e">
        <f t="shared" si="0"/>
        <v>#N/A</v>
      </c>
    </row>
    <row r="64" spans="1:8">
      <c r="A64" s="117">
        <v>24</v>
      </c>
      <c r="B64" s="118" t="s">
        <v>150</v>
      </c>
      <c r="C64" s="124"/>
      <c r="D64" s="119" t="s">
        <v>393</v>
      </c>
      <c r="E64" s="96"/>
      <c r="F64" s="120"/>
      <c r="G64" s="120">
        <f>IF(F64&gt;0,VLOOKUP(C64,'PPU '!$J$6:$O$98,5,FALSE)+VLOOKUP(C64,'PPU '!$J$6:$O$98,6,FALSE),0)</f>
        <v>0</v>
      </c>
      <c r="H64" s="103">
        <f t="shared" si="0"/>
        <v>0</v>
      </c>
    </row>
    <row r="65" spans="1:8">
      <c r="A65" s="117"/>
      <c r="B65" s="118"/>
      <c r="C65" s="1" t="s">
        <v>124</v>
      </c>
      <c r="D65" s="122" t="s">
        <v>73</v>
      </c>
      <c r="E65" s="96" t="s">
        <v>3</v>
      </c>
      <c r="F65" s="120">
        <v>1</v>
      </c>
      <c r="G65" s="120" t="e">
        <f>IF(F65&gt;0,VLOOKUP(C65,'PPU '!$J$6:$O$98,5,FALSE)+VLOOKUP(C65,'PPU '!$J$6:$O$98,6,FALSE),0)</f>
        <v>#N/A</v>
      </c>
      <c r="H65" s="103" t="e">
        <f t="shared" si="0"/>
        <v>#N/A</v>
      </c>
    </row>
    <row r="66" spans="1:8" ht="25.5">
      <c r="A66" s="117">
        <v>25</v>
      </c>
      <c r="B66" s="118" t="s">
        <v>150</v>
      </c>
      <c r="C66" s="124"/>
      <c r="D66" s="119" t="s">
        <v>234</v>
      </c>
      <c r="E66" s="96"/>
      <c r="F66" s="120"/>
      <c r="G66" s="120">
        <f>IF(F66&gt;0,VLOOKUP(C66,'PPU '!$J$6:$O$98,5,FALSE)+VLOOKUP(C66,'PPU '!$J$6:$O$98,6,FALSE),0)</f>
        <v>0</v>
      </c>
      <c r="H66" s="103">
        <f t="shared" si="0"/>
        <v>0</v>
      </c>
    </row>
    <row r="67" spans="1:8">
      <c r="A67" s="117"/>
      <c r="B67" s="118"/>
      <c r="C67" s="1" t="s">
        <v>122</v>
      </c>
      <c r="D67" s="122" t="s">
        <v>7</v>
      </c>
      <c r="E67" s="96" t="s">
        <v>93</v>
      </c>
      <c r="F67" s="120">
        <v>2</v>
      </c>
      <c r="G67" s="120" t="e">
        <f>IF(F67&gt;0,VLOOKUP(C67,'PPU '!$J$6:$O$98,5,FALSE)+VLOOKUP(C67,'PPU '!$J$6:$O$98,6,FALSE),0)</f>
        <v>#N/A</v>
      </c>
      <c r="H67" s="103" t="e">
        <f t="shared" si="0"/>
        <v>#N/A</v>
      </c>
    </row>
    <row r="68" spans="1:8" ht="25.5">
      <c r="A68" s="117">
        <v>26</v>
      </c>
      <c r="B68" s="118" t="s">
        <v>150</v>
      </c>
      <c r="C68" s="124"/>
      <c r="D68" s="119" t="s">
        <v>235</v>
      </c>
      <c r="E68" s="96"/>
      <c r="F68" s="120"/>
      <c r="G68" s="120">
        <f>IF(F68&gt;0,VLOOKUP(C68,'PPU '!$J$6:$O$98,5,FALSE)+VLOOKUP(C68,'PPU '!$J$6:$O$98,6,FALSE),0)</f>
        <v>0</v>
      </c>
      <c r="H68" s="103">
        <f t="shared" si="0"/>
        <v>0</v>
      </c>
    </row>
    <row r="69" spans="1:8">
      <c r="A69" s="117"/>
      <c r="B69" s="118"/>
      <c r="C69" s="1" t="s">
        <v>118</v>
      </c>
      <c r="D69" s="122" t="s">
        <v>70</v>
      </c>
      <c r="E69" s="96" t="s">
        <v>39</v>
      </c>
      <c r="F69" s="120">
        <v>400</v>
      </c>
      <c r="G69" s="120" t="e">
        <f>IF(F69&gt;0,VLOOKUP(C69,'PPU '!$J$6:$O$98,5,FALSE)+VLOOKUP(C69,'PPU '!$J$6:$O$98,6,FALSE),0)</f>
        <v>#N/A</v>
      </c>
      <c r="H69" s="103" t="e">
        <f t="shared" si="0"/>
        <v>#N/A</v>
      </c>
    </row>
    <row r="70" spans="1:8" ht="63.75">
      <c r="A70" s="125">
        <v>27</v>
      </c>
      <c r="B70" s="118" t="s">
        <v>150</v>
      </c>
      <c r="C70" s="124"/>
      <c r="D70" s="119" t="s">
        <v>236</v>
      </c>
      <c r="E70" s="96"/>
      <c r="F70" s="120"/>
      <c r="G70" s="120">
        <f>IF(F70&gt;0,VLOOKUP(C70,'PPU '!$J$6:$O$98,5,FALSE)+VLOOKUP(C70,'PPU '!$J$6:$O$98,6,FALSE),0)</f>
        <v>0</v>
      </c>
      <c r="H70" s="103">
        <f t="shared" si="0"/>
        <v>0</v>
      </c>
    </row>
    <row r="71" spans="1:8">
      <c r="A71" s="117"/>
      <c r="B71" s="118"/>
      <c r="C71" s="1" t="s">
        <v>120</v>
      </c>
      <c r="D71" s="122" t="s">
        <v>5</v>
      </c>
      <c r="E71" s="96" t="s">
        <v>39</v>
      </c>
      <c r="F71" s="120">
        <v>1780.3749179589843</v>
      </c>
      <c r="G71" s="120">
        <f>IF(F71&gt;0,VLOOKUP(C71,'PPU '!$J$6:$O$98,5,FALSE)+VLOOKUP(C71,'PPU '!$J$6:$O$98,6,FALSE),0)</f>
        <v>2000.3369099999995</v>
      </c>
      <c r="H71" s="103">
        <f t="shared" si="0"/>
        <v>3561349.6620315774</v>
      </c>
    </row>
    <row r="72" spans="1:8" ht="25.5">
      <c r="A72" s="117"/>
      <c r="B72" s="118"/>
      <c r="C72" s="1" t="s">
        <v>408</v>
      </c>
      <c r="D72" s="122" t="s">
        <v>24</v>
      </c>
      <c r="E72" s="96" t="s">
        <v>3</v>
      </c>
      <c r="F72" s="120">
        <v>14</v>
      </c>
      <c r="G72" s="120" t="e">
        <f>IF(F72&gt;0,VLOOKUP(C72,'PPU '!$J$6:$O$98,5,FALSE)+VLOOKUP(C72,'PPU '!$J$6:$O$98,6,FALSE),0)</f>
        <v>#N/A</v>
      </c>
      <c r="H72" s="103" t="e">
        <f t="shared" si="0"/>
        <v>#N/A</v>
      </c>
    </row>
    <row r="73" spans="1:8" ht="51">
      <c r="A73" s="117">
        <v>28</v>
      </c>
      <c r="B73" s="118" t="s">
        <v>150</v>
      </c>
      <c r="C73" s="124"/>
      <c r="D73" s="119" t="s">
        <v>237</v>
      </c>
      <c r="E73" s="96"/>
      <c r="F73" s="120"/>
      <c r="G73" s="120">
        <f>IF(F73&gt;0,VLOOKUP(C73,'PPU '!$J$6:$O$98,5,FALSE)+VLOOKUP(C73,'PPU '!$J$6:$O$98,6,FALSE),0)</f>
        <v>0</v>
      </c>
      <c r="H73" s="103">
        <f t="shared" si="0"/>
        <v>0</v>
      </c>
    </row>
    <row r="74" spans="1:8" ht="25.5">
      <c r="A74" s="117"/>
      <c r="B74" s="118"/>
      <c r="C74" s="1" t="s">
        <v>117</v>
      </c>
      <c r="D74" s="122" t="s">
        <v>110</v>
      </c>
      <c r="E74" s="96" t="s">
        <v>39</v>
      </c>
      <c r="F74" s="120">
        <v>1758.5881692558801</v>
      </c>
      <c r="G74" s="120" t="e">
        <f>IF(F74&gt;0,VLOOKUP(C74,'PPU '!$J$6:$O$98,5,FALSE)+VLOOKUP(C74,'PPU '!$J$6:$O$98,6,FALSE),0)</f>
        <v>#N/A</v>
      </c>
      <c r="H74" s="103" t="e">
        <f t="shared" si="0"/>
        <v>#N/A</v>
      </c>
    </row>
    <row r="75" spans="1:8" ht="25.5">
      <c r="A75" s="117"/>
      <c r="B75" s="118"/>
      <c r="C75" s="1" t="s">
        <v>408</v>
      </c>
      <c r="D75" s="122" t="s">
        <v>24</v>
      </c>
      <c r="E75" s="96" t="s">
        <v>3</v>
      </c>
      <c r="F75" s="120">
        <v>14</v>
      </c>
      <c r="G75" s="120" t="e">
        <f>IF(F75&gt;0,VLOOKUP(C75,'PPU '!$J$6:$O$98,5,FALSE)+VLOOKUP(C75,'PPU '!$J$6:$O$98,6,FALSE),0)</f>
        <v>#N/A</v>
      </c>
      <c r="H75" s="103" t="e">
        <f t="shared" si="0"/>
        <v>#N/A</v>
      </c>
    </row>
    <row r="76" spans="1:8" ht="102">
      <c r="A76" s="125">
        <v>29</v>
      </c>
      <c r="B76" s="118" t="s">
        <v>150</v>
      </c>
      <c r="C76" s="124"/>
      <c r="D76" s="119" t="s">
        <v>238</v>
      </c>
      <c r="E76" s="96"/>
      <c r="F76" s="120"/>
      <c r="G76" s="120">
        <f>IF(F76&gt;0,VLOOKUP(C76,'PPU '!$J$6:$O$98,5,FALSE)+VLOOKUP(C76,'PPU '!$J$6:$O$98,6,FALSE),0)</f>
        <v>0</v>
      </c>
      <c r="H76" s="103">
        <f t="shared" si="0"/>
        <v>0</v>
      </c>
    </row>
    <row r="77" spans="1:8">
      <c r="A77" s="117"/>
      <c r="B77" s="118"/>
      <c r="C77" s="1" t="s">
        <v>122</v>
      </c>
      <c r="D77" s="122" t="s">
        <v>7</v>
      </c>
      <c r="E77" s="96" t="s">
        <v>93</v>
      </c>
      <c r="F77" s="120">
        <v>1</v>
      </c>
      <c r="G77" s="120" t="e">
        <f>IF(F77&gt;0,VLOOKUP(C77,'PPU '!$J$6:$O$98,5,FALSE)+VLOOKUP(C77,'PPU '!$J$6:$O$98,6,FALSE),0)</f>
        <v>#N/A</v>
      </c>
      <c r="H77" s="103" t="e">
        <f t="shared" si="0"/>
        <v>#N/A</v>
      </c>
    </row>
    <row r="78" spans="1:8" ht="38.25">
      <c r="A78" s="117"/>
      <c r="B78" s="118"/>
      <c r="C78" s="1" t="s">
        <v>410</v>
      </c>
      <c r="D78" s="122" t="s">
        <v>127</v>
      </c>
      <c r="E78" s="96" t="s">
        <v>39</v>
      </c>
      <c r="F78" s="120">
        <v>3</v>
      </c>
      <c r="G78" s="120" t="e">
        <f>IF(F78&gt;0,VLOOKUP(C78,'PPU '!$J$6:$O$98,5,FALSE)+VLOOKUP(C78,'PPU '!$J$6:$O$98,6,FALSE),0)</f>
        <v>#N/A</v>
      </c>
      <c r="H78" s="103" t="e">
        <f t="shared" si="0"/>
        <v>#N/A</v>
      </c>
    </row>
    <row r="79" spans="1:8" ht="51">
      <c r="A79" s="125">
        <v>30</v>
      </c>
      <c r="B79" s="118" t="s">
        <v>150</v>
      </c>
      <c r="C79" s="124"/>
      <c r="D79" s="119" t="s">
        <v>239</v>
      </c>
      <c r="E79" s="96"/>
      <c r="F79" s="120"/>
      <c r="G79" s="120">
        <f>IF(F79&gt;0,VLOOKUP(C79,'PPU '!$J$6:$O$98,5,FALSE)+VLOOKUP(C79,'PPU '!$J$6:$O$98,6,FALSE),0)</f>
        <v>0</v>
      </c>
      <c r="H79" s="103">
        <f t="shared" si="0"/>
        <v>0</v>
      </c>
    </row>
    <row r="80" spans="1:8" ht="25.5">
      <c r="A80" s="117"/>
      <c r="B80" s="118"/>
      <c r="C80" s="1" t="s">
        <v>116</v>
      </c>
      <c r="D80" s="122" t="s">
        <v>82</v>
      </c>
      <c r="E80" s="96" t="s">
        <v>39</v>
      </c>
      <c r="F80" s="120">
        <v>59.28</v>
      </c>
      <c r="G80" s="120">
        <f>IF(F80&gt;0,VLOOKUP(C80,'PPU '!$J$6:$O$98,5,FALSE)+VLOOKUP(C80,'PPU '!$J$6:$O$98,6,FALSE),0)</f>
        <v>1826.3945699999999</v>
      </c>
      <c r="H80" s="103">
        <f t="shared" si="0"/>
        <v>108268.6701096</v>
      </c>
    </row>
    <row r="81" spans="1:8" ht="25.5">
      <c r="A81" s="117">
        <v>31</v>
      </c>
      <c r="B81" s="118" t="s">
        <v>148</v>
      </c>
      <c r="C81" s="124"/>
      <c r="D81" s="119" t="s">
        <v>240</v>
      </c>
      <c r="E81" s="96"/>
      <c r="F81" s="120"/>
      <c r="G81" s="120">
        <f>IF(F81&gt;0,VLOOKUP(C81,'PPU '!$J$6:$O$98,5,FALSE)+VLOOKUP(C81,'PPU '!$J$6:$O$98,6,FALSE),0)</f>
        <v>0</v>
      </c>
      <c r="H81" s="103">
        <f t="shared" si="0"/>
        <v>0</v>
      </c>
    </row>
    <row r="82" spans="1:8">
      <c r="A82" s="117"/>
      <c r="B82" s="118"/>
      <c r="C82" s="1" t="s">
        <v>112</v>
      </c>
      <c r="D82" s="122" t="s">
        <v>80</v>
      </c>
      <c r="E82" s="96" t="s">
        <v>1</v>
      </c>
      <c r="F82" s="120">
        <v>8.0110612666539733</v>
      </c>
      <c r="G82" s="120">
        <f>IF(F82&gt;0,VLOOKUP(C82,'PPU '!$J$6:$O$98,5,FALSE)+VLOOKUP(C82,'PPU '!$J$6:$O$98,6,FALSE),0)</f>
        <v>845.55304166666667</v>
      </c>
      <c r="H82" s="103">
        <f t="shared" si="0"/>
        <v>6773.7772209972863</v>
      </c>
    </row>
    <row r="83" spans="1:8">
      <c r="A83" s="117">
        <v>34</v>
      </c>
      <c r="B83" s="118" t="s">
        <v>148</v>
      </c>
      <c r="C83" s="124"/>
      <c r="D83" s="119" t="s">
        <v>241</v>
      </c>
      <c r="E83" s="96"/>
      <c r="F83" s="120"/>
      <c r="G83" s="120">
        <f>IF(F83&gt;0,VLOOKUP(C83,'PPU '!$J$6:$O$98,5,FALSE)+VLOOKUP(C83,'PPU '!$J$6:$O$98,6,FALSE),0)</f>
        <v>0</v>
      </c>
      <c r="H83" s="103">
        <f t="shared" si="0"/>
        <v>0</v>
      </c>
    </row>
    <row r="84" spans="1:8">
      <c r="A84" s="117"/>
      <c r="B84" s="118"/>
      <c r="C84" s="1" t="s">
        <v>100</v>
      </c>
      <c r="D84" s="122" t="s">
        <v>108</v>
      </c>
      <c r="E84" s="96" t="s">
        <v>2</v>
      </c>
      <c r="F84" s="120">
        <v>0.26703537555513246</v>
      </c>
      <c r="G84" s="120">
        <f>IF(F84&gt;0,VLOOKUP(C84,'PPU '!$J$6:$O$98,5,FALSE)+VLOOKUP(C84,'PPU '!$J$6:$O$98,6,FALSE),0)</f>
        <v>997.04</v>
      </c>
      <c r="H84" s="103">
        <f t="shared" ref="H84:H93" si="1">G84*F84</f>
        <v>266.24495084348928</v>
      </c>
    </row>
    <row r="85" spans="1:8">
      <c r="A85" s="68"/>
      <c r="B85" s="1"/>
      <c r="C85" s="1"/>
      <c r="D85" s="122"/>
      <c r="E85" s="96"/>
      <c r="F85" s="120"/>
      <c r="G85" s="120">
        <f>IF(F85&gt;0,VLOOKUP(C85,'PPU '!$J$6:$O$98,5,FALSE)+VLOOKUP(C85,'PPU '!$J$6:$O$98,6,FALSE),0)</f>
        <v>0</v>
      </c>
      <c r="H85" s="103">
        <f t="shared" si="1"/>
        <v>0</v>
      </c>
    </row>
    <row r="86" spans="1:8" ht="21.75" customHeight="1">
      <c r="A86" s="142"/>
      <c r="B86" s="143"/>
      <c r="C86" s="143"/>
      <c r="D86" s="144" t="s">
        <v>395</v>
      </c>
      <c r="E86" s="145"/>
      <c r="F86" s="146"/>
      <c r="G86" s="146"/>
      <c r="H86" s="147"/>
    </row>
    <row r="87" spans="1:8">
      <c r="A87" s="96"/>
      <c r="B87" s="1" t="s">
        <v>399</v>
      </c>
      <c r="C87" s="1" t="s">
        <v>26</v>
      </c>
      <c r="D87" s="122" t="s">
        <v>91</v>
      </c>
      <c r="E87" s="96" t="s">
        <v>35</v>
      </c>
      <c r="F87" s="120">
        <v>21</v>
      </c>
      <c r="G87" s="120" t="e">
        <f>IF(F87&gt;0,VLOOKUP(C87,'PPU '!$J$6:$O$98,5,FALSE)+VLOOKUP(C87,'PPU '!$J$6:$O$98,6,FALSE),0)</f>
        <v>#N/A</v>
      </c>
      <c r="H87" s="103" t="e">
        <f t="shared" si="1"/>
        <v>#N/A</v>
      </c>
    </row>
    <row r="88" spans="1:8">
      <c r="A88" s="68"/>
      <c r="B88" s="1" t="s">
        <v>399</v>
      </c>
      <c r="C88" s="1" t="s">
        <v>27</v>
      </c>
      <c r="D88" s="122" t="s">
        <v>396</v>
      </c>
      <c r="E88" s="96" t="s">
        <v>397</v>
      </c>
      <c r="F88" s="120">
        <v>1</v>
      </c>
      <c r="G88" s="120" t="e">
        <f>IF(F88&gt;0,VLOOKUP(C88,'PPU '!$J$6:$O$98,5,FALSE)+VLOOKUP(C88,'PPU '!$J$6:$O$98,6,FALSE),0)</f>
        <v>#N/A</v>
      </c>
      <c r="H88" s="103" t="e">
        <f t="shared" si="1"/>
        <v>#N/A</v>
      </c>
    </row>
    <row r="89" spans="1:8">
      <c r="A89" s="68"/>
      <c r="B89" s="1" t="s">
        <v>399</v>
      </c>
      <c r="C89" s="1" t="s">
        <v>21</v>
      </c>
      <c r="D89" s="122" t="s">
        <v>89</v>
      </c>
      <c r="E89" s="96" t="s">
        <v>2</v>
      </c>
      <c r="F89" s="120">
        <v>300</v>
      </c>
      <c r="G89" s="120" t="e">
        <f>IF(F89&gt;0,VLOOKUP(C89,'PPU '!$J$6:$O$98,5,FALSE)+VLOOKUP(C89,'PPU '!$J$6:$O$98,6,FALSE),0)</f>
        <v>#N/A</v>
      </c>
      <c r="H89" s="103" t="e">
        <f t="shared" si="1"/>
        <v>#N/A</v>
      </c>
    </row>
    <row r="90" spans="1:8">
      <c r="A90" s="96"/>
      <c r="B90" s="1" t="s">
        <v>399</v>
      </c>
      <c r="C90" s="1" t="s">
        <v>22</v>
      </c>
      <c r="D90" s="122" t="s">
        <v>90</v>
      </c>
      <c r="E90" s="96" t="s">
        <v>2</v>
      </c>
      <c r="F90" s="120">
        <v>300</v>
      </c>
      <c r="G90" s="120" t="e">
        <f>IF(F90&gt;0,VLOOKUP(C90,'PPU '!$J$6:$O$98,5,FALSE)+VLOOKUP(C90,'PPU '!$J$6:$O$98,6,FALSE),0)</f>
        <v>#N/A</v>
      </c>
      <c r="H90" s="103" t="e">
        <f t="shared" si="1"/>
        <v>#N/A</v>
      </c>
    </row>
    <row r="91" spans="1:8" ht="15" customHeight="1">
      <c r="A91" s="96"/>
      <c r="B91" s="1" t="s">
        <v>399</v>
      </c>
      <c r="C91" s="1" t="s">
        <v>23</v>
      </c>
      <c r="D91" s="122" t="s">
        <v>398</v>
      </c>
      <c r="E91" s="96" t="s">
        <v>74</v>
      </c>
      <c r="F91" s="120">
        <v>27000</v>
      </c>
      <c r="G91" s="120" t="e">
        <f>IF(F91&gt;0,VLOOKUP(C91,'PPU '!$J$6:$O$98,5,FALSE)+VLOOKUP(C91,'PPU '!$J$6:$O$98,6,FALSE),0)</f>
        <v>#N/A</v>
      </c>
      <c r="H91" s="103" t="e">
        <f t="shared" si="1"/>
        <v>#N/A</v>
      </c>
    </row>
    <row r="92" spans="1:8" ht="15" customHeight="1">
      <c r="A92" s="68"/>
      <c r="B92" s="1" t="s">
        <v>399</v>
      </c>
      <c r="C92" s="1" t="s">
        <v>412</v>
      </c>
      <c r="D92" s="122" t="s">
        <v>75</v>
      </c>
      <c r="E92" s="96" t="s">
        <v>403</v>
      </c>
      <c r="F92" s="120">
        <v>120.16591899980959</v>
      </c>
      <c r="G92" s="120" t="e">
        <f>IF(F92&gt;0,VLOOKUP(C92,'PPU '!$J$6:$O$98,5,FALSE)+VLOOKUP(C92,'PPU '!$J$6:$O$98,6,FALSE),0)</f>
        <v>#N/A</v>
      </c>
      <c r="H92" s="103" t="e">
        <f t="shared" si="1"/>
        <v>#N/A</v>
      </c>
    </row>
    <row r="93" spans="1:8" ht="15" customHeight="1">
      <c r="A93" s="68"/>
      <c r="B93" s="1"/>
      <c r="C93" s="1"/>
      <c r="D93" s="122" t="s">
        <v>404</v>
      </c>
      <c r="E93" s="96" t="s">
        <v>404</v>
      </c>
      <c r="F93" s="120"/>
      <c r="G93" s="120">
        <f>IF(F93&gt;0,VLOOKUP(C93,'PPU '!$J$6:$O$98,5,FALSE)+VLOOKUP(C93,'PPU '!$J$6:$O$98,6,FALSE),0)</f>
        <v>0</v>
      </c>
      <c r="H93" s="103">
        <f t="shared" si="1"/>
        <v>0</v>
      </c>
    </row>
    <row r="94" spans="1:8">
      <c r="A94" s="148"/>
      <c r="B94" s="149"/>
      <c r="C94" s="149"/>
      <c r="D94" s="150"/>
      <c r="E94" s="151"/>
      <c r="F94" s="152"/>
      <c r="G94" s="153" t="s">
        <v>185</v>
      </c>
      <c r="H94" s="154" t="e">
        <f>SUM(H5:H93)</f>
        <v>#N/A</v>
      </c>
    </row>
    <row r="502" spans="1:8">
      <c r="A502" s="117"/>
      <c r="B502" s="118"/>
      <c r="C502" s="1"/>
      <c r="D502" s="122" t="e">
        <f>VLOOKUP(C502,'PPU '!$J$6:$L$30,2,FALSE)</f>
        <v>#N/A</v>
      </c>
      <c r="E502" s="96" t="e">
        <f>VLOOKUP(C502,'PPU '!$J$6:$L$30,3,FALSE)</f>
        <v>#N/A</v>
      </c>
      <c r="F502" s="120"/>
      <c r="G502" s="120">
        <f>IF(F502&gt;0,VLOOKUP(C502,'PPU '!$J$6:$O$98,5,FALSE)+VLOOKUP(C502,'PPU '!$J$6:$O$98,6,FALSE),0)</f>
        <v>0</v>
      </c>
      <c r="H502" s="103">
        <f t="shared" ref="H502" si="2">G502*F502</f>
        <v>0</v>
      </c>
    </row>
  </sheetData>
  <sheetProtection algorithmName="SHA-512" hashValue="sVmRFK608Btwq3nZK+FHePpXAubmVyziworB+DV9rZDzPkaJ3fTP07FqAw7O/h3VO7GXPKTVGCQY1Ji3+9LGrA==" saltValue="gLC319HwGTwC/+XHsWAO0Q==" spinCount="100000" sheet="1" objects="1" scenarios="1" selectLockedCells="1"/>
  <autoFilter ref="A4:H94" xr:uid="{00000000-0009-0000-0000-000001000000}"/>
  <mergeCells count="3">
    <mergeCell ref="D1:D3"/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0"/>
  <sheetViews>
    <sheetView view="pageBreakPreview" zoomScale="115" zoomScaleNormal="85" zoomScaleSheetLayoutView="115" workbookViewId="0">
      <pane ySplit="4" topLeftCell="A5" activePane="bottomLeft" state="frozen"/>
      <selection activeCell="K155" sqref="K155"/>
      <selection pane="bottomLeft" activeCell="D13" sqref="D13"/>
    </sheetView>
  </sheetViews>
  <sheetFormatPr defaultColWidth="9.140625" defaultRowHeight="14.25"/>
  <cols>
    <col min="1" max="1" width="5" style="53" customWidth="1"/>
    <col min="2" max="2" width="19.28515625" style="53" bestFit="1" customWidth="1"/>
    <col min="3" max="3" width="12.140625" style="53" bestFit="1" customWidth="1"/>
    <col min="4" max="4" width="83.42578125" style="54" customWidth="1"/>
    <col min="5" max="5" width="8.42578125" style="53" customWidth="1"/>
    <col min="6" max="6" width="8.85546875" style="54" customWidth="1"/>
    <col min="7" max="7" width="11.7109375" style="54" customWidth="1"/>
    <col min="8" max="8" width="13.42578125" style="53" bestFit="1" customWidth="1"/>
    <col min="9" max="16384" width="9.140625" style="21"/>
  </cols>
  <sheetData>
    <row r="1" spans="1:14" ht="15" customHeight="1">
      <c r="A1" s="108"/>
      <c r="B1" s="58"/>
      <c r="C1" s="58"/>
      <c r="D1" s="282" t="s">
        <v>137</v>
      </c>
      <c r="E1" s="30" t="s">
        <v>138</v>
      </c>
      <c r="F1" s="30" t="s">
        <v>139</v>
      </c>
      <c r="G1" s="21"/>
      <c r="H1" s="65"/>
    </row>
    <row r="2" spans="1:14" s="104" customFormat="1" ht="15" customHeight="1">
      <c r="A2" s="109"/>
      <c r="B2" s="285"/>
      <c r="C2" s="285"/>
      <c r="D2" s="283"/>
      <c r="E2" s="30" t="s">
        <v>140</v>
      </c>
      <c r="F2" s="31">
        <v>16</v>
      </c>
      <c r="H2" s="110"/>
    </row>
    <row r="3" spans="1:14" s="104" customFormat="1" ht="15" customHeight="1">
      <c r="A3" s="111"/>
      <c r="B3" s="286"/>
      <c r="C3" s="286"/>
      <c r="D3" s="284"/>
      <c r="E3" s="35" t="s">
        <v>141</v>
      </c>
      <c r="F3" s="36">
        <v>15</v>
      </c>
      <c r="G3" s="112"/>
      <c r="H3" s="113"/>
      <c r="K3" s="105"/>
      <c r="L3" s="30"/>
      <c r="M3" s="106"/>
      <c r="N3" s="30"/>
    </row>
    <row r="4" spans="1:14">
      <c r="A4" s="107" t="s">
        <v>51</v>
      </c>
      <c r="B4" s="107" t="s">
        <v>142</v>
      </c>
      <c r="C4" s="107" t="s">
        <v>143</v>
      </c>
      <c r="D4" s="107" t="s">
        <v>144</v>
      </c>
      <c r="E4" s="107" t="s">
        <v>111</v>
      </c>
      <c r="F4" s="114" t="s">
        <v>145</v>
      </c>
      <c r="G4" s="64" t="s">
        <v>146</v>
      </c>
      <c r="H4" s="64" t="s">
        <v>147</v>
      </c>
    </row>
    <row r="5" spans="1:14">
      <c r="A5" s="42">
        <v>1</v>
      </c>
      <c r="B5" s="43" t="s">
        <v>148</v>
      </c>
      <c r="C5" s="48"/>
      <c r="D5" s="44" t="s">
        <v>149</v>
      </c>
      <c r="E5" s="42"/>
      <c r="F5" s="115"/>
      <c r="G5" s="46">
        <f>IF(F5&gt;0,VLOOKUP(C5,'PPU '!$J$6:$O$98,5,FALSE)+VLOOKUP(C5,'PPU '!$J$6:$O$98,6,FALSE),0)</f>
        <v>0</v>
      </c>
      <c r="H5" s="116">
        <f>G5*F5</f>
        <v>0</v>
      </c>
    </row>
    <row r="6" spans="1:14">
      <c r="A6" s="42"/>
      <c r="B6" s="48" t="s">
        <v>148</v>
      </c>
      <c r="C6" s="1" t="e">
        <f>VLOOKUP(D6,'PPU '!$K$8:$O$1577,8,FALSE)</f>
        <v>#N/A</v>
      </c>
      <c r="D6" s="50" t="s">
        <v>109</v>
      </c>
      <c r="E6" s="45" t="s">
        <v>2</v>
      </c>
      <c r="F6" s="46">
        <v>0.2</v>
      </c>
      <c r="G6" s="46" t="e">
        <f>IF(F6&gt;0,VLOOKUP(C6,'PPU '!$J$6:$O$98,5,FALSE)+VLOOKUP(C6,'PPU '!$J$6:$O$98,6,FALSE),0)</f>
        <v>#N/A</v>
      </c>
      <c r="H6" s="116" t="e">
        <f t="shared" ref="H6:H69" si="0">G6*F6</f>
        <v>#N/A</v>
      </c>
    </row>
    <row r="7" spans="1:14">
      <c r="A7" s="42">
        <v>2</v>
      </c>
      <c r="B7" s="43" t="s">
        <v>150</v>
      </c>
      <c r="C7" s="48"/>
      <c r="D7" s="44" t="s">
        <v>151</v>
      </c>
      <c r="E7" s="45"/>
      <c r="F7" s="46"/>
      <c r="G7" s="46">
        <f>IF(F7&gt;0,VLOOKUP(C7,'PPU '!$J$6:$O$98,5,FALSE)+VLOOKUP(C7,'PPU '!$J$6:$O$98,6,FALSE),0)</f>
        <v>0</v>
      </c>
      <c r="H7" s="116">
        <f t="shared" si="0"/>
        <v>0</v>
      </c>
    </row>
    <row r="8" spans="1:14" ht="36" customHeight="1">
      <c r="A8" s="45"/>
      <c r="B8" s="48" t="s">
        <v>150</v>
      </c>
      <c r="C8" s="1" t="e">
        <f>VLOOKUP(D8,'PPU '!$K$8:$O$1577,8,FALSE)</f>
        <v>#N/A</v>
      </c>
      <c r="D8" s="50" t="s">
        <v>127</v>
      </c>
      <c r="E8" s="45" t="s">
        <v>39</v>
      </c>
      <c r="F8" s="46">
        <v>200</v>
      </c>
      <c r="G8" s="46" t="e">
        <f>IF(F8&gt;0,VLOOKUP(C8,'PPU '!$J$6:$O$98,5,FALSE)+VLOOKUP(C8,'PPU '!$J$6:$O$98,6,FALSE),0)</f>
        <v>#N/A</v>
      </c>
      <c r="H8" s="116" t="e">
        <f t="shared" si="0"/>
        <v>#N/A</v>
      </c>
    </row>
    <row r="9" spans="1:14">
      <c r="A9" s="45"/>
      <c r="B9" s="48" t="s">
        <v>152</v>
      </c>
      <c r="C9" s="1" t="e">
        <f>VLOOKUP(D9,'PPU '!$K$8:$O$1577,8,FALSE)</f>
        <v>#N/A</v>
      </c>
      <c r="D9" s="50" t="s">
        <v>32</v>
      </c>
      <c r="E9" s="45" t="s">
        <v>1</v>
      </c>
      <c r="F9" s="46">
        <v>3</v>
      </c>
      <c r="G9" s="46" t="e">
        <f>IF(F9&gt;0,VLOOKUP(C9,'PPU '!$J$6:$O$98,5,FALSE)+VLOOKUP(C9,'PPU '!$J$6:$O$98,6,FALSE),0)</f>
        <v>#N/A</v>
      </c>
      <c r="H9" s="116" t="e">
        <f t="shared" si="0"/>
        <v>#N/A</v>
      </c>
    </row>
    <row r="10" spans="1:14">
      <c r="A10" s="45"/>
      <c r="B10" s="48" t="s">
        <v>152</v>
      </c>
      <c r="C10" s="1" t="e">
        <f>VLOOKUP(D10,'PPU '!$K$8:$O$1577,8,FALSE)</f>
        <v>#N/A</v>
      </c>
      <c r="D10" s="50" t="s">
        <v>392</v>
      </c>
      <c r="E10" s="45" t="s">
        <v>1</v>
      </c>
      <c r="F10" s="46">
        <v>3</v>
      </c>
      <c r="G10" s="46" t="e">
        <f>IF(F10&gt;0,VLOOKUP(C10,'PPU '!$J$6:$O$98,5,FALSE)+VLOOKUP(C10,'PPU '!$J$6:$O$98,6,FALSE),0)</f>
        <v>#N/A</v>
      </c>
      <c r="H10" s="116" t="e">
        <f t="shared" si="0"/>
        <v>#N/A</v>
      </c>
    </row>
    <row r="11" spans="1:14">
      <c r="A11" s="42">
        <v>3</v>
      </c>
      <c r="B11" s="43" t="s">
        <v>148</v>
      </c>
      <c r="C11" s="48"/>
      <c r="D11" s="44" t="s">
        <v>153</v>
      </c>
      <c r="E11" s="42"/>
      <c r="F11" s="46"/>
      <c r="G11" s="46">
        <f>IF(F11&gt;0,VLOOKUP(C11,'PPU '!$J$6:$O$98,5,FALSE)+VLOOKUP(C11,'PPU '!$J$6:$O$98,6,FALSE),0)</f>
        <v>0</v>
      </c>
      <c r="H11" s="116">
        <f t="shared" si="0"/>
        <v>0</v>
      </c>
    </row>
    <row r="12" spans="1:14">
      <c r="A12" s="42"/>
      <c r="B12" s="48" t="s">
        <v>148</v>
      </c>
      <c r="C12" s="1" t="e">
        <f>VLOOKUP(D12,'PPU '!$K$8:$O$1577,8,FALSE)</f>
        <v>#N/A</v>
      </c>
      <c r="D12" s="50" t="s">
        <v>109</v>
      </c>
      <c r="E12" s="45" t="s">
        <v>2</v>
      </c>
      <c r="F12" s="46">
        <v>0.30000000000000004</v>
      </c>
      <c r="G12" s="46" t="e">
        <f>IF(F12&gt;0,VLOOKUP(C12,'PPU '!$J$6:$O$98,5,FALSE)+VLOOKUP(C12,'PPU '!$J$6:$O$98,6,FALSE),0)</f>
        <v>#N/A</v>
      </c>
      <c r="H12" s="116" t="e">
        <f t="shared" si="0"/>
        <v>#N/A</v>
      </c>
    </row>
    <row r="13" spans="1:14">
      <c r="A13" s="42">
        <v>4</v>
      </c>
      <c r="B13" s="43" t="s">
        <v>152</v>
      </c>
      <c r="C13" s="48"/>
      <c r="D13" s="44" t="s">
        <v>154</v>
      </c>
      <c r="E13" s="45"/>
      <c r="F13" s="46"/>
      <c r="G13" s="46">
        <f>IF(F13&gt;0,VLOOKUP(C13,'PPU '!$J$6:$O$98,5,FALSE)+VLOOKUP(C13,'PPU '!$J$6:$O$98,6,FALSE),0)</f>
        <v>0</v>
      </c>
      <c r="H13" s="116">
        <f t="shared" si="0"/>
        <v>0</v>
      </c>
    </row>
    <row r="14" spans="1:14">
      <c r="A14" s="45"/>
      <c r="B14" s="48" t="s">
        <v>152</v>
      </c>
      <c r="C14" s="48" t="e">
        <f>VLOOKUP(D14,'PPU '!$K$8:$O$30,8,FALSE)</f>
        <v>#N/A</v>
      </c>
      <c r="D14" s="50" t="s">
        <v>80</v>
      </c>
      <c r="E14" s="45" t="s">
        <v>1</v>
      </c>
      <c r="F14" s="46">
        <v>51.2</v>
      </c>
      <c r="G14" s="46" t="e">
        <f>IF(F14&gt;0,VLOOKUP(C14,'PPU '!$J$6:$O$98,5,FALSE)+VLOOKUP(C14,'PPU '!$J$6:$O$98,6,FALSE),0)</f>
        <v>#N/A</v>
      </c>
      <c r="H14" s="116" t="e">
        <f t="shared" si="0"/>
        <v>#N/A</v>
      </c>
    </row>
    <row r="15" spans="1:14" ht="24">
      <c r="A15" s="42">
        <v>5</v>
      </c>
      <c r="B15" s="42" t="s">
        <v>155</v>
      </c>
      <c r="C15" s="45"/>
      <c r="D15" s="44" t="s">
        <v>156</v>
      </c>
      <c r="E15" s="45"/>
      <c r="F15" s="46"/>
      <c r="G15" s="46">
        <f>IF(F15&gt;0,VLOOKUP(C15,'PPU '!$J$6:$O$98,5,FALSE)+VLOOKUP(C15,'PPU '!$J$6:$O$98,6,FALSE),0)</f>
        <v>0</v>
      </c>
      <c r="H15" s="116">
        <f t="shared" si="0"/>
        <v>0</v>
      </c>
    </row>
    <row r="16" spans="1:14">
      <c r="A16" s="45"/>
      <c r="B16" s="48" t="s">
        <v>155</v>
      </c>
      <c r="C16" s="45" t="e">
        <f>VLOOKUP(D16,'PPU '!$K$8:$O$30,8,FALSE)</f>
        <v>#N/A</v>
      </c>
      <c r="D16" s="50" t="s">
        <v>8</v>
      </c>
      <c r="E16" s="45" t="s">
        <v>3</v>
      </c>
      <c r="F16" s="46">
        <v>1</v>
      </c>
      <c r="G16" s="46" t="e">
        <f>IF(F16&gt;0,VLOOKUP(C16,'PPU '!$J$6:$O$98,5,FALSE)+VLOOKUP(C16,'PPU '!$J$6:$O$98,6,FALSE),0)</f>
        <v>#N/A</v>
      </c>
      <c r="H16" s="116" t="e">
        <f t="shared" si="0"/>
        <v>#N/A</v>
      </c>
    </row>
    <row r="17" spans="1:8" ht="27" customHeight="1">
      <c r="A17" s="42">
        <v>6</v>
      </c>
      <c r="B17" s="43" t="s">
        <v>152</v>
      </c>
      <c r="C17" s="48"/>
      <c r="D17" s="44" t="s">
        <v>157</v>
      </c>
      <c r="E17" s="45"/>
      <c r="F17" s="46"/>
      <c r="G17" s="46">
        <f>IF(F17&gt;0,VLOOKUP(C17,'PPU '!$J$6:$O$98,5,FALSE)+VLOOKUP(C17,'PPU '!$J$6:$O$98,6,FALSE),0)</f>
        <v>0</v>
      </c>
      <c r="H17" s="116">
        <f t="shared" si="0"/>
        <v>0</v>
      </c>
    </row>
    <row r="18" spans="1:8">
      <c r="A18" s="45"/>
      <c r="B18" s="48" t="s">
        <v>152</v>
      </c>
      <c r="C18" s="48" t="e">
        <f>VLOOKUP(D18,'PPU '!$K$8:$O$30,8,FALSE)</f>
        <v>#N/A</v>
      </c>
      <c r="D18" s="50" t="s">
        <v>32</v>
      </c>
      <c r="E18" s="45" t="s">
        <v>1</v>
      </c>
      <c r="F18" s="46">
        <v>50</v>
      </c>
      <c r="G18" s="46" t="e">
        <f>IF(F18&gt;0,VLOOKUP(C18,'PPU '!$J$6:$O$98,5,FALSE)+VLOOKUP(C18,'PPU '!$J$6:$O$98,6,FALSE),0)</f>
        <v>#N/A</v>
      </c>
      <c r="H18" s="116" t="e">
        <f t="shared" si="0"/>
        <v>#N/A</v>
      </c>
    </row>
    <row r="19" spans="1:8">
      <c r="A19" s="45"/>
      <c r="B19" s="48" t="s">
        <v>152</v>
      </c>
      <c r="C19" s="48" t="e">
        <f>VLOOKUP(D19,'PPU '!$K$8:$O$30,8,FALSE)</f>
        <v>#N/A</v>
      </c>
      <c r="D19" s="50" t="s">
        <v>392</v>
      </c>
      <c r="E19" s="45" t="s">
        <v>1</v>
      </c>
      <c r="F19" s="46">
        <v>50</v>
      </c>
      <c r="G19" s="46" t="e">
        <f>IF(F19&gt;0,VLOOKUP(C19,'PPU '!$J$6:$O$98,5,FALSE)+VLOOKUP(C19,'PPU '!$J$6:$O$98,6,FALSE),0)</f>
        <v>#N/A</v>
      </c>
      <c r="H19" s="116" t="e">
        <f t="shared" si="0"/>
        <v>#N/A</v>
      </c>
    </row>
    <row r="20" spans="1:8">
      <c r="A20" s="42">
        <v>7</v>
      </c>
      <c r="B20" s="43" t="s">
        <v>150</v>
      </c>
      <c r="C20" s="48"/>
      <c r="D20" s="44" t="s">
        <v>158</v>
      </c>
      <c r="E20" s="45"/>
      <c r="F20" s="46"/>
      <c r="G20" s="46">
        <f>IF(F20&gt;0,VLOOKUP(C20,'PPU '!$J$6:$O$98,5,FALSE)+VLOOKUP(C20,'PPU '!$J$6:$O$98,6,FALSE),0)</f>
        <v>0</v>
      </c>
      <c r="H20" s="116">
        <f t="shared" si="0"/>
        <v>0</v>
      </c>
    </row>
    <row r="21" spans="1:8">
      <c r="A21" s="45"/>
      <c r="B21" s="48" t="s">
        <v>150</v>
      </c>
      <c r="C21" s="48" t="e">
        <f>VLOOKUP(D21,'PPU '!$K$8:$O$30,8,FALSE)</f>
        <v>#N/A</v>
      </c>
      <c r="D21" s="50" t="s">
        <v>99</v>
      </c>
      <c r="E21" s="45" t="s">
        <v>1</v>
      </c>
      <c r="F21" s="46">
        <v>20</v>
      </c>
      <c r="G21" s="46" t="e">
        <f>IF(F21&gt;0,VLOOKUP(C21,'PPU '!$J$6:$O$98,5,FALSE)+VLOOKUP(C21,'PPU '!$J$6:$O$98,6,FALSE),0)</f>
        <v>#N/A</v>
      </c>
      <c r="H21" s="116" t="e">
        <f t="shared" si="0"/>
        <v>#N/A</v>
      </c>
    </row>
    <row r="22" spans="1:8" ht="29.25" customHeight="1">
      <c r="A22" s="45"/>
      <c r="B22" s="48" t="s">
        <v>150</v>
      </c>
      <c r="C22" s="48" t="e">
        <f>VLOOKUP(D22,'PPU '!$K$8:$O$30,8,FALSE)</f>
        <v>#N/A</v>
      </c>
      <c r="D22" s="50" t="s">
        <v>127</v>
      </c>
      <c r="E22" s="45" t="s">
        <v>39</v>
      </c>
      <c r="F22" s="46">
        <v>640</v>
      </c>
      <c r="G22" s="46" t="e">
        <f>IF(F22&gt;0,VLOOKUP(C22,'PPU '!$J$6:$O$98,5,FALSE)+VLOOKUP(C22,'PPU '!$J$6:$O$98,6,FALSE),0)</f>
        <v>#N/A</v>
      </c>
      <c r="H22" s="116" t="e">
        <f t="shared" si="0"/>
        <v>#N/A</v>
      </c>
    </row>
    <row r="23" spans="1:8">
      <c r="A23" s="42">
        <v>8</v>
      </c>
      <c r="B23" s="43" t="s">
        <v>150</v>
      </c>
      <c r="C23" s="48"/>
      <c r="D23" s="44" t="s">
        <v>159</v>
      </c>
      <c r="E23" s="45"/>
      <c r="F23" s="46"/>
      <c r="G23" s="46">
        <f>IF(F23&gt;0,VLOOKUP(C23,'PPU '!$J$6:$O$98,5,FALSE)+VLOOKUP(C23,'PPU '!$J$6:$O$98,6,FALSE),0)</f>
        <v>0</v>
      </c>
      <c r="H23" s="116">
        <f t="shared" si="0"/>
        <v>0</v>
      </c>
    </row>
    <row r="24" spans="1:8">
      <c r="A24" s="45"/>
      <c r="B24" s="48" t="s">
        <v>150</v>
      </c>
      <c r="C24" s="48" t="e">
        <f>VLOOKUP(D24,'PPU '!$K$8:$O$30,8,FALSE)</f>
        <v>#N/A</v>
      </c>
      <c r="D24" s="50" t="s">
        <v>81</v>
      </c>
      <c r="E24" s="45" t="s">
        <v>3</v>
      </c>
      <c r="F24" s="46">
        <v>2</v>
      </c>
      <c r="G24" s="46" t="e">
        <f>IF(F24&gt;0,VLOOKUP(C24,'PPU '!$J$6:$O$98,5,FALSE)+VLOOKUP(C24,'PPU '!$J$6:$O$98,6,FALSE),0)</f>
        <v>#N/A</v>
      </c>
      <c r="H24" s="116" t="e">
        <f t="shared" si="0"/>
        <v>#N/A</v>
      </c>
    </row>
    <row r="25" spans="1:8">
      <c r="A25" s="45"/>
      <c r="B25" s="48" t="s">
        <v>150</v>
      </c>
      <c r="C25" s="48" t="e">
        <f>VLOOKUP(D25,'PPU '!$K$8:$O$30,8,FALSE)</f>
        <v>#N/A</v>
      </c>
      <c r="D25" s="50" t="s">
        <v>81</v>
      </c>
      <c r="E25" s="45" t="s">
        <v>3</v>
      </c>
      <c r="F25" s="46">
        <v>2</v>
      </c>
      <c r="G25" s="46" t="e">
        <f>IF(F25&gt;0,VLOOKUP(C25,'PPU '!$J$6:$O$98,5,FALSE)+VLOOKUP(C25,'PPU '!$J$6:$O$98,6,FALSE),0)</f>
        <v>#N/A</v>
      </c>
      <c r="H25" s="116" t="e">
        <f t="shared" si="0"/>
        <v>#N/A</v>
      </c>
    </row>
    <row r="26" spans="1:8">
      <c r="A26" s="45"/>
      <c r="B26" s="48" t="s">
        <v>150</v>
      </c>
      <c r="C26" s="48" t="e">
        <f>VLOOKUP(D26,'PPU '!$K$8:$O$30,8,FALSE)</f>
        <v>#N/A</v>
      </c>
      <c r="D26" s="50" t="s">
        <v>131</v>
      </c>
      <c r="E26" s="45" t="s">
        <v>3</v>
      </c>
      <c r="F26" s="46">
        <v>7</v>
      </c>
      <c r="G26" s="46" t="e">
        <f>IF(F26&gt;0,VLOOKUP(C26,'PPU '!$J$6:$O$98,5,FALSE)+VLOOKUP(C26,'PPU '!$J$6:$O$98,6,FALSE),0)</f>
        <v>#N/A</v>
      </c>
      <c r="H26" s="116" t="e">
        <f t="shared" si="0"/>
        <v>#N/A</v>
      </c>
    </row>
    <row r="27" spans="1:8">
      <c r="A27" s="45"/>
      <c r="B27" s="48" t="s">
        <v>150</v>
      </c>
      <c r="C27" s="48" t="e">
        <f>VLOOKUP(D27,'PPU '!$K$8:$O$30,8,FALSE)</f>
        <v>#N/A</v>
      </c>
      <c r="D27" s="50" t="s">
        <v>131</v>
      </c>
      <c r="E27" s="45" t="s">
        <v>3</v>
      </c>
      <c r="F27" s="46">
        <v>7</v>
      </c>
      <c r="G27" s="46" t="e">
        <f>IF(F27&gt;0,VLOOKUP(C27,'PPU '!$J$6:$O$98,5,FALSE)+VLOOKUP(C27,'PPU '!$J$6:$O$98,6,FALSE),0)</f>
        <v>#N/A</v>
      </c>
      <c r="H27" s="116" t="e">
        <f t="shared" si="0"/>
        <v>#N/A</v>
      </c>
    </row>
    <row r="28" spans="1:8">
      <c r="A28" s="42">
        <v>9</v>
      </c>
      <c r="B28" s="43" t="s">
        <v>152</v>
      </c>
      <c r="C28" s="48"/>
      <c r="D28" s="44" t="s">
        <v>160</v>
      </c>
      <c r="E28" s="45"/>
      <c r="F28" s="46"/>
      <c r="G28" s="46">
        <f>IF(F28&gt;0,VLOOKUP(C28,'PPU '!$J$6:$O$98,5,FALSE)+VLOOKUP(C28,'PPU '!$J$6:$O$98,6,FALSE),0)</f>
        <v>0</v>
      </c>
      <c r="H28" s="116">
        <f t="shared" si="0"/>
        <v>0</v>
      </c>
    </row>
    <row r="29" spans="1:8">
      <c r="A29" s="45"/>
      <c r="B29" s="48" t="s">
        <v>152</v>
      </c>
      <c r="C29" s="48" t="e">
        <f>VLOOKUP(D29,'PPU '!$K$8:$O$30,8,FALSE)</f>
        <v>#N/A</v>
      </c>
      <c r="D29" s="50" t="s">
        <v>32</v>
      </c>
      <c r="E29" s="45" t="s">
        <v>1</v>
      </c>
      <c r="F29" s="46">
        <v>0.58372701592031728</v>
      </c>
      <c r="G29" s="46" t="e">
        <f>IF(F29&gt;0,VLOOKUP(C29,'PPU '!$J$6:$O$98,5,FALSE)+VLOOKUP(C29,'PPU '!$J$6:$O$98,6,FALSE),0)</f>
        <v>#N/A</v>
      </c>
      <c r="H29" s="116" t="e">
        <f t="shared" si="0"/>
        <v>#N/A</v>
      </c>
    </row>
    <row r="30" spans="1:8">
      <c r="A30" s="45"/>
      <c r="B30" s="48" t="s">
        <v>152</v>
      </c>
      <c r="C30" s="48" t="e">
        <f>VLOOKUP(D30,'PPU '!$K$8:$O$30,8,FALSE)</f>
        <v>#N/A</v>
      </c>
      <c r="D30" s="50" t="s">
        <v>392</v>
      </c>
      <c r="E30" s="45" t="s">
        <v>1</v>
      </c>
      <c r="F30" s="46">
        <v>0.58372701592031728</v>
      </c>
      <c r="G30" s="46" t="e">
        <f>IF(F30&gt;0,VLOOKUP(C30,'PPU '!$J$6:$O$98,5,FALSE)+VLOOKUP(C30,'PPU '!$J$6:$O$98,6,FALSE),0)</f>
        <v>#N/A</v>
      </c>
      <c r="H30" s="116" t="e">
        <f t="shared" si="0"/>
        <v>#N/A</v>
      </c>
    </row>
    <row r="31" spans="1:8">
      <c r="A31" s="42">
        <v>10</v>
      </c>
      <c r="B31" s="43" t="s">
        <v>150</v>
      </c>
      <c r="C31" s="48"/>
      <c r="D31" s="44" t="s">
        <v>161</v>
      </c>
      <c r="E31" s="45"/>
      <c r="F31" s="46"/>
      <c r="G31" s="46">
        <f>IF(F31&gt;0,VLOOKUP(C31,'PPU '!$J$6:$O$98,5,FALSE)+VLOOKUP(C31,'PPU '!$J$6:$O$98,6,FALSE),0)</f>
        <v>0</v>
      </c>
      <c r="H31" s="116">
        <f t="shared" si="0"/>
        <v>0</v>
      </c>
    </row>
    <row r="32" spans="1:8">
      <c r="A32" s="45"/>
      <c r="B32" s="48" t="s">
        <v>150</v>
      </c>
      <c r="C32" s="48" t="e">
        <f>VLOOKUP(D32,'PPU '!$K$8:$O$30,8,FALSE)</f>
        <v>#N/A</v>
      </c>
      <c r="D32" s="50" t="s">
        <v>81</v>
      </c>
      <c r="E32" s="45" t="s">
        <v>3</v>
      </c>
      <c r="F32" s="46">
        <v>1</v>
      </c>
      <c r="G32" s="46" t="e">
        <f>IF(F32&gt;0,VLOOKUP(C32,'PPU '!$J$6:$O$98,5,FALSE)+VLOOKUP(C32,'PPU '!$J$6:$O$98,6,FALSE),0)</f>
        <v>#N/A</v>
      </c>
      <c r="H32" s="116" t="e">
        <f t="shared" si="0"/>
        <v>#N/A</v>
      </c>
    </row>
    <row r="33" spans="1:8">
      <c r="A33" s="45"/>
      <c r="B33" s="48" t="s">
        <v>150</v>
      </c>
      <c r="C33" s="48" t="e">
        <f>VLOOKUP(D33,'PPU '!$K$8:$O$30,8,FALSE)</f>
        <v>#N/A</v>
      </c>
      <c r="D33" s="50" t="s">
        <v>81</v>
      </c>
      <c r="E33" s="45" t="s">
        <v>3</v>
      </c>
      <c r="F33" s="46">
        <v>1</v>
      </c>
      <c r="G33" s="46" t="e">
        <f>IF(F33&gt;0,VLOOKUP(C33,'PPU '!$J$6:$O$98,5,FALSE)+VLOOKUP(C33,'PPU '!$J$6:$O$98,6,FALSE),0)</f>
        <v>#N/A</v>
      </c>
      <c r="H33" s="116" t="e">
        <f t="shared" si="0"/>
        <v>#N/A</v>
      </c>
    </row>
    <row r="34" spans="1:8" ht="25.5" customHeight="1">
      <c r="A34" s="42">
        <v>11</v>
      </c>
      <c r="B34" s="43" t="s">
        <v>152</v>
      </c>
      <c r="C34" s="48"/>
      <c r="D34" s="44" t="s">
        <v>162</v>
      </c>
      <c r="E34" s="45"/>
      <c r="F34" s="46"/>
      <c r="G34" s="46">
        <f>IF(F34&gt;0,VLOOKUP(C34,'PPU '!$J$6:$O$98,5,FALSE)+VLOOKUP(C34,'PPU '!$J$6:$O$98,6,FALSE),0)</f>
        <v>0</v>
      </c>
      <c r="H34" s="116">
        <f t="shared" si="0"/>
        <v>0</v>
      </c>
    </row>
    <row r="35" spans="1:8">
      <c r="A35" s="45"/>
      <c r="B35" s="48" t="s">
        <v>152</v>
      </c>
      <c r="C35" s="48" t="e">
        <f>VLOOKUP(D35,'PPU '!$K$8:$O$30,8,FALSE)</f>
        <v>#N/A</v>
      </c>
      <c r="D35" s="50" t="s">
        <v>32</v>
      </c>
      <c r="E35" s="45" t="s">
        <v>1</v>
      </c>
      <c r="F35" s="46">
        <v>0.5</v>
      </c>
      <c r="G35" s="46" t="e">
        <f>IF(F35&gt;0,VLOOKUP(C35,'PPU '!$J$6:$O$98,5,FALSE)+VLOOKUP(C35,'PPU '!$J$6:$O$98,6,FALSE),0)</f>
        <v>#N/A</v>
      </c>
      <c r="H35" s="116" t="e">
        <f t="shared" si="0"/>
        <v>#N/A</v>
      </c>
    </row>
    <row r="36" spans="1:8">
      <c r="A36" s="45"/>
      <c r="B36" s="48" t="s">
        <v>152</v>
      </c>
      <c r="C36" s="48" t="e">
        <f>VLOOKUP(D36,'PPU '!$K$8:$O$30,8,FALSE)</f>
        <v>#N/A</v>
      </c>
      <c r="D36" s="50" t="s">
        <v>392</v>
      </c>
      <c r="E36" s="45" t="s">
        <v>1</v>
      </c>
      <c r="F36" s="46">
        <v>0.5</v>
      </c>
      <c r="G36" s="46" t="e">
        <f>IF(F36&gt;0,VLOOKUP(C36,'PPU '!$J$6:$O$98,5,FALSE)+VLOOKUP(C36,'PPU '!$J$6:$O$98,6,FALSE),0)</f>
        <v>#N/A</v>
      </c>
      <c r="H36" s="116" t="e">
        <f t="shared" si="0"/>
        <v>#N/A</v>
      </c>
    </row>
    <row r="37" spans="1:8" ht="24" customHeight="1">
      <c r="A37" s="42">
        <v>12</v>
      </c>
      <c r="B37" s="42" t="s">
        <v>163</v>
      </c>
      <c r="C37" s="45"/>
      <c r="D37" s="44" t="s">
        <v>164</v>
      </c>
      <c r="E37" s="45"/>
      <c r="F37" s="46"/>
      <c r="G37" s="46">
        <f>IF(F37&gt;0,VLOOKUP(C37,'PPU '!$J$6:$O$98,5,FALSE)+VLOOKUP(C37,'PPU '!$J$6:$O$98,6,FALSE),0)</f>
        <v>0</v>
      </c>
      <c r="H37" s="116">
        <f t="shared" si="0"/>
        <v>0</v>
      </c>
    </row>
    <row r="38" spans="1:8">
      <c r="A38" s="45"/>
      <c r="B38" s="45" t="s">
        <v>150</v>
      </c>
      <c r="C38" s="45" t="e">
        <f>VLOOKUP(D38,'PPU '!$K$8:$O$30,8,FALSE)</f>
        <v>#N/A</v>
      </c>
      <c r="D38" s="50" t="s">
        <v>131</v>
      </c>
      <c r="E38" s="45" t="s">
        <v>3</v>
      </c>
      <c r="F38" s="46">
        <v>5</v>
      </c>
      <c r="G38" s="46" t="e">
        <f>IF(F38&gt;0,VLOOKUP(C38,'PPU '!$J$6:$O$98,5,FALSE)+VLOOKUP(C38,'PPU '!$J$6:$O$98,6,FALSE),0)</f>
        <v>#N/A</v>
      </c>
      <c r="H38" s="116" t="e">
        <f t="shared" si="0"/>
        <v>#N/A</v>
      </c>
    </row>
    <row r="39" spans="1:8">
      <c r="A39" s="45"/>
      <c r="B39" s="45" t="s">
        <v>150</v>
      </c>
      <c r="C39" s="45" t="e">
        <f>VLOOKUP(D39,'PPU '!$K$8:$O$30,8,FALSE)</f>
        <v>#N/A</v>
      </c>
      <c r="D39" s="50" t="s">
        <v>131</v>
      </c>
      <c r="E39" s="45" t="s">
        <v>3</v>
      </c>
      <c r="F39" s="46">
        <v>5</v>
      </c>
      <c r="G39" s="46" t="e">
        <f>IF(F39&gt;0,VLOOKUP(C39,'PPU '!$J$6:$O$98,5,FALSE)+VLOOKUP(C39,'PPU '!$J$6:$O$98,6,FALSE),0)</f>
        <v>#N/A</v>
      </c>
      <c r="H39" s="116" t="e">
        <f t="shared" si="0"/>
        <v>#N/A</v>
      </c>
    </row>
    <row r="40" spans="1:8">
      <c r="A40" s="45"/>
      <c r="B40" s="45" t="s">
        <v>152</v>
      </c>
      <c r="C40" s="45" t="e">
        <f>VLOOKUP(D40,'PPU '!$K$8:$O$30,8,FALSE)</f>
        <v>#N/A</v>
      </c>
      <c r="D40" s="50" t="s">
        <v>32</v>
      </c>
      <c r="E40" s="45" t="s">
        <v>1</v>
      </c>
      <c r="F40" s="46">
        <v>5</v>
      </c>
      <c r="G40" s="46" t="e">
        <f>IF(F40&gt;0,VLOOKUP(C40,'PPU '!$J$6:$O$98,5,FALSE)+VLOOKUP(C40,'PPU '!$J$6:$O$98,6,FALSE),0)</f>
        <v>#N/A</v>
      </c>
      <c r="H40" s="116" t="e">
        <f t="shared" si="0"/>
        <v>#N/A</v>
      </c>
    </row>
    <row r="41" spans="1:8">
      <c r="A41" s="45"/>
      <c r="B41" s="48" t="s">
        <v>152</v>
      </c>
      <c r="C41" s="45" t="e">
        <f>VLOOKUP(D41,'PPU '!$K$8:$O$30,8,FALSE)</f>
        <v>#N/A</v>
      </c>
      <c r="D41" s="50" t="s">
        <v>392</v>
      </c>
      <c r="E41" s="45" t="s">
        <v>1</v>
      </c>
      <c r="F41" s="46">
        <v>5</v>
      </c>
      <c r="G41" s="46" t="e">
        <f>IF(F41&gt;0,VLOOKUP(C41,'PPU '!$J$6:$O$98,5,FALSE)+VLOOKUP(C41,'PPU '!$J$6:$O$98,6,FALSE),0)</f>
        <v>#N/A</v>
      </c>
      <c r="H41" s="116" t="e">
        <f t="shared" si="0"/>
        <v>#N/A</v>
      </c>
    </row>
    <row r="42" spans="1:8">
      <c r="A42" s="42">
        <v>13</v>
      </c>
      <c r="B42" s="42" t="s">
        <v>163</v>
      </c>
      <c r="C42" s="45"/>
      <c r="D42" s="44" t="s">
        <v>165</v>
      </c>
      <c r="E42" s="45"/>
      <c r="F42" s="46"/>
      <c r="G42" s="46">
        <f>IF(F42&gt;0,VLOOKUP(C42,'PPU '!$J$6:$O$98,5,FALSE)+VLOOKUP(C42,'PPU '!$J$6:$O$98,6,FALSE),0)</f>
        <v>0</v>
      </c>
      <c r="H42" s="116">
        <f t="shared" si="0"/>
        <v>0</v>
      </c>
    </row>
    <row r="43" spans="1:8">
      <c r="A43" s="45"/>
      <c r="B43" s="45" t="s">
        <v>150</v>
      </c>
      <c r="C43" s="45" t="e">
        <f>VLOOKUP(D43,'PPU '!$K$8:$O$30,8,FALSE)</f>
        <v>#N/A</v>
      </c>
      <c r="D43" s="50" t="s">
        <v>81</v>
      </c>
      <c r="E43" s="45" t="s">
        <v>3</v>
      </c>
      <c r="F43" s="46">
        <v>1</v>
      </c>
      <c r="G43" s="46" t="e">
        <f>IF(F43&gt;0,VLOOKUP(C43,'PPU '!$J$6:$O$98,5,FALSE)+VLOOKUP(C43,'PPU '!$J$6:$O$98,6,FALSE),0)</f>
        <v>#N/A</v>
      </c>
      <c r="H43" s="116" t="e">
        <f t="shared" si="0"/>
        <v>#N/A</v>
      </c>
    </row>
    <row r="44" spans="1:8">
      <c r="A44" s="45"/>
      <c r="B44" s="45" t="s">
        <v>150</v>
      </c>
      <c r="C44" s="45" t="e">
        <f>VLOOKUP(D44,'PPU '!$K$8:$O$30,8,FALSE)</f>
        <v>#N/A</v>
      </c>
      <c r="D44" s="50" t="s">
        <v>81</v>
      </c>
      <c r="E44" s="45" t="s">
        <v>3</v>
      </c>
      <c r="F44" s="46">
        <v>1</v>
      </c>
      <c r="G44" s="46" t="e">
        <f>IF(F44&gt;0,VLOOKUP(C44,'PPU '!$J$6:$O$98,5,FALSE)+VLOOKUP(C44,'PPU '!$J$6:$O$98,6,FALSE),0)</f>
        <v>#N/A</v>
      </c>
      <c r="H44" s="116" t="e">
        <f t="shared" si="0"/>
        <v>#N/A</v>
      </c>
    </row>
    <row r="45" spans="1:8">
      <c r="A45" s="45"/>
      <c r="B45" s="45" t="s">
        <v>152</v>
      </c>
      <c r="C45" s="45" t="e">
        <f>VLOOKUP(D45,'PPU '!$K$8:$O$30,8,FALSE)</f>
        <v>#N/A</v>
      </c>
      <c r="D45" s="50" t="s">
        <v>32</v>
      </c>
      <c r="E45" s="45" t="s">
        <v>1</v>
      </c>
      <c r="F45" s="46">
        <v>5</v>
      </c>
      <c r="G45" s="46" t="e">
        <f>IF(F45&gt;0,VLOOKUP(C45,'PPU '!$J$6:$O$98,5,FALSE)+VLOOKUP(C45,'PPU '!$J$6:$O$98,6,FALSE),0)</f>
        <v>#N/A</v>
      </c>
      <c r="H45" s="116" t="e">
        <f t="shared" si="0"/>
        <v>#N/A</v>
      </c>
    </row>
    <row r="46" spans="1:8">
      <c r="A46" s="45"/>
      <c r="B46" s="45" t="s">
        <v>152</v>
      </c>
      <c r="C46" s="45" t="e">
        <f>VLOOKUP(D46,'PPU '!$K$8:$O$30,8,FALSE)</f>
        <v>#N/A</v>
      </c>
      <c r="D46" s="50" t="s">
        <v>392</v>
      </c>
      <c r="E46" s="45" t="s">
        <v>1</v>
      </c>
      <c r="F46" s="46">
        <v>5</v>
      </c>
      <c r="G46" s="46" t="e">
        <f>IF(F46&gt;0,VLOOKUP(C46,'PPU '!$J$6:$O$98,5,FALSE)+VLOOKUP(C46,'PPU '!$J$6:$O$98,6,FALSE),0)</f>
        <v>#N/A</v>
      </c>
      <c r="H46" s="116" t="e">
        <f t="shared" si="0"/>
        <v>#N/A</v>
      </c>
    </row>
    <row r="47" spans="1:8">
      <c r="A47" s="42">
        <v>14</v>
      </c>
      <c r="B47" s="42" t="s">
        <v>163</v>
      </c>
      <c r="C47" s="45"/>
      <c r="D47" s="44" t="s">
        <v>166</v>
      </c>
      <c r="E47" s="45"/>
      <c r="F47" s="46"/>
      <c r="G47" s="46">
        <f>IF(F47&gt;0,VLOOKUP(C47,'PPU '!$J$6:$O$98,5,FALSE)+VLOOKUP(C47,'PPU '!$J$6:$O$98,6,FALSE),0)</f>
        <v>0</v>
      </c>
      <c r="H47" s="116">
        <f t="shared" si="0"/>
        <v>0</v>
      </c>
    </row>
    <row r="48" spans="1:8" ht="24">
      <c r="A48" s="45"/>
      <c r="B48" s="45" t="s">
        <v>150</v>
      </c>
      <c r="C48" s="45" t="e">
        <f>VLOOKUP(D48,'PPU '!$K$8:$O$30,8,FALSE)</f>
        <v>#N/A</v>
      </c>
      <c r="D48" s="50" t="s">
        <v>83</v>
      </c>
      <c r="E48" s="45" t="s">
        <v>3</v>
      </c>
      <c r="F48" s="46">
        <v>1</v>
      </c>
      <c r="G48" s="46" t="e">
        <f>IF(F48&gt;0,VLOOKUP(C48,'PPU '!$J$6:$O$98,5,FALSE)+VLOOKUP(C48,'PPU '!$J$6:$O$98,6,FALSE),0)</f>
        <v>#N/A</v>
      </c>
      <c r="H48" s="116" t="e">
        <f t="shared" si="0"/>
        <v>#N/A</v>
      </c>
    </row>
    <row r="49" spans="1:8" ht="24">
      <c r="A49" s="45"/>
      <c r="B49" s="45" t="s">
        <v>150</v>
      </c>
      <c r="C49" s="45" t="e">
        <f>VLOOKUP(D49,'PPU '!$K$8:$O$30,8,FALSE)</f>
        <v>#N/A</v>
      </c>
      <c r="D49" s="50" t="s">
        <v>83</v>
      </c>
      <c r="E49" s="45" t="s">
        <v>3</v>
      </c>
      <c r="F49" s="46">
        <v>1</v>
      </c>
      <c r="G49" s="46" t="e">
        <f>IF(F49&gt;0,VLOOKUP(C49,'PPU '!$J$6:$O$98,5,FALSE)+VLOOKUP(C49,'PPU '!$J$6:$O$98,6,FALSE),0)</f>
        <v>#N/A</v>
      </c>
      <c r="H49" s="116" t="e">
        <f t="shared" si="0"/>
        <v>#N/A</v>
      </c>
    </row>
    <row r="50" spans="1:8">
      <c r="A50" s="45"/>
      <c r="B50" s="45" t="s">
        <v>152</v>
      </c>
      <c r="C50" s="45" t="e">
        <f>VLOOKUP(D50,'PPU '!$K$8:$O$30,8,FALSE)</f>
        <v>#N/A</v>
      </c>
      <c r="D50" s="50" t="s">
        <v>32</v>
      </c>
      <c r="E50" s="45" t="s">
        <v>1</v>
      </c>
      <c r="F50" s="46">
        <v>2</v>
      </c>
      <c r="G50" s="46" t="e">
        <f>IF(F50&gt;0,VLOOKUP(C50,'PPU '!$J$6:$O$98,5,FALSE)+VLOOKUP(C50,'PPU '!$J$6:$O$98,6,FALSE),0)</f>
        <v>#N/A</v>
      </c>
      <c r="H50" s="116" t="e">
        <f t="shared" si="0"/>
        <v>#N/A</v>
      </c>
    </row>
    <row r="51" spans="1:8">
      <c r="A51" s="45"/>
      <c r="B51" s="48" t="s">
        <v>152</v>
      </c>
      <c r="C51" s="45" t="e">
        <f>VLOOKUP(D51,'PPU '!$K$8:$O$30,8,FALSE)</f>
        <v>#N/A</v>
      </c>
      <c r="D51" s="50" t="s">
        <v>38</v>
      </c>
      <c r="E51" s="45" t="s">
        <v>1</v>
      </c>
      <c r="F51" s="46">
        <v>2</v>
      </c>
      <c r="G51" s="46" t="e">
        <f>IF(F51&gt;0,VLOOKUP(C51,'PPU '!$J$6:$O$98,5,FALSE)+VLOOKUP(C51,'PPU '!$J$6:$O$98,6,FALSE),0)</f>
        <v>#N/A</v>
      </c>
      <c r="H51" s="116" t="e">
        <f t="shared" si="0"/>
        <v>#N/A</v>
      </c>
    </row>
    <row r="52" spans="1:8">
      <c r="A52" s="42">
        <v>15</v>
      </c>
      <c r="B52" s="43" t="s">
        <v>150</v>
      </c>
      <c r="C52" s="48"/>
      <c r="D52" s="44" t="s">
        <v>167</v>
      </c>
      <c r="E52" s="45"/>
      <c r="F52" s="46"/>
      <c r="G52" s="46">
        <f>IF(F52&gt;0,VLOOKUP(C52,'PPU '!$J$6:$O$98,5,FALSE)+VLOOKUP(C52,'PPU '!$J$6:$O$98,6,FALSE),0)</f>
        <v>0</v>
      </c>
      <c r="H52" s="116">
        <f t="shared" si="0"/>
        <v>0</v>
      </c>
    </row>
    <row r="53" spans="1:8" ht="37.5" customHeight="1">
      <c r="A53" s="45"/>
      <c r="B53" s="48" t="s">
        <v>150</v>
      </c>
      <c r="C53" s="48" t="e">
        <f>VLOOKUP(D53,'PPU '!$K$8:$O$30,8,FALSE)</f>
        <v>#N/A</v>
      </c>
      <c r="D53" s="50" t="s">
        <v>127</v>
      </c>
      <c r="E53" s="45" t="s">
        <v>39</v>
      </c>
      <c r="F53" s="46">
        <v>28.8</v>
      </c>
      <c r="G53" s="46" t="e">
        <f>IF(F53&gt;0,VLOOKUP(C53,'PPU '!$J$6:$O$98,5,FALSE)+VLOOKUP(C53,'PPU '!$J$6:$O$98,6,FALSE),0)</f>
        <v>#N/A</v>
      </c>
      <c r="H53" s="116" t="e">
        <f t="shared" si="0"/>
        <v>#N/A</v>
      </c>
    </row>
    <row r="54" spans="1:8">
      <c r="A54" s="45"/>
      <c r="B54" s="48" t="s">
        <v>152</v>
      </c>
      <c r="C54" s="48" t="e">
        <f>VLOOKUP(D54,'PPU '!$K$8:$O$30,8,FALSE)</f>
        <v>#N/A</v>
      </c>
      <c r="D54" s="50" t="s">
        <v>32</v>
      </c>
      <c r="E54" s="45" t="s">
        <v>1</v>
      </c>
      <c r="F54" s="46">
        <v>2</v>
      </c>
      <c r="G54" s="46" t="e">
        <f>IF(F54&gt;0,VLOOKUP(C54,'PPU '!$J$6:$O$98,5,FALSE)+VLOOKUP(C54,'PPU '!$J$6:$O$98,6,FALSE),0)</f>
        <v>#N/A</v>
      </c>
      <c r="H54" s="116" t="e">
        <f t="shared" si="0"/>
        <v>#N/A</v>
      </c>
    </row>
    <row r="55" spans="1:8">
      <c r="A55" s="45"/>
      <c r="B55" s="48" t="s">
        <v>152</v>
      </c>
      <c r="C55" s="48" t="e">
        <f>VLOOKUP(D55,'PPU '!$K$8:$O$30,8,FALSE)</f>
        <v>#N/A</v>
      </c>
      <c r="D55" s="50" t="s">
        <v>38</v>
      </c>
      <c r="E55" s="45" t="s">
        <v>1</v>
      </c>
      <c r="F55" s="46">
        <v>2</v>
      </c>
      <c r="G55" s="46" t="e">
        <f>IF(F55&gt;0,VLOOKUP(C55,'PPU '!$J$6:$O$98,5,FALSE)+VLOOKUP(C55,'PPU '!$J$6:$O$98,6,FALSE),0)</f>
        <v>#N/A</v>
      </c>
      <c r="H55" s="116" t="e">
        <f t="shared" si="0"/>
        <v>#N/A</v>
      </c>
    </row>
    <row r="56" spans="1:8">
      <c r="A56" s="42">
        <v>16</v>
      </c>
      <c r="B56" s="42" t="s">
        <v>163</v>
      </c>
      <c r="C56" s="45"/>
      <c r="D56" s="44" t="s">
        <v>168</v>
      </c>
      <c r="E56" s="45"/>
      <c r="F56" s="46"/>
      <c r="G56" s="46">
        <f>IF(F56&gt;0,VLOOKUP(C56,'PPU '!$J$6:$O$98,5,FALSE)+VLOOKUP(C56,'PPU '!$J$6:$O$98,6,FALSE),0)</f>
        <v>0</v>
      </c>
      <c r="H56" s="116">
        <f t="shared" si="0"/>
        <v>0</v>
      </c>
    </row>
    <row r="57" spans="1:8" ht="24">
      <c r="A57" s="45"/>
      <c r="B57" s="48" t="s">
        <v>150</v>
      </c>
      <c r="C57" s="45" t="e">
        <f>VLOOKUP(D57,'PPU '!$K$8:$O$30,8,FALSE)</f>
        <v>#N/A</v>
      </c>
      <c r="D57" s="50" t="s">
        <v>83</v>
      </c>
      <c r="E57" s="45" t="s">
        <v>3</v>
      </c>
      <c r="F57" s="46">
        <v>1</v>
      </c>
      <c r="G57" s="46" t="e">
        <f>IF(F57&gt;0,VLOOKUP(C57,'PPU '!$J$6:$O$98,5,FALSE)+VLOOKUP(C57,'PPU '!$J$6:$O$98,6,FALSE),0)</f>
        <v>#N/A</v>
      </c>
      <c r="H57" s="116" t="e">
        <f t="shared" si="0"/>
        <v>#N/A</v>
      </c>
    </row>
    <row r="58" spans="1:8" ht="24">
      <c r="A58" s="45"/>
      <c r="B58" s="48" t="s">
        <v>150</v>
      </c>
      <c r="C58" s="45" t="e">
        <f>VLOOKUP(D58,'PPU '!$K$8:$O$30,8,FALSE)</f>
        <v>#N/A</v>
      </c>
      <c r="D58" s="50" t="s">
        <v>83</v>
      </c>
      <c r="E58" s="45" t="s">
        <v>3</v>
      </c>
      <c r="F58" s="46">
        <v>1</v>
      </c>
      <c r="G58" s="46" t="e">
        <f>IF(F58&gt;0,VLOOKUP(C58,'PPU '!$J$6:$O$98,5,FALSE)+VLOOKUP(C58,'PPU '!$J$6:$O$98,6,FALSE),0)</f>
        <v>#N/A</v>
      </c>
      <c r="H58" s="116" t="e">
        <f t="shared" si="0"/>
        <v>#N/A</v>
      </c>
    </row>
    <row r="59" spans="1:8">
      <c r="A59" s="45"/>
      <c r="B59" s="48" t="s">
        <v>152</v>
      </c>
      <c r="C59" s="45" t="e">
        <f>VLOOKUP(D59,'PPU '!$K$8:$O$30,8,FALSE)</f>
        <v>#N/A</v>
      </c>
      <c r="D59" s="50" t="s">
        <v>30</v>
      </c>
      <c r="E59" s="45" t="s">
        <v>1</v>
      </c>
      <c r="F59" s="46">
        <v>1</v>
      </c>
      <c r="G59" s="46" t="e">
        <f>IF(F59&gt;0,VLOOKUP(C59,'PPU '!$J$6:$O$98,5,FALSE)+VLOOKUP(C59,'PPU '!$J$6:$O$98,6,FALSE),0)</f>
        <v>#N/A</v>
      </c>
      <c r="H59" s="116" t="e">
        <f t="shared" si="0"/>
        <v>#N/A</v>
      </c>
    </row>
    <row r="60" spans="1:8">
      <c r="A60" s="45"/>
      <c r="B60" s="48" t="s">
        <v>152</v>
      </c>
      <c r="C60" s="45" t="e">
        <f>VLOOKUP(D60,'PPU '!$K$8:$O$30,8,FALSE)</f>
        <v>#N/A</v>
      </c>
      <c r="D60" s="50" t="s">
        <v>38</v>
      </c>
      <c r="E60" s="45" t="s">
        <v>1</v>
      </c>
      <c r="F60" s="46">
        <v>1</v>
      </c>
      <c r="G60" s="46" t="e">
        <f>IF(F60&gt;0,VLOOKUP(C60,'PPU '!$J$6:$O$98,5,FALSE)+VLOOKUP(C60,'PPU '!$J$6:$O$98,6,FALSE),0)</f>
        <v>#N/A</v>
      </c>
      <c r="H60" s="116" t="e">
        <f t="shared" si="0"/>
        <v>#N/A</v>
      </c>
    </row>
    <row r="61" spans="1:8">
      <c r="A61" s="42">
        <v>21</v>
      </c>
      <c r="B61" s="43" t="s">
        <v>148</v>
      </c>
      <c r="C61" s="48"/>
      <c r="D61" s="44" t="s">
        <v>169</v>
      </c>
      <c r="E61" s="42"/>
      <c r="F61" s="46"/>
      <c r="G61" s="46">
        <f>IF(F61&gt;0,VLOOKUP(C61,'PPU '!$J$6:$O$98,5,FALSE)+VLOOKUP(C61,'PPU '!$J$6:$O$98,6,FALSE),0)</f>
        <v>0</v>
      </c>
      <c r="H61" s="116">
        <f t="shared" si="0"/>
        <v>0</v>
      </c>
    </row>
    <row r="62" spans="1:8">
      <c r="A62" s="42"/>
      <c r="B62" s="48" t="s">
        <v>148</v>
      </c>
      <c r="C62" s="48" t="e">
        <f>VLOOKUP(D62,'PPU '!$K$8:$O$30,8,FALSE)</f>
        <v>#N/A</v>
      </c>
      <c r="D62" s="50" t="s">
        <v>80</v>
      </c>
      <c r="E62" s="45" t="s">
        <v>1</v>
      </c>
      <c r="F62" s="46">
        <v>15.079644737231007</v>
      </c>
      <c r="G62" s="46" t="e">
        <f>IF(F62&gt;0,VLOOKUP(C62,'PPU '!$J$6:$O$98,5,FALSE)+VLOOKUP(C62,'PPU '!$J$6:$O$98,6,FALSE),0)</f>
        <v>#N/A</v>
      </c>
      <c r="H62" s="116" t="e">
        <f t="shared" si="0"/>
        <v>#N/A</v>
      </c>
    </row>
    <row r="63" spans="1:8" ht="24">
      <c r="A63" s="42">
        <v>22</v>
      </c>
      <c r="B63" s="43" t="s">
        <v>150</v>
      </c>
      <c r="C63" s="48"/>
      <c r="D63" s="44" t="s">
        <v>170</v>
      </c>
      <c r="E63" s="45"/>
      <c r="F63" s="46"/>
      <c r="G63" s="46">
        <f>IF(F63&gt;0,VLOOKUP(C63,'PPU '!$J$6:$O$98,5,FALSE)+VLOOKUP(C63,'PPU '!$J$6:$O$98,6,FALSE),0)</f>
        <v>0</v>
      </c>
      <c r="H63" s="116">
        <f t="shared" si="0"/>
        <v>0</v>
      </c>
    </row>
    <row r="64" spans="1:8">
      <c r="A64" s="45"/>
      <c r="B64" s="48" t="s">
        <v>150</v>
      </c>
      <c r="C64" s="48" t="e">
        <f>VLOOKUP(D64,'PPU '!$K$8:$O$30,8,FALSE)</f>
        <v>#N/A</v>
      </c>
      <c r="D64" s="50" t="s">
        <v>106</v>
      </c>
      <c r="E64" s="45" t="s">
        <v>39</v>
      </c>
      <c r="F64" s="46">
        <v>300</v>
      </c>
      <c r="G64" s="46" t="e">
        <f>IF(F64&gt;0,VLOOKUP(C64,'PPU '!$J$6:$O$98,5,FALSE)+VLOOKUP(C64,'PPU '!$J$6:$O$98,6,FALSE),0)</f>
        <v>#N/A</v>
      </c>
      <c r="H64" s="116" t="e">
        <f t="shared" si="0"/>
        <v>#N/A</v>
      </c>
    </row>
    <row r="65" spans="1:8" ht="30.75" customHeight="1">
      <c r="A65" s="42">
        <v>23</v>
      </c>
      <c r="B65" s="43" t="s">
        <v>150</v>
      </c>
      <c r="C65" s="48"/>
      <c r="D65" s="44" t="s">
        <v>171</v>
      </c>
      <c r="E65" s="45"/>
      <c r="F65" s="46"/>
      <c r="G65" s="46">
        <f>IF(F65&gt;0,VLOOKUP(C65,'PPU '!$J$6:$O$98,5,FALSE)+VLOOKUP(C65,'PPU '!$J$6:$O$98,6,FALSE),0)</f>
        <v>0</v>
      </c>
      <c r="H65" s="116">
        <f t="shared" si="0"/>
        <v>0</v>
      </c>
    </row>
    <row r="66" spans="1:8">
      <c r="A66" s="45"/>
      <c r="B66" s="48" t="s">
        <v>150</v>
      </c>
      <c r="C66" s="48" t="e">
        <f>VLOOKUP(D66,'PPU '!$K$8:$O$30,8,FALSE)</f>
        <v>#N/A</v>
      </c>
      <c r="D66" s="50" t="s">
        <v>36</v>
      </c>
      <c r="E66" s="45" t="s">
        <v>39</v>
      </c>
      <c r="F66" s="46">
        <v>720</v>
      </c>
      <c r="G66" s="46" t="e">
        <f>IF(F66&gt;0,VLOOKUP(C66,'PPU '!$J$6:$O$98,5,FALSE)+VLOOKUP(C66,'PPU '!$J$6:$O$98,6,FALSE),0)</f>
        <v>#N/A</v>
      </c>
      <c r="H66" s="116" t="e">
        <f t="shared" si="0"/>
        <v>#N/A</v>
      </c>
    </row>
    <row r="67" spans="1:8">
      <c r="A67" s="42">
        <v>24</v>
      </c>
      <c r="B67" s="43" t="s">
        <v>152</v>
      </c>
      <c r="C67" s="48"/>
      <c r="D67" s="44" t="s">
        <v>172</v>
      </c>
      <c r="E67" s="45"/>
      <c r="F67" s="46"/>
      <c r="G67" s="46">
        <f>IF(F67&gt;0,VLOOKUP(C67,'PPU '!$J$6:$O$98,5,FALSE)+VLOOKUP(C67,'PPU '!$J$6:$O$98,6,FALSE),0)</f>
        <v>0</v>
      </c>
      <c r="H67" s="116">
        <f t="shared" si="0"/>
        <v>0</v>
      </c>
    </row>
    <row r="68" spans="1:8">
      <c r="A68" s="45"/>
      <c r="B68" s="48" t="s">
        <v>152</v>
      </c>
      <c r="C68" s="48" t="e">
        <f>VLOOKUP(D68,'PPU '!$K$8:$O$30,8,FALSE)</f>
        <v>#N/A</v>
      </c>
      <c r="D68" s="50" t="s">
        <v>72</v>
      </c>
      <c r="E68" s="45" t="s">
        <v>3</v>
      </c>
      <c r="F68" s="46">
        <v>1</v>
      </c>
      <c r="G68" s="46" t="e">
        <f>IF(F68&gt;0,VLOOKUP(C68,'PPU '!$J$6:$O$98,5,FALSE)+VLOOKUP(C68,'PPU '!$J$6:$O$98,6,FALSE),0)</f>
        <v>#N/A</v>
      </c>
      <c r="H68" s="116" t="e">
        <f t="shared" si="0"/>
        <v>#N/A</v>
      </c>
    </row>
    <row r="69" spans="1:8" ht="36">
      <c r="A69" s="42">
        <v>25</v>
      </c>
      <c r="B69" s="43" t="s">
        <v>152</v>
      </c>
      <c r="C69" s="48"/>
      <c r="D69" s="44" t="s">
        <v>173</v>
      </c>
      <c r="E69" s="45"/>
      <c r="F69" s="46"/>
      <c r="G69" s="46">
        <f>IF(F69&gt;0,VLOOKUP(C69,'PPU '!$J$6:$O$98,5,FALSE)+VLOOKUP(C69,'PPU '!$J$6:$O$98,6,FALSE),0)</f>
        <v>0</v>
      </c>
      <c r="H69" s="116">
        <f t="shared" si="0"/>
        <v>0</v>
      </c>
    </row>
    <row r="70" spans="1:8">
      <c r="A70" s="45"/>
      <c r="B70" s="48" t="s">
        <v>152</v>
      </c>
      <c r="C70" s="48" t="e">
        <f>VLOOKUP(D70,'PPU '!$K$8:$O$30,8,FALSE)</f>
        <v>#N/A</v>
      </c>
      <c r="D70" s="50" t="s">
        <v>32</v>
      </c>
      <c r="E70" s="45" t="s">
        <v>1</v>
      </c>
      <c r="F70" s="46">
        <v>5</v>
      </c>
      <c r="G70" s="46" t="e">
        <f>IF(F70&gt;0,VLOOKUP(C70,'PPU '!$J$6:$O$98,5,FALSE)+VLOOKUP(C70,'PPU '!$J$6:$O$98,6,FALSE),0)</f>
        <v>#N/A</v>
      </c>
      <c r="H70" s="116" t="e">
        <f t="shared" ref="H70:H118" si="1">G70*F70</f>
        <v>#N/A</v>
      </c>
    </row>
    <row r="71" spans="1:8">
      <c r="A71" s="45"/>
      <c r="B71" s="48" t="s">
        <v>152</v>
      </c>
      <c r="C71" s="48" t="e">
        <f>VLOOKUP(D71,'PPU '!$K$8:$O$30,8,FALSE)</f>
        <v>#N/A</v>
      </c>
      <c r="D71" s="50" t="s">
        <v>38</v>
      </c>
      <c r="E71" s="45" t="s">
        <v>1</v>
      </c>
      <c r="F71" s="46">
        <v>5</v>
      </c>
      <c r="G71" s="46" t="e">
        <f>IF(F71&gt;0,VLOOKUP(C71,'PPU '!$J$6:$O$98,5,FALSE)+VLOOKUP(C71,'PPU '!$J$6:$O$98,6,FALSE),0)</f>
        <v>#N/A</v>
      </c>
      <c r="H71" s="116" t="e">
        <f t="shared" si="1"/>
        <v>#N/A</v>
      </c>
    </row>
    <row r="72" spans="1:8" ht="24">
      <c r="A72" s="42">
        <v>26</v>
      </c>
      <c r="B72" s="43" t="s">
        <v>152</v>
      </c>
      <c r="C72" s="48"/>
      <c r="D72" s="44" t="s">
        <v>174</v>
      </c>
      <c r="E72" s="45"/>
      <c r="F72" s="46"/>
      <c r="G72" s="46">
        <f>IF(F72&gt;0,VLOOKUP(C72,'PPU '!$J$6:$O$98,5,FALSE)+VLOOKUP(C72,'PPU '!$J$6:$O$98,6,FALSE),0)</f>
        <v>0</v>
      </c>
      <c r="H72" s="116">
        <f t="shared" si="1"/>
        <v>0</v>
      </c>
    </row>
    <row r="73" spans="1:8">
      <c r="A73" s="45"/>
      <c r="B73" s="48" t="s">
        <v>152</v>
      </c>
      <c r="C73" s="48" t="e">
        <f>VLOOKUP(D73,'PPU '!$K$8:$O$30,8,FALSE)</f>
        <v>#N/A</v>
      </c>
      <c r="D73" s="50" t="s">
        <v>30</v>
      </c>
      <c r="E73" s="45" t="s">
        <v>1</v>
      </c>
      <c r="F73" s="46">
        <v>3</v>
      </c>
      <c r="G73" s="46" t="e">
        <f>IF(F73&gt;0,VLOOKUP(C73,'PPU '!$J$6:$O$98,5,FALSE)+VLOOKUP(C73,'PPU '!$J$6:$O$98,6,FALSE),0)</f>
        <v>#N/A</v>
      </c>
      <c r="H73" s="116" t="e">
        <f t="shared" si="1"/>
        <v>#N/A</v>
      </c>
    </row>
    <row r="74" spans="1:8">
      <c r="A74" s="45"/>
      <c r="B74" s="48" t="s">
        <v>152</v>
      </c>
      <c r="C74" s="48" t="e">
        <f>VLOOKUP(D74,'PPU '!$K$8:$O$30,8,FALSE)</f>
        <v>#N/A</v>
      </c>
      <c r="D74" s="50" t="s">
        <v>132</v>
      </c>
      <c r="E74" s="45" t="s">
        <v>1</v>
      </c>
      <c r="F74" s="46">
        <v>3</v>
      </c>
      <c r="G74" s="46" t="e">
        <f>IF(F74&gt;0,VLOOKUP(C74,'PPU '!$J$6:$O$98,5,FALSE)+VLOOKUP(C74,'PPU '!$J$6:$O$98,6,FALSE),0)</f>
        <v>#N/A</v>
      </c>
      <c r="H74" s="116" t="e">
        <f t="shared" si="1"/>
        <v>#N/A</v>
      </c>
    </row>
    <row r="75" spans="1:8" ht="31.5" customHeight="1">
      <c r="A75" s="42">
        <v>27</v>
      </c>
      <c r="B75" s="43" t="s">
        <v>152</v>
      </c>
      <c r="C75" s="48"/>
      <c r="D75" s="44" t="s">
        <v>175</v>
      </c>
      <c r="E75" s="45"/>
      <c r="F75" s="46"/>
      <c r="G75" s="46">
        <f>IF(F75&gt;0,VLOOKUP(C75,'PPU '!$J$6:$O$98,5,FALSE)+VLOOKUP(C75,'PPU '!$J$6:$O$98,6,FALSE),0)</f>
        <v>0</v>
      </c>
      <c r="H75" s="116">
        <f t="shared" si="1"/>
        <v>0</v>
      </c>
    </row>
    <row r="76" spans="1:8">
      <c r="A76" s="45"/>
      <c r="B76" s="48" t="s">
        <v>152</v>
      </c>
      <c r="C76" s="48" t="e">
        <f>VLOOKUP(D76,'PPU '!$K$8:$O$30,8,FALSE)</f>
        <v>#N/A</v>
      </c>
      <c r="D76" s="50" t="s">
        <v>30</v>
      </c>
      <c r="E76" s="45" t="s">
        <v>1</v>
      </c>
      <c r="F76" s="46">
        <v>1</v>
      </c>
      <c r="G76" s="46" t="e">
        <f>IF(F76&gt;0,VLOOKUP(C76,'PPU '!$J$6:$O$98,5,FALSE)+VLOOKUP(C76,'PPU '!$J$6:$O$98,6,FALSE),0)</f>
        <v>#N/A</v>
      </c>
      <c r="H76" s="116" t="e">
        <f t="shared" si="1"/>
        <v>#N/A</v>
      </c>
    </row>
    <row r="77" spans="1:8">
      <c r="A77" s="45"/>
      <c r="B77" s="48" t="s">
        <v>152</v>
      </c>
      <c r="C77" s="48" t="e">
        <f>VLOOKUP(D77,'PPU '!$K$8:$O$30,8,FALSE)</f>
        <v>#N/A</v>
      </c>
      <c r="D77" s="50" t="s">
        <v>38</v>
      </c>
      <c r="E77" s="45" t="s">
        <v>1</v>
      </c>
      <c r="F77" s="46">
        <v>1</v>
      </c>
      <c r="G77" s="46" t="e">
        <f>IF(F77&gt;0,VLOOKUP(C77,'PPU '!$J$6:$O$98,5,FALSE)+VLOOKUP(C77,'PPU '!$J$6:$O$98,6,FALSE),0)</f>
        <v>#N/A</v>
      </c>
      <c r="H77" s="116" t="e">
        <f t="shared" si="1"/>
        <v>#N/A</v>
      </c>
    </row>
    <row r="78" spans="1:8">
      <c r="A78" s="42">
        <v>28</v>
      </c>
      <c r="B78" s="43" t="s">
        <v>150</v>
      </c>
      <c r="C78" s="48"/>
      <c r="D78" s="44" t="s">
        <v>176</v>
      </c>
      <c r="E78" s="45"/>
      <c r="F78" s="46"/>
      <c r="G78" s="46">
        <f>IF(F78&gt;0,VLOOKUP(C78,'PPU '!$J$6:$O$98,5,FALSE)+VLOOKUP(C78,'PPU '!$J$6:$O$98,6,FALSE),0)</f>
        <v>0</v>
      </c>
      <c r="H78" s="116">
        <f t="shared" si="1"/>
        <v>0</v>
      </c>
    </row>
    <row r="79" spans="1:8" ht="33.75" customHeight="1">
      <c r="A79" s="45"/>
      <c r="B79" s="48" t="s">
        <v>150</v>
      </c>
      <c r="C79" s="48" t="e">
        <f>VLOOKUP(D79,'PPU '!$K$8:$O$30,8,FALSE)</f>
        <v>#N/A</v>
      </c>
      <c r="D79" s="50" t="s">
        <v>127</v>
      </c>
      <c r="E79" s="45" t="s">
        <v>39</v>
      </c>
      <c r="F79" s="46">
        <v>50</v>
      </c>
      <c r="G79" s="46" t="e">
        <f>IF(F79&gt;0,VLOOKUP(C79,'PPU '!$J$6:$O$98,5,FALSE)+VLOOKUP(C79,'PPU '!$J$6:$O$98,6,FALSE),0)</f>
        <v>#N/A</v>
      </c>
      <c r="H79" s="116" t="e">
        <f t="shared" si="1"/>
        <v>#N/A</v>
      </c>
    </row>
    <row r="80" spans="1:8">
      <c r="A80" s="45"/>
      <c r="B80" s="48" t="s">
        <v>152</v>
      </c>
      <c r="C80" s="48" t="e">
        <f>VLOOKUP(D80,'PPU '!$K$8:$O$30,8,FALSE)</f>
        <v>#N/A</v>
      </c>
      <c r="D80" s="50" t="s">
        <v>32</v>
      </c>
      <c r="E80" s="45" t="s">
        <v>1</v>
      </c>
      <c r="F80" s="46">
        <v>2</v>
      </c>
      <c r="G80" s="46" t="e">
        <f>IF(F80&gt;0,VLOOKUP(C80,'PPU '!$J$6:$O$98,5,FALSE)+VLOOKUP(C80,'PPU '!$J$6:$O$98,6,FALSE),0)</f>
        <v>#N/A</v>
      </c>
      <c r="H80" s="116" t="e">
        <f t="shared" si="1"/>
        <v>#N/A</v>
      </c>
    </row>
    <row r="81" spans="1:8">
      <c r="A81" s="45"/>
      <c r="B81" s="48" t="s">
        <v>152</v>
      </c>
      <c r="C81" s="48" t="e">
        <f>VLOOKUP(D81,'PPU '!$K$8:$O$30,8,FALSE)</f>
        <v>#N/A</v>
      </c>
      <c r="D81" s="50" t="s">
        <v>38</v>
      </c>
      <c r="E81" s="45" t="s">
        <v>1</v>
      </c>
      <c r="F81" s="46">
        <v>2</v>
      </c>
      <c r="G81" s="46" t="e">
        <f>IF(F81&gt;0,VLOOKUP(C81,'PPU '!$J$6:$O$98,5,FALSE)+VLOOKUP(C81,'PPU '!$J$6:$O$98,6,FALSE),0)</f>
        <v>#N/A</v>
      </c>
      <c r="H81" s="116" t="e">
        <f t="shared" si="1"/>
        <v>#N/A</v>
      </c>
    </row>
    <row r="82" spans="1:8" ht="59.25" customHeight="1">
      <c r="A82" s="42">
        <v>29</v>
      </c>
      <c r="B82" s="43" t="s">
        <v>150</v>
      </c>
      <c r="C82" s="48"/>
      <c r="D82" s="44" t="s">
        <v>177</v>
      </c>
      <c r="E82" s="45"/>
      <c r="F82" s="46"/>
      <c r="G82" s="46">
        <f>IF(F82&gt;0,VLOOKUP(C82,'PPU '!$J$6:$O$98,5,FALSE)+VLOOKUP(C82,'PPU '!$J$6:$O$98,6,FALSE),0)</f>
        <v>0</v>
      </c>
      <c r="H82" s="116">
        <f t="shared" si="1"/>
        <v>0</v>
      </c>
    </row>
    <row r="83" spans="1:8" ht="36">
      <c r="A83" s="45"/>
      <c r="B83" s="48" t="s">
        <v>150</v>
      </c>
      <c r="C83" s="48" t="e">
        <f>VLOOKUP(D83,'PPU '!$K$8:$O$30,8,FALSE)</f>
        <v>#N/A</v>
      </c>
      <c r="D83" s="50" t="s">
        <v>127</v>
      </c>
      <c r="E83" s="45" t="s">
        <v>39</v>
      </c>
      <c r="F83" s="46">
        <v>1617.6</v>
      </c>
      <c r="G83" s="46" t="e">
        <f>IF(F83&gt;0,VLOOKUP(C83,'PPU '!$J$6:$O$98,5,FALSE)+VLOOKUP(C83,'PPU '!$J$6:$O$98,6,FALSE),0)</f>
        <v>#N/A</v>
      </c>
      <c r="H83" s="116" t="e">
        <f t="shared" si="1"/>
        <v>#N/A</v>
      </c>
    </row>
    <row r="84" spans="1:8">
      <c r="A84" s="45"/>
      <c r="B84" s="48" t="s">
        <v>152</v>
      </c>
      <c r="C84" s="48" t="e">
        <f>VLOOKUP(D84,'PPU '!$K$8:$O$30,8,FALSE)</f>
        <v>#N/A</v>
      </c>
      <c r="D84" s="50" t="s">
        <v>32</v>
      </c>
      <c r="E84" s="45" t="s">
        <v>1</v>
      </c>
      <c r="F84" s="46">
        <v>4</v>
      </c>
      <c r="G84" s="46" t="e">
        <f>IF(F84&gt;0,VLOOKUP(C84,'PPU '!$J$6:$O$98,5,FALSE)+VLOOKUP(C84,'PPU '!$J$6:$O$98,6,FALSE),0)</f>
        <v>#N/A</v>
      </c>
      <c r="H84" s="116" t="e">
        <f t="shared" si="1"/>
        <v>#N/A</v>
      </c>
    </row>
    <row r="85" spans="1:8">
      <c r="A85" s="45"/>
      <c r="B85" s="48" t="s">
        <v>152</v>
      </c>
      <c r="C85" s="48" t="e">
        <f>VLOOKUP(D85,'PPU '!$K$8:$O$30,8,FALSE)</f>
        <v>#N/A</v>
      </c>
      <c r="D85" s="50" t="s">
        <v>38</v>
      </c>
      <c r="E85" s="45" t="s">
        <v>1</v>
      </c>
      <c r="F85" s="46">
        <v>83.2</v>
      </c>
      <c r="G85" s="46" t="e">
        <f>IF(F85&gt;0,VLOOKUP(C85,'PPU '!$J$6:$O$98,5,FALSE)+VLOOKUP(C85,'PPU '!$J$6:$O$98,6,FALSE),0)</f>
        <v>#N/A</v>
      </c>
      <c r="H85" s="116" t="e">
        <f t="shared" si="1"/>
        <v>#N/A</v>
      </c>
    </row>
    <row r="86" spans="1:8" ht="51" customHeight="1">
      <c r="A86" s="42">
        <v>30</v>
      </c>
      <c r="B86" s="43" t="s">
        <v>150</v>
      </c>
      <c r="C86" s="48"/>
      <c r="D86" s="44" t="s">
        <v>178</v>
      </c>
      <c r="E86" s="45"/>
      <c r="F86" s="46"/>
      <c r="G86" s="46">
        <f>IF(F86&gt;0,VLOOKUP(C86,'PPU '!$J$6:$O$98,5,FALSE)+VLOOKUP(C86,'PPU '!$J$6:$O$98,6,FALSE),0)</f>
        <v>0</v>
      </c>
      <c r="H86" s="116">
        <f t="shared" si="1"/>
        <v>0</v>
      </c>
    </row>
    <row r="87" spans="1:8">
      <c r="A87" s="45"/>
      <c r="B87" s="48" t="s">
        <v>150</v>
      </c>
      <c r="C87" s="48" t="e">
        <f>VLOOKUP(D87,'PPU '!$K$8:$O$30,8,FALSE)</f>
        <v>#N/A</v>
      </c>
      <c r="D87" s="50" t="s">
        <v>81</v>
      </c>
      <c r="E87" s="45" t="s">
        <v>3</v>
      </c>
      <c r="F87" s="46">
        <v>1</v>
      </c>
      <c r="G87" s="46" t="e">
        <f>IF(F87&gt;0,VLOOKUP(C87,'PPU '!$J$6:$O$98,5,FALSE)+VLOOKUP(C87,'PPU '!$J$6:$O$98,6,FALSE),0)</f>
        <v>#N/A</v>
      </c>
      <c r="H87" s="116" t="e">
        <f t="shared" si="1"/>
        <v>#N/A</v>
      </c>
    </row>
    <row r="88" spans="1:8">
      <c r="A88" s="45"/>
      <c r="B88" s="48" t="s">
        <v>150</v>
      </c>
      <c r="C88" s="48" t="e">
        <f>VLOOKUP(D88,'PPU '!$K$8:$O$30,8,FALSE)</f>
        <v>#N/A</v>
      </c>
      <c r="D88" s="50" t="s">
        <v>85</v>
      </c>
      <c r="E88" s="45" t="s">
        <v>3</v>
      </c>
      <c r="F88" s="46">
        <v>1</v>
      </c>
      <c r="G88" s="46" t="e">
        <f>IF(F88&gt;0,VLOOKUP(C88,'PPU '!$J$6:$O$98,5,FALSE)+VLOOKUP(C88,'PPU '!$J$6:$O$98,6,FALSE),0)</f>
        <v>#N/A</v>
      </c>
      <c r="H88" s="116" t="e">
        <f t="shared" si="1"/>
        <v>#N/A</v>
      </c>
    </row>
    <row r="89" spans="1:8">
      <c r="A89" s="45"/>
      <c r="B89" s="48" t="s">
        <v>152</v>
      </c>
      <c r="C89" s="48" t="e">
        <f>VLOOKUP(D89,'PPU '!$K$8:$O$30,8,FALSE)</f>
        <v>#N/A</v>
      </c>
      <c r="D89" s="50" t="s">
        <v>33</v>
      </c>
      <c r="E89" s="45" t="s">
        <v>1</v>
      </c>
      <c r="F89" s="46">
        <v>2.3349080636812691</v>
      </c>
      <c r="G89" s="46" t="e">
        <f>IF(F89&gt;0,VLOOKUP(C89,'PPU '!$J$6:$O$98,5,FALSE)+VLOOKUP(C89,'PPU '!$J$6:$O$98,6,FALSE),0)</f>
        <v>#N/A</v>
      </c>
      <c r="H89" s="116" t="e">
        <f t="shared" si="1"/>
        <v>#N/A</v>
      </c>
    </row>
    <row r="90" spans="1:8">
      <c r="A90" s="45"/>
      <c r="B90" s="48" t="s">
        <v>152</v>
      </c>
      <c r="C90" s="48" t="e">
        <f>VLOOKUP(D90,'PPU '!$K$8:$O$30,8,FALSE)</f>
        <v>#N/A</v>
      </c>
      <c r="D90" s="50" t="s">
        <v>392</v>
      </c>
      <c r="E90" s="45" t="s">
        <v>1</v>
      </c>
      <c r="F90" s="46">
        <v>2.3349080636812691</v>
      </c>
      <c r="G90" s="46" t="e">
        <f>IF(F90&gt;0,VLOOKUP(C90,'PPU '!$J$6:$O$98,5,FALSE)+VLOOKUP(C90,'PPU '!$J$6:$O$98,6,FALSE),0)</f>
        <v>#N/A</v>
      </c>
      <c r="H90" s="116" t="e">
        <f t="shared" si="1"/>
        <v>#N/A</v>
      </c>
    </row>
    <row r="91" spans="1:8">
      <c r="A91" s="45"/>
      <c r="B91" s="48" t="s">
        <v>150</v>
      </c>
      <c r="C91" s="48" t="e">
        <f>VLOOKUP(D91,'PPU '!$K$8:$O$30,8,FALSE)</f>
        <v>#N/A</v>
      </c>
      <c r="D91" s="50" t="s">
        <v>131</v>
      </c>
      <c r="E91" s="45" t="s">
        <v>3</v>
      </c>
      <c r="F91" s="46">
        <v>1</v>
      </c>
      <c r="G91" s="46" t="e">
        <f>IF(F91&gt;0,VLOOKUP(C91,'PPU '!$J$6:$O$98,5,FALSE)+VLOOKUP(C91,'PPU '!$J$6:$O$98,6,FALSE),0)</f>
        <v>#N/A</v>
      </c>
      <c r="H91" s="116" t="e">
        <f t="shared" si="1"/>
        <v>#N/A</v>
      </c>
    </row>
    <row r="92" spans="1:8" ht="15" customHeight="1">
      <c r="A92" s="45"/>
      <c r="B92" s="48" t="s">
        <v>150</v>
      </c>
      <c r="C92" s="48" t="e">
        <f>VLOOKUP(D92,'PPU '!$K$8:$O$30,8,FALSE)</f>
        <v>#N/A</v>
      </c>
      <c r="D92" s="50" t="s">
        <v>24</v>
      </c>
      <c r="E92" s="45" t="s">
        <v>3</v>
      </c>
      <c r="F92" s="46">
        <v>1</v>
      </c>
      <c r="G92" s="46" t="e">
        <f>IF(F92&gt;0,VLOOKUP(C92,'PPU '!$J$6:$O$98,5,FALSE)+VLOOKUP(C92,'PPU '!$J$6:$O$98,6,FALSE),0)</f>
        <v>#N/A</v>
      </c>
      <c r="H92" s="116" t="e">
        <f t="shared" si="1"/>
        <v>#N/A</v>
      </c>
    </row>
    <row r="93" spans="1:8">
      <c r="A93" s="45"/>
      <c r="B93" s="48" t="s">
        <v>152</v>
      </c>
      <c r="C93" s="48" t="e">
        <f>VLOOKUP(D93,'PPU '!$K$8:$O$30,8,FALSE)</f>
        <v>#N/A</v>
      </c>
      <c r="D93" s="50" t="s">
        <v>33</v>
      </c>
      <c r="E93" s="45" t="s">
        <v>1</v>
      </c>
      <c r="F93" s="46">
        <v>1</v>
      </c>
      <c r="G93" s="46" t="e">
        <f>IF(F93&gt;0,VLOOKUP(C93,'PPU '!$J$6:$O$98,5,FALSE)+VLOOKUP(C93,'PPU '!$J$6:$O$98,6,FALSE),0)</f>
        <v>#N/A</v>
      </c>
      <c r="H93" s="116" t="e">
        <f t="shared" si="1"/>
        <v>#N/A</v>
      </c>
    </row>
    <row r="94" spans="1:8">
      <c r="A94" s="45"/>
      <c r="B94" s="48" t="s">
        <v>152</v>
      </c>
      <c r="C94" s="48" t="e">
        <f>VLOOKUP(D94,'PPU '!$K$8:$O$30,8,FALSE)</f>
        <v>#N/A</v>
      </c>
      <c r="D94" s="50" t="s">
        <v>392</v>
      </c>
      <c r="E94" s="45" t="s">
        <v>1</v>
      </c>
      <c r="F94" s="46">
        <v>1</v>
      </c>
      <c r="G94" s="46" t="e">
        <f>IF(F94&gt;0,VLOOKUP(C94,'PPU '!$J$6:$O$98,5,FALSE)+VLOOKUP(C94,'PPU '!$J$6:$O$98,6,FALSE),0)</f>
        <v>#N/A</v>
      </c>
      <c r="H94" s="116" t="e">
        <f t="shared" si="1"/>
        <v>#N/A</v>
      </c>
    </row>
    <row r="95" spans="1:8" ht="32.25" customHeight="1">
      <c r="A95" s="42">
        <v>31</v>
      </c>
      <c r="B95" s="43" t="s">
        <v>150</v>
      </c>
      <c r="C95" s="48"/>
      <c r="D95" s="44" t="s">
        <v>179</v>
      </c>
      <c r="E95" s="45"/>
      <c r="F95" s="46"/>
      <c r="G95" s="46">
        <f>IF(F95&gt;0,VLOOKUP(C95,'PPU '!$J$6:$O$98,5,FALSE)+VLOOKUP(C95,'PPU '!$J$6:$O$98,6,FALSE),0)</f>
        <v>0</v>
      </c>
      <c r="H95" s="116">
        <f t="shared" si="1"/>
        <v>0</v>
      </c>
    </row>
    <row r="96" spans="1:8">
      <c r="A96" s="45"/>
      <c r="B96" s="48" t="s">
        <v>150</v>
      </c>
      <c r="C96" s="48" t="e">
        <f>VLOOKUP(D96,'PPU '!$K$8:$O$30,8,FALSE)</f>
        <v>#N/A</v>
      </c>
      <c r="D96" s="50" t="s">
        <v>7</v>
      </c>
      <c r="E96" s="45" t="s">
        <v>93</v>
      </c>
      <c r="F96" s="46">
        <v>0.01</v>
      </c>
      <c r="G96" s="46" t="e">
        <f>IF(F96&gt;0,VLOOKUP(C96,'PPU '!$J$6:$O$98,5,FALSE)+VLOOKUP(C96,'PPU '!$J$6:$O$98,6,FALSE),0)</f>
        <v>#N/A</v>
      </c>
      <c r="H96" s="116" t="e">
        <f t="shared" si="1"/>
        <v>#N/A</v>
      </c>
    </row>
    <row r="97" spans="1:8" ht="24">
      <c r="A97" s="42">
        <v>32</v>
      </c>
      <c r="B97" s="43" t="s">
        <v>150</v>
      </c>
      <c r="C97" s="48"/>
      <c r="D97" s="44" t="s">
        <v>180</v>
      </c>
      <c r="E97" s="45"/>
      <c r="F97" s="46"/>
      <c r="G97" s="46">
        <f>IF(F97&gt;0,VLOOKUP(C97,'PPU '!$J$6:$O$98,5,FALSE)+VLOOKUP(C97,'PPU '!$J$6:$O$98,6,FALSE),0)</f>
        <v>0</v>
      </c>
      <c r="H97" s="116">
        <f t="shared" si="1"/>
        <v>0</v>
      </c>
    </row>
    <row r="98" spans="1:8">
      <c r="A98" s="45"/>
      <c r="B98" s="48" t="s">
        <v>150</v>
      </c>
      <c r="C98" s="48" t="e">
        <f>VLOOKUP(D98,'PPU '!$K$8:$O$30,8,FALSE)</f>
        <v>#N/A</v>
      </c>
      <c r="D98" s="50" t="s">
        <v>405</v>
      </c>
      <c r="E98" s="45" t="s">
        <v>3</v>
      </c>
      <c r="F98" s="46">
        <v>1</v>
      </c>
      <c r="G98" s="46" t="e">
        <f>IF(F98&gt;0,VLOOKUP(C98,'PPU '!$J$6:$O$98,5,FALSE)+VLOOKUP(C98,'PPU '!$J$6:$O$98,6,FALSE),0)</f>
        <v>#N/A</v>
      </c>
      <c r="H98" s="116" t="e">
        <f t="shared" si="1"/>
        <v>#N/A</v>
      </c>
    </row>
    <row r="99" spans="1:8" ht="24">
      <c r="A99" s="42">
        <v>33</v>
      </c>
      <c r="B99" s="43" t="s">
        <v>150</v>
      </c>
      <c r="C99" s="48"/>
      <c r="D99" s="44" t="s">
        <v>181</v>
      </c>
      <c r="E99" s="45"/>
      <c r="F99" s="46"/>
      <c r="G99" s="46">
        <f>IF(F99&gt;0,VLOOKUP(C99,'PPU '!$J$6:$O$98,5,FALSE)+VLOOKUP(C99,'PPU '!$J$6:$O$98,6,FALSE),0)</f>
        <v>0</v>
      </c>
      <c r="H99" s="116">
        <f t="shared" si="1"/>
        <v>0</v>
      </c>
    </row>
    <row r="100" spans="1:8">
      <c r="A100" s="45"/>
      <c r="B100" s="48" t="s">
        <v>150</v>
      </c>
      <c r="C100" s="48" t="e">
        <f>VLOOKUP(D100,'PPU '!$K$8:$O$30,8,FALSE)</f>
        <v>#N/A</v>
      </c>
      <c r="D100" s="50" t="s">
        <v>131</v>
      </c>
      <c r="E100" s="45" t="s">
        <v>3</v>
      </c>
      <c r="F100" s="46">
        <v>1</v>
      </c>
      <c r="G100" s="46" t="e">
        <f>IF(F100&gt;0,VLOOKUP(C100,'PPU '!$J$6:$O$98,5,FALSE)+VLOOKUP(C100,'PPU '!$J$6:$O$98,6,FALSE),0)</f>
        <v>#N/A</v>
      </c>
      <c r="H100" s="116" t="e">
        <f t="shared" si="1"/>
        <v>#N/A</v>
      </c>
    </row>
    <row r="101" spans="1:8" ht="24">
      <c r="A101" s="45"/>
      <c r="B101" s="48" t="s">
        <v>150</v>
      </c>
      <c r="C101" s="48" t="e">
        <f>VLOOKUP(D101,'PPU '!$K$8:$O$30,8,FALSE)</f>
        <v>#N/A</v>
      </c>
      <c r="D101" s="50" t="s">
        <v>19</v>
      </c>
      <c r="E101" s="45" t="s">
        <v>3</v>
      </c>
      <c r="F101" s="46"/>
      <c r="G101" s="46">
        <f>IF(F101&gt;0,VLOOKUP(C101,'PPU '!$J$6:$O$98,5,FALSE)+VLOOKUP(C101,'PPU '!$J$6:$O$98,6,FALSE),0)</f>
        <v>0</v>
      </c>
      <c r="H101" s="116">
        <f t="shared" si="1"/>
        <v>0</v>
      </c>
    </row>
    <row r="102" spans="1:8">
      <c r="A102" s="42">
        <v>34</v>
      </c>
      <c r="B102" s="43" t="s">
        <v>150</v>
      </c>
      <c r="C102" s="48"/>
      <c r="D102" s="44" t="s">
        <v>182</v>
      </c>
      <c r="E102" s="45"/>
      <c r="F102" s="46"/>
      <c r="G102" s="46">
        <f>IF(F102&gt;0,VLOOKUP(C102,'PPU '!$J$6:$O$98,5,FALSE)+VLOOKUP(C102,'PPU '!$J$6:$O$98,6,FALSE),0)</f>
        <v>0</v>
      </c>
      <c r="H102" s="116">
        <f t="shared" si="1"/>
        <v>0</v>
      </c>
    </row>
    <row r="103" spans="1:8" ht="24">
      <c r="A103" s="45"/>
      <c r="B103" s="48" t="s">
        <v>150</v>
      </c>
      <c r="C103" s="48" t="e">
        <f>VLOOKUP(D103,'PPU '!$K$8:$O$30,8,FALSE)</f>
        <v>#N/A</v>
      </c>
      <c r="D103" s="50" t="s">
        <v>88</v>
      </c>
      <c r="E103" s="45" t="s">
        <v>3</v>
      </c>
      <c r="F103" s="46">
        <v>1</v>
      </c>
      <c r="G103" s="46" t="e">
        <f>IF(F103&gt;0,VLOOKUP(C103,'PPU '!$J$6:$O$98,5,FALSE)+VLOOKUP(C103,'PPU '!$J$6:$O$98,6,FALSE),0)</f>
        <v>#N/A</v>
      </c>
      <c r="H103" s="116" t="e">
        <f t="shared" si="1"/>
        <v>#N/A</v>
      </c>
    </row>
    <row r="104" spans="1:8">
      <c r="A104" s="42">
        <v>35</v>
      </c>
      <c r="B104" s="43" t="s">
        <v>150</v>
      </c>
      <c r="C104" s="48"/>
      <c r="D104" s="44" t="s">
        <v>183</v>
      </c>
      <c r="E104" s="45"/>
      <c r="F104" s="46"/>
      <c r="G104" s="46">
        <f>IF(F104&gt;0,VLOOKUP(C104,'PPU '!$J$6:$O$98,5,FALSE)+VLOOKUP(C104,'PPU '!$J$6:$O$98,6,FALSE),0)</f>
        <v>0</v>
      </c>
      <c r="H104" s="116">
        <f t="shared" si="1"/>
        <v>0</v>
      </c>
    </row>
    <row r="105" spans="1:8">
      <c r="A105" s="45"/>
      <c r="B105" s="48" t="s">
        <v>150</v>
      </c>
      <c r="C105" s="48" t="e">
        <f>VLOOKUP(D105,'PPU '!$K$8:$O$30,8,FALSE)</f>
        <v>#N/A</v>
      </c>
      <c r="D105" s="50" t="s">
        <v>73</v>
      </c>
      <c r="E105" s="45" t="s">
        <v>3</v>
      </c>
      <c r="F105" s="46">
        <v>1</v>
      </c>
      <c r="G105" s="46" t="e">
        <f>IF(F105&gt;0,VLOOKUP(C105,'PPU '!$J$6:$O$98,5,FALSE)+VLOOKUP(C105,'PPU '!$J$6:$O$98,6,FALSE),0)</f>
        <v>#N/A</v>
      </c>
      <c r="H105" s="116" t="e">
        <f t="shared" si="1"/>
        <v>#N/A</v>
      </c>
    </row>
    <row r="106" spans="1:8" ht="48">
      <c r="A106" s="42">
        <v>36</v>
      </c>
      <c r="B106" s="43" t="s">
        <v>150</v>
      </c>
      <c r="C106" s="48"/>
      <c r="D106" s="44" t="s">
        <v>184</v>
      </c>
      <c r="E106" s="45"/>
      <c r="F106" s="46"/>
      <c r="G106" s="46">
        <f>IF(F106&gt;0,VLOOKUP(C106,'PPU '!$J$6:$O$98,5,FALSE)+VLOOKUP(C106,'PPU '!$J$6:$O$98,6,FALSE),0)</f>
        <v>0</v>
      </c>
      <c r="H106" s="116">
        <f t="shared" si="1"/>
        <v>0</v>
      </c>
    </row>
    <row r="107" spans="1:8">
      <c r="A107" s="45"/>
      <c r="B107" s="48" t="s">
        <v>150</v>
      </c>
      <c r="C107" s="48" t="e">
        <f>VLOOKUP(D107,'PPU '!$K$8:$O$30,8,FALSE)</f>
        <v>#N/A</v>
      </c>
      <c r="D107" s="50" t="s">
        <v>5</v>
      </c>
      <c r="E107" s="45" t="s">
        <v>39</v>
      </c>
      <c r="F107" s="46">
        <v>6500</v>
      </c>
      <c r="G107" s="46" t="e">
        <f>IF(F107&gt;0,VLOOKUP(C107,'PPU '!$J$6:$O$98,5,FALSE)+VLOOKUP(C107,'PPU '!$J$6:$O$98,6,FALSE),0)</f>
        <v>#N/A</v>
      </c>
      <c r="H107" s="116" t="e">
        <f t="shared" si="1"/>
        <v>#N/A</v>
      </c>
    </row>
    <row r="108" spans="1:8">
      <c r="A108" s="45"/>
      <c r="B108" s="48" t="s">
        <v>150</v>
      </c>
      <c r="C108" s="48" t="e">
        <f>VLOOKUP(D108,'PPU '!$K$8:$O$30,8,FALSE)</f>
        <v>#N/A</v>
      </c>
      <c r="D108" s="50" t="s">
        <v>6</v>
      </c>
      <c r="E108" s="45" t="s">
        <v>39</v>
      </c>
      <c r="F108" s="46">
        <v>120</v>
      </c>
      <c r="G108" s="46" t="e">
        <f>IF(F108&gt;0,VLOOKUP(C108,'PPU '!$J$6:$O$98,5,FALSE)+VLOOKUP(C108,'PPU '!$J$6:$O$98,6,FALSE),0)</f>
        <v>#N/A</v>
      </c>
      <c r="H108" s="116" t="e">
        <f t="shared" si="1"/>
        <v>#N/A</v>
      </c>
    </row>
    <row r="109" spans="1:8">
      <c r="A109" s="52"/>
      <c r="B109" s="51"/>
      <c r="C109" s="51"/>
      <c r="D109" s="49"/>
      <c r="E109" s="45"/>
      <c r="F109" s="46"/>
      <c r="G109" s="46">
        <f>IF(F109&gt;0,VLOOKUP(C109,'PPU '!$J$6:$O$98,5,FALSE)+VLOOKUP(C109,'PPU '!$J$6:$O$98,6,FALSE),0)</f>
        <v>0</v>
      </c>
      <c r="H109" s="116">
        <f t="shared" si="1"/>
        <v>0</v>
      </c>
    </row>
    <row r="110" spans="1:8">
      <c r="A110" s="142"/>
      <c r="B110" s="143"/>
      <c r="C110" s="143"/>
      <c r="D110" s="144" t="s">
        <v>395</v>
      </c>
      <c r="E110" s="145"/>
      <c r="F110" s="146"/>
      <c r="G110" s="146"/>
      <c r="H110" s="147"/>
    </row>
    <row r="111" spans="1:8">
      <c r="A111" s="52"/>
      <c r="B111" s="51" t="s">
        <v>399</v>
      </c>
      <c r="C111" s="51" t="e">
        <f>VLOOKUP(D111,'PPU '!$K$8:$O$30,8,FALSE)</f>
        <v>#N/A</v>
      </c>
      <c r="D111" s="122" t="s">
        <v>89</v>
      </c>
      <c r="E111" s="96" t="s">
        <v>2</v>
      </c>
      <c r="F111" s="120">
        <v>150</v>
      </c>
      <c r="G111" s="46" t="e">
        <f>IF(F111&gt;0,VLOOKUP(C111,'PPU '!$J$6:$O$98,5,FALSE)+VLOOKUP(C111,'PPU '!$J$6:$O$98,6,FALSE),0)</f>
        <v>#N/A</v>
      </c>
      <c r="H111" s="116" t="e">
        <f t="shared" si="1"/>
        <v>#N/A</v>
      </c>
    </row>
    <row r="112" spans="1:8">
      <c r="A112" s="52"/>
      <c r="B112" s="51" t="s">
        <v>399</v>
      </c>
      <c r="C112" s="51" t="e">
        <f>VLOOKUP(D112,'PPU '!$K$8:$O$30,8,FALSE)</f>
        <v>#N/A</v>
      </c>
      <c r="D112" s="122" t="s">
        <v>90</v>
      </c>
      <c r="E112" s="96" t="s">
        <v>2</v>
      </c>
      <c r="F112" s="120">
        <v>150</v>
      </c>
      <c r="G112" s="46" t="e">
        <f>IF(F112&gt;0,VLOOKUP(C112,'PPU '!$J$6:$O$98,5,FALSE)+VLOOKUP(C112,'PPU '!$J$6:$O$98,6,FALSE),0)</f>
        <v>#N/A</v>
      </c>
      <c r="H112" s="116" t="e">
        <f t="shared" si="1"/>
        <v>#N/A</v>
      </c>
    </row>
    <row r="113" spans="1:8" ht="25.5">
      <c r="A113" s="52"/>
      <c r="B113" s="51" t="s">
        <v>399</v>
      </c>
      <c r="C113" s="51" t="e">
        <f>VLOOKUP(D113,'PPU '!$K$8:$O$30,8,FALSE)</f>
        <v>#N/A</v>
      </c>
      <c r="D113" s="122" t="s">
        <v>398</v>
      </c>
      <c r="E113" s="96" t="s">
        <v>74</v>
      </c>
      <c r="F113" s="120">
        <v>300</v>
      </c>
      <c r="G113" s="46" t="e">
        <f>IF(F113&gt;0,VLOOKUP(C113,'PPU '!$J$6:$O$98,5,FALSE)+VLOOKUP(C113,'PPU '!$J$6:$O$98,6,FALSE),0)</f>
        <v>#N/A</v>
      </c>
      <c r="H113" s="116" t="e">
        <f t="shared" si="1"/>
        <v>#N/A</v>
      </c>
    </row>
    <row r="114" spans="1:8">
      <c r="A114" s="52"/>
      <c r="B114" s="51" t="s">
        <v>399</v>
      </c>
      <c r="C114" s="51" t="e">
        <f>VLOOKUP(D114,'PPU '!$K$8:$O$30,8,FALSE)</f>
        <v>#N/A</v>
      </c>
      <c r="D114" s="49" t="s">
        <v>92</v>
      </c>
      <c r="E114" s="45" t="s">
        <v>35</v>
      </c>
      <c r="F114" s="46">
        <v>30</v>
      </c>
      <c r="G114" s="46" t="e">
        <f>IF(F114&gt;0,VLOOKUP(C114,'PPU '!$J$6:$O$98,5,FALSE)+VLOOKUP(C114,'PPU '!$J$6:$O$98,6,FALSE),0)</f>
        <v>#N/A</v>
      </c>
      <c r="H114" s="116" t="e">
        <f t="shared" si="1"/>
        <v>#N/A</v>
      </c>
    </row>
    <row r="115" spans="1:8">
      <c r="A115" s="52"/>
      <c r="B115" s="51" t="s">
        <v>399</v>
      </c>
      <c r="C115" s="51" t="e">
        <f>VLOOKUP(D115,'PPU '!$K$8:$O$30,8,FALSE)</f>
        <v>#N/A</v>
      </c>
      <c r="D115" s="49" t="s">
        <v>75</v>
      </c>
      <c r="E115" s="45" t="s">
        <v>403</v>
      </c>
      <c r="F115" s="46">
        <v>1507.9644737231006</v>
      </c>
      <c r="G115" s="46" t="e">
        <f>IF(F115&gt;0,VLOOKUP(C115,'PPU '!$J$6:$O$98,5,FALSE)+VLOOKUP(C115,'PPU '!$J$6:$O$98,6,FALSE),0)</f>
        <v>#N/A</v>
      </c>
      <c r="H115" s="116" t="e">
        <f t="shared" si="1"/>
        <v>#N/A</v>
      </c>
    </row>
    <row r="116" spans="1:8">
      <c r="A116" s="52"/>
      <c r="B116" s="51"/>
      <c r="C116" s="51"/>
      <c r="D116" s="49" t="s">
        <v>404</v>
      </c>
      <c r="E116" s="45" t="s">
        <v>404</v>
      </c>
      <c r="F116" s="46"/>
      <c r="G116" s="46">
        <f>IF(F116&gt;0,VLOOKUP(C116,'PPU '!$J$6:$O$98,5,FALSE)+VLOOKUP(C116,'PPU '!$J$6:$O$98,6,FALSE),0)</f>
        <v>0</v>
      </c>
      <c r="H116" s="116">
        <f t="shared" si="1"/>
        <v>0</v>
      </c>
    </row>
    <row r="117" spans="1:8">
      <c r="A117" s="52"/>
      <c r="B117" s="51"/>
      <c r="C117" s="51"/>
      <c r="D117" s="49" t="s">
        <v>404</v>
      </c>
      <c r="E117" s="45" t="s">
        <v>404</v>
      </c>
      <c r="F117" s="46"/>
      <c r="G117" s="46">
        <f>IF(F117&gt;0,VLOOKUP(C117,'PPU '!$J$6:$O$98,5,FALSE)+VLOOKUP(C117,'PPU '!$J$6:$O$98,6,FALSE),0)</f>
        <v>0</v>
      </c>
      <c r="H117" s="116">
        <f t="shared" si="1"/>
        <v>0</v>
      </c>
    </row>
    <row r="118" spans="1:8">
      <c r="A118" s="52"/>
      <c r="B118" s="51"/>
      <c r="C118" s="51"/>
      <c r="D118" s="49" t="s">
        <v>404</v>
      </c>
      <c r="E118" s="45" t="s">
        <v>404</v>
      </c>
      <c r="F118" s="46"/>
      <c r="G118" s="46">
        <f>IF(F118&gt;0,VLOOKUP(C118,'PPU '!$J$6:$O$98,5,FALSE)+VLOOKUP(C118,'PPU '!$J$6:$O$98,6,FALSE),0)</f>
        <v>0</v>
      </c>
      <c r="H118" s="116">
        <f t="shared" si="1"/>
        <v>0</v>
      </c>
    </row>
    <row r="119" spans="1:8" ht="22.5" customHeight="1">
      <c r="A119" s="155"/>
      <c r="B119" s="156"/>
      <c r="C119" s="156"/>
      <c r="D119" s="157"/>
      <c r="E119" s="158"/>
      <c r="F119" s="159"/>
      <c r="G119" s="160" t="s">
        <v>185</v>
      </c>
      <c r="H119" s="161" t="e">
        <f>SUM(H5:H118)</f>
        <v>#N/A</v>
      </c>
    </row>
    <row r="234" spans="7:7">
      <c r="G234" s="54" t="s">
        <v>406</v>
      </c>
    </row>
    <row r="500" spans="1:8">
      <c r="A500" s="52"/>
      <c r="B500" s="51"/>
      <c r="C500" s="51"/>
      <c r="D500" s="122" t="str">
        <f>IFERROR(VLOOKUP(C500,'PPU '!$J$6:$L$274,2,FALSE),"")</f>
        <v/>
      </c>
      <c r="E500" s="96" t="str">
        <f>IFERROR(VLOOKUP(C500,'PPU '!$J$6:$L$274,3,FALSE),"")</f>
        <v/>
      </c>
      <c r="F500" s="120"/>
      <c r="G500" s="46">
        <f>IF(F500&gt;0,VLOOKUP(C500,'PPU '!$J$6:$O$98,5,FALSE)+VLOOKUP(C500,'PPU '!$J$6:$O$98,6,FALSE),0)</f>
        <v>0</v>
      </c>
      <c r="H500" s="116">
        <f t="shared" ref="H500" si="2">G500*F500</f>
        <v>0</v>
      </c>
    </row>
  </sheetData>
  <sheetProtection algorithmName="SHA-512" hashValue="jSO1oUFAy2jm/X5vc4OmWa08M7hwacv4Y/GG6mTzfoQ4t9j+h4kdzfF40O4aW0KgF0K03TIWJNssVYaW+HUWwQ==" saltValue="li9Hecus1Oqr1QbVRSZ6Dw==" spinCount="100000" sheet="1" objects="1" scenarios="1" selectLockedCells="1"/>
  <autoFilter ref="A4:H119" xr:uid="{00000000-0009-0000-0000-000002000000}"/>
  <mergeCells count="3">
    <mergeCell ref="D1:D3"/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4"/>
  <sheetViews>
    <sheetView view="pageBreakPreview" zoomScale="115" zoomScaleNormal="115" zoomScaleSheetLayoutView="115" workbookViewId="0">
      <pane ySplit="4" topLeftCell="A5" activePane="bottomLeft" state="frozen"/>
      <selection activeCell="K155" sqref="K155"/>
      <selection pane="bottomLeft" activeCell="K155" sqref="K155"/>
    </sheetView>
  </sheetViews>
  <sheetFormatPr defaultColWidth="9.140625" defaultRowHeight="14.25"/>
  <cols>
    <col min="1" max="1" width="5.140625" style="53" customWidth="1"/>
    <col min="2" max="2" width="16.42578125" style="53" bestFit="1" customWidth="1"/>
    <col min="3" max="3" width="9" style="53" customWidth="1"/>
    <col min="4" max="4" width="75.140625" style="54" customWidth="1"/>
    <col min="5" max="5" width="10.28515625" style="65" customWidth="1"/>
    <col min="6" max="6" width="8.42578125" style="26" customWidth="1"/>
    <col min="7" max="8" width="11.42578125" style="26" customWidth="1"/>
    <col min="9" max="16384" width="9.140625" style="21"/>
  </cols>
  <sheetData>
    <row r="1" spans="1:16" ht="15" customHeight="1">
      <c r="A1" s="138"/>
      <c r="B1" s="139"/>
      <c r="C1" s="139"/>
      <c r="D1" s="282" t="s">
        <v>137</v>
      </c>
      <c r="E1" s="140" t="s">
        <v>138</v>
      </c>
      <c r="F1" s="140" t="s">
        <v>139</v>
      </c>
      <c r="G1" s="162"/>
      <c r="H1" s="163"/>
    </row>
    <row r="2" spans="1:16" ht="15" customHeight="1">
      <c r="A2" s="29"/>
      <c r="B2" s="285"/>
      <c r="C2" s="285"/>
      <c r="D2" s="283"/>
      <c r="E2" s="30" t="s">
        <v>140</v>
      </c>
      <c r="F2" s="31">
        <v>13.5</v>
      </c>
      <c r="G2" s="99"/>
      <c r="H2" s="100"/>
      <c r="L2" s="104"/>
      <c r="M2" s="105"/>
      <c r="N2" s="30"/>
      <c r="O2" s="106"/>
      <c r="P2" s="30"/>
    </row>
    <row r="3" spans="1:16" ht="15" customHeight="1">
      <c r="A3" s="34"/>
      <c r="B3" s="286"/>
      <c r="C3" s="286"/>
      <c r="D3" s="284"/>
      <c r="E3" s="35" t="s">
        <v>141</v>
      </c>
      <c r="F3" s="36">
        <v>15</v>
      </c>
      <c r="G3" s="101"/>
      <c r="H3" s="102"/>
    </row>
    <row r="4" spans="1:16" ht="27" customHeight="1">
      <c r="A4" s="107" t="s">
        <v>51</v>
      </c>
      <c r="B4" s="107" t="s">
        <v>142</v>
      </c>
      <c r="C4" s="107" t="s">
        <v>143</v>
      </c>
      <c r="D4" s="107" t="s">
        <v>144</v>
      </c>
      <c r="E4" s="62" t="s">
        <v>3</v>
      </c>
      <c r="F4" s="63" t="s">
        <v>145</v>
      </c>
      <c r="G4" s="64" t="s">
        <v>146</v>
      </c>
      <c r="H4" s="64" t="s">
        <v>147</v>
      </c>
    </row>
    <row r="5" spans="1:16">
      <c r="A5" s="45">
        <v>1</v>
      </c>
      <c r="B5" s="43" t="s">
        <v>148</v>
      </c>
      <c r="C5" s="43"/>
      <c r="D5" s="44" t="s">
        <v>186</v>
      </c>
      <c r="E5" s="71"/>
      <c r="F5" s="103"/>
      <c r="G5" s="103">
        <f>IF(F5&gt;0,VLOOKUP(C5,'PPU '!$J$6:$O$98,5,FALSE)+VLOOKUP(C5,'PPU '!$J$6:$O$98,6,FALSE),0)</f>
        <v>0</v>
      </c>
      <c r="H5" s="103">
        <f t="shared" ref="H5:H80" si="0">G5*F5</f>
        <v>0</v>
      </c>
    </row>
    <row r="6" spans="1:16">
      <c r="A6" s="45"/>
      <c r="B6" s="48" t="s">
        <v>148</v>
      </c>
      <c r="C6" s="48" t="e">
        <f>VLOOKUP(D6,'PPU '!$K$8:$O$30,8,FALSE)</f>
        <v>#N/A</v>
      </c>
      <c r="D6" s="50" t="s">
        <v>109</v>
      </c>
      <c r="E6" s="71" t="s">
        <v>2</v>
      </c>
      <c r="F6" s="103">
        <v>0.05</v>
      </c>
      <c r="G6" s="103" t="e">
        <f>IF(F6&gt;0,VLOOKUP(C6,'PPU '!$J$6:$O$98,5,FALSE)+VLOOKUP(C6,'PPU '!$J$6:$O$98,6,FALSE),0)</f>
        <v>#N/A</v>
      </c>
      <c r="H6" s="103" t="e">
        <f>G6*F6</f>
        <v>#N/A</v>
      </c>
    </row>
    <row r="7" spans="1:16" ht="27.75" customHeight="1">
      <c r="A7" s="45">
        <v>2</v>
      </c>
      <c r="B7" s="43" t="s">
        <v>152</v>
      </c>
      <c r="C7" s="43"/>
      <c r="D7" s="44" t="s">
        <v>187</v>
      </c>
      <c r="E7" s="71"/>
      <c r="F7" s="103"/>
      <c r="G7" s="103">
        <f>IF(F7&gt;0,VLOOKUP(C7,'PPU '!$J$6:$O$98,5,FALSE)+VLOOKUP(C7,'PPU '!$J$6:$O$98,6,FALSE),0)</f>
        <v>0</v>
      </c>
      <c r="H7" s="103">
        <f t="shared" si="0"/>
        <v>0</v>
      </c>
    </row>
    <row r="8" spans="1:16">
      <c r="A8" s="45"/>
      <c r="B8" s="48" t="s">
        <v>152</v>
      </c>
      <c r="C8" s="48" t="e">
        <f>VLOOKUP(D8,'PPU '!$K$8:$O$30,8,FALSE)</f>
        <v>#N/A</v>
      </c>
      <c r="D8" s="50" t="s">
        <v>32</v>
      </c>
      <c r="E8" s="71" t="s">
        <v>1</v>
      </c>
      <c r="F8" s="103">
        <v>0.5</v>
      </c>
      <c r="G8" s="103" t="e">
        <f>IF(F8&gt;0,VLOOKUP(C8,'PPU '!$J$6:$O$98,5,FALSE)+VLOOKUP(C8,'PPU '!$J$6:$O$98,6,FALSE),0)</f>
        <v>#N/A</v>
      </c>
      <c r="H8" s="103" t="e">
        <f t="shared" si="0"/>
        <v>#N/A</v>
      </c>
    </row>
    <row r="9" spans="1:16">
      <c r="A9" s="45"/>
      <c r="B9" s="48" t="s">
        <v>152</v>
      </c>
      <c r="C9" s="48" t="e">
        <f>VLOOKUP(D9,'PPU '!$K$8:$O$30,8,FALSE)</f>
        <v>#N/A</v>
      </c>
      <c r="D9" s="50" t="s">
        <v>38</v>
      </c>
      <c r="E9" s="71" t="s">
        <v>1</v>
      </c>
      <c r="F9" s="103">
        <v>0.5</v>
      </c>
      <c r="G9" s="103" t="e">
        <f>IF(F9&gt;0,VLOOKUP(C9,'PPU '!$J$6:$O$98,5,FALSE)+VLOOKUP(C9,'PPU '!$J$6:$O$98,6,FALSE),0)</f>
        <v>#N/A</v>
      </c>
      <c r="H9" s="103" t="e">
        <f t="shared" si="0"/>
        <v>#N/A</v>
      </c>
    </row>
    <row r="10" spans="1:16">
      <c r="A10" s="45">
        <v>3</v>
      </c>
      <c r="B10" s="43" t="s">
        <v>152</v>
      </c>
      <c r="C10" s="43"/>
      <c r="D10" s="44" t="s">
        <v>188</v>
      </c>
      <c r="E10" s="71"/>
      <c r="F10" s="103"/>
      <c r="G10" s="103">
        <f>IF(F10&gt;0,VLOOKUP(C10,'PPU '!$J$6:$O$98,5,FALSE)+VLOOKUP(C10,'PPU '!$J$6:$O$98,6,FALSE),0)</f>
        <v>0</v>
      </c>
      <c r="H10" s="103">
        <f t="shared" si="0"/>
        <v>0</v>
      </c>
    </row>
    <row r="11" spans="1:16">
      <c r="A11" s="45"/>
      <c r="B11" s="48" t="s">
        <v>152</v>
      </c>
      <c r="C11" s="48" t="e">
        <f>VLOOKUP(D11,'PPU '!$K$8:$O$30,8,FALSE)</f>
        <v>#N/A</v>
      </c>
      <c r="D11" s="50" t="s">
        <v>32</v>
      </c>
      <c r="E11" s="71" t="s">
        <v>1</v>
      </c>
      <c r="F11" s="103">
        <v>0.2</v>
      </c>
      <c r="G11" s="103" t="e">
        <f>IF(F11&gt;0,VLOOKUP(C11,'PPU '!$J$6:$O$98,5,FALSE)+VLOOKUP(C11,'PPU '!$J$6:$O$98,6,FALSE),0)</f>
        <v>#N/A</v>
      </c>
      <c r="H11" s="103" t="e">
        <f t="shared" si="0"/>
        <v>#N/A</v>
      </c>
    </row>
    <row r="12" spans="1:16">
      <c r="A12" s="45"/>
      <c r="B12" s="48" t="s">
        <v>152</v>
      </c>
      <c r="C12" s="48" t="e">
        <f>VLOOKUP(D12,'PPU '!$K$8:$O$30,8,FALSE)</f>
        <v>#N/A</v>
      </c>
      <c r="D12" s="50" t="s">
        <v>38</v>
      </c>
      <c r="E12" s="71" t="s">
        <v>1</v>
      </c>
      <c r="F12" s="103">
        <v>0.5</v>
      </c>
      <c r="G12" s="103" t="e">
        <f>IF(F12&gt;0,VLOOKUP(C12,'PPU '!$J$6:$O$98,5,FALSE)+VLOOKUP(C12,'PPU '!$J$6:$O$98,6,FALSE),0)</f>
        <v>#N/A</v>
      </c>
      <c r="H12" s="103" t="e">
        <f t="shared" si="0"/>
        <v>#N/A</v>
      </c>
    </row>
    <row r="13" spans="1:16">
      <c r="A13" s="45">
        <v>4</v>
      </c>
      <c r="B13" s="43" t="s">
        <v>150</v>
      </c>
      <c r="C13" s="43"/>
      <c r="D13" s="44" t="s">
        <v>189</v>
      </c>
      <c r="E13" s="71"/>
      <c r="F13" s="103"/>
      <c r="G13" s="103">
        <f>IF(F13&gt;0,VLOOKUP(C13,'PPU '!$J$6:$O$98,5,FALSE)+VLOOKUP(C13,'PPU '!$J$6:$O$98,6,FALSE),0)</f>
        <v>0</v>
      </c>
      <c r="H13" s="103">
        <f t="shared" si="0"/>
        <v>0</v>
      </c>
    </row>
    <row r="14" spans="1:16">
      <c r="A14" s="45"/>
      <c r="B14" s="48" t="s">
        <v>150</v>
      </c>
      <c r="C14" s="48" t="e">
        <f>VLOOKUP(D14,'PPU '!$K$8:$O$30,8,FALSE)</f>
        <v>#N/A</v>
      </c>
      <c r="D14" s="50" t="s">
        <v>391</v>
      </c>
      <c r="E14" s="71" t="s">
        <v>4</v>
      </c>
      <c r="F14" s="103">
        <v>9</v>
      </c>
      <c r="G14" s="103" t="e">
        <f>IF(F14&gt;0,VLOOKUP(C14,'PPU '!$J$6:$O$98,5,FALSE)+VLOOKUP(C14,'PPU '!$J$6:$O$98,6,FALSE),0)</f>
        <v>#N/A</v>
      </c>
      <c r="H14" s="103" t="e">
        <f t="shared" si="0"/>
        <v>#N/A</v>
      </c>
    </row>
    <row r="15" spans="1:16">
      <c r="A15" s="45">
        <v>4</v>
      </c>
      <c r="B15" s="43" t="s">
        <v>152</v>
      </c>
      <c r="C15" s="48"/>
      <c r="D15" s="44" t="s">
        <v>190</v>
      </c>
      <c r="E15" s="71"/>
      <c r="F15" s="103"/>
      <c r="G15" s="103">
        <f>IF(F15&gt;0,VLOOKUP(C15,'PPU '!$J$6:$O$98,5,FALSE)+VLOOKUP(C15,'PPU '!$J$6:$O$98,6,FALSE),0)</f>
        <v>0</v>
      </c>
      <c r="H15" s="103">
        <f t="shared" si="0"/>
        <v>0</v>
      </c>
    </row>
    <row r="16" spans="1:16">
      <c r="A16" s="45"/>
      <c r="B16" s="48" t="s">
        <v>152</v>
      </c>
      <c r="C16" s="48" t="e">
        <f>VLOOKUP(D16,'PPU '!$K$8:$O$30,8,FALSE)</f>
        <v>#N/A</v>
      </c>
      <c r="D16" s="50" t="s">
        <v>32</v>
      </c>
      <c r="E16" s="71" t="s">
        <v>1</v>
      </c>
      <c r="F16" s="103">
        <v>0.5</v>
      </c>
      <c r="G16" s="103" t="e">
        <f>IF(F16&gt;0,VLOOKUP(C16,'PPU '!$J$6:$O$98,5,FALSE)+VLOOKUP(C16,'PPU '!$J$6:$O$98,6,FALSE),0)</f>
        <v>#N/A</v>
      </c>
      <c r="H16" s="103" t="e">
        <f t="shared" si="0"/>
        <v>#N/A</v>
      </c>
    </row>
    <row r="17" spans="1:8">
      <c r="A17" s="45"/>
      <c r="B17" s="48" t="s">
        <v>152</v>
      </c>
      <c r="C17" s="48" t="e">
        <f>VLOOKUP(D17,'PPU '!$K$8:$O$30,8,FALSE)</f>
        <v>#N/A</v>
      </c>
      <c r="D17" s="50" t="s">
        <v>38</v>
      </c>
      <c r="E17" s="71" t="s">
        <v>1</v>
      </c>
      <c r="F17" s="103">
        <v>0.5</v>
      </c>
      <c r="G17" s="103" t="e">
        <f>IF(F17&gt;0,VLOOKUP(C17,'PPU '!$J$6:$O$98,5,FALSE)+VLOOKUP(C17,'PPU '!$J$6:$O$98,6,FALSE),0)</f>
        <v>#N/A</v>
      </c>
      <c r="H17" s="103" t="e">
        <f t="shared" si="0"/>
        <v>#N/A</v>
      </c>
    </row>
    <row r="18" spans="1:8">
      <c r="A18" s="45">
        <v>5</v>
      </c>
      <c r="B18" s="43" t="s">
        <v>148</v>
      </c>
      <c r="C18" s="43"/>
      <c r="D18" s="44" t="s">
        <v>191</v>
      </c>
      <c r="E18" s="71"/>
      <c r="F18" s="103"/>
      <c r="G18" s="103">
        <f>IF(F18&gt;0,VLOOKUP(C18,'PPU '!$J$6:$O$98,5,FALSE)+VLOOKUP(C18,'PPU '!$J$6:$O$98,6,FALSE),0)</f>
        <v>0</v>
      </c>
      <c r="H18" s="103">
        <f t="shared" si="0"/>
        <v>0</v>
      </c>
    </row>
    <row r="19" spans="1:8">
      <c r="A19" s="45"/>
      <c r="B19" s="48" t="s">
        <v>148</v>
      </c>
      <c r="C19" s="48" t="e">
        <f>VLOOKUP(D19,'PPU '!$K$8:$O$30,8,FALSE)</f>
        <v>#N/A</v>
      </c>
      <c r="D19" s="50" t="s">
        <v>107</v>
      </c>
      <c r="E19" s="71" t="s">
        <v>1</v>
      </c>
      <c r="F19" s="103">
        <v>2</v>
      </c>
      <c r="G19" s="103" t="e">
        <f>IF(F19&gt;0,VLOOKUP(C19,'PPU '!$J$6:$O$98,5,FALSE)+VLOOKUP(C19,'PPU '!$J$6:$O$98,6,FALSE),0)</f>
        <v>#N/A</v>
      </c>
      <c r="H19" s="103" t="e">
        <f t="shared" si="0"/>
        <v>#N/A</v>
      </c>
    </row>
    <row r="20" spans="1:8" ht="36">
      <c r="A20" s="45">
        <v>6</v>
      </c>
      <c r="B20" s="43" t="s">
        <v>148</v>
      </c>
      <c r="C20" s="43"/>
      <c r="D20" s="44" t="s">
        <v>192</v>
      </c>
      <c r="E20" s="71"/>
      <c r="F20" s="103"/>
      <c r="G20" s="103">
        <f>IF(F20&gt;0,VLOOKUP(C20,'PPU '!$J$6:$O$98,5,FALSE)+VLOOKUP(C20,'PPU '!$J$6:$O$98,6,FALSE),0)</f>
        <v>0</v>
      </c>
      <c r="H20" s="103">
        <f t="shared" si="0"/>
        <v>0</v>
      </c>
    </row>
    <row r="21" spans="1:8" ht="24">
      <c r="A21" s="52"/>
      <c r="B21" s="51" t="s">
        <v>148</v>
      </c>
      <c r="C21" s="51" t="e">
        <f>VLOOKUP(D21,'PPU '!$K$8:$O$30,8,FALSE)</f>
        <v>#N/A</v>
      </c>
      <c r="D21" s="50" t="s">
        <v>80</v>
      </c>
      <c r="E21" s="71" t="s">
        <v>1</v>
      </c>
      <c r="F21" s="103">
        <v>12.723450247038661</v>
      </c>
      <c r="G21" s="103" t="e">
        <f>IF(F21&gt;0,VLOOKUP(C21,'PPU '!$J$6:$O$98,5,FALSE)+VLOOKUP(C21,'PPU '!$J$6:$O$98,6,FALSE),0)</f>
        <v>#N/A</v>
      </c>
      <c r="H21" s="103" t="e">
        <f t="shared" si="0"/>
        <v>#N/A</v>
      </c>
    </row>
    <row r="22" spans="1:8">
      <c r="A22" s="45">
        <v>7</v>
      </c>
      <c r="B22" s="43" t="s">
        <v>152</v>
      </c>
      <c r="C22" s="43"/>
      <c r="D22" s="44" t="s">
        <v>193</v>
      </c>
      <c r="E22" s="71"/>
      <c r="F22" s="103"/>
      <c r="G22" s="103">
        <f>IF(F22&gt;0,VLOOKUP(C22,'PPU '!$J$6:$O$98,5,FALSE)+VLOOKUP(C22,'PPU '!$J$6:$O$98,6,FALSE),0)</f>
        <v>0</v>
      </c>
      <c r="H22" s="103">
        <f t="shared" si="0"/>
        <v>0</v>
      </c>
    </row>
    <row r="23" spans="1:8">
      <c r="A23" s="45"/>
      <c r="B23" s="48" t="s">
        <v>152</v>
      </c>
      <c r="C23" s="48" t="e">
        <f>VLOOKUP(D23,'PPU '!$K$8:$O$30,8,FALSE)</f>
        <v>#N/A</v>
      </c>
      <c r="D23" s="50" t="s">
        <v>32</v>
      </c>
      <c r="E23" s="71" t="s">
        <v>1</v>
      </c>
      <c r="F23" s="103">
        <v>2.7575574408141685</v>
      </c>
      <c r="G23" s="103" t="e">
        <f>IF(F23&gt;0,VLOOKUP(C23,'PPU '!$J$6:$O$98,5,FALSE)+VLOOKUP(C23,'PPU '!$J$6:$O$98,6,FALSE),0)</f>
        <v>#N/A</v>
      </c>
      <c r="H23" s="103" t="e">
        <f t="shared" si="0"/>
        <v>#N/A</v>
      </c>
    </row>
    <row r="24" spans="1:8">
      <c r="A24" s="45"/>
      <c r="B24" s="48" t="s">
        <v>152</v>
      </c>
      <c r="C24" s="48" t="e">
        <f>VLOOKUP(D24,'PPU '!$K$8:$O$30,8,FALSE)</f>
        <v>#N/A</v>
      </c>
      <c r="D24" s="50" t="s">
        <v>392</v>
      </c>
      <c r="E24" s="71" t="s">
        <v>1</v>
      </c>
      <c r="F24" s="103">
        <v>2.7575574408141685</v>
      </c>
      <c r="G24" s="103" t="e">
        <f>IF(F24&gt;0,VLOOKUP(C24,'PPU '!$J$6:$O$98,5,FALSE)+VLOOKUP(C24,'PPU '!$J$6:$O$98,6,FALSE),0)</f>
        <v>#N/A</v>
      </c>
      <c r="H24" s="103" t="e">
        <f t="shared" si="0"/>
        <v>#N/A</v>
      </c>
    </row>
    <row r="25" spans="1:8">
      <c r="A25" s="45">
        <v>8</v>
      </c>
      <c r="B25" s="43" t="s">
        <v>152</v>
      </c>
      <c r="C25" s="48"/>
      <c r="D25" s="44" t="s">
        <v>194</v>
      </c>
      <c r="E25" s="71"/>
      <c r="F25" s="103"/>
      <c r="G25" s="103">
        <f>IF(F25&gt;0,VLOOKUP(C25,'PPU '!$J$6:$O$98,5,FALSE)+VLOOKUP(C25,'PPU '!$J$6:$O$98,6,FALSE),0)</f>
        <v>0</v>
      </c>
      <c r="H25" s="103">
        <f t="shared" si="0"/>
        <v>0</v>
      </c>
    </row>
    <row r="26" spans="1:8">
      <c r="A26" s="45"/>
      <c r="B26" s="48" t="s">
        <v>152</v>
      </c>
      <c r="C26" s="48" t="e">
        <f>VLOOKUP(D26,'PPU '!$K$8:$O$30,8,FALSE)</f>
        <v>#N/A</v>
      </c>
      <c r="D26" s="50" t="s">
        <v>32</v>
      </c>
      <c r="E26" s="71" t="s">
        <v>1</v>
      </c>
      <c r="F26" s="103">
        <v>0.95755744081416894</v>
      </c>
      <c r="G26" s="103" t="e">
        <f>IF(F26&gt;0,VLOOKUP(C26,'PPU '!$J$6:$O$98,5,FALSE)+VLOOKUP(C26,'PPU '!$J$6:$O$98,6,FALSE),0)</f>
        <v>#N/A</v>
      </c>
      <c r="H26" s="103" t="e">
        <f t="shared" si="0"/>
        <v>#N/A</v>
      </c>
    </row>
    <row r="27" spans="1:8">
      <c r="A27" s="45"/>
      <c r="B27" s="48" t="s">
        <v>152</v>
      </c>
      <c r="C27" s="48" t="e">
        <f>VLOOKUP(D27,'PPU '!$K$8:$O$30,8,FALSE)</f>
        <v>#N/A</v>
      </c>
      <c r="D27" s="50" t="s">
        <v>392</v>
      </c>
      <c r="E27" s="71" t="s">
        <v>1</v>
      </c>
      <c r="F27" s="103">
        <v>0.95755744081416894</v>
      </c>
      <c r="G27" s="103" t="e">
        <f>IF(F27&gt;0,VLOOKUP(C27,'PPU '!$J$6:$O$98,5,FALSE)+VLOOKUP(C27,'PPU '!$J$6:$O$98,6,FALSE),0)</f>
        <v>#N/A</v>
      </c>
      <c r="H27" s="103" t="e">
        <f t="shared" si="0"/>
        <v>#N/A</v>
      </c>
    </row>
    <row r="28" spans="1:8">
      <c r="A28" s="45">
        <v>9</v>
      </c>
      <c r="B28" s="43" t="s">
        <v>150</v>
      </c>
      <c r="C28" s="48"/>
      <c r="D28" s="44" t="s">
        <v>195</v>
      </c>
      <c r="E28" s="71"/>
      <c r="F28" s="103"/>
      <c r="G28" s="103">
        <f>IF(F28&gt;0,VLOOKUP(C28,'PPU '!$J$6:$O$98,5,FALSE)+VLOOKUP(C28,'PPU '!$J$6:$O$98,6,FALSE),0)</f>
        <v>0</v>
      </c>
      <c r="H28" s="103">
        <f t="shared" si="0"/>
        <v>0</v>
      </c>
    </row>
    <row r="29" spans="1:8">
      <c r="A29" s="45"/>
      <c r="B29" s="48" t="s">
        <v>150</v>
      </c>
      <c r="C29" s="48" t="e">
        <f>VLOOKUP(D29,'PPU '!$K$8:$O$30,8,FALSE)</f>
        <v>#N/A</v>
      </c>
      <c r="D29" s="50" t="s">
        <v>81</v>
      </c>
      <c r="E29" s="71" t="s">
        <v>3</v>
      </c>
      <c r="F29" s="103">
        <v>1</v>
      </c>
      <c r="G29" s="103" t="e">
        <f>IF(F29&gt;0,VLOOKUP(C29,'PPU '!$J$6:$O$98,5,FALSE)+VLOOKUP(C29,'PPU '!$J$6:$O$98,6,FALSE),0)</f>
        <v>#N/A</v>
      </c>
      <c r="H29" s="103" t="e">
        <f t="shared" si="0"/>
        <v>#N/A</v>
      </c>
    </row>
    <row r="30" spans="1:8">
      <c r="A30" s="45"/>
      <c r="B30" s="48" t="s">
        <v>150</v>
      </c>
      <c r="C30" s="48" t="e">
        <f>VLOOKUP(D30,'PPU '!$K$8:$O$30,8,FALSE)</f>
        <v>#N/A</v>
      </c>
      <c r="D30" s="50" t="s">
        <v>130</v>
      </c>
      <c r="E30" s="71" t="s">
        <v>3</v>
      </c>
      <c r="F30" s="103">
        <v>1</v>
      </c>
      <c r="G30" s="103" t="e">
        <f>IF(F30&gt;0,VLOOKUP(C30,'PPU '!$J$6:$O$98,5,FALSE)+VLOOKUP(C30,'PPU '!$J$6:$O$98,6,FALSE),0)</f>
        <v>#N/A</v>
      </c>
      <c r="H30" s="103" t="e">
        <f t="shared" si="0"/>
        <v>#N/A</v>
      </c>
    </row>
    <row r="31" spans="1:8">
      <c r="A31" s="45"/>
      <c r="B31" s="48" t="s">
        <v>150</v>
      </c>
      <c r="C31" s="48" t="e">
        <f>VLOOKUP(D31,'PPU '!$K$8:$O$30,8,FALSE)</f>
        <v>#N/A</v>
      </c>
      <c r="D31" s="50" t="s">
        <v>81</v>
      </c>
      <c r="E31" s="71" t="s">
        <v>3</v>
      </c>
      <c r="F31" s="103">
        <v>1</v>
      </c>
      <c r="G31" s="103" t="e">
        <f>IF(F31&gt;0,VLOOKUP(C31,'PPU '!$J$6:$O$98,5,FALSE)+VLOOKUP(C31,'PPU '!$J$6:$O$98,6,FALSE),0)</f>
        <v>#N/A</v>
      </c>
      <c r="H31" s="103" t="e">
        <f t="shared" si="0"/>
        <v>#N/A</v>
      </c>
    </row>
    <row r="32" spans="1:8" ht="24">
      <c r="A32" s="45">
        <v>10</v>
      </c>
      <c r="B32" s="43" t="s">
        <v>152</v>
      </c>
      <c r="C32" s="43"/>
      <c r="D32" s="44" t="s">
        <v>196</v>
      </c>
      <c r="E32" s="71"/>
      <c r="F32" s="103"/>
      <c r="G32" s="103">
        <f>IF(F32&gt;0,VLOOKUP(C32,'PPU '!$J$6:$O$98,5,FALSE)+VLOOKUP(C32,'PPU '!$J$6:$O$98,6,FALSE),0)</f>
        <v>0</v>
      </c>
      <c r="H32" s="103">
        <f t="shared" si="0"/>
        <v>0</v>
      </c>
    </row>
    <row r="33" spans="1:8">
      <c r="A33" s="45"/>
      <c r="B33" s="48" t="s">
        <v>152</v>
      </c>
      <c r="C33" s="48" t="e">
        <f>VLOOKUP(D33,'PPU '!$K$8:$O$30,8,FALSE)</f>
        <v>#N/A</v>
      </c>
      <c r="D33" s="50" t="s">
        <v>33</v>
      </c>
      <c r="E33" s="71" t="s">
        <v>1</v>
      </c>
      <c r="F33" s="103">
        <v>7.1999999999999993</v>
      </c>
      <c r="G33" s="103" t="e">
        <f>IF(F33&gt;0,VLOOKUP(C33,'PPU '!$J$6:$O$98,5,FALSE)+VLOOKUP(C33,'PPU '!$J$6:$O$98,6,FALSE),0)</f>
        <v>#N/A</v>
      </c>
      <c r="H33" s="103" t="e">
        <f t="shared" si="0"/>
        <v>#N/A</v>
      </c>
    </row>
    <row r="34" spans="1:8">
      <c r="A34" s="45"/>
      <c r="B34" s="48" t="s">
        <v>152</v>
      </c>
      <c r="C34" s="48" t="e">
        <f>VLOOKUP(D34,'PPU '!$K$8:$O$30,8,FALSE)</f>
        <v>#N/A</v>
      </c>
      <c r="D34" s="50" t="s">
        <v>38</v>
      </c>
      <c r="E34" s="71" t="s">
        <v>1</v>
      </c>
      <c r="F34" s="103">
        <v>7.1999999999999993</v>
      </c>
      <c r="G34" s="103" t="e">
        <f>IF(F34&gt;0,VLOOKUP(C34,'PPU '!$J$6:$O$98,5,FALSE)+VLOOKUP(C34,'PPU '!$J$6:$O$98,6,FALSE),0)</f>
        <v>#N/A</v>
      </c>
      <c r="H34" s="103" t="e">
        <f t="shared" si="0"/>
        <v>#N/A</v>
      </c>
    </row>
    <row r="35" spans="1:8">
      <c r="A35" s="45">
        <v>11</v>
      </c>
      <c r="B35" s="43" t="s">
        <v>152</v>
      </c>
      <c r="C35" s="43"/>
      <c r="D35" s="44" t="s">
        <v>197</v>
      </c>
      <c r="E35" s="71"/>
      <c r="F35" s="103"/>
      <c r="G35" s="103">
        <f>IF(F35&gt;0,VLOOKUP(C35,'PPU '!$J$6:$O$98,5,FALSE)+VLOOKUP(C35,'PPU '!$J$6:$O$98,6,FALSE),0)</f>
        <v>0</v>
      </c>
      <c r="H35" s="103">
        <f t="shared" si="0"/>
        <v>0</v>
      </c>
    </row>
    <row r="36" spans="1:8">
      <c r="A36" s="45"/>
      <c r="B36" s="48" t="s">
        <v>152</v>
      </c>
      <c r="C36" s="48" t="e">
        <f>VLOOKUP(D36,'PPU '!$K$8:$O$30,8,FALSE)</f>
        <v>#N/A</v>
      </c>
      <c r="D36" s="50" t="s">
        <v>33</v>
      </c>
      <c r="E36" s="71" t="s">
        <v>1</v>
      </c>
      <c r="F36" s="103">
        <v>130</v>
      </c>
      <c r="G36" s="103" t="e">
        <f>IF(F36&gt;0,VLOOKUP(C36,'PPU '!$J$6:$O$98,5,FALSE)+VLOOKUP(C36,'PPU '!$J$6:$O$98,6,FALSE),0)</f>
        <v>#N/A</v>
      </c>
      <c r="H36" s="103" t="e">
        <f t="shared" si="0"/>
        <v>#N/A</v>
      </c>
    </row>
    <row r="37" spans="1:8">
      <c r="A37" s="45"/>
      <c r="B37" s="48" t="s">
        <v>152</v>
      </c>
      <c r="C37" s="48" t="e">
        <f>VLOOKUP(D37,'PPU '!$K$8:$O$30,8,FALSE)</f>
        <v>#N/A</v>
      </c>
      <c r="D37" s="50" t="s">
        <v>392</v>
      </c>
      <c r="E37" s="71" t="s">
        <v>1</v>
      </c>
      <c r="F37" s="103">
        <v>130</v>
      </c>
      <c r="G37" s="103" t="e">
        <f>IF(F37&gt;0,VLOOKUP(C37,'PPU '!$J$6:$O$98,5,FALSE)+VLOOKUP(C37,'PPU '!$J$6:$O$98,6,FALSE),0)</f>
        <v>#N/A</v>
      </c>
      <c r="H37" s="103" t="e">
        <f t="shared" si="0"/>
        <v>#N/A</v>
      </c>
    </row>
    <row r="38" spans="1:8" ht="24">
      <c r="A38" s="45">
        <v>12</v>
      </c>
      <c r="B38" s="43" t="s">
        <v>152</v>
      </c>
      <c r="C38" s="43"/>
      <c r="D38" s="44" t="s">
        <v>198</v>
      </c>
      <c r="E38" s="71"/>
      <c r="F38" s="103"/>
      <c r="G38" s="103">
        <f>IF(F38&gt;0,VLOOKUP(C38,'PPU '!$J$6:$O$98,5,FALSE)+VLOOKUP(C38,'PPU '!$J$6:$O$98,6,FALSE),0)</f>
        <v>0</v>
      </c>
      <c r="H38" s="103">
        <f t="shared" si="0"/>
        <v>0</v>
      </c>
    </row>
    <row r="39" spans="1:8">
      <c r="A39" s="45"/>
      <c r="B39" s="48" t="s">
        <v>152</v>
      </c>
      <c r="C39" s="48" t="e">
        <f>VLOOKUP(D39,'PPU '!$K$8:$O$30,8,FALSE)</f>
        <v>#N/A</v>
      </c>
      <c r="D39" s="50" t="s">
        <v>33</v>
      </c>
      <c r="E39" s="71" t="s">
        <v>1</v>
      </c>
      <c r="F39" s="103">
        <v>75</v>
      </c>
      <c r="G39" s="103" t="e">
        <f>IF(F39&gt;0,VLOOKUP(C39,'PPU '!$J$6:$O$98,5,FALSE)+VLOOKUP(C39,'PPU '!$J$6:$O$98,6,FALSE),0)</f>
        <v>#N/A</v>
      </c>
      <c r="H39" s="103" t="e">
        <f t="shared" si="0"/>
        <v>#N/A</v>
      </c>
    </row>
    <row r="40" spans="1:8">
      <c r="A40" s="45"/>
      <c r="B40" s="48" t="s">
        <v>152</v>
      </c>
      <c r="C40" s="48" t="e">
        <f>VLOOKUP(D40,'PPU '!$K$8:$O$30,8,FALSE)</f>
        <v>#N/A</v>
      </c>
      <c r="D40" s="50" t="s">
        <v>392</v>
      </c>
      <c r="E40" s="71" t="s">
        <v>1</v>
      </c>
      <c r="F40" s="103">
        <v>75</v>
      </c>
      <c r="G40" s="103" t="e">
        <f>IF(F40&gt;0,VLOOKUP(C40,'PPU '!$J$6:$O$98,5,FALSE)+VLOOKUP(C40,'PPU '!$J$6:$O$98,6,FALSE),0)</f>
        <v>#N/A</v>
      </c>
      <c r="H40" s="103" t="e">
        <f t="shared" si="0"/>
        <v>#N/A</v>
      </c>
    </row>
    <row r="41" spans="1:8" ht="22.5" customHeight="1">
      <c r="A41" s="45">
        <v>13</v>
      </c>
      <c r="B41" s="43" t="s">
        <v>152</v>
      </c>
      <c r="C41" s="43"/>
      <c r="D41" s="44" t="s">
        <v>199</v>
      </c>
      <c r="E41" s="71"/>
      <c r="F41" s="103"/>
      <c r="G41" s="103">
        <f>IF(F41&gt;0,VLOOKUP(C41,'PPU '!$J$6:$O$98,5,FALSE)+VLOOKUP(C41,'PPU '!$J$6:$O$98,6,FALSE),0)</f>
        <v>0</v>
      </c>
      <c r="H41" s="103">
        <f t="shared" si="0"/>
        <v>0</v>
      </c>
    </row>
    <row r="42" spans="1:8">
      <c r="A42" s="45"/>
      <c r="B42" s="48" t="s">
        <v>150</v>
      </c>
      <c r="C42" s="48" t="e">
        <f>VLOOKUP(D42,'PPU '!$K$8:$O$30,8,FALSE)</f>
        <v>#N/A</v>
      </c>
      <c r="D42" s="50" t="s">
        <v>131</v>
      </c>
      <c r="E42" s="71" t="s">
        <v>3</v>
      </c>
      <c r="F42" s="103">
        <v>7</v>
      </c>
      <c r="G42" s="103" t="e">
        <f>IF(F42&gt;0,VLOOKUP(C42,'PPU '!$J$6:$O$98,5,FALSE)+VLOOKUP(C42,'PPU '!$J$6:$O$98,6,FALSE),0)</f>
        <v>#N/A</v>
      </c>
      <c r="H42" s="103" t="e">
        <f t="shared" si="0"/>
        <v>#N/A</v>
      </c>
    </row>
    <row r="43" spans="1:8">
      <c r="A43" s="45"/>
      <c r="B43" s="48" t="s">
        <v>152</v>
      </c>
      <c r="C43" s="48" t="e">
        <f>VLOOKUP(D43,'PPU '!$K$8:$O$30,8,FALSE)</f>
        <v>#N/A</v>
      </c>
      <c r="D43" s="50" t="s">
        <v>32</v>
      </c>
      <c r="E43" s="71" t="s">
        <v>1</v>
      </c>
      <c r="F43" s="103">
        <v>2.6332829622389644</v>
      </c>
      <c r="G43" s="103" t="e">
        <f>IF(F43&gt;0,VLOOKUP(C43,'PPU '!$J$6:$O$98,5,FALSE)+VLOOKUP(C43,'PPU '!$J$6:$O$98,6,FALSE),0)</f>
        <v>#N/A</v>
      </c>
      <c r="H43" s="103" t="e">
        <f t="shared" si="0"/>
        <v>#N/A</v>
      </c>
    </row>
    <row r="44" spans="1:8">
      <c r="A44" s="45"/>
      <c r="B44" s="48" t="s">
        <v>152</v>
      </c>
      <c r="C44" s="48" t="e">
        <f>VLOOKUP(D44,'PPU '!$K$8:$O$30,8,FALSE)</f>
        <v>#N/A</v>
      </c>
      <c r="D44" s="50" t="s">
        <v>392</v>
      </c>
      <c r="E44" s="71" t="s">
        <v>1</v>
      </c>
      <c r="F44" s="103">
        <v>2.6332829622389644</v>
      </c>
      <c r="G44" s="103" t="e">
        <f>IF(F44&gt;0,VLOOKUP(C44,'PPU '!$J$6:$O$98,5,FALSE)+VLOOKUP(C44,'PPU '!$J$6:$O$98,6,FALSE),0)</f>
        <v>#N/A</v>
      </c>
      <c r="H44" s="103" t="e">
        <f t="shared" si="0"/>
        <v>#N/A</v>
      </c>
    </row>
    <row r="45" spans="1:8">
      <c r="A45" s="45"/>
      <c r="B45" s="48" t="s">
        <v>150</v>
      </c>
      <c r="C45" s="48" t="e">
        <f>VLOOKUP(D45,'PPU '!$K$8:$O$30,8,FALSE)</f>
        <v>#N/A</v>
      </c>
      <c r="D45" s="50" t="s">
        <v>131</v>
      </c>
      <c r="E45" s="71" t="s">
        <v>3</v>
      </c>
      <c r="F45" s="103">
        <v>7</v>
      </c>
      <c r="G45" s="103" t="e">
        <f>IF(F45&gt;0,VLOOKUP(C45,'PPU '!$J$6:$O$98,5,FALSE)+VLOOKUP(C45,'PPU '!$J$6:$O$98,6,FALSE),0)</f>
        <v>#N/A</v>
      </c>
      <c r="H45" s="103" t="e">
        <f t="shared" si="0"/>
        <v>#N/A</v>
      </c>
    </row>
    <row r="46" spans="1:8" ht="24">
      <c r="A46" s="45">
        <v>14</v>
      </c>
      <c r="B46" s="43" t="s">
        <v>150</v>
      </c>
      <c r="C46" s="43"/>
      <c r="D46" s="44" t="s">
        <v>200</v>
      </c>
      <c r="E46" s="71"/>
      <c r="F46" s="103"/>
      <c r="G46" s="103">
        <f>IF(F46&gt;0,VLOOKUP(C46,'PPU '!$J$6:$O$98,5,FALSE)+VLOOKUP(C46,'PPU '!$J$6:$O$98,6,FALSE),0)</f>
        <v>0</v>
      </c>
      <c r="H46" s="103">
        <f t="shared" si="0"/>
        <v>0</v>
      </c>
    </row>
    <row r="47" spans="1:8">
      <c r="A47" s="45"/>
      <c r="B47" s="48" t="s">
        <v>150</v>
      </c>
      <c r="C47" s="48" t="e">
        <f>VLOOKUP(D47,'PPU '!$K$8:$O$30,8,FALSE)</f>
        <v>#N/A</v>
      </c>
      <c r="D47" s="50" t="s">
        <v>28</v>
      </c>
      <c r="E47" s="71" t="s">
        <v>39</v>
      </c>
      <c r="F47" s="103">
        <v>1</v>
      </c>
      <c r="G47" s="103" t="e">
        <f>IF(F47&gt;0,VLOOKUP(C47,'PPU '!$J$6:$O$98,5,FALSE)+VLOOKUP(C47,'PPU '!$J$6:$O$98,6,FALSE),0)</f>
        <v>#N/A</v>
      </c>
      <c r="H47" s="103" t="e">
        <f t="shared" si="0"/>
        <v>#N/A</v>
      </c>
    </row>
    <row r="48" spans="1:8">
      <c r="A48" s="45"/>
      <c r="B48" s="48" t="s">
        <v>152</v>
      </c>
      <c r="C48" s="48" t="e">
        <f>VLOOKUP(D48,'PPU '!$K$8:$O$30,8,FALSE)</f>
        <v>#N/A</v>
      </c>
      <c r="D48" s="50" t="s">
        <v>38</v>
      </c>
      <c r="E48" s="71" t="s">
        <v>1</v>
      </c>
      <c r="F48" s="103">
        <v>0.2</v>
      </c>
      <c r="G48" s="103" t="e">
        <f>IF(F48&gt;0,VLOOKUP(C48,'PPU '!$J$6:$O$98,5,FALSE)+VLOOKUP(C48,'PPU '!$J$6:$O$98,6,FALSE),0)</f>
        <v>#N/A</v>
      </c>
      <c r="H48" s="103" t="e">
        <f t="shared" si="0"/>
        <v>#N/A</v>
      </c>
    </row>
    <row r="49" spans="1:8" ht="24">
      <c r="A49" s="45">
        <v>15</v>
      </c>
      <c r="B49" s="43" t="s">
        <v>150</v>
      </c>
      <c r="C49" s="43"/>
      <c r="D49" s="44" t="s">
        <v>201</v>
      </c>
      <c r="E49" s="71"/>
      <c r="F49" s="103"/>
      <c r="G49" s="103">
        <f>IF(F49&gt;0,VLOOKUP(C49,'PPU '!$J$6:$O$98,5,FALSE)+VLOOKUP(C49,'PPU '!$J$6:$O$98,6,FALSE),0)</f>
        <v>0</v>
      </c>
      <c r="H49" s="103">
        <f t="shared" si="0"/>
        <v>0</v>
      </c>
    </row>
    <row r="50" spans="1:8" ht="36">
      <c r="A50" s="45"/>
      <c r="B50" s="48" t="s">
        <v>150</v>
      </c>
      <c r="C50" s="48" t="e">
        <f>VLOOKUP(D50,'PPU '!$K$8:$O$30,8,FALSE)</f>
        <v>#N/A</v>
      </c>
      <c r="D50" s="50" t="s">
        <v>127</v>
      </c>
      <c r="E50" s="71" t="s">
        <v>39</v>
      </c>
      <c r="F50" s="103">
        <v>4</v>
      </c>
      <c r="G50" s="103" t="e">
        <f>IF(F50&gt;0,VLOOKUP(C50,'PPU '!$J$6:$O$98,5,FALSE)+VLOOKUP(C50,'PPU '!$J$6:$O$98,6,FALSE),0)</f>
        <v>#N/A</v>
      </c>
      <c r="H50" s="103" t="e">
        <f t="shared" si="0"/>
        <v>#N/A</v>
      </c>
    </row>
    <row r="51" spans="1:8">
      <c r="A51" s="45"/>
      <c r="B51" s="48" t="s">
        <v>152</v>
      </c>
      <c r="C51" s="48" t="e">
        <f>VLOOKUP(D51,'PPU '!$K$8:$O$30,8,FALSE)</f>
        <v>#N/A</v>
      </c>
      <c r="D51" s="50" t="s">
        <v>38</v>
      </c>
      <c r="E51" s="71" t="s">
        <v>1</v>
      </c>
      <c r="F51" s="103">
        <v>0.3</v>
      </c>
      <c r="G51" s="103" t="e">
        <f>IF(F51&gt;0,VLOOKUP(C51,'PPU '!$J$6:$O$98,5,FALSE)+VLOOKUP(C51,'PPU '!$J$6:$O$98,6,FALSE),0)</f>
        <v>#N/A</v>
      </c>
      <c r="H51" s="103" t="e">
        <f t="shared" si="0"/>
        <v>#N/A</v>
      </c>
    </row>
    <row r="52" spans="1:8">
      <c r="A52" s="45">
        <v>16</v>
      </c>
      <c r="B52" s="43" t="s">
        <v>150</v>
      </c>
      <c r="C52" s="43"/>
      <c r="D52" s="44" t="s">
        <v>202</v>
      </c>
      <c r="E52" s="71"/>
      <c r="F52" s="103"/>
      <c r="G52" s="103">
        <f>IF(F52&gt;0,VLOOKUP(C52,'PPU '!$J$6:$O$98,5,FALSE)+VLOOKUP(C52,'PPU '!$J$6:$O$98,6,FALSE),0)</f>
        <v>0</v>
      </c>
      <c r="H52" s="103">
        <f t="shared" si="0"/>
        <v>0</v>
      </c>
    </row>
    <row r="53" spans="1:8" ht="24">
      <c r="A53" s="45"/>
      <c r="B53" s="48" t="s">
        <v>150</v>
      </c>
      <c r="C53" s="48" t="e">
        <f>VLOOKUP(D53,'PPU '!$K$8:$O$30,8,FALSE)</f>
        <v>#N/A</v>
      </c>
      <c r="D53" s="50" t="s">
        <v>14</v>
      </c>
      <c r="E53" s="71" t="s">
        <v>3</v>
      </c>
      <c r="F53" s="103">
        <v>1</v>
      </c>
      <c r="G53" s="103" t="e">
        <f>IF(F53&gt;0,VLOOKUP(C53,'PPU '!$J$6:$O$98,5,FALSE)+VLOOKUP(C53,'PPU '!$J$6:$O$98,6,FALSE),0)</f>
        <v>#N/A</v>
      </c>
      <c r="H53" s="103" t="e">
        <f t="shared" si="0"/>
        <v>#N/A</v>
      </c>
    </row>
    <row r="54" spans="1:8">
      <c r="A54" s="45"/>
      <c r="B54" s="48" t="s">
        <v>150</v>
      </c>
      <c r="C54" s="48" t="e">
        <f>VLOOKUP(D54,'PPU '!$K$8:$O$30,8,FALSE)</f>
        <v>#N/A</v>
      </c>
      <c r="D54" s="50" t="s">
        <v>86</v>
      </c>
      <c r="E54" s="71" t="s">
        <v>3</v>
      </c>
      <c r="F54" s="103">
        <v>1</v>
      </c>
      <c r="G54" s="103" t="e">
        <f>IF(F54&gt;0,VLOOKUP(C54,'PPU '!$J$6:$O$98,5,FALSE)+VLOOKUP(C54,'PPU '!$J$6:$O$98,6,FALSE),0)</f>
        <v>#N/A</v>
      </c>
      <c r="H54" s="103" t="e">
        <f t="shared" si="0"/>
        <v>#N/A</v>
      </c>
    </row>
    <row r="55" spans="1:8" ht="24">
      <c r="A55" s="45"/>
      <c r="B55" s="48" t="s">
        <v>150</v>
      </c>
      <c r="C55" s="48" t="e">
        <f>VLOOKUP(D55,'PPU '!$K$8:$O$30,8,FALSE)</f>
        <v>#N/A</v>
      </c>
      <c r="D55" s="50" t="s">
        <v>14</v>
      </c>
      <c r="E55" s="71" t="s">
        <v>3</v>
      </c>
      <c r="F55" s="103">
        <v>1</v>
      </c>
      <c r="G55" s="103" t="e">
        <f>IF(F55&gt;0,VLOOKUP(C55,'PPU '!$J$6:$O$98,5,FALSE)+VLOOKUP(C55,'PPU '!$J$6:$O$98,6,FALSE),0)</f>
        <v>#N/A</v>
      </c>
      <c r="H55" s="103" t="e">
        <f t="shared" si="0"/>
        <v>#N/A</v>
      </c>
    </row>
    <row r="56" spans="1:8">
      <c r="A56" s="45">
        <v>17</v>
      </c>
      <c r="B56" s="43" t="s">
        <v>150</v>
      </c>
      <c r="C56" s="43"/>
      <c r="D56" s="44" t="s">
        <v>203</v>
      </c>
      <c r="E56" s="71"/>
      <c r="F56" s="103"/>
      <c r="G56" s="103">
        <f>IF(F56&gt;0,VLOOKUP(C56,'PPU '!$J$6:$O$98,5,FALSE)+VLOOKUP(C56,'PPU '!$J$6:$O$98,6,FALSE),0)</f>
        <v>0</v>
      </c>
      <c r="H56" s="103">
        <f t="shared" si="0"/>
        <v>0</v>
      </c>
    </row>
    <row r="57" spans="1:8">
      <c r="A57" s="45"/>
      <c r="B57" s="48" t="s">
        <v>150</v>
      </c>
      <c r="C57" s="48" t="e">
        <f>VLOOKUP(D57,'PPU '!$K$8:$O$30,8,FALSE)</f>
        <v>#N/A</v>
      </c>
      <c r="D57" s="50" t="s">
        <v>18</v>
      </c>
      <c r="E57" s="71" t="s">
        <v>3</v>
      </c>
      <c r="F57" s="103">
        <v>2</v>
      </c>
      <c r="G57" s="103" t="e">
        <f>IF(F57&gt;0,VLOOKUP(C57,'PPU '!$J$6:$O$98,5,FALSE)+VLOOKUP(C57,'PPU '!$J$6:$O$98,6,FALSE),0)</f>
        <v>#N/A</v>
      </c>
      <c r="H57" s="103" t="e">
        <f t="shared" si="0"/>
        <v>#N/A</v>
      </c>
    </row>
    <row r="58" spans="1:8" ht="24">
      <c r="A58" s="45">
        <v>18</v>
      </c>
      <c r="B58" s="43" t="s">
        <v>150</v>
      </c>
      <c r="C58" s="43"/>
      <c r="D58" s="44" t="s">
        <v>204</v>
      </c>
      <c r="E58" s="71"/>
      <c r="F58" s="103"/>
      <c r="G58" s="103">
        <f>IF(F58&gt;0,VLOOKUP(C58,'PPU '!$J$6:$O$98,5,FALSE)+VLOOKUP(C58,'PPU '!$J$6:$O$98,6,FALSE),0)</f>
        <v>0</v>
      </c>
      <c r="H58" s="103">
        <f t="shared" si="0"/>
        <v>0</v>
      </c>
    </row>
    <row r="59" spans="1:8">
      <c r="A59" s="45"/>
      <c r="B59" s="48" t="s">
        <v>150</v>
      </c>
      <c r="C59" s="48" t="e">
        <f>VLOOKUP(D59,'PPU '!$K$8:$O$30,8,FALSE)</f>
        <v>#N/A</v>
      </c>
      <c r="D59" s="50" t="s">
        <v>12</v>
      </c>
      <c r="E59" s="71" t="s">
        <v>3</v>
      </c>
      <c r="F59" s="103">
        <v>2</v>
      </c>
      <c r="G59" s="103" t="e">
        <f>IF(F59&gt;0,VLOOKUP(C59,'PPU '!$J$6:$O$98,5,FALSE)+VLOOKUP(C59,'PPU '!$J$6:$O$98,6,FALSE),0)</f>
        <v>#N/A</v>
      </c>
      <c r="H59" s="103" t="e">
        <f t="shared" si="0"/>
        <v>#N/A</v>
      </c>
    </row>
    <row r="60" spans="1:8">
      <c r="A60" s="45"/>
      <c r="B60" s="48" t="s">
        <v>150</v>
      </c>
      <c r="C60" s="48" t="e">
        <f>VLOOKUP(D60,'PPU '!$K$8:$O$30,8,FALSE)</f>
        <v>#N/A</v>
      </c>
      <c r="D60" s="50" t="s">
        <v>15</v>
      </c>
      <c r="E60" s="71" t="s">
        <v>4</v>
      </c>
      <c r="F60" s="103">
        <v>3</v>
      </c>
      <c r="G60" s="103" t="e">
        <f>IF(F60&gt;0,VLOOKUP(C60,'PPU '!$J$6:$O$98,5,FALSE)+VLOOKUP(C60,'PPU '!$J$6:$O$98,6,FALSE),0)</f>
        <v>#N/A</v>
      </c>
      <c r="H60" s="103" t="e">
        <f t="shared" si="0"/>
        <v>#N/A</v>
      </c>
    </row>
    <row r="61" spans="1:8">
      <c r="A61" s="45"/>
      <c r="B61" s="48" t="s">
        <v>150</v>
      </c>
      <c r="C61" s="48" t="e">
        <f>VLOOKUP(D61,'PPU '!$K$8:$O$30,8,FALSE)</f>
        <v>#N/A</v>
      </c>
      <c r="D61" s="50" t="s">
        <v>12</v>
      </c>
      <c r="E61" s="71" t="s">
        <v>3</v>
      </c>
      <c r="F61" s="103">
        <v>2</v>
      </c>
      <c r="G61" s="103" t="e">
        <f>IF(F61&gt;0,VLOOKUP(C61,'PPU '!$J$6:$O$98,5,FALSE)+VLOOKUP(C61,'PPU '!$J$6:$O$98,6,FALSE),0)</f>
        <v>#N/A</v>
      </c>
      <c r="H61" s="103" t="e">
        <f t="shared" si="0"/>
        <v>#N/A</v>
      </c>
    </row>
    <row r="62" spans="1:8" ht="36">
      <c r="A62" s="45">
        <v>19</v>
      </c>
      <c r="B62" s="43" t="s">
        <v>150</v>
      </c>
      <c r="C62" s="43"/>
      <c r="D62" s="44" t="s">
        <v>205</v>
      </c>
      <c r="E62" s="71"/>
      <c r="F62" s="103"/>
      <c r="G62" s="103">
        <f>IF(F62&gt;0,VLOOKUP(C62,'PPU '!$J$6:$O$98,5,FALSE)+VLOOKUP(C62,'PPU '!$J$6:$O$98,6,FALSE),0)</f>
        <v>0</v>
      </c>
      <c r="H62" s="103">
        <f t="shared" si="0"/>
        <v>0</v>
      </c>
    </row>
    <row r="63" spans="1:8">
      <c r="A63" s="45"/>
      <c r="B63" s="48" t="s">
        <v>150</v>
      </c>
      <c r="C63" s="48" t="e">
        <f>VLOOKUP(D63,'PPU '!$K$8:$O$30,8,FALSE)</f>
        <v>#N/A</v>
      </c>
      <c r="D63" s="50" t="s">
        <v>70</v>
      </c>
      <c r="E63" s="71" t="s">
        <v>39</v>
      </c>
      <c r="F63" s="103">
        <v>20.25</v>
      </c>
      <c r="G63" s="103" t="e">
        <f>IF(F63&gt;0,VLOOKUP(C63,'PPU '!$J$6:$O$98,5,FALSE)+VLOOKUP(C63,'PPU '!$J$6:$O$98,6,FALSE),0)</f>
        <v>#N/A</v>
      </c>
      <c r="H63" s="103" t="e">
        <f t="shared" si="0"/>
        <v>#N/A</v>
      </c>
    </row>
    <row r="64" spans="1:8">
      <c r="A64" s="45">
        <v>20</v>
      </c>
      <c r="B64" s="43" t="s">
        <v>150</v>
      </c>
      <c r="C64" s="43"/>
      <c r="D64" s="44" t="s">
        <v>206</v>
      </c>
      <c r="E64" s="71"/>
      <c r="F64" s="103"/>
      <c r="G64" s="103">
        <f>IF(F64&gt;0,VLOOKUP(C64,'PPU '!$J$6:$O$98,5,FALSE)+VLOOKUP(C64,'PPU '!$J$6:$O$98,6,FALSE),0)</f>
        <v>0</v>
      </c>
      <c r="H64" s="103">
        <f t="shared" si="0"/>
        <v>0</v>
      </c>
    </row>
    <row r="65" spans="1:8" ht="24">
      <c r="A65" s="45"/>
      <c r="B65" s="48" t="s">
        <v>150</v>
      </c>
      <c r="C65" s="48" t="e">
        <f>VLOOKUP(D65,'PPU '!$K$8:$O$30,8,FALSE)</f>
        <v>#N/A</v>
      </c>
      <c r="D65" s="50" t="s">
        <v>128</v>
      </c>
      <c r="E65" s="71" t="s">
        <v>111</v>
      </c>
      <c r="F65" s="103">
        <v>1</v>
      </c>
      <c r="G65" s="103" t="e">
        <f>IF(F65&gt;0,VLOOKUP(C65,'PPU '!$J$6:$O$98,5,FALSE)+VLOOKUP(C65,'PPU '!$J$6:$O$98,6,FALSE),0)</f>
        <v>#N/A</v>
      </c>
      <c r="H65" s="103" t="e">
        <f t="shared" si="0"/>
        <v>#N/A</v>
      </c>
    </row>
    <row r="66" spans="1:8" ht="24">
      <c r="A66" s="45">
        <v>21</v>
      </c>
      <c r="B66" s="43" t="s">
        <v>150</v>
      </c>
      <c r="C66" s="43"/>
      <c r="D66" s="44" t="s">
        <v>207</v>
      </c>
      <c r="E66" s="71"/>
      <c r="F66" s="103"/>
      <c r="G66" s="103">
        <f>IF(F66&gt;0,VLOOKUP(C66,'PPU '!$J$6:$O$98,5,FALSE)+VLOOKUP(C66,'PPU '!$J$6:$O$98,6,FALSE),0)</f>
        <v>0</v>
      </c>
      <c r="H66" s="103">
        <f t="shared" si="0"/>
        <v>0</v>
      </c>
    </row>
    <row r="67" spans="1:8">
      <c r="A67" s="45"/>
      <c r="B67" s="48" t="s">
        <v>150</v>
      </c>
      <c r="C67" s="48" t="e">
        <f>VLOOKUP(D67,'PPU '!$K$8:$O$30,8,FALSE)</f>
        <v>#N/A</v>
      </c>
      <c r="D67" s="50" t="s">
        <v>71</v>
      </c>
      <c r="E67" s="71" t="s">
        <v>39</v>
      </c>
      <c r="F67" s="103">
        <v>1.5</v>
      </c>
      <c r="G67" s="103" t="e">
        <f>IF(F67&gt;0,VLOOKUP(C67,'PPU '!$J$6:$O$98,5,FALSE)+VLOOKUP(C67,'PPU '!$J$6:$O$98,6,FALSE),0)</f>
        <v>#N/A</v>
      </c>
      <c r="H67" s="103" t="e">
        <f t="shared" si="0"/>
        <v>#N/A</v>
      </c>
    </row>
    <row r="68" spans="1:8">
      <c r="A68" s="45">
        <v>22</v>
      </c>
      <c r="B68" s="43" t="s">
        <v>150</v>
      </c>
      <c r="C68" s="43"/>
      <c r="D68" s="44" t="s">
        <v>208</v>
      </c>
      <c r="E68" s="71"/>
      <c r="F68" s="103"/>
      <c r="G68" s="103">
        <f>IF(F68&gt;0,VLOOKUP(C68,'PPU '!$J$6:$O$98,5,FALSE)+VLOOKUP(C68,'PPU '!$J$6:$O$98,6,FALSE),0)</f>
        <v>0</v>
      </c>
      <c r="H68" s="103">
        <f t="shared" si="0"/>
        <v>0</v>
      </c>
    </row>
    <row r="69" spans="1:8" ht="22.5" customHeight="1">
      <c r="A69" s="45"/>
      <c r="B69" s="48" t="s">
        <v>150</v>
      </c>
      <c r="C69" s="48" t="e">
        <f>VLOOKUP(D69,'PPU '!$K$8:$O$30,8,FALSE)</f>
        <v>#N/A</v>
      </c>
      <c r="D69" s="50" t="s">
        <v>69</v>
      </c>
      <c r="E69" s="71" t="s">
        <v>3</v>
      </c>
      <c r="F69" s="103">
        <v>1</v>
      </c>
      <c r="G69" s="103" t="e">
        <f>IF(F69&gt;0,VLOOKUP(C69,'PPU '!$J$6:$O$98,5,FALSE)+VLOOKUP(C69,'PPU '!$J$6:$O$98,6,FALSE),0)</f>
        <v>#N/A</v>
      </c>
      <c r="H69" s="103" t="e">
        <f t="shared" si="0"/>
        <v>#N/A</v>
      </c>
    </row>
    <row r="70" spans="1:8">
      <c r="A70" s="52"/>
      <c r="B70" s="51" t="s">
        <v>150</v>
      </c>
      <c r="C70" s="51" t="e">
        <f>VLOOKUP(D70,'PPU '!$K$8:$O$30,8,FALSE)</f>
        <v>#N/A</v>
      </c>
      <c r="D70" s="50" t="s">
        <v>25</v>
      </c>
      <c r="E70" s="71" t="s">
        <v>3</v>
      </c>
      <c r="F70" s="103">
        <v>1</v>
      </c>
      <c r="G70" s="103" t="e">
        <f>IF(F70&gt;0,VLOOKUP(C70,'PPU '!$J$6:$O$98,5,FALSE)+VLOOKUP(C70,'PPU '!$J$6:$O$98,6,FALSE),0)</f>
        <v>#N/A</v>
      </c>
      <c r="H70" s="103" t="e">
        <f t="shared" si="0"/>
        <v>#N/A</v>
      </c>
    </row>
    <row r="71" spans="1:8">
      <c r="A71" s="142"/>
      <c r="B71" s="143"/>
      <c r="C71" s="143"/>
      <c r="D71" s="144" t="s">
        <v>395</v>
      </c>
      <c r="E71" s="145"/>
      <c r="F71" s="146"/>
      <c r="G71" s="146"/>
      <c r="H71" s="147"/>
    </row>
    <row r="72" spans="1:8">
      <c r="A72" s="52"/>
      <c r="B72" s="51" t="s">
        <v>399</v>
      </c>
      <c r="C72" s="51" t="e">
        <f>VLOOKUP(D72,'PPU '!$K$8:$O$30,8,FALSE)</f>
        <v>#N/A</v>
      </c>
      <c r="D72" s="122" t="s">
        <v>89</v>
      </c>
      <c r="E72" s="96" t="s">
        <v>2</v>
      </c>
      <c r="F72" s="120">
        <v>150</v>
      </c>
      <c r="G72" s="46" t="e">
        <f>IF(F72&gt;0,VLOOKUP(C72,'PPU '!$J$6:$O$98,5,FALSE)+VLOOKUP(C72,'PPU '!$J$6:$O$98,6,FALSE),0)</f>
        <v>#N/A</v>
      </c>
      <c r="H72" s="116" t="e">
        <f t="shared" ref="H72:H78" si="1">G72*F72</f>
        <v>#N/A</v>
      </c>
    </row>
    <row r="73" spans="1:8">
      <c r="A73" s="52"/>
      <c r="B73" s="51" t="s">
        <v>399</v>
      </c>
      <c r="C73" s="51" t="e">
        <f>VLOOKUP(D73,'PPU '!$K$8:$O$30,8,FALSE)</f>
        <v>#N/A</v>
      </c>
      <c r="D73" s="122" t="s">
        <v>90</v>
      </c>
      <c r="E73" s="96" t="s">
        <v>2</v>
      </c>
      <c r="F73" s="120">
        <v>150</v>
      </c>
      <c r="G73" s="46" t="e">
        <f>IF(F73&gt;0,VLOOKUP(C73,'PPU '!$J$6:$O$98,5,FALSE)+VLOOKUP(C73,'PPU '!$J$6:$O$98,6,FALSE),0)</f>
        <v>#N/A</v>
      </c>
      <c r="H73" s="116" t="e">
        <f t="shared" si="1"/>
        <v>#N/A</v>
      </c>
    </row>
    <row r="74" spans="1:8">
      <c r="A74" s="52"/>
      <c r="B74" s="51" t="s">
        <v>399</v>
      </c>
      <c r="C74" s="51" t="e">
        <f>VLOOKUP(D74,'PPU '!$K$8:$O$30,8,FALSE)</f>
        <v>#N/A</v>
      </c>
      <c r="D74" s="122" t="s">
        <v>398</v>
      </c>
      <c r="E74" s="96" t="s">
        <v>74</v>
      </c>
      <c r="F74" s="120">
        <v>300</v>
      </c>
      <c r="G74" s="46" t="e">
        <f>IF(F74&gt;0,VLOOKUP(C74,'PPU '!$J$6:$O$98,5,FALSE)+VLOOKUP(C74,'PPU '!$J$6:$O$98,6,FALSE),0)</f>
        <v>#N/A</v>
      </c>
      <c r="H74" s="116" t="e">
        <f t="shared" si="1"/>
        <v>#N/A</v>
      </c>
    </row>
    <row r="75" spans="1:8">
      <c r="A75" s="52"/>
      <c r="B75" s="51"/>
      <c r="C75" s="51"/>
      <c r="D75" s="49"/>
      <c r="E75" s="45"/>
      <c r="F75" s="46"/>
      <c r="G75" s="46">
        <f>IF(F75&gt;0,VLOOKUP(C75,'PPU '!$J$6:$O$98,5,FALSE)+VLOOKUP(C75,'PPU '!$J$6:$O$98,6,FALSE),0)</f>
        <v>0</v>
      </c>
      <c r="H75" s="116">
        <f t="shared" si="1"/>
        <v>0</v>
      </c>
    </row>
    <row r="76" spans="1:8">
      <c r="A76" s="52"/>
      <c r="B76" s="51"/>
      <c r="C76" s="51"/>
      <c r="D76" s="49"/>
      <c r="E76" s="45"/>
      <c r="F76" s="46"/>
      <c r="G76" s="46">
        <f>IF(F76&gt;0,VLOOKUP(C76,'PPU '!$J$6:$O$98,5,FALSE)+VLOOKUP(C76,'PPU '!$J$6:$O$98,6,FALSE),0)</f>
        <v>0</v>
      </c>
      <c r="H76" s="116">
        <f t="shared" si="1"/>
        <v>0</v>
      </c>
    </row>
    <row r="77" spans="1:8">
      <c r="A77" s="52"/>
      <c r="B77" s="51"/>
      <c r="C77" s="51"/>
      <c r="D77" s="49"/>
      <c r="E77" s="45"/>
      <c r="F77" s="46"/>
      <c r="G77" s="46">
        <f>IF(F77&gt;0,VLOOKUP(C77,'PPU '!$J$6:$O$98,5,FALSE)+VLOOKUP(C77,'PPU '!$J$6:$O$98,6,FALSE),0)</f>
        <v>0</v>
      </c>
      <c r="H77" s="116">
        <f t="shared" si="1"/>
        <v>0</v>
      </c>
    </row>
    <row r="78" spans="1:8">
      <c r="A78" s="52"/>
      <c r="B78" s="51"/>
      <c r="C78" s="51"/>
      <c r="D78" s="49"/>
      <c r="E78" s="45"/>
      <c r="F78" s="46"/>
      <c r="G78" s="46">
        <f>IF(F78&gt;0,VLOOKUP(C78,'PPU '!$J$6:$O$98,5,FALSE)+VLOOKUP(C78,'PPU '!$J$6:$O$98,6,FALSE),0)</f>
        <v>0</v>
      </c>
      <c r="H78" s="116">
        <f t="shared" si="1"/>
        <v>0</v>
      </c>
    </row>
    <row r="79" spans="1:8">
      <c r="A79" s="52"/>
      <c r="B79" s="51"/>
      <c r="C79" s="51"/>
      <c r="D79" s="49"/>
      <c r="E79" s="71"/>
      <c r="F79" s="103"/>
      <c r="G79" s="103">
        <f>IF(F79&gt;0,VLOOKUP(C79,'PPU '!$J$6:$O$98,5,FALSE)+VLOOKUP(C79,'PPU '!$J$6:$O$98,6,FALSE),0)</f>
        <v>0</v>
      </c>
      <c r="H79" s="103">
        <f t="shared" si="0"/>
        <v>0</v>
      </c>
    </row>
    <row r="80" spans="1:8">
      <c r="A80" s="52"/>
      <c r="B80" s="51"/>
      <c r="C80" s="51"/>
      <c r="D80" s="49"/>
      <c r="E80" s="71"/>
      <c r="F80" s="47"/>
      <c r="G80" s="103">
        <f>IF(F80&gt;0,VLOOKUP(C80,'PPU '!$J$6:$O$98,5,FALSE)+VLOOKUP(C80,'PPU '!$J$6:$O$98,6,FALSE),0)</f>
        <v>0</v>
      </c>
      <c r="H80" s="103">
        <f t="shared" si="0"/>
        <v>0</v>
      </c>
    </row>
    <row r="81" spans="1:8">
      <c r="A81" s="155"/>
      <c r="B81" s="156"/>
      <c r="C81" s="156"/>
      <c r="D81" s="157"/>
      <c r="E81" s="158"/>
      <c r="F81" s="159"/>
      <c r="G81" s="160" t="s">
        <v>185</v>
      </c>
      <c r="H81" s="164" t="e">
        <f>SUM(H5:H80)</f>
        <v>#N/A</v>
      </c>
    </row>
    <row r="504" spans="1:8">
      <c r="A504" s="52"/>
      <c r="B504" s="51"/>
      <c r="C504" s="51"/>
      <c r="D504" s="122" t="str">
        <f>IFERROR(VLOOKUP(C504,'PPU '!$J$6:$L$274,2,FALSE),"")</f>
        <v/>
      </c>
      <c r="E504" s="96" t="str">
        <f>IFERROR(VLOOKUP(C504,'PPU '!$J$6:$L$274,3,FALSE),"")</f>
        <v/>
      </c>
      <c r="F504" s="120"/>
      <c r="G504" s="46">
        <f>IF(F504&gt;0,VLOOKUP(C504,'PPU '!$J$6:$O$98,5,FALSE)+VLOOKUP(C504,'PPU '!$J$6:$O$98,6,FALSE),0)</f>
        <v>0</v>
      </c>
      <c r="H504" s="116">
        <f t="shared" ref="H504" si="2">G504*F504</f>
        <v>0</v>
      </c>
    </row>
  </sheetData>
  <sheetProtection algorithmName="SHA-512" hashValue="OhOpX+YUkjBnS2gmCiPit+N5mtCidJy7oGjFHUKn/XmHkrrR/DhRDob/QXbN372l8bZNwi5sPU3Eb8EADWdSXw==" saltValue="r1nf2+g84BXAr8EdZOtfUw==" spinCount="100000" sheet="1" objects="1" scenarios="1" selectLockedCells="1"/>
  <autoFilter ref="A4:M80" xr:uid="{00000000-0009-0000-0000-000003000000}"/>
  <mergeCells count="3">
    <mergeCell ref="D1:D3"/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M500"/>
  <sheetViews>
    <sheetView zoomScaleNormal="100" workbookViewId="0">
      <pane ySplit="4" topLeftCell="A11" activePane="bottomLeft" state="frozen"/>
      <selection activeCell="K155" sqref="K155"/>
      <selection pane="bottomLeft" activeCell="K155" sqref="K155"/>
    </sheetView>
  </sheetViews>
  <sheetFormatPr defaultColWidth="9.140625" defaultRowHeight="14.25"/>
  <cols>
    <col min="1" max="1" width="6" style="21" customWidth="1"/>
    <col min="2" max="2" width="17.42578125" style="21" customWidth="1"/>
    <col min="3" max="3" width="9.28515625" style="21" bestFit="1" customWidth="1"/>
    <col min="4" max="4" width="67.7109375" style="21" customWidth="1"/>
    <col min="5" max="5" width="25.140625" style="21" customWidth="1"/>
    <col min="6" max="6" width="10.42578125" style="21" customWidth="1"/>
    <col min="7" max="7" width="12.42578125" style="26" customWidth="1"/>
    <col min="8" max="8" width="13.28515625" style="21" bestFit="1" customWidth="1"/>
    <col min="9" max="9" width="13.42578125" style="21" bestFit="1" customWidth="1"/>
    <col min="10" max="16384" width="9.140625" style="21"/>
  </cols>
  <sheetData>
    <row r="1" spans="1:9" ht="26.25" customHeight="1">
      <c r="A1" s="165"/>
      <c r="B1" s="139"/>
      <c r="C1" s="139"/>
      <c r="D1" s="287" t="s">
        <v>137</v>
      </c>
      <c r="E1" s="287"/>
      <c r="F1" s="140"/>
      <c r="G1" s="140"/>
      <c r="H1" s="162"/>
      <c r="I1" s="163"/>
    </row>
    <row r="2" spans="1:9" ht="18.75" customHeight="1">
      <c r="A2" s="80"/>
      <c r="B2" s="135"/>
      <c r="C2" s="135"/>
      <c r="D2" s="288"/>
      <c r="E2" s="288"/>
      <c r="F2" s="30"/>
      <c r="G2" s="31"/>
      <c r="H2" s="99"/>
      <c r="I2" s="100"/>
    </row>
    <row r="3" spans="1:9" ht="18.75" customHeight="1">
      <c r="A3" s="83"/>
      <c r="B3" s="136"/>
      <c r="C3" s="136"/>
      <c r="D3" s="289"/>
      <c r="E3" s="289"/>
      <c r="F3" s="35"/>
      <c r="G3" s="36"/>
      <c r="H3" s="101"/>
      <c r="I3" s="102"/>
    </row>
    <row r="4" spans="1:9" ht="29.25" customHeight="1">
      <c r="A4" s="166" t="s">
        <v>51</v>
      </c>
      <c r="B4" s="167" t="s">
        <v>142</v>
      </c>
      <c r="C4" s="167" t="s">
        <v>242</v>
      </c>
      <c r="D4" s="167" t="s">
        <v>390</v>
      </c>
      <c r="E4" s="168" t="s">
        <v>243</v>
      </c>
      <c r="F4" s="168" t="s">
        <v>3</v>
      </c>
      <c r="G4" s="169" t="s">
        <v>145</v>
      </c>
      <c r="H4" s="168" t="s">
        <v>146</v>
      </c>
      <c r="I4" s="170" t="s">
        <v>147</v>
      </c>
    </row>
    <row r="5" spans="1:9" ht="38.25">
      <c r="A5" s="88">
        <v>1</v>
      </c>
      <c r="B5" s="68" t="s">
        <v>150</v>
      </c>
      <c r="C5" s="68"/>
      <c r="D5" s="25" t="s">
        <v>244</v>
      </c>
      <c r="E5" s="23" t="s">
        <v>245</v>
      </c>
      <c r="F5" s="23"/>
      <c r="G5" s="24"/>
      <c r="H5" s="24"/>
      <c r="I5" s="24"/>
    </row>
    <row r="6" spans="1:9" ht="25.5">
      <c r="A6" s="88"/>
      <c r="B6" s="68"/>
      <c r="C6" s="48" t="e">
        <f>VLOOKUP(D6,'PPU '!$K$8:$O$30,8,FALSE)</f>
        <v>#N/A</v>
      </c>
      <c r="D6" s="70" t="s">
        <v>16</v>
      </c>
      <c r="E6" s="66"/>
      <c r="F6" s="67" t="s">
        <v>4</v>
      </c>
      <c r="G6" s="24">
        <v>1</v>
      </c>
      <c r="H6" s="103" t="e">
        <f>IF(G6&gt;0,VLOOKUP(C6,'PPU '!$J$6:$O$98,5,FALSE)+VLOOKUP(C6,'PPU '!$J$6:$O$98,6,FALSE),0)</f>
        <v>#N/A</v>
      </c>
      <c r="I6" s="24" t="e">
        <f>H6*G6</f>
        <v>#N/A</v>
      </c>
    </row>
    <row r="7" spans="1:9" ht="76.5">
      <c r="A7" s="88">
        <v>2</v>
      </c>
      <c r="B7" s="68" t="s">
        <v>152</v>
      </c>
      <c r="C7" s="68"/>
      <c r="D7" s="25" t="s">
        <v>246</v>
      </c>
      <c r="E7" s="23"/>
      <c r="F7" s="23"/>
      <c r="G7" s="24"/>
      <c r="H7" s="24"/>
      <c r="I7" s="24"/>
    </row>
    <row r="8" spans="1:9" ht="25.5">
      <c r="A8" s="88"/>
      <c r="B8" s="68"/>
      <c r="C8" s="48" t="e">
        <f>VLOOKUP(D8,'PPU '!$K$8:$O$30,8,FALSE)</f>
        <v>#N/A</v>
      </c>
      <c r="D8" s="70" t="s">
        <v>16</v>
      </c>
      <c r="E8" s="66"/>
      <c r="F8" s="67" t="s">
        <v>4</v>
      </c>
      <c r="G8" s="24">
        <v>20</v>
      </c>
      <c r="H8" s="24" t="e">
        <f>IF(G8&gt;0,VLOOKUP(C8,'PPU '!$J$6:$O$98,5,FALSE)+VLOOKUP(C8,'PPU '!$J$6:$O$98,6,FALSE),0)</f>
        <v>#N/A</v>
      </c>
      <c r="I8" s="24" t="e">
        <f t="shared" ref="I8:I12" si="0">H8*G8</f>
        <v>#N/A</v>
      </c>
    </row>
    <row r="9" spans="1:9">
      <c r="A9" s="88"/>
      <c r="B9" s="68"/>
      <c r="C9" s="48" t="e">
        <f>VLOOKUP(D9,'PPU '!$K$8:$O$30,8,FALSE)</f>
        <v>#N/A</v>
      </c>
      <c r="D9" s="70" t="s">
        <v>29</v>
      </c>
      <c r="E9" s="66"/>
      <c r="F9" s="67" t="s">
        <v>1</v>
      </c>
      <c r="G9" s="24">
        <v>96</v>
      </c>
      <c r="H9" s="24" t="e">
        <f>IF(G9&gt;0,VLOOKUP(C9,'PPU '!$J$6:$O$98,5,FALSE)+VLOOKUP(C9,'PPU '!$J$6:$O$98,6,FALSE),0)</f>
        <v>#N/A</v>
      </c>
      <c r="I9" s="24" t="e">
        <f t="shared" si="0"/>
        <v>#N/A</v>
      </c>
    </row>
    <row r="10" spans="1:9">
      <c r="A10" s="88"/>
      <c r="B10" s="68"/>
      <c r="C10" s="48" t="e">
        <f>VLOOKUP(D10,'PPU '!$K$8:$O$30,8,FALSE)</f>
        <v>#N/A</v>
      </c>
      <c r="D10" s="70" t="s">
        <v>32</v>
      </c>
      <c r="E10" s="66"/>
      <c r="F10" s="67" t="s">
        <v>1</v>
      </c>
      <c r="G10" s="24">
        <v>12.8</v>
      </c>
      <c r="H10" s="24" t="e">
        <f>IF(G10&gt;0,VLOOKUP(C10,'PPU '!$J$6:$O$98,5,FALSE)+VLOOKUP(C10,'PPU '!$J$6:$O$98,6,FALSE),0)</f>
        <v>#N/A</v>
      </c>
      <c r="I10" s="24" t="e">
        <f t="shared" si="0"/>
        <v>#N/A</v>
      </c>
    </row>
    <row r="11" spans="1:9">
      <c r="A11" s="88"/>
      <c r="B11" s="68"/>
      <c r="C11" s="48" t="e">
        <f>VLOOKUP(D11,'PPU '!$K$8:$O$30,8,FALSE)</f>
        <v>#N/A</v>
      </c>
      <c r="D11" s="70" t="s">
        <v>38</v>
      </c>
      <c r="E11" s="66"/>
      <c r="F11" s="67" t="s">
        <v>1</v>
      </c>
      <c r="G11" s="24">
        <v>12.8</v>
      </c>
      <c r="H11" s="24" t="e">
        <f>IF(G11&gt;0,VLOOKUP(C11,'PPU '!$J$6:$O$98,5,FALSE)+VLOOKUP(C11,'PPU '!$J$6:$O$98,6,FALSE),0)</f>
        <v>#N/A</v>
      </c>
      <c r="I11" s="24" t="e">
        <f t="shared" si="0"/>
        <v>#N/A</v>
      </c>
    </row>
    <row r="12" spans="1:9">
      <c r="A12" s="88"/>
      <c r="B12" s="68"/>
      <c r="C12" s="48" t="e">
        <f>VLOOKUP(D12,'PPU '!$K$8:$O$30,8,FALSE)</f>
        <v>#N/A</v>
      </c>
      <c r="D12" s="70" t="s">
        <v>135</v>
      </c>
      <c r="E12" s="66"/>
      <c r="F12" s="67" t="s">
        <v>39</v>
      </c>
      <c r="G12" s="24">
        <v>12</v>
      </c>
      <c r="H12" s="24" t="e">
        <f>IF(G12&gt;0,VLOOKUP(C12,'PPU '!$J$6:$O$98,5,FALSE)+VLOOKUP(C12,'PPU '!$J$6:$O$98,6,FALSE),0)</f>
        <v>#N/A</v>
      </c>
      <c r="I12" s="24" t="e">
        <f t="shared" si="0"/>
        <v>#N/A</v>
      </c>
    </row>
    <row r="13" spans="1:9" ht="25.5">
      <c r="A13" s="88">
        <f>+A7+1</f>
        <v>3</v>
      </c>
      <c r="B13" s="68" t="s">
        <v>152</v>
      </c>
      <c r="C13" s="68"/>
      <c r="D13" s="25" t="s">
        <v>247</v>
      </c>
      <c r="E13" s="23"/>
      <c r="F13" s="23"/>
      <c r="G13" s="24"/>
      <c r="H13" s="24"/>
      <c r="I13" s="24"/>
    </row>
    <row r="14" spans="1:9">
      <c r="A14" s="88"/>
      <c r="B14" s="68"/>
      <c r="C14" s="48" t="e">
        <f>VLOOKUP(D14,'PPU '!$K$8:$O$30,8,FALSE)</f>
        <v>#N/A</v>
      </c>
      <c r="D14" s="70" t="s">
        <v>29</v>
      </c>
      <c r="E14" s="66"/>
      <c r="F14" s="67" t="s">
        <v>1</v>
      </c>
      <c r="G14" s="24">
        <v>3.254</v>
      </c>
      <c r="H14" s="24" t="e">
        <f>IF(G14&gt;0,VLOOKUP(C14,'PPU '!$J$6:$O$98,5,FALSE)+VLOOKUP(C14,'PPU '!$J$6:$O$98,6,FALSE),0)</f>
        <v>#N/A</v>
      </c>
      <c r="I14" s="24" t="e">
        <f>H14*G14</f>
        <v>#N/A</v>
      </c>
    </row>
    <row r="15" spans="1:9">
      <c r="A15" s="88">
        <f>A13+1</f>
        <v>4</v>
      </c>
      <c r="B15" s="68" t="s">
        <v>150</v>
      </c>
      <c r="C15" s="68"/>
      <c r="D15" s="25" t="s">
        <v>248</v>
      </c>
      <c r="E15" s="23"/>
      <c r="F15" s="23"/>
      <c r="G15" s="24"/>
      <c r="H15" s="24"/>
      <c r="I15" s="24"/>
    </row>
    <row r="16" spans="1:9">
      <c r="A16" s="88"/>
      <c r="B16" s="68"/>
      <c r="C16" s="48" t="e">
        <f>VLOOKUP(D16,'PPU '!$K$8:$O$30,8,FALSE)</f>
        <v>#N/A</v>
      </c>
      <c r="D16" s="70" t="s">
        <v>135</v>
      </c>
      <c r="E16" s="66"/>
      <c r="F16" s="67" t="s">
        <v>39</v>
      </c>
      <c r="G16" s="24">
        <v>0.65800000000000003</v>
      </c>
      <c r="H16" s="24" t="e">
        <f>IF(G16&gt;0,VLOOKUP(C16,'PPU '!$J$6:$O$98,5,FALSE)+VLOOKUP(C16,'PPU '!$J$6:$O$98,6,FALSE),0)</f>
        <v>#N/A</v>
      </c>
      <c r="I16" s="24" t="e">
        <f>H16*G16</f>
        <v>#N/A</v>
      </c>
    </row>
    <row r="17" spans="1:9 16366:16367">
      <c r="A17" s="66"/>
      <c r="B17" s="45"/>
      <c r="C17" s="45"/>
      <c r="D17" s="23"/>
      <c r="E17" s="23"/>
      <c r="F17" s="23"/>
      <c r="G17" s="24"/>
      <c r="H17" s="24"/>
      <c r="I17" s="24"/>
      <c r="XEL17" s="66"/>
      <c r="XEM17" s="45"/>
    </row>
    <row r="18" spans="1:9 16366:16367">
      <c r="A18" s="66"/>
      <c r="B18" s="45"/>
      <c r="C18" s="45"/>
      <c r="D18" s="23"/>
      <c r="E18" s="23"/>
      <c r="F18" s="23"/>
      <c r="G18" s="24"/>
      <c r="H18" s="24"/>
      <c r="I18" s="24"/>
      <c r="XEL18" s="66"/>
      <c r="XEM18" s="45"/>
    </row>
    <row r="19" spans="1:9 16366:16367">
      <c r="A19" s="171"/>
      <c r="B19" s="172"/>
      <c r="C19" s="172"/>
      <c r="D19" s="144" t="s">
        <v>395</v>
      </c>
      <c r="E19" s="173"/>
      <c r="F19" s="173"/>
      <c r="G19" s="174"/>
      <c r="H19" s="174"/>
      <c r="I19" s="175"/>
      <c r="XEL19" s="66"/>
      <c r="XEM19" s="45"/>
    </row>
    <row r="20" spans="1:9 16366:16367">
      <c r="A20" s="66"/>
      <c r="B20" s="51" t="s">
        <v>399</v>
      </c>
      <c r="C20" s="48" t="e">
        <f>VLOOKUP(D20,'PPU '!$K$8:$O$30,8,FALSE)</f>
        <v>#N/A</v>
      </c>
      <c r="D20" s="122" t="s">
        <v>92</v>
      </c>
      <c r="E20" s="23"/>
      <c r="F20" s="67" t="s">
        <v>35</v>
      </c>
      <c r="G20" s="24">
        <v>10</v>
      </c>
      <c r="H20" s="24" t="e">
        <f>IF(G20&gt;0,VLOOKUP(C20,'PPU '!$J$6:$O$98,5,FALSE)+VLOOKUP(C20,'PPU '!$J$6:$O$98,6,FALSE),0)</f>
        <v>#N/A</v>
      </c>
      <c r="I20" s="24" t="e">
        <f>H20*G20</f>
        <v>#N/A</v>
      </c>
      <c r="XEL20" s="66"/>
      <c r="XEM20" s="45"/>
    </row>
    <row r="21" spans="1:9 16366:16367">
      <c r="A21" s="66"/>
      <c r="B21" s="45"/>
      <c r="C21" s="45"/>
      <c r="D21" s="23"/>
      <c r="E21" s="23"/>
      <c r="F21" s="67" t="s">
        <v>404</v>
      </c>
      <c r="G21" s="24"/>
      <c r="H21" s="24">
        <f>IF(G21&gt;0,VLOOKUP(C21,'PPU '!$J$6:$O$98,5,FALSE)+VLOOKUP(C21,'PPU '!$J$6:$O$98,6,FALSE),0)</f>
        <v>0</v>
      </c>
      <c r="I21" s="24">
        <f t="shared" ref="I21:I26" si="1">H21*G21</f>
        <v>0</v>
      </c>
      <c r="XEL21" s="66"/>
      <c r="XEM21" s="45"/>
    </row>
    <row r="22" spans="1:9 16366:16367">
      <c r="A22" s="66"/>
      <c r="B22" s="45"/>
      <c r="C22" s="45"/>
      <c r="D22" s="23"/>
      <c r="E22" s="23"/>
      <c r="F22" s="67" t="s">
        <v>404</v>
      </c>
      <c r="G22" s="24"/>
      <c r="H22" s="24">
        <f>IF(G22&gt;0,VLOOKUP(C22,'PPU '!$J$6:$O$98,5,FALSE)+VLOOKUP(C22,'PPU '!$J$6:$O$98,6,FALSE),0)</f>
        <v>0</v>
      </c>
      <c r="I22" s="24">
        <f t="shared" si="1"/>
        <v>0</v>
      </c>
      <c r="XEL22" s="66"/>
      <c r="XEM22" s="45"/>
    </row>
    <row r="23" spans="1:9 16366:16367">
      <c r="A23" s="66"/>
      <c r="B23" s="45"/>
      <c r="C23" s="45"/>
      <c r="D23" s="23"/>
      <c r="E23" s="23"/>
      <c r="F23" s="67" t="str">
        <f>IFERROR(VLOOKUP(C23,'PPU '!$J$6:$L$274,3,FALSE),"")</f>
        <v/>
      </c>
      <c r="G23" s="24"/>
      <c r="H23" s="24">
        <f>IF(G23&gt;0,VLOOKUP(C23,'PPU '!$J$6:$O$98,5,FALSE)+VLOOKUP(C23,'PPU '!$J$6:$O$98,6,FALSE),0)</f>
        <v>0</v>
      </c>
      <c r="I23" s="24">
        <f t="shared" si="1"/>
        <v>0</v>
      </c>
      <c r="XEL23" s="66"/>
      <c r="XEM23" s="45"/>
    </row>
    <row r="24" spans="1:9 16366:16367">
      <c r="A24" s="66"/>
      <c r="B24" s="45"/>
      <c r="C24" s="45"/>
      <c r="D24" s="23"/>
      <c r="E24" s="23"/>
      <c r="F24" s="67" t="str">
        <f>IFERROR(VLOOKUP(C24,'PPU '!$J$6:$L$274,3,FALSE),"")</f>
        <v/>
      </c>
      <c r="G24" s="24"/>
      <c r="H24" s="24">
        <f>IF(G24&gt;0,VLOOKUP(C24,'PPU '!$J$6:$O$98,5,FALSE)+VLOOKUP(C24,'PPU '!$J$6:$O$98,6,FALSE),0)</f>
        <v>0</v>
      </c>
      <c r="I24" s="24">
        <f t="shared" si="1"/>
        <v>0</v>
      </c>
      <c r="XEL24" s="66"/>
      <c r="XEM24" s="45"/>
    </row>
    <row r="25" spans="1:9 16366:16367">
      <c r="A25" s="66"/>
      <c r="B25" s="45"/>
      <c r="C25" s="45"/>
      <c r="D25" s="23"/>
      <c r="E25" s="23"/>
      <c r="F25" s="67" t="str">
        <f>IFERROR(VLOOKUP(C25,'PPU '!$J$6:$L$274,3,FALSE),"")</f>
        <v/>
      </c>
      <c r="G25" s="24"/>
      <c r="H25" s="24">
        <f>IF(G25&gt;0,VLOOKUP(C25,'PPU '!$J$6:$O$98,5,FALSE)+VLOOKUP(C25,'PPU '!$J$6:$O$98,6,FALSE),0)</f>
        <v>0</v>
      </c>
      <c r="I25" s="24">
        <f t="shared" si="1"/>
        <v>0</v>
      </c>
      <c r="XEL25" s="66"/>
      <c r="XEM25" s="45"/>
    </row>
    <row r="26" spans="1:9 16366:16367">
      <c r="A26" s="66"/>
      <c r="B26" s="45"/>
      <c r="C26" s="45"/>
      <c r="D26" s="23"/>
      <c r="E26" s="23"/>
      <c r="F26" s="67" t="str">
        <f>IFERROR(VLOOKUP(C26,'PPU '!$J$6:$L$274,3,FALSE),"")</f>
        <v/>
      </c>
      <c r="G26" s="24"/>
      <c r="H26" s="24">
        <f>IF(G26&gt;0,VLOOKUP(C26,'PPU '!$J$6:$O$98,5,FALSE)+VLOOKUP(C26,'PPU '!$J$6:$O$98,6,FALSE),0)</f>
        <v>0</v>
      </c>
      <c r="I26" s="24">
        <f t="shared" si="1"/>
        <v>0</v>
      </c>
      <c r="XEL26" s="66"/>
      <c r="XEM26" s="45"/>
    </row>
    <row r="27" spans="1:9 16366:16367">
      <c r="A27" s="66"/>
      <c r="B27" s="45"/>
      <c r="C27" s="45"/>
      <c r="D27" s="23"/>
      <c r="E27" s="23"/>
      <c r="F27" s="23"/>
      <c r="G27" s="24"/>
      <c r="H27" s="24"/>
      <c r="I27" s="24"/>
      <c r="XEL27" s="66"/>
      <c r="XEM27" s="45"/>
    </row>
    <row r="28" spans="1:9 16366:16367">
      <c r="A28" s="155"/>
      <c r="B28" s="156"/>
      <c r="C28" s="156"/>
      <c r="D28" s="157"/>
      <c r="E28" s="158"/>
      <c r="F28" s="159"/>
      <c r="G28" s="159"/>
      <c r="H28" s="160" t="s">
        <v>185</v>
      </c>
      <c r="I28" s="164" t="e">
        <f>SUM(I5:I27)</f>
        <v>#N/A</v>
      </c>
    </row>
    <row r="500" spans="1:9">
      <c r="A500" s="88"/>
      <c r="B500" s="68"/>
      <c r="C500" s="68"/>
      <c r="D500" s="70" t="e">
        <f>VLOOKUP(C500,'PPU '!$J$6:$L$30,2,FALSE)</f>
        <v>#N/A</v>
      </c>
      <c r="E500" s="66"/>
      <c r="F500" s="67" t="e">
        <f>VLOOKUP(C500,'PPU '!$J$6:$L$30,3,FALSE)</f>
        <v>#N/A</v>
      </c>
      <c r="G500" s="24"/>
      <c r="H500" s="24">
        <f>IF(G500&gt;0,VLOOKUP(C500,'PPU '!$J$6:$O$98,5,FALSE)+VLOOKUP(C500,'PPU '!$J$6:$O$98,6,FALSE),0)</f>
        <v>0</v>
      </c>
      <c r="I500" s="24">
        <f>H500*G500</f>
        <v>0</v>
      </c>
    </row>
  </sheetData>
  <sheetProtection algorithmName="SHA-512" hashValue="8c1FmEFVmbaGNjbmRvyLDXEhvUTYGHyklos2f9kGd0D5dY2FOWmbLt8XefMrY0+lqwhtiNjYUvIaDg7ya1LzHQ==" saltValue="TnK+lw3x3UUcHHzaffZ2CQ==" spinCount="100000" sheet="1" objects="1" scenarios="1" selectLockedCells="1"/>
  <autoFilter ref="A4:O16" xr:uid="{00000000-0009-0000-0000-000004000000}"/>
  <mergeCells count="1">
    <mergeCell ref="D1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EO518"/>
  <sheetViews>
    <sheetView zoomScale="85" zoomScaleNormal="85" workbookViewId="0">
      <pane ySplit="4" topLeftCell="A5" activePane="bottomLeft" state="frozen"/>
      <selection activeCell="K155" sqref="K155"/>
      <selection pane="bottomLeft" activeCell="K155" sqref="K155"/>
    </sheetView>
  </sheetViews>
  <sheetFormatPr defaultColWidth="9.140625" defaultRowHeight="14.25"/>
  <cols>
    <col min="1" max="1" width="6" style="21" customWidth="1"/>
    <col min="2" max="2" width="13.85546875" style="65" bestFit="1" customWidth="1"/>
    <col min="3" max="3" width="70.7109375" style="21" customWidth="1"/>
    <col min="4" max="4" width="32.42578125" style="21" customWidth="1"/>
    <col min="5" max="5" width="7.7109375" style="21" customWidth="1"/>
    <col min="6" max="6" width="10.28515625" style="26" bestFit="1" customWidth="1"/>
    <col min="7" max="7" width="17.140625" style="26" bestFit="1" customWidth="1"/>
    <col min="8" max="8" width="17.42578125" style="26" bestFit="1" customWidth="1"/>
    <col min="9" max="16384" width="9.140625" style="21"/>
  </cols>
  <sheetData>
    <row r="1" spans="1:10" s="65" customFormat="1" ht="30.75" customHeight="1">
      <c r="A1" s="75"/>
      <c r="B1" s="76"/>
      <c r="C1" s="287" t="s">
        <v>137</v>
      </c>
      <c r="D1" s="287"/>
      <c r="E1" s="76"/>
      <c r="F1" s="76"/>
      <c r="G1" s="77"/>
      <c r="H1" s="78"/>
      <c r="I1" s="79"/>
      <c r="J1" s="32"/>
    </row>
    <row r="2" spans="1:10" s="65" customFormat="1" ht="18">
      <c r="A2" s="80"/>
      <c r="B2" s="81"/>
      <c r="C2" s="288"/>
      <c r="D2" s="288"/>
      <c r="E2" s="81"/>
      <c r="F2" s="81"/>
      <c r="G2" s="79"/>
      <c r="H2" s="82"/>
      <c r="I2" s="79"/>
      <c r="J2" s="32"/>
    </row>
    <row r="3" spans="1:10" s="65" customFormat="1" ht="18">
      <c r="A3" s="83"/>
      <c r="B3" s="85"/>
      <c r="C3" s="289"/>
      <c r="D3" s="289"/>
      <c r="E3" s="84"/>
      <c r="F3" s="84"/>
      <c r="G3" s="86"/>
      <c r="H3" s="87"/>
      <c r="I3" s="79"/>
      <c r="J3" s="32"/>
    </row>
    <row r="4" spans="1:10" s="65" customFormat="1" ht="21" customHeight="1">
      <c r="A4" s="176" t="s">
        <v>51</v>
      </c>
      <c r="B4" s="167" t="s">
        <v>143</v>
      </c>
      <c r="C4" s="167" t="s">
        <v>144</v>
      </c>
      <c r="D4" s="168" t="s">
        <v>243</v>
      </c>
      <c r="E4" s="168" t="s">
        <v>249</v>
      </c>
      <c r="F4" s="169" t="s">
        <v>105</v>
      </c>
      <c r="G4" s="177" t="s">
        <v>146</v>
      </c>
      <c r="H4" s="178" t="s">
        <v>147</v>
      </c>
    </row>
    <row r="5" spans="1:10" ht="25.5">
      <c r="A5" s="88">
        <v>1</v>
      </c>
      <c r="B5" s="68"/>
      <c r="C5" s="69" t="s">
        <v>250</v>
      </c>
      <c r="D5" s="90"/>
      <c r="E5" s="90"/>
      <c r="F5" s="91"/>
      <c r="G5" s="92"/>
      <c r="H5" s="93"/>
    </row>
    <row r="6" spans="1:10">
      <c r="A6" s="88"/>
      <c r="B6" s="48" t="e">
        <f>VLOOKUP(C6,'PPU '!$K$8:$O$30,8,FALSE)</f>
        <v>#N/A</v>
      </c>
      <c r="C6" s="94" t="s">
        <v>33</v>
      </c>
      <c r="D6" s="66"/>
      <c r="E6" s="67" t="s">
        <v>1</v>
      </c>
      <c r="F6" s="91">
        <v>15</v>
      </c>
      <c r="G6" s="92" t="e">
        <f>IF(F6&gt;0,VLOOKUP(B6,'PPU '!$J$6:$O$98,5,FALSE)+VLOOKUP(B6,'PPU '!$J$6:$O$98,6,FALSE),0)</f>
        <v>#N/A</v>
      </c>
      <c r="H6" s="93" t="e">
        <f>G6*F6</f>
        <v>#N/A</v>
      </c>
    </row>
    <row r="7" spans="1:10">
      <c r="A7" s="88"/>
      <c r="B7" s="68" t="e">
        <f>VLOOKUP(C7,'PPU '!$K$8:$O$30,8,FALSE)</f>
        <v>#N/A</v>
      </c>
      <c r="C7" s="94" t="s">
        <v>38</v>
      </c>
      <c r="D7" s="66"/>
      <c r="E7" s="67" t="s">
        <v>1</v>
      </c>
      <c r="F7" s="91">
        <v>15</v>
      </c>
      <c r="G7" s="92" t="e">
        <f>IF(F7&gt;0,VLOOKUP(B7,'PPU '!$J$6:$O$98,5,FALSE)+VLOOKUP(B7,'PPU '!$J$6:$O$98,6,FALSE),0)</f>
        <v>#N/A</v>
      </c>
      <c r="H7" s="93" t="e">
        <f t="shared" ref="H7:H77" si="0">G7*F7</f>
        <v>#N/A</v>
      </c>
    </row>
    <row r="8" spans="1:10">
      <c r="A8" s="88">
        <v>2</v>
      </c>
      <c r="B8" s="68"/>
      <c r="C8" s="95" t="s">
        <v>252</v>
      </c>
      <c r="D8" s="90"/>
      <c r="E8" s="90"/>
      <c r="F8" s="91"/>
      <c r="G8" s="92"/>
      <c r="H8" s="93">
        <f t="shared" si="0"/>
        <v>0</v>
      </c>
    </row>
    <row r="9" spans="1:10">
      <c r="A9" s="88"/>
      <c r="B9" s="68" t="e">
        <f>VLOOKUP(C9,'PPU '!$K$8:$O$30,8,FALSE)</f>
        <v>#N/A</v>
      </c>
      <c r="C9" s="94" t="s">
        <v>136</v>
      </c>
      <c r="D9" s="66"/>
      <c r="E9" s="67" t="s">
        <v>3</v>
      </c>
      <c r="F9" s="91">
        <v>2</v>
      </c>
      <c r="G9" s="92" t="e">
        <f>IF(F9&gt;0,VLOOKUP(B9,'PPU '!$J$6:$O$98,5,FALSE)+VLOOKUP(B9,'PPU '!$J$6:$O$98,6,FALSE),0)</f>
        <v>#N/A</v>
      </c>
      <c r="H9" s="93" t="e">
        <f t="shared" si="0"/>
        <v>#N/A</v>
      </c>
    </row>
    <row r="10" spans="1:10" ht="51">
      <c r="A10" s="88">
        <f>A8+1</f>
        <v>3</v>
      </c>
      <c r="B10" s="68"/>
      <c r="C10" s="69" t="s">
        <v>253</v>
      </c>
      <c r="D10" s="90" t="s">
        <v>254</v>
      </c>
      <c r="E10" s="90"/>
      <c r="F10" s="91"/>
      <c r="G10" s="92"/>
      <c r="H10" s="93">
        <f t="shared" si="0"/>
        <v>0</v>
      </c>
    </row>
    <row r="11" spans="1:10" ht="25.5">
      <c r="A11" s="88"/>
      <c r="B11" s="68" t="e">
        <f>VLOOKUP(C11,'PPU '!$K$8:$O$30,8,FALSE)</f>
        <v>#N/A</v>
      </c>
      <c r="C11" s="94" t="s">
        <v>14</v>
      </c>
      <c r="D11" s="66"/>
      <c r="E11" s="67" t="s">
        <v>3</v>
      </c>
      <c r="F11" s="91">
        <v>1</v>
      </c>
      <c r="G11" s="92" t="e">
        <f>IF(F11&gt;0,VLOOKUP(B11,'PPU '!$J$6:$O$98,5,FALSE)+VLOOKUP(B11,'PPU '!$J$6:$O$98,6,FALSE),0)</f>
        <v>#N/A</v>
      </c>
      <c r="H11" s="93" t="e">
        <f t="shared" si="0"/>
        <v>#N/A</v>
      </c>
    </row>
    <row r="12" spans="1:10" ht="25.5">
      <c r="A12" s="88"/>
      <c r="B12" s="68" t="e">
        <f>VLOOKUP(C12,'PPU '!$K$8:$O$30,8,FALSE)</f>
        <v>#N/A</v>
      </c>
      <c r="C12" s="94" t="s">
        <v>16</v>
      </c>
      <c r="D12" s="66"/>
      <c r="E12" s="67" t="s">
        <v>4</v>
      </c>
      <c r="F12" s="91">
        <v>4</v>
      </c>
      <c r="G12" s="92" t="e">
        <f>IF(F12&gt;0,VLOOKUP(B12,'PPU '!$J$6:$O$98,5,FALSE)+VLOOKUP(B12,'PPU '!$J$6:$O$98,6,FALSE),0)</f>
        <v>#N/A</v>
      </c>
      <c r="H12" s="93" t="e">
        <f t="shared" si="0"/>
        <v>#N/A</v>
      </c>
    </row>
    <row r="13" spans="1:10" ht="25.5">
      <c r="A13" s="88"/>
      <c r="B13" s="68" t="e">
        <f>VLOOKUP(C13,'PPU '!$K$8:$O$30,8,FALSE)</f>
        <v>#N/A</v>
      </c>
      <c r="C13" s="94" t="s">
        <v>14</v>
      </c>
      <c r="D13" s="66"/>
      <c r="E13" s="67" t="s">
        <v>3</v>
      </c>
      <c r="F13" s="91">
        <v>1</v>
      </c>
      <c r="G13" s="92" t="e">
        <f>IF(F13&gt;0,VLOOKUP(B13,'PPU '!$J$6:$O$98,5,FALSE)+VLOOKUP(B13,'PPU '!$J$6:$O$98,6,FALSE),0)</f>
        <v>#N/A</v>
      </c>
      <c r="H13" s="93" t="e">
        <f t="shared" si="0"/>
        <v>#N/A</v>
      </c>
    </row>
    <row r="14" spans="1:10" ht="89.25">
      <c r="A14" s="88">
        <f>A10+1</f>
        <v>4</v>
      </c>
      <c r="B14" s="68"/>
      <c r="C14" s="69" t="s">
        <v>255</v>
      </c>
      <c r="D14" s="90" t="s">
        <v>256</v>
      </c>
      <c r="E14" s="90"/>
      <c r="F14" s="91"/>
      <c r="G14" s="92"/>
      <c r="H14" s="93">
        <f t="shared" si="0"/>
        <v>0</v>
      </c>
    </row>
    <row r="15" spans="1:10" ht="25.5">
      <c r="A15" s="88"/>
      <c r="B15" s="68" t="e">
        <f>VLOOKUP(C15,'PPU '!$K$8:$O$30,8,FALSE)</f>
        <v>#N/A</v>
      </c>
      <c r="C15" s="94" t="s">
        <v>14</v>
      </c>
      <c r="D15" s="66"/>
      <c r="E15" s="67" t="s">
        <v>3</v>
      </c>
      <c r="F15" s="91">
        <v>1</v>
      </c>
      <c r="G15" s="92" t="e">
        <f>IF(F15&gt;0,VLOOKUP(B15,'PPU '!$J$6:$O$98,5,FALSE)+VLOOKUP(B15,'PPU '!$J$6:$O$98,6,FALSE),0)</f>
        <v>#N/A</v>
      </c>
      <c r="H15" s="93" t="e">
        <f t="shared" si="0"/>
        <v>#N/A</v>
      </c>
    </row>
    <row r="16" spans="1:10" ht="25.5">
      <c r="A16" s="88"/>
      <c r="B16" s="68" t="e">
        <f>VLOOKUP(C16,'PPU '!$K$8:$O$30,8,FALSE)</f>
        <v>#N/A</v>
      </c>
      <c r="C16" s="94" t="s">
        <v>16</v>
      </c>
      <c r="D16" s="66"/>
      <c r="E16" s="67" t="s">
        <v>4</v>
      </c>
      <c r="F16" s="91">
        <v>4</v>
      </c>
      <c r="G16" s="92" t="e">
        <f>IF(F16&gt;0,VLOOKUP(B16,'PPU '!$J$6:$O$98,5,FALSE)+VLOOKUP(B16,'PPU '!$J$6:$O$98,6,FALSE),0)</f>
        <v>#N/A</v>
      </c>
      <c r="H16" s="93" t="e">
        <f t="shared" si="0"/>
        <v>#N/A</v>
      </c>
    </row>
    <row r="17" spans="1:8" ht="25.5">
      <c r="A17" s="88"/>
      <c r="B17" s="68" t="e">
        <f>VLOOKUP(C17,'PPU '!$K$8:$O$30,8,FALSE)</f>
        <v>#N/A</v>
      </c>
      <c r="C17" s="94" t="s">
        <v>14</v>
      </c>
      <c r="D17" s="66"/>
      <c r="E17" s="67" t="s">
        <v>3</v>
      </c>
      <c r="F17" s="91">
        <v>1</v>
      </c>
      <c r="G17" s="92" t="e">
        <f>IF(F17&gt;0,VLOOKUP(B17,'PPU '!$J$6:$O$98,5,FALSE)+VLOOKUP(B17,'PPU '!$J$6:$O$98,6,FALSE),0)</f>
        <v>#N/A</v>
      </c>
      <c r="H17" s="93" t="e">
        <f t="shared" si="0"/>
        <v>#N/A</v>
      </c>
    </row>
    <row r="18" spans="1:8" ht="38.25">
      <c r="A18" s="88">
        <f>A14+1</f>
        <v>5</v>
      </c>
      <c r="B18" s="68"/>
      <c r="C18" s="69" t="s">
        <v>257</v>
      </c>
      <c r="D18" s="90"/>
      <c r="E18" s="90"/>
      <c r="F18" s="91"/>
      <c r="G18" s="92"/>
      <c r="H18" s="93">
        <f t="shared" si="0"/>
        <v>0</v>
      </c>
    </row>
    <row r="19" spans="1:8" ht="25.5">
      <c r="A19" s="88"/>
      <c r="B19" s="68" t="e">
        <f>VLOOKUP(C19,'PPU '!$K$8:$O$30,8,FALSE)</f>
        <v>#N/A</v>
      </c>
      <c r="C19" s="94" t="s">
        <v>14</v>
      </c>
      <c r="D19" s="66"/>
      <c r="E19" s="67" t="s">
        <v>3</v>
      </c>
      <c r="F19" s="91">
        <v>1</v>
      </c>
      <c r="G19" s="92" t="e">
        <f>IF(F19&gt;0,VLOOKUP(B19,'PPU '!$J$6:$O$98,5,FALSE)+VLOOKUP(B19,'PPU '!$J$6:$O$98,6,FALSE),0)</f>
        <v>#N/A</v>
      </c>
      <c r="H19" s="93" t="e">
        <f t="shared" si="0"/>
        <v>#N/A</v>
      </c>
    </row>
    <row r="20" spans="1:8" ht="25.5">
      <c r="A20" s="88"/>
      <c r="B20" s="68" t="e">
        <f>VLOOKUP(C20,'PPU '!$K$8:$O$30,8,FALSE)</f>
        <v>#N/A</v>
      </c>
      <c r="C20" s="94" t="s">
        <v>16</v>
      </c>
      <c r="D20" s="66"/>
      <c r="E20" s="67" t="s">
        <v>4</v>
      </c>
      <c r="F20" s="91">
        <v>4</v>
      </c>
      <c r="G20" s="92" t="e">
        <f>IF(F20&gt;0,VLOOKUP(B20,'PPU '!$J$6:$O$98,5,FALSE)+VLOOKUP(B20,'PPU '!$J$6:$O$98,6,FALSE),0)</f>
        <v>#N/A</v>
      </c>
      <c r="H20" s="93" t="e">
        <f t="shared" si="0"/>
        <v>#N/A</v>
      </c>
    </row>
    <row r="21" spans="1:8" ht="25.5">
      <c r="A21" s="88"/>
      <c r="B21" s="68" t="e">
        <f>VLOOKUP(C21,'PPU '!$K$8:$O$30,8,FALSE)</f>
        <v>#N/A</v>
      </c>
      <c r="C21" s="94" t="s">
        <v>14</v>
      </c>
      <c r="D21" s="66"/>
      <c r="E21" s="67" t="s">
        <v>3</v>
      </c>
      <c r="F21" s="91">
        <v>1</v>
      </c>
      <c r="G21" s="92" t="e">
        <f>IF(F21&gt;0,VLOOKUP(B21,'PPU '!$J$6:$O$98,5,FALSE)+VLOOKUP(B21,'PPU '!$J$6:$O$98,6,FALSE),0)</f>
        <v>#N/A</v>
      </c>
      <c r="H21" s="93" t="e">
        <f t="shared" si="0"/>
        <v>#N/A</v>
      </c>
    </row>
    <row r="22" spans="1:8" ht="25.5">
      <c r="A22" s="88">
        <f>A18+1</f>
        <v>6</v>
      </c>
      <c r="B22" s="68"/>
      <c r="C22" s="25" t="s">
        <v>258</v>
      </c>
      <c r="D22" s="23" t="s">
        <v>259</v>
      </c>
      <c r="E22" s="97"/>
      <c r="F22" s="24"/>
      <c r="G22" s="98"/>
      <c r="H22" s="24">
        <f t="shared" si="0"/>
        <v>0</v>
      </c>
    </row>
    <row r="23" spans="1:8" ht="25.5">
      <c r="A23" s="88"/>
      <c r="B23" s="68" t="e">
        <f>VLOOKUP(C23,'PPU '!$K$8:$O$30,8,FALSE)</f>
        <v>#N/A</v>
      </c>
      <c r="C23" s="94" t="s">
        <v>14</v>
      </c>
      <c r="D23" s="66"/>
      <c r="E23" s="67" t="s">
        <v>3</v>
      </c>
      <c r="F23" s="91">
        <v>1</v>
      </c>
      <c r="G23" s="92" t="e">
        <f>IF(F23&gt;0,VLOOKUP(B23,'PPU '!$J$6:$O$98,5,FALSE)+VLOOKUP(B23,'PPU '!$J$6:$O$98,6,FALSE),0)</f>
        <v>#N/A</v>
      </c>
      <c r="H23" s="93" t="e">
        <f t="shared" si="0"/>
        <v>#N/A</v>
      </c>
    </row>
    <row r="24" spans="1:8" ht="25.5">
      <c r="A24" s="88"/>
      <c r="B24" s="68" t="e">
        <f>VLOOKUP(C24,'PPU '!$K$8:$O$30,8,FALSE)</f>
        <v>#N/A</v>
      </c>
      <c r="C24" s="94" t="s">
        <v>16</v>
      </c>
      <c r="D24" s="66"/>
      <c r="E24" s="67" t="s">
        <v>4</v>
      </c>
      <c r="F24" s="91">
        <v>1</v>
      </c>
      <c r="G24" s="92" t="e">
        <f>IF(F24&gt;0,VLOOKUP(B24,'PPU '!$J$6:$O$98,5,FALSE)+VLOOKUP(B24,'PPU '!$J$6:$O$98,6,FALSE),0)</f>
        <v>#N/A</v>
      </c>
      <c r="H24" s="24" t="e">
        <f t="shared" si="0"/>
        <v>#N/A</v>
      </c>
    </row>
    <row r="25" spans="1:8" ht="25.5">
      <c r="A25" s="88"/>
      <c r="B25" s="68" t="e">
        <f>VLOOKUP(C25,'PPU '!$K$8:$O$30,8,FALSE)</f>
        <v>#N/A</v>
      </c>
      <c r="C25" s="94" t="s">
        <v>14</v>
      </c>
      <c r="D25" s="66"/>
      <c r="E25" s="67" t="s">
        <v>3</v>
      </c>
      <c r="F25" s="91">
        <v>1</v>
      </c>
      <c r="G25" s="92" t="e">
        <f>IF(F25&gt;0,VLOOKUP(B25,'PPU '!$J$6:$O$98,5,FALSE)+VLOOKUP(B25,'PPU '!$J$6:$O$98,6,FALSE),0)</f>
        <v>#N/A</v>
      </c>
      <c r="H25" s="93" t="e">
        <f t="shared" si="0"/>
        <v>#N/A</v>
      </c>
    </row>
    <row r="26" spans="1:8">
      <c r="A26" s="88">
        <f>A22+1</f>
        <v>7</v>
      </c>
      <c r="B26" s="68"/>
      <c r="C26" s="25" t="s">
        <v>260</v>
      </c>
      <c r="D26" s="23" t="s">
        <v>261</v>
      </c>
      <c r="E26" s="23"/>
      <c r="F26" s="24"/>
      <c r="G26" s="92"/>
      <c r="H26" s="24">
        <f t="shared" si="0"/>
        <v>0</v>
      </c>
    </row>
    <row r="27" spans="1:8">
      <c r="A27" s="88"/>
      <c r="B27" s="68" t="e">
        <f>VLOOKUP(C27,'PPU '!$K$8:$O$30,8,FALSE)</f>
        <v>#N/A</v>
      </c>
      <c r="C27" s="94" t="s">
        <v>135</v>
      </c>
      <c r="D27" s="66"/>
      <c r="E27" s="67" t="s">
        <v>39</v>
      </c>
      <c r="F27" s="91">
        <v>13.499999999999998</v>
      </c>
      <c r="G27" s="92" t="e">
        <f>IF(F27&gt;0,VLOOKUP(B27,'PPU '!$J$6:$O$98,5,FALSE)+VLOOKUP(B27,'PPU '!$J$6:$O$98,6,FALSE),0)</f>
        <v>#N/A</v>
      </c>
      <c r="H27" s="24" t="e">
        <f t="shared" si="0"/>
        <v>#N/A</v>
      </c>
    </row>
    <row r="28" spans="1:8" ht="25.5">
      <c r="A28" s="88">
        <f>A26+1</f>
        <v>8</v>
      </c>
      <c r="B28" s="68"/>
      <c r="C28" s="25" t="s">
        <v>262</v>
      </c>
      <c r="D28" s="23"/>
      <c r="E28" s="97"/>
      <c r="F28" s="24"/>
      <c r="G28" s="98"/>
      <c r="H28" s="24">
        <f t="shared" si="0"/>
        <v>0</v>
      </c>
    </row>
    <row r="29" spans="1:8">
      <c r="A29" s="88"/>
      <c r="B29" s="68" t="e">
        <f>VLOOKUP(C29,'PPU '!$K$8:$O$30,8,FALSE)</f>
        <v>#N/A</v>
      </c>
      <c r="C29" s="94" t="s">
        <v>135</v>
      </c>
      <c r="D29" s="66"/>
      <c r="E29" s="67" t="s">
        <v>39</v>
      </c>
      <c r="F29" s="91">
        <v>13.5</v>
      </c>
      <c r="G29" s="92" t="e">
        <f>IF(F29&gt;0,VLOOKUP(B29,'PPU '!$J$6:$O$98,5,FALSE)+VLOOKUP(B29,'PPU '!$J$6:$O$98,6,FALSE),0)</f>
        <v>#N/A</v>
      </c>
      <c r="H29" s="24" t="e">
        <f t="shared" si="0"/>
        <v>#N/A</v>
      </c>
    </row>
    <row r="30" spans="1:8">
      <c r="A30" s="88">
        <v>9</v>
      </c>
      <c r="B30" s="68"/>
      <c r="C30" s="25" t="s">
        <v>263</v>
      </c>
      <c r="D30" s="23"/>
      <c r="E30" s="23"/>
      <c r="F30" s="24"/>
      <c r="G30" s="24"/>
      <c r="H30" s="24">
        <f t="shared" si="0"/>
        <v>0</v>
      </c>
    </row>
    <row r="31" spans="1:8">
      <c r="A31" s="88"/>
      <c r="B31" s="68" t="e">
        <f>VLOOKUP(C31,'PPU '!$K$8:$O$30,8,FALSE)</f>
        <v>#N/A</v>
      </c>
      <c r="C31" s="94" t="s">
        <v>33</v>
      </c>
      <c r="D31" s="66"/>
      <c r="E31" s="67" t="s">
        <v>1</v>
      </c>
      <c r="F31" s="91">
        <v>51.2</v>
      </c>
      <c r="G31" s="92" t="e">
        <f>IF(F31&gt;0,VLOOKUP(B31,'PPU '!$J$6:$O$98,5,FALSE)+VLOOKUP(B31,'PPU '!$J$6:$O$98,6,FALSE),0)</f>
        <v>#N/A</v>
      </c>
      <c r="H31" s="24" t="e">
        <f t="shared" si="0"/>
        <v>#N/A</v>
      </c>
    </row>
    <row r="32" spans="1:8" ht="76.5">
      <c r="A32" s="88">
        <v>10</v>
      </c>
      <c r="B32" s="68"/>
      <c r="C32" s="25" t="s">
        <v>264</v>
      </c>
      <c r="D32" s="23"/>
      <c r="E32" s="23"/>
      <c r="F32" s="24"/>
      <c r="G32" s="24"/>
      <c r="H32" s="24">
        <f t="shared" si="0"/>
        <v>0</v>
      </c>
    </row>
    <row r="33" spans="1:8" ht="25.5">
      <c r="A33" s="88"/>
      <c r="B33" s="68" t="e">
        <f>VLOOKUP(C33,'PPU '!$K$8:$O$30,8,FALSE)</f>
        <v>#N/A</v>
      </c>
      <c r="C33" s="94" t="s">
        <v>19</v>
      </c>
      <c r="D33" s="66"/>
      <c r="E33" s="67" t="s">
        <v>3</v>
      </c>
      <c r="F33" s="91">
        <v>4</v>
      </c>
      <c r="G33" s="92" t="e">
        <f>IF(F33&gt;0,VLOOKUP(B33,'PPU '!$J$6:$O$98,5,FALSE)+VLOOKUP(B33,'PPU '!$J$6:$O$98,6,FALSE),0)</f>
        <v>#N/A</v>
      </c>
      <c r="H33" s="24" t="e">
        <f t="shared" si="0"/>
        <v>#N/A</v>
      </c>
    </row>
    <row r="34" spans="1:8">
      <c r="A34" s="88"/>
      <c r="B34" s="68" t="e">
        <f>VLOOKUP(C34,'PPU '!$K$8:$O$30,8,FALSE)</f>
        <v>#N/A</v>
      </c>
      <c r="C34" s="94" t="s">
        <v>10</v>
      </c>
      <c r="D34" s="66"/>
      <c r="E34" s="67" t="s">
        <v>3</v>
      </c>
      <c r="F34" s="91">
        <v>1</v>
      </c>
      <c r="G34" s="92" t="e">
        <f>IF(F34&gt;0,VLOOKUP(B34,'PPU '!$J$6:$O$98,5,FALSE)+VLOOKUP(B34,'PPU '!$J$6:$O$98,6,FALSE),0)</f>
        <v>#N/A</v>
      </c>
      <c r="H34" s="24" t="e">
        <f t="shared" si="0"/>
        <v>#N/A</v>
      </c>
    </row>
    <row r="35" spans="1:8">
      <c r="A35" s="88"/>
      <c r="B35" s="68" t="e">
        <f>VLOOKUP(C35,'PPU '!$K$8:$O$30,8,FALSE)</f>
        <v>#N/A</v>
      </c>
      <c r="C35" s="94" t="s">
        <v>33</v>
      </c>
      <c r="D35" s="66"/>
      <c r="E35" s="67" t="s">
        <v>1</v>
      </c>
      <c r="F35" s="91">
        <v>2</v>
      </c>
      <c r="G35" s="92" t="e">
        <f>IF(F35&gt;0,VLOOKUP(B35,'PPU '!$J$6:$O$98,5,FALSE)+VLOOKUP(B35,'PPU '!$J$6:$O$98,6,FALSE),0)</f>
        <v>#N/A</v>
      </c>
      <c r="H35" s="24" t="e">
        <f t="shared" si="0"/>
        <v>#N/A</v>
      </c>
    </row>
    <row r="36" spans="1:8">
      <c r="A36" s="88"/>
      <c r="B36" s="68" t="e">
        <f>VLOOKUP(C36,'PPU '!$K$8:$O$30,8,FALSE)</f>
        <v>#N/A</v>
      </c>
      <c r="C36" s="94" t="s">
        <v>38</v>
      </c>
      <c r="D36" s="66"/>
      <c r="E36" s="67" t="s">
        <v>1</v>
      </c>
      <c r="F36" s="91">
        <v>2</v>
      </c>
      <c r="G36" s="92" t="e">
        <f>IF(F36&gt;0,VLOOKUP(B36,'PPU '!$J$6:$O$98,5,FALSE)+VLOOKUP(B36,'PPU '!$J$6:$O$98,6,FALSE),0)</f>
        <v>#N/A</v>
      </c>
      <c r="H36" s="24" t="e">
        <f t="shared" si="0"/>
        <v>#N/A</v>
      </c>
    </row>
    <row r="37" spans="1:8">
      <c r="A37" s="88">
        <f>A32+1</f>
        <v>11</v>
      </c>
      <c r="B37" s="68"/>
      <c r="C37" s="25" t="s">
        <v>265</v>
      </c>
      <c r="D37" s="23"/>
      <c r="E37" s="23"/>
      <c r="F37" s="24"/>
      <c r="G37" s="24"/>
      <c r="H37" s="24">
        <f t="shared" si="0"/>
        <v>0</v>
      </c>
    </row>
    <row r="38" spans="1:8">
      <c r="A38" s="88"/>
      <c r="B38" s="68" t="e">
        <f>VLOOKUP(C38,'PPU '!$K$8:$O$30,8,FALSE)</f>
        <v>#N/A</v>
      </c>
      <c r="C38" s="94" t="s">
        <v>135</v>
      </c>
      <c r="D38" s="66"/>
      <c r="E38" s="67" t="s">
        <v>39</v>
      </c>
      <c r="F38" s="91">
        <v>3</v>
      </c>
      <c r="G38" s="92" t="e">
        <f>IF(F38&gt;0,VLOOKUP(B38,'PPU '!$J$6:$O$98,5,FALSE)+VLOOKUP(B38,'PPU '!$J$6:$O$98,6,FALSE),0)</f>
        <v>#N/A</v>
      </c>
      <c r="H38" s="24" t="e">
        <f t="shared" si="0"/>
        <v>#N/A</v>
      </c>
    </row>
    <row r="39" spans="1:8">
      <c r="A39" s="88">
        <f>A37+1</f>
        <v>12</v>
      </c>
      <c r="B39" s="68"/>
      <c r="C39" s="25" t="s">
        <v>266</v>
      </c>
      <c r="D39" s="23"/>
      <c r="E39" s="23"/>
      <c r="F39" s="24"/>
      <c r="G39" s="24"/>
      <c r="H39" s="24">
        <f t="shared" si="0"/>
        <v>0</v>
      </c>
    </row>
    <row r="40" spans="1:8">
      <c r="A40" s="88"/>
      <c r="B40" s="68" t="e">
        <f>VLOOKUP(C40,'PPU '!$K$8:$O$30,8,FALSE)</f>
        <v>#N/A</v>
      </c>
      <c r="C40" s="94" t="s">
        <v>135</v>
      </c>
      <c r="D40" s="66"/>
      <c r="E40" s="67" t="s">
        <v>39</v>
      </c>
      <c r="F40" s="91">
        <v>0.5</v>
      </c>
      <c r="G40" s="92" t="e">
        <f>IF(F40&gt;0,VLOOKUP(B40,'PPU '!$J$6:$O$98,5,FALSE)+VLOOKUP(B40,'PPU '!$J$6:$O$98,6,FALSE),0)</f>
        <v>#N/A</v>
      </c>
      <c r="H40" s="24" t="e">
        <f t="shared" si="0"/>
        <v>#N/A</v>
      </c>
    </row>
    <row r="41" spans="1:8">
      <c r="A41" s="88">
        <f>A39+1</f>
        <v>13</v>
      </c>
      <c r="B41" s="68"/>
      <c r="C41" s="25" t="s">
        <v>267</v>
      </c>
      <c r="D41" s="23"/>
      <c r="E41" s="23"/>
      <c r="F41" s="24"/>
      <c r="G41" s="24"/>
      <c r="H41" s="24">
        <f t="shared" si="0"/>
        <v>0</v>
      </c>
    </row>
    <row r="42" spans="1:8">
      <c r="A42" s="88"/>
      <c r="B42" s="68" t="e">
        <f>VLOOKUP(C42,'PPU '!$K$8:$O$30,8,FALSE)</f>
        <v>#N/A</v>
      </c>
      <c r="C42" s="94" t="s">
        <v>135</v>
      </c>
      <c r="D42" s="66"/>
      <c r="E42" s="67" t="s">
        <v>39</v>
      </c>
      <c r="F42" s="91">
        <v>2</v>
      </c>
      <c r="G42" s="92" t="e">
        <f>IF(F42&gt;0,VLOOKUP(B42,'PPU '!$J$6:$O$98,5,FALSE)+VLOOKUP(B42,'PPU '!$J$6:$O$98,6,FALSE),0)</f>
        <v>#N/A</v>
      </c>
      <c r="H42" s="24" t="e">
        <f t="shared" si="0"/>
        <v>#N/A</v>
      </c>
    </row>
    <row r="43" spans="1:8">
      <c r="A43" s="88">
        <f>A41+1</f>
        <v>14</v>
      </c>
      <c r="B43" s="68"/>
      <c r="C43" s="25" t="s">
        <v>268</v>
      </c>
      <c r="D43" s="23"/>
      <c r="E43" s="23"/>
      <c r="F43" s="24"/>
      <c r="G43" s="24"/>
      <c r="H43" s="24">
        <f t="shared" si="0"/>
        <v>0</v>
      </c>
    </row>
    <row r="44" spans="1:8">
      <c r="A44" s="88"/>
      <c r="B44" s="68" t="e">
        <f>VLOOKUP(C44,'PPU '!$K$8:$O$30,8,FALSE)</f>
        <v>#N/A</v>
      </c>
      <c r="C44" s="94" t="s">
        <v>135</v>
      </c>
      <c r="D44" s="66"/>
      <c r="E44" s="67" t="s">
        <v>39</v>
      </c>
      <c r="F44" s="91">
        <v>2</v>
      </c>
      <c r="G44" s="92" t="e">
        <f>IF(F44&gt;0,VLOOKUP(B44,'PPU '!$J$6:$O$98,5,FALSE)+VLOOKUP(B44,'PPU '!$J$6:$O$98,6,FALSE),0)</f>
        <v>#N/A</v>
      </c>
      <c r="H44" s="24" t="e">
        <f t="shared" si="0"/>
        <v>#N/A</v>
      </c>
    </row>
    <row r="45" spans="1:8" ht="25.5">
      <c r="A45" s="88">
        <f>A43+1</f>
        <v>15</v>
      </c>
      <c r="B45" s="68"/>
      <c r="C45" s="25" t="s">
        <v>269</v>
      </c>
      <c r="D45" s="23"/>
      <c r="E45" s="23"/>
      <c r="F45" s="24"/>
      <c r="G45" s="24"/>
      <c r="H45" s="24">
        <f t="shared" si="0"/>
        <v>0</v>
      </c>
    </row>
    <row r="46" spans="1:8">
      <c r="A46" s="88"/>
      <c r="B46" s="68" t="e">
        <f>VLOOKUP(C46,'PPU '!$K$8:$O$30,8,FALSE)</f>
        <v>#N/A</v>
      </c>
      <c r="C46" s="94" t="s">
        <v>135</v>
      </c>
      <c r="D46" s="66"/>
      <c r="E46" s="67" t="s">
        <v>39</v>
      </c>
      <c r="F46" s="91">
        <v>2</v>
      </c>
      <c r="G46" s="92" t="e">
        <f>IF(F46&gt;0,VLOOKUP(B46,'PPU '!$J$6:$O$98,5,FALSE)+VLOOKUP(B46,'PPU '!$J$6:$O$98,6,FALSE),0)</f>
        <v>#N/A</v>
      </c>
      <c r="H46" s="24" t="e">
        <f t="shared" si="0"/>
        <v>#N/A</v>
      </c>
    </row>
    <row r="47" spans="1:8">
      <c r="A47" s="88">
        <f>A45+1</f>
        <v>16</v>
      </c>
      <c r="B47" s="68"/>
      <c r="C47" s="25" t="s">
        <v>270</v>
      </c>
      <c r="D47" s="23"/>
      <c r="E47" s="23"/>
      <c r="F47" s="24"/>
      <c r="G47" s="24"/>
      <c r="H47" s="24">
        <f t="shared" si="0"/>
        <v>0</v>
      </c>
    </row>
    <row r="48" spans="1:8">
      <c r="A48" s="88"/>
      <c r="B48" s="68" t="e">
        <f>VLOOKUP(C48,'PPU '!$K$8:$O$30,8,FALSE)</f>
        <v>#N/A</v>
      </c>
      <c r="C48" s="94" t="s">
        <v>33</v>
      </c>
      <c r="D48" s="66"/>
      <c r="E48" s="67" t="s">
        <v>1</v>
      </c>
      <c r="F48" s="91">
        <v>20</v>
      </c>
      <c r="G48" s="92" t="e">
        <f>IF(F48&gt;0,VLOOKUP(B48,'PPU '!$J$6:$O$98,5,FALSE)+VLOOKUP(B48,'PPU '!$J$6:$O$98,6,FALSE),0)</f>
        <v>#N/A</v>
      </c>
      <c r="H48" s="24" t="e">
        <f t="shared" si="0"/>
        <v>#N/A</v>
      </c>
    </row>
    <row r="49" spans="1:8">
      <c r="A49" s="88"/>
      <c r="B49" s="68" t="e">
        <f>VLOOKUP(C49,'PPU '!$K$8:$O$30,8,FALSE)</f>
        <v>#N/A</v>
      </c>
      <c r="C49" s="94" t="s">
        <v>132</v>
      </c>
      <c r="D49" s="66"/>
      <c r="E49" s="67" t="s">
        <v>1</v>
      </c>
      <c r="F49" s="91">
        <v>20</v>
      </c>
      <c r="G49" s="92" t="e">
        <f>IF(F49&gt;0,VLOOKUP(B49,'PPU '!$J$6:$O$98,5,FALSE)+VLOOKUP(B49,'PPU '!$J$6:$O$98,6,FALSE),0)</f>
        <v>#N/A</v>
      </c>
      <c r="H49" s="24" t="e">
        <f t="shared" si="0"/>
        <v>#N/A</v>
      </c>
    </row>
    <row r="50" spans="1:8">
      <c r="A50" s="88">
        <f>A47+1</f>
        <v>17</v>
      </c>
      <c r="B50" s="68"/>
      <c r="C50" s="25" t="s">
        <v>271</v>
      </c>
      <c r="D50" s="23"/>
      <c r="E50" s="23"/>
      <c r="F50" s="24"/>
      <c r="G50" s="24"/>
      <c r="H50" s="24">
        <f t="shared" si="0"/>
        <v>0</v>
      </c>
    </row>
    <row r="51" spans="1:8">
      <c r="A51" s="88"/>
      <c r="B51" s="68" t="e">
        <f>VLOOKUP(C51,'PPU '!$K$8:$O$30,8,FALSE)</f>
        <v>#N/A</v>
      </c>
      <c r="C51" s="94" t="s">
        <v>135</v>
      </c>
      <c r="D51" s="66"/>
      <c r="E51" s="67" t="s">
        <v>39</v>
      </c>
      <c r="F51" s="91">
        <v>20</v>
      </c>
      <c r="G51" s="92" t="e">
        <f>IF(F51&gt;0,VLOOKUP(B51,'PPU '!$J$6:$O$98,5,FALSE)+VLOOKUP(B51,'PPU '!$J$6:$O$98,6,FALSE),0)</f>
        <v>#N/A</v>
      </c>
      <c r="H51" s="24" t="e">
        <f t="shared" si="0"/>
        <v>#N/A</v>
      </c>
    </row>
    <row r="52" spans="1:8" ht="51">
      <c r="A52" s="88">
        <f>A50+1</f>
        <v>18</v>
      </c>
      <c r="B52" s="68"/>
      <c r="C52" s="25" t="s">
        <v>272</v>
      </c>
      <c r="D52" s="23"/>
      <c r="E52" s="23"/>
      <c r="F52" s="24"/>
      <c r="G52" s="24"/>
      <c r="H52" s="24">
        <f t="shared" si="0"/>
        <v>0</v>
      </c>
    </row>
    <row r="53" spans="1:8">
      <c r="A53" s="88"/>
      <c r="B53" s="68" t="e">
        <f>VLOOKUP(C53,'PPU '!$K$8:$O$30,8,FALSE)</f>
        <v>#N/A</v>
      </c>
      <c r="C53" s="94" t="s">
        <v>33</v>
      </c>
      <c r="D53" s="66"/>
      <c r="E53" s="67" t="s">
        <v>1</v>
      </c>
      <c r="F53" s="91">
        <v>4</v>
      </c>
      <c r="G53" s="92" t="e">
        <f>IF(F53&gt;0,VLOOKUP(B53,'PPU '!$J$6:$O$98,5,FALSE)+VLOOKUP(B53,'PPU '!$J$6:$O$98,6,FALSE),0)</f>
        <v>#N/A</v>
      </c>
      <c r="H53" s="24" t="e">
        <f t="shared" si="0"/>
        <v>#N/A</v>
      </c>
    </row>
    <row r="54" spans="1:8">
      <c r="A54" s="88"/>
      <c r="B54" s="68" t="e">
        <f>VLOOKUP(C54,'PPU '!$K$8:$O$30,8,FALSE)</f>
        <v>#N/A</v>
      </c>
      <c r="C54" s="94" t="s">
        <v>132</v>
      </c>
      <c r="D54" s="66"/>
      <c r="E54" s="67" t="s">
        <v>1</v>
      </c>
      <c r="F54" s="91">
        <v>4</v>
      </c>
      <c r="G54" s="92" t="e">
        <f>IF(F54&gt;0,VLOOKUP(B54,'PPU '!$J$6:$O$98,5,FALSE)+VLOOKUP(B54,'PPU '!$J$6:$O$98,6,FALSE),0)</f>
        <v>#N/A</v>
      </c>
      <c r="H54" s="24" t="e">
        <f t="shared" si="0"/>
        <v>#N/A</v>
      </c>
    </row>
    <row r="55" spans="1:8" ht="38.25">
      <c r="A55" s="88">
        <f>A52+1</f>
        <v>19</v>
      </c>
      <c r="B55" s="68"/>
      <c r="C55" s="25" t="s">
        <v>273</v>
      </c>
      <c r="D55" s="23"/>
      <c r="E55" s="23"/>
      <c r="F55" s="24"/>
      <c r="G55" s="24"/>
      <c r="H55" s="24">
        <f t="shared" si="0"/>
        <v>0</v>
      </c>
    </row>
    <row r="56" spans="1:8">
      <c r="A56" s="88"/>
      <c r="B56" s="68" t="e">
        <f>VLOOKUP(C56,'PPU '!$K$8:$O$30,8,FALSE)</f>
        <v>#N/A</v>
      </c>
      <c r="C56" s="94" t="s">
        <v>32</v>
      </c>
      <c r="D56" s="66"/>
      <c r="E56" s="67" t="s">
        <v>1</v>
      </c>
      <c r="F56" s="91">
        <v>4</v>
      </c>
      <c r="G56" s="92" t="e">
        <f>IF(F56&gt;0,VLOOKUP(B56,'PPU '!$J$6:$O$98,5,FALSE)+VLOOKUP(B56,'PPU '!$J$6:$O$98,6,FALSE),0)</f>
        <v>#N/A</v>
      </c>
      <c r="H56" s="24" t="e">
        <f t="shared" si="0"/>
        <v>#N/A</v>
      </c>
    </row>
    <row r="57" spans="1:8" ht="25.5">
      <c r="A57" s="88">
        <f>A55+1</f>
        <v>20</v>
      </c>
      <c r="B57" s="68"/>
      <c r="C57" s="25" t="s">
        <v>274</v>
      </c>
      <c r="D57" s="23"/>
      <c r="E57" s="23"/>
      <c r="F57" s="24"/>
      <c r="G57" s="24"/>
      <c r="H57" s="24">
        <f t="shared" si="0"/>
        <v>0</v>
      </c>
    </row>
    <row r="58" spans="1:8">
      <c r="A58" s="88"/>
      <c r="B58" s="68" t="e">
        <f>VLOOKUP(C58,'PPU '!$K$8:$O$30,8,FALSE)</f>
        <v>#N/A</v>
      </c>
      <c r="C58" s="94" t="s">
        <v>32</v>
      </c>
      <c r="D58" s="66"/>
      <c r="E58" s="67" t="s">
        <v>1</v>
      </c>
      <c r="F58" s="91">
        <v>6</v>
      </c>
      <c r="G58" s="92" t="e">
        <f>IF(F58&gt;0,VLOOKUP(B58,'PPU '!$J$6:$O$98,5,FALSE)+VLOOKUP(B58,'PPU '!$J$6:$O$98,6,FALSE),0)</f>
        <v>#N/A</v>
      </c>
      <c r="H58" s="24" t="e">
        <f t="shared" si="0"/>
        <v>#N/A</v>
      </c>
    </row>
    <row r="59" spans="1:8">
      <c r="A59" s="88"/>
      <c r="B59" s="68" t="e">
        <f>VLOOKUP(C59,'PPU '!$K$8:$O$30,8,FALSE)</f>
        <v>#N/A</v>
      </c>
      <c r="C59" s="94" t="s">
        <v>132</v>
      </c>
      <c r="D59" s="66"/>
      <c r="E59" s="67" t="s">
        <v>1</v>
      </c>
      <c r="F59" s="91">
        <v>6</v>
      </c>
      <c r="G59" s="92" t="e">
        <f>IF(F59&gt;0,VLOOKUP(B59,'PPU '!$J$6:$O$98,5,FALSE)+VLOOKUP(B59,'PPU '!$J$6:$O$98,6,FALSE),0)</f>
        <v>#N/A</v>
      </c>
      <c r="H59" s="24" t="e">
        <f t="shared" si="0"/>
        <v>#N/A</v>
      </c>
    </row>
    <row r="60" spans="1:8" ht="25.5">
      <c r="A60" s="88">
        <f>A57+1</f>
        <v>21</v>
      </c>
      <c r="B60" s="68"/>
      <c r="C60" s="25" t="s">
        <v>275</v>
      </c>
      <c r="D60" s="23"/>
      <c r="E60" s="23"/>
      <c r="F60" s="24"/>
      <c r="G60" s="24"/>
      <c r="H60" s="24">
        <f t="shared" si="0"/>
        <v>0</v>
      </c>
    </row>
    <row r="61" spans="1:8" ht="25.5">
      <c r="A61" s="88">
        <f t="shared" ref="A61:A62" si="1">A60+1</f>
        <v>22</v>
      </c>
      <c r="B61" s="68"/>
      <c r="C61" s="25" t="s">
        <v>276</v>
      </c>
      <c r="D61" s="23"/>
      <c r="E61" s="23"/>
      <c r="F61" s="24"/>
      <c r="G61" s="24"/>
      <c r="H61" s="24">
        <f t="shared" si="0"/>
        <v>0</v>
      </c>
    </row>
    <row r="62" spans="1:8" ht="38.25">
      <c r="A62" s="88">
        <f t="shared" si="1"/>
        <v>23</v>
      </c>
      <c r="B62" s="68"/>
      <c r="C62" s="25" t="s">
        <v>277</v>
      </c>
      <c r="D62" s="23"/>
      <c r="E62" s="23"/>
      <c r="F62" s="24"/>
      <c r="G62" s="24"/>
      <c r="H62" s="24">
        <f t="shared" si="0"/>
        <v>0</v>
      </c>
    </row>
    <row r="63" spans="1:8">
      <c r="A63" s="88"/>
      <c r="B63" s="68" t="e">
        <f>VLOOKUP(C63,'PPU '!$K$8:$O$30,8,FALSE)</f>
        <v>#N/A</v>
      </c>
      <c r="C63" s="94" t="s">
        <v>135</v>
      </c>
      <c r="D63" s="66"/>
      <c r="E63" s="67" t="s">
        <v>39</v>
      </c>
      <c r="F63" s="91">
        <v>20</v>
      </c>
      <c r="G63" s="92" t="e">
        <f>IF(F63&gt;0,VLOOKUP(B63,'PPU '!$J$6:$O$98,5,FALSE)+VLOOKUP(B63,'PPU '!$J$6:$O$98,6,FALSE),0)</f>
        <v>#N/A</v>
      </c>
      <c r="H63" s="24" t="e">
        <f t="shared" si="0"/>
        <v>#N/A</v>
      </c>
    </row>
    <row r="64" spans="1:8" ht="38.25">
      <c r="A64" s="88">
        <f>A62+1</f>
        <v>24</v>
      </c>
      <c r="B64" s="68"/>
      <c r="C64" s="25" t="s">
        <v>278</v>
      </c>
      <c r="D64" s="23"/>
      <c r="E64" s="23"/>
      <c r="F64" s="24"/>
      <c r="G64" s="24"/>
      <c r="H64" s="24">
        <f t="shared" si="0"/>
        <v>0</v>
      </c>
    </row>
    <row r="65" spans="1:8">
      <c r="A65" s="88"/>
      <c r="B65" s="68" t="e">
        <f>VLOOKUP(C65,'PPU '!$K$8:$O$30,8,FALSE)</f>
        <v>#N/A</v>
      </c>
      <c r="C65" s="94" t="s">
        <v>32</v>
      </c>
      <c r="D65" s="66"/>
      <c r="E65" s="67" t="s">
        <v>1</v>
      </c>
      <c r="F65" s="91">
        <v>23.04</v>
      </c>
      <c r="G65" s="92" t="e">
        <f>IF(F65&gt;0,VLOOKUP(B65,'PPU '!$J$6:$O$98,5,FALSE)+VLOOKUP(B65,'PPU '!$J$6:$O$98,6,FALSE),0)</f>
        <v>#N/A</v>
      </c>
      <c r="H65" s="24" t="e">
        <f t="shared" si="0"/>
        <v>#N/A</v>
      </c>
    </row>
    <row r="66" spans="1:8" ht="63.75">
      <c r="A66" s="88">
        <f>A64+1</f>
        <v>25</v>
      </c>
      <c r="B66" s="68"/>
      <c r="C66" s="25" t="s">
        <v>279</v>
      </c>
      <c r="D66" s="23" t="s">
        <v>280</v>
      </c>
      <c r="E66" s="23"/>
      <c r="F66" s="24"/>
      <c r="G66" s="24"/>
      <c r="H66" s="24">
        <f t="shared" si="0"/>
        <v>0</v>
      </c>
    </row>
    <row r="67" spans="1:8" ht="25.5">
      <c r="A67" s="88"/>
      <c r="B67" s="68" t="e">
        <f>VLOOKUP(C67,'PPU '!$K$8:$O$30,8,FALSE)</f>
        <v>#N/A</v>
      </c>
      <c r="C67" s="94" t="s">
        <v>16</v>
      </c>
      <c r="D67" s="66"/>
      <c r="E67" s="67" t="s">
        <v>4</v>
      </c>
      <c r="F67" s="91">
        <v>0.5</v>
      </c>
      <c r="G67" s="92" t="e">
        <f>IF(F67&gt;0,VLOOKUP(B67,'PPU '!$J$6:$O$98,5,FALSE)+VLOOKUP(B67,'PPU '!$J$6:$O$98,6,FALSE),0)</f>
        <v>#N/A</v>
      </c>
      <c r="H67" s="24" t="e">
        <f t="shared" si="0"/>
        <v>#N/A</v>
      </c>
    </row>
    <row r="68" spans="1:8" ht="25.5">
      <c r="A68" s="88">
        <f>A66+1</f>
        <v>26</v>
      </c>
      <c r="B68" s="68"/>
      <c r="C68" s="25" t="s">
        <v>281</v>
      </c>
      <c r="D68" s="23"/>
      <c r="E68" s="23"/>
      <c r="F68" s="24"/>
      <c r="G68" s="24"/>
      <c r="H68" s="24">
        <f t="shared" si="0"/>
        <v>0</v>
      </c>
    </row>
    <row r="69" spans="1:8" ht="25.5">
      <c r="A69" s="88"/>
      <c r="B69" s="68" t="e">
        <f>VLOOKUP(C69,'PPU '!$K$8:$O$30,8,FALSE)</f>
        <v>#N/A</v>
      </c>
      <c r="C69" s="94" t="s">
        <v>14</v>
      </c>
      <c r="D69" s="66"/>
      <c r="E69" s="67" t="s">
        <v>3</v>
      </c>
      <c r="F69" s="91">
        <v>1</v>
      </c>
      <c r="G69" s="92" t="e">
        <f>IF(F69&gt;0,VLOOKUP(B69,'PPU '!$J$6:$O$98,5,FALSE)+VLOOKUP(B69,'PPU '!$J$6:$O$98,6,FALSE),0)</f>
        <v>#N/A</v>
      </c>
      <c r="H69" s="24" t="e">
        <f t="shared" si="0"/>
        <v>#N/A</v>
      </c>
    </row>
    <row r="70" spans="1:8" ht="25.5">
      <c r="A70" s="88">
        <f>A68+1</f>
        <v>27</v>
      </c>
      <c r="B70" s="68"/>
      <c r="C70" s="25" t="s">
        <v>282</v>
      </c>
      <c r="D70" s="23"/>
      <c r="E70" s="23"/>
      <c r="F70" s="24"/>
      <c r="G70" s="24"/>
      <c r="H70" s="24">
        <f t="shared" si="0"/>
        <v>0</v>
      </c>
    </row>
    <row r="71" spans="1:8" ht="25.5">
      <c r="A71" s="88"/>
      <c r="B71" s="48" t="e">
        <f>VLOOKUP(C71,'PPU '!$K$8:$O$30,8,FALSE)</f>
        <v>#N/A</v>
      </c>
      <c r="C71" s="94" t="s">
        <v>16</v>
      </c>
      <c r="D71" s="66"/>
      <c r="E71" s="67" t="s">
        <v>4</v>
      </c>
      <c r="F71" s="91">
        <v>5</v>
      </c>
      <c r="G71" s="92" t="e">
        <f>IF(F71&gt;0,VLOOKUP(B71,'PPU '!$J$6:$O$98,5,FALSE)+VLOOKUP(B71,'PPU '!$J$6:$O$98,6,FALSE),0)</f>
        <v>#N/A</v>
      </c>
      <c r="H71" s="24" t="e">
        <f t="shared" si="0"/>
        <v>#N/A</v>
      </c>
    </row>
    <row r="72" spans="1:8">
      <c r="A72" s="88">
        <f>A70+1</f>
        <v>28</v>
      </c>
      <c r="B72" s="68"/>
      <c r="C72" s="25" t="s">
        <v>283</v>
      </c>
      <c r="D72" s="23"/>
      <c r="E72" s="23"/>
      <c r="F72" s="24"/>
      <c r="G72" s="24"/>
      <c r="H72" s="24">
        <f t="shared" si="0"/>
        <v>0</v>
      </c>
    </row>
    <row r="73" spans="1:8">
      <c r="A73" s="88"/>
      <c r="B73" s="48" t="e">
        <f>VLOOKUP(C73,'PPU '!$K$8:$O$30,8,FALSE)</f>
        <v>#N/A</v>
      </c>
      <c r="C73" s="94" t="s">
        <v>32</v>
      </c>
      <c r="D73" s="66"/>
      <c r="E73" s="67" t="s">
        <v>1</v>
      </c>
      <c r="F73" s="91">
        <v>30.800000000000004</v>
      </c>
      <c r="G73" s="92" t="e">
        <f>IF(F73&gt;0,VLOOKUP(B73,'PPU '!$J$6:$O$98,5,FALSE)+VLOOKUP(B73,'PPU '!$J$6:$O$98,6,FALSE),0)</f>
        <v>#N/A</v>
      </c>
      <c r="H73" s="24" t="e">
        <f t="shared" si="0"/>
        <v>#N/A</v>
      </c>
    </row>
    <row r="74" spans="1:8" ht="63.75">
      <c r="A74" s="88">
        <v>29</v>
      </c>
      <c r="B74" s="68"/>
      <c r="C74" s="25" t="s">
        <v>284</v>
      </c>
      <c r="D74" s="23"/>
      <c r="E74" s="23"/>
      <c r="F74" s="24"/>
      <c r="G74" s="24"/>
      <c r="H74" s="24">
        <f t="shared" si="0"/>
        <v>0</v>
      </c>
    </row>
    <row r="75" spans="1:8">
      <c r="A75" s="88"/>
      <c r="B75" s="48" t="e">
        <f>VLOOKUP(C75,'PPU '!$K$8:$O$30,8,FALSE)</f>
        <v>#N/A</v>
      </c>
      <c r="C75" s="94" t="s">
        <v>32</v>
      </c>
      <c r="D75" s="66"/>
      <c r="E75" s="67" t="s">
        <v>1</v>
      </c>
      <c r="F75" s="91">
        <v>3</v>
      </c>
      <c r="G75" s="92" t="e">
        <f>IF(F75&gt;0,VLOOKUP(B75,'PPU '!$J$6:$O$98,5,FALSE)+VLOOKUP(B75,'PPU '!$J$6:$O$98,6,FALSE),0)</f>
        <v>#N/A</v>
      </c>
      <c r="H75" s="24" t="e">
        <f t="shared" si="0"/>
        <v>#N/A</v>
      </c>
    </row>
    <row r="76" spans="1:8">
      <c r="A76" s="88"/>
      <c r="B76" s="48" t="e">
        <f>VLOOKUP(C76,'PPU '!$K$8:$O$30,8,FALSE)</f>
        <v>#N/A</v>
      </c>
      <c r="C76" s="94" t="s">
        <v>38</v>
      </c>
      <c r="D76" s="66"/>
      <c r="E76" s="67" t="s">
        <v>1</v>
      </c>
      <c r="F76" s="91">
        <v>3</v>
      </c>
      <c r="G76" s="92" t="e">
        <f>IF(F76&gt;0,VLOOKUP(B76,'PPU '!$J$6:$O$98,5,FALSE)+VLOOKUP(B76,'PPU '!$J$6:$O$98,6,FALSE),0)</f>
        <v>#N/A</v>
      </c>
      <c r="H76" s="24" t="e">
        <f t="shared" si="0"/>
        <v>#N/A</v>
      </c>
    </row>
    <row r="77" spans="1:8" ht="25.5">
      <c r="A77" s="88">
        <f>A74+1</f>
        <v>30</v>
      </c>
      <c r="B77" s="68"/>
      <c r="C77" s="25" t="s">
        <v>285</v>
      </c>
      <c r="D77" s="23"/>
      <c r="E77" s="23"/>
      <c r="F77" s="24"/>
      <c r="G77" s="24"/>
      <c r="H77" s="24">
        <f t="shared" si="0"/>
        <v>0</v>
      </c>
    </row>
    <row r="78" spans="1:8">
      <c r="A78" s="88"/>
      <c r="B78" s="48" t="e">
        <f>VLOOKUP(C78,'PPU '!$K$8:$O$30,8,FALSE)</f>
        <v>#N/A</v>
      </c>
      <c r="C78" s="94" t="s">
        <v>136</v>
      </c>
      <c r="D78" s="66"/>
      <c r="E78" s="67" t="s">
        <v>3</v>
      </c>
      <c r="F78" s="91">
        <v>1</v>
      </c>
      <c r="G78" s="92" t="e">
        <f>IF(F78&gt;0,VLOOKUP(B78,'PPU '!$J$6:$O$98,5,FALSE)+VLOOKUP(B78,'PPU '!$J$6:$O$98,6,FALSE),0)</f>
        <v>#N/A</v>
      </c>
      <c r="H78" s="24" t="e">
        <f t="shared" ref="H78:H108" si="2">G78*F78</f>
        <v>#N/A</v>
      </c>
    </row>
    <row r="79" spans="1:8">
      <c r="A79" s="88"/>
      <c r="B79" s="48" t="e">
        <f>VLOOKUP(C79,'PPU '!$K$8:$O$30,8,FALSE)</f>
        <v>#N/A</v>
      </c>
      <c r="C79" s="94" t="s">
        <v>136</v>
      </c>
      <c r="D79" s="66"/>
      <c r="E79" s="67" t="s">
        <v>3</v>
      </c>
      <c r="F79" s="91">
        <v>1</v>
      </c>
      <c r="G79" s="92" t="e">
        <f>IF(F79&gt;0,VLOOKUP(B79,'PPU '!$J$6:$O$98,5,FALSE)+VLOOKUP(B79,'PPU '!$J$6:$O$98,6,FALSE),0)</f>
        <v>#N/A</v>
      </c>
      <c r="H79" s="24" t="e">
        <f t="shared" si="2"/>
        <v>#N/A</v>
      </c>
    </row>
    <row r="80" spans="1:8">
      <c r="A80" s="88">
        <f>A77+1</f>
        <v>31</v>
      </c>
      <c r="B80" s="68"/>
      <c r="C80" s="25" t="s">
        <v>286</v>
      </c>
      <c r="D80" s="23"/>
      <c r="E80" s="23"/>
      <c r="F80" s="24"/>
      <c r="G80" s="24"/>
      <c r="H80" s="24">
        <f t="shared" si="2"/>
        <v>0</v>
      </c>
    </row>
    <row r="81" spans="1:8 16368:16369">
      <c r="A81" s="88"/>
      <c r="B81" s="48" t="e">
        <f>VLOOKUP(C81,'PPU '!$K$8:$O$30,8,FALSE)</f>
        <v>#N/A</v>
      </c>
      <c r="C81" s="94" t="s">
        <v>135</v>
      </c>
      <c r="D81" s="66"/>
      <c r="E81" s="67" t="s">
        <v>39</v>
      </c>
      <c r="F81" s="91">
        <v>0.5</v>
      </c>
      <c r="G81" s="92" t="e">
        <f>IF(F81&gt;0,VLOOKUP(B81,'PPU '!$J$6:$O$98,5,FALSE)+VLOOKUP(B81,'PPU '!$J$6:$O$98,6,FALSE),0)</f>
        <v>#N/A</v>
      </c>
      <c r="H81" s="24" t="e">
        <f t="shared" si="2"/>
        <v>#N/A</v>
      </c>
    </row>
    <row r="82" spans="1:8 16368:16369">
      <c r="A82" s="88">
        <f>A80+1</f>
        <v>32</v>
      </c>
      <c r="B82" s="68"/>
      <c r="C82" s="25" t="s">
        <v>287</v>
      </c>
      <c r="D82" s="23"/>
      <c r="E82" s="23"/>
      <c r="F82" s="24"/>
      <c r="G82" s="24"/>
      <c r="H82" s="24">
        <f t="shared" si="2"/>
        <v>0</v>
      </c>
    </row>
    <row r="83" spans="1:8 16368:16369">
      <c r="A83" s="88"/>
      <c r="B83" s="48" t="e">
        <f>VLOOKUP(C83,'PPU '!$K$8:$O$30,8,FALSE)</f>
        <v>#N/A</v>
      </c>
      <c r="C83" s="94" t="s">
        <v>32</v>
      </c>
      <c r="D83" s="66"/>
      <c r="E83" s="67" t="s">
        <v>1</v>
      </c>
      <c r="F83" s="91">
        <v>13.2</v>
      </c>
      <c r="G83" s="92" t="e">
        <f>IF(F83&gt;0,VLOOKUP(B83,'PPU '!$J$6:$O$98,5,FALSE)+VLOOKUP(B83,'PPU '!$J$6:$O$98,6,FALSE),0)</f>
        <v>#N/A</v>
      </c>
      <c r="H83" s="24" t="e">
        <f t="shared" si="2"/>
        <v>#N/A</v>
      </c>
    </row>
    <row r="84" spans="1:8 16368:16369">
      <c r="A84" s="88"/>
      <c r="B84" s="48" t="e">
        <f>VLOOKUP(C84,'PPU '!$K$8:$O$30,8,FALSE)</f>
        <v>#N/A</v>
      </c>
      <c r="C84" s="94" t="s">
        <v>38</v>
      </c>
      <c r="D84" s="66"/>
      <c r="E84" s="67" t="s">
        <v>1</v>
      </c>
      <c r="F84" s="91">
        <v>13.2</v>
      </c>
      <c r="G84" s="92" t="e">
        <f>IF(F84&gt;0,VLOOKUP(B84,'PPU '!$J$6:$O$98,5,FALSE)+VLOOKUP(B84,'PPU '!$J$6:$O$98,6,FALSE),0)</f>
        <v>#N/A</v>
      </c>
      <c r="H84" s="24" t="e">
        <f t="shared" si="2"/>
        <v>#N/A</v>
      </c>
    </row>
    <row r="85" spans="1:8 16368:16369">
      <c r="A85" s="88">
        <f>A82+1</f>
        <v>33</v>
      </c>
      <c r="B85" s="96"/>
      <c r="C85" s="25" t="s">
        <v>283</v>
      </c>
      <c r="D85" s="23"/>
      <c r="E85" s="23"/>
      <c r="F85" s="24"/>
      <c r="G85" s="24"/>
      <c r="H85" s="47">
        <f t="shared" si="2"/>
        <v>0</v>
      </c>
      <c r="XEN85" s="66"/>
      <c r="XEO85" s="45"/>
    </row>
    <row r="86" spans="1:8 16368:16369">
      <c r="A86" s="88"/>
      <c r="B86" s="48" t="e">
        <f>VLOOKUP(C86,'PPU '!$K$8:$O$30,8,FALSE)</f>
        <v>#N/A</v>
      </c>
      <c r="C86" s="94" t="s">
        <v>32</v>
      </c>
      <c r="D86" s="66"/>
      <c r="E86" s="67" t="s">
        <v>1</v>
      </c>
      <c r="F86" s="91">
        <v>66</v>
      </c>
      <c r="G86" s="92" t="e">
        <f>IF(F86&gt;0,VLOOKUP(B86,'PPU '!$J$6:$O$98,5,FALSE)+VLOOKUP(B86,'PPU '!$J$6:$O$98,6,FALSE),0)</f>
        <v>#N/A</v>
      </c>
      <c r="H86" s="24" t="e">
        <f t="shared" si="2"/>
        <v>#N/A</v>
      </c>
    </row>
    <row r="87" spans="1:8 16368:16369" ht="25.5">
      <c r="A87" s="88">
        <f>A85+1</f>
        <v>34</v>
      </c>
      <c r="B87" s="96"/>
      <c r="C87" s="25" t="s">
        <v>288</v>
      </c>
      <c r="D87" s="23"/>
      <c r="E87" s="23"/>
      <c r="F87" s="24"/>
      <c r="G87" s="24"/>
      <c r="H87" s="47">
        <f t="shared" si="2"/>
        <v>0</v>
      </c>
      <c r="XEN87" s="66"/>
      <c r="XEO87" s="45"/>
    </row>
    <row r="88" spans="1:8 16368:16369">
      <c r="A88" s="88"/>
      <c r="B88" s="48" t="e">
        <f>VLOOKUP(C88,'PPU '!$K$8:$O$30,8,FALSE)</f>
        <v>#N/A</v>
      </c>
      <c r="C88" s="94" t="s">
        <v>29</v>
      </c>
      <c r="D88" s="66"/>
      <c r="E88" s="67" t="s">
        <v>1</v>
      </c>
      <c r="F88" s="91">
        <v>1.1000000000000001</v>
      </c>
      <c r="G88" s="92" t="e">
        <f>IF(F88&gt;0,VLOOKUP(B88,'PPU '!$J$6:$O$98,5,FALSE)+VLOOKUP(B88,'PPU '!$J$6:$O$98,6,FALSE),0)</f>
        <v>#N/A</v>
      </c>
      <c r="H88" s="24" t="e">
        <f t="shared" si="2"/>
        <v>#N/A</v>
      </c>
    </row>
    <row r="89" spans="1:8 16368:16369" ht="89.25">
      <c r="A89" s="88">
        <f>A87+1</f>
        <v>35</v>
      </c>
      <c r="B89" s="96"/>
      <c r="C89" s="25" t="s">
        <v>289</v>
      </c>
      <c r="D89" s="23"/>
      <c r="E89" s="23"/>
      <c r="F89" s="24"/>
      <c r="G89" s="24"/>
      <c r="H89" s="47">
        <f t="shared" si="2"/>
        <v>0</v>
      </c>
      <c r="XEN89" s="66"/>
      <c r="XEO89" s="45"/>
    </row>
    <row r="90" spans="1:8 16368:16369">
      <c r="A90" s="88"/>
      <c r="B90" s="48" t="e">
        <f>VLOOKUP(C90,'PPU '!$K$8:$O$30,8,FALSE)</f>
        <v>#N/A</v>
      </c>
      <c r="C90" s="94" t="s">
        <v>30</v>
      </c>
      <c r="D90" s="66"/>
      <c r="E90" s="67" t="s">
        <v>1</v>
      </c>
      <c r="F90" s="91">
        <v>3</v>
      </c>
      <c r="G90" s="92" t="e">
        <f>IF(F90&gt;0,VLOOKUP(B90,'PPU '!$J$6:$O$98,5,FALSE)+VLOOKUP(B90,'PPU '!$J$6:$O$98,6,FALSE),0)</f>
        <v>#N/A</v>
      </c>
      <c r="H90" s="24" t="e">
        <f t="shared" si="2"/>
        <v>#N/A</v>
      </c>
    </row>
    <row r="91" spans="1:8 16368:16369">
      <c r="A91" s="88"/>
      <c r="B91" s="48" t="e">
        <f>VLOOKUP(C91,'PPU '!$K$8:$O$30,8,FALSE)</f>
        <v>#N/A</v>
      </c>
      <c r="C91" s="94" t="s">
        <v>38</v>
      </c>
      <c r="D91" s="66"/>
      <c r="E91" s="67" t="s">
        <v>1</v>
      </c>
      <c r="F91" s="91">
        <v>13.2</v>
      </c>
      <c r="G91" s="92" t="e">
        <f>IF(F91&gt;0,VLOOKUP(B91,'PPU '!$J$6:$O$98,5,FALSE)+VLOOKUP(B91,'PPU '!$J$6:$O$98,6,FALSE),0)</f>
        <v>#N/A</v>
      </c>
      <c r="H91" s="24" t="e">
        <f t="shared" si="2"/>
        <v>#N/A</v>
      </c>
    </row>
    <row r="92" spans="1:8 16368:16369" ht="25.5">
      <c r="A92" s="88">
        <f>A89+1</f>
        <v>36</v>
      </c>
      <c r="B92" s="96"/>
      <c r="C92" s="25" t="s">
        <v>290</v>
      </c>
      <c r="D92" s="23"/>
      <c r="E92" s="23"/>
      <c r="F92" s="24"/>
      <c r="G92" s="24"/>
      <c r="H92" s="47">
        <f t="shared" si="2"/>
        <v>0</v>
      </c>
      <c r="XEN92" s="66"/>
      <c r="XEO92" s="45"/>
    </row>
    <row r="93" spans="1:8 16368:16369">
      <c r="A93" s="88"/>
      <c r="B93" s="48" t="e">
        <f>VLOOKUP(C93,'PPU '!$K$8:$O$30,8,FALSE)</f>
        <v>#N/A</v>
      </c>
      <c r="C93" s="94" t="s">
        <v>136</v>
      </c>
      <c r="D93" s="66"/>
      <c r="E93" s="67" t="s">
        <v>3</v>
      </c>
      <c r="F93" s="91">
        <v>1</v>
      </c>
      <c r="G93" s="92" t="e">
        <f>IF(F93&gt;0,VLOOKUP(B93,'PPU '!$J$6:$O$98,5,FALSE)+VLOOKUP(B93,'PPU '!$J$6:$O$98,6,FALSE),0)</f>
        <v>#N/A</v>
      </c>
      <c r="H93" s="24" t="e">
        <f t="shared" si="2"/>
        <v>#N/A</v>
      </c>
    </row>
    <row r="94" spans="1:8 16368:16369">
      <c r="A94" s="88"/>
      <c r="B94" s="48" t="e">
        <f>VLOOKUP(C94,'PPU '!$K$8:$O$30,8,FALSE)</f>
        <v>#N/A</v>
      </c>
      <c r="C94" s="94" t="s">
        <v>136</v>
      </c>
      <c r="D94" s="66"/>
      <c r="E94" s="67" t="s">
        <v>3</v>
      </c>
      <c r="F94" s="91">
        <v>1</v>
      </c>
      <c r="G94" s="92" t="e">
        <f>IF(F94&gt;0,VLOOKUP(B94,'PPU '!$J$6:$O$98,5,FALSE)+VLOOKUP(B94,'PPU '!$J$6:$O$98,6,FALSE),0)</f>
        <v>#N/A</v>
      </c>
      <c r="H94" s="24" t="e">
        <f t="shared" si="2"/>
        <v>#N/A</v>
      </c>
    </row>
    <row r="95" spans="1:8 16368:16369" ht="25.5">
      <c r="A95" s="88">
        <f>A92+1</f>
        <v>37</v>
      </c>
      <c r="B95" s="96"/>
      <c r="C95" s="25" t="s">
        <v>291</v>
      </c>
      <c r="D95" s="23"/>
      <c r="E95" s="23"/>
      <c r="F95" s="24"/>
      <c r="G95" s="24"/>
      <c r="H95" s="47">
        <f t="shared" si="2"/>
        <v>0</v>
      </c>
      <c r="XEN95" s="66"/>
      <c r="XEO95" s="45"/>
    </row>
    <row r="96" spans="1:8 16368:16369">
      <c r="A96" s="88"/>
      <c r="B96" s="48" t="e">
        <f>VLOOKUP(C96,'PPU '!$K$8:$O$30,8,FALSE)</f>
        <v>#N/A</v>
      </c>
      <c r="C96" s="94" t="s">
        <v>32</v>
      </c>
      <c r="D96" s="66"/>
      <c r="E96" s="67" t="s">
        <v>1</v>
      </c>
      <c r="F96" s="91">
        <v>3</v>
      </c>
      <c r="G96" s="92" t="e">
        <f>IF(F96&gt;0,VLOOKUP(B96,'PPU '!$J$6:$O$98,5,FALSE)+VLOOKUP(B96,'PPU '!$J$6:$O$98,6,FALSE),0)</f>
        <v>#N/A</v>
      </c>
      <c r="H96" s="24" t="e">
        <f t="shared" si="2"/>
        <v>#N/A</v>
      </c>
    </row>
    <row r="97" spans="1:8 16368:16369">
      <c r="A97" s="88"/>
      <c r="B97" s="48" t="e">
        <f>VLOOKUP(C97,'PPU '!$K$8:$O$30,8,FALSE)</f>
        <v>#N/A</v>
      </c>
      <c r="C97" s="94" t="s">
        <v>38</v>
      </c>
      <c r="D97" s="66"/>
      <c r="E97" s="67" t="s">
        <v>1</v>
      </c>
      <c r="F97" s="91">
        <v>3</v>
      </c>
      <c r="G97" s="92" t="e">
        <f>IF(F97&gt;0,VLOOKUP(B97,'PPU '!$J$6:$O$98,5,FALSE)+VLOOKUP(B97,'PPU '!$J$6:$O$98,6,FALSE),0)</f>
        <v>#N/A</v>
      </c>
      <c r="H97" s="24" t="e">
        <f t="shared" si="2"/>
        <v>#N/A</v>
      </c>
    </row>
    <row r="98" spans="1:8 16368:16369" ht="25.5">
      <c r="A98" s="88">
        <v>38</v>
      </c>
      <c r="B98" s="45"/>
      <c r="C98" s="25" t="s">
        <v>292</v>
      </c>
      <c r="D98" s="23"/>
      <c r="E98" s="23"/>
      <c r="F98" s="24"/>
      <c r="G98" s="24"/>
      <c r="H98" s="47">
        <f t="shared" si="2"/>
        <v>0</v>
      </c>
      <c r="XEN98" s="66"/>
      <c r="XEO98" s="45"/>
    </row>
    <row r="99" spans="1:8 16368:16369">
      <c r="A99" s="88"/>
      <c r="B99" s="48" t="e">
        <f>VLOOKUP(C99,'PPU '!$K$8:$O$30,8,FALSE)</f>
        <v>#N/A</v>
      </c>
      <c r="C99" s="70" t="s">
        <v>135</v>
      </c>
      <c r="D99" s="66"/>
      <c r="E99" s="67" t="s">
        <v>39</v>
      </c>
      <c r="F99" s="91">
        <v>9.35</v>
      </c>
      <c r="G99" s="92" t="e">
        <f>IF(F99&gt;0,VLOOKUP(B99,'PPU '!$J$6:$O$98,5,FALSE)+VLOOKUP(B99,'PPU '!$J$6:$O$98,6,FALSE),0)</f>
        <v>#N/A</v>
      </c>
      <c r="H99" s="24" t="e">
        <f t="shared" si="2"/>
        <v>#N/A</v>
      </c>
    </row>
    <row r="100" spans="1:8 16368:16369">
      <c r="A100" s="88">
        <f>A98+1</f>
        <v>39</v>
      </c>
      <c r="B100" s="96"/>
      <c r="C100" s="25" t="s">
        <v>293</v>
      </c>
      <c r="D100" s="23" t="s">
        <v>294</v>
      </c>
      <c r="E100" s="23"/>
      <c r="F100" s="24"/>
      <c r="G100" s="24"/>
      <c r="H100" s="47">
        <f t="shared" si="2"/>
        <v>0</v>
      </c>
      <c r="XEN100" s="66"/>
      <c r="XEO100" s="45"/>
    </row>
    <row r="101" spans="1:8 16368:16369">
      <c r="A101" s="88"/>
      <c r="B101" s="48" t="e">
        <f>VLOOKUP(C101,'PPU '!$K$8:$O$30,8,FALSE)</f>
        <v>#N/A</v>
      </c>
      <c r="C101" s="94" t="s">
        <v>32</v>
      </c>
      <c r="D101" s="66"/>
      <c r="E101" s="67" t="s">
        <v>1</v>
      </c>
      <c r="F101" s="91">
        <v>3</v>
      </c>
      <c r="G101" s="92" t="e">
        <f>IF(F101&gt;0,VLOOKUP(B101,'PPU '!$J$6:$O$98,5,FALSE)+VLOOKUP(B101,'PPU '!$J$6:$O$98,6,FALSE),0)</f>
        <v>#N/A</v>
      </c>
      <c r="H101" s="24" t="e">
        <f t="shared" si="2"/>
        <v>#N/A</v>
      </c>
    </row>
    <row r="102" spans="1:8 16368:16369">
      <c r="A102" s="88"/>
      <c r="B102" s="48" t="e">
        <f>VLOOKUP(C102,'PPU '!$K$8:$O$30,8,FALSE)</f>
        <v>#N/A</v>
      </c>
      <c r="C102" s="94" t="s">
        <v>38</v>
      </c>
      <c r="D102" s="66"/>
      <c r="E102" s="67" t="s">
        <v>1</v>
      </c>
      <c r="F102" s="91">
        <v>3</v>
      </c>
      <c r="G102" s="92" t="e">
        <f>IF(F102&gt;0,VLOOKUP(B102,'PPU '!$J$6:$O$98,5,FALSE)+VLOOKUP(B102,'PPU '!$J$6:$O$98,6,FALSE),0)</f>
        <v>#N/A</v>
      </c>
      <c r="H102" s="24" t="e">
        <f t="shared" si="2"/>
        <v>#N/A</v>
      </c>
    </row>
    <row r="103" spans="1:8 16368:16369">
      <c r="A103" s="88">
        <f>A100+1</f>
        <v>40</v>
      </c>
      <c r="B103" s="45"/>
      <c r="C103" s="25" t="s">
        <v>295</v>
      </c>
      <c r="D103" s="23"/>
      <c r="E103" s="23"/>
      <c r="F103" s="24"/>
      <c r="G103" s="24"/>
      <c r="H103" s="47">
        <f t="shared" si="2"/>
        <v>0</v>
      </c>
      <c r="XEN103" s="66"/>
      <c r="XEO103" s="45"/>
    </row>
    <row r="104" spans="1:8 16368:16369">
      <c r="A104" s="88"/>
      <c r="B104" s="48" t="e">
        <f>VLOOKUP(C104,'PPU '!$K$8:$O$30,8,FALSE)</f>
        <v>#N/A</v>
      </c>
      <c r="C104" s="94" t="s">
        <v>136</v>
      </c>
      <c r="D104" s="66"/>
      <c r="E104" s="67" t="s">
        <v>3</v>
      </c>
      <c r="F104" s="91">
        <v>3</v>
      </c>
      <c r="G104" s="92" t="e">
        <f>IF(F104&gt;0,VLOOKUP(B104,'PPU '!$J$6:$O$98,5,FALSE)+VLOOKUP(B104,'PPU '!$J$6:$O$98,6,FALSE),0)</f>
        <v>#N/A</v>
      </c>
      <c r="H104" s="24" t="e">
        <f t="shared" si="2"/>
        <v>#N/A</v>
      </c>
    </row>
    <row r="105" spans="1:8 16368:16369">
      <c r="A105" s="88">
        <f>A103+1</f>
        <v>41</v>
      </c>
      <c r="B105" s="45"/>
      <c r="C105" s="25" t="s">
        <v>296</v>
      </c>
      <c r="D105" s="23"/>
      <c r="E105" s="23"/>
      <c r="F105" s="24"/>
      <c r="G105" s="24"/>
      <c r="H105" s="47">
        <f t="shared" si="2"/>
        <v>0</v>
      </c>
      <c r="XEN105" s="66"/>
      <c r="XEO105" s="45"/>
    </row>
    <row r="106" spans="1:8 16368:16369">
      <c r="A106" s="88"/>
      <c r="B106" s="48" t="e">
        <f>VLOOKUP(C106,'PPU '!$K$8:$O$30,8,FALSE)</f>
        <v>#N/A</v>
      </c>
      <c r="C106" s="70" t="s">
        <v>135</v>
      </c>
      <c r="D106" s="66"/>
      <c r="E106" s="67" t="s">
        <v>39</v>
      </c>
      <c r="F106" s="91">
        <v>32</v>
      </c>
      <c r="G106" s="92" t="e">
        <f>IF(F106&gt;0,VLOOKUP(B106,'PPU '!$J$6:$O$98,5,FALSE)+VLOOKUP(B106,'PPU '!$J$6:$O$98,6,FALSE),0)</f>
        <v>#N/A</v>
      </c>
      <c r="H106" s="24" t="e">
        <f t="shared" si="2"/>
        <v>#N/A</v>
      </c>
    </row>
    <row r="107" spans="1:8 16368:16369">
      <c r="A107" s="88">
        <f>A105+1</f>
        <v>42</v>
      </c>
      <c r="B107" s="96"/>
      <c r="C107" s="25" t="s">
        <v>297</v>
      </c>
      <c r="D107" s="23"/>
      <c r="E107" s="23"/>
      <c r="F107" s="24"/>
      <c r="G107" s="24"/>
      <c r="H107" s="47">
        <f t="shared" si="2"/>
        <v>0</v>
      </c>
      <c r="XEN107" s="66"/>
      <c r="XEO107" s="45"/>
    </row>
    <row r="108" spans="1:8 16368:16369">
      <c r="A108" s="88"/>
      <c r="B108" s="48" t="e">
        <f>VLOOKUP(C108,'PPU '!$K$8:$O$30,8,FALSE)</f>
        <v>#N/A</v>
      </c>
      <c r="C108" s="70" t="s">
        <v>31</v>
      </c>
      <c r="D108" s="66"/>
      <c r="E108" s="67" t="s">
        <v>1</v>
      </c>
      <c r="F108" s="91">
        <v>32</v>
      </c>
      <c r="G108" s="92" t="e">
        <f>IF(F108&gt;0,VLOOKUP(B108,'PPU '!$J$6:$O$98,5,FALSE)+VLOOKUP(B108,'PPU '!$J$6:$O$98,6,FALSE),0)</f>
        <v>#N/A</v>
      </c>
      <c r="H108" s="24" t="e">
        <f t="shared" si="2"/>
        <v>#N/A</v>
      </c>
    </row>
    <row r="109" spans="1:8 16368:16369">
      <c r="A109" s="179"/>
      <c r="B109" s="180"/>
      <c r="C109" s="144" t="s">
        <v>395</v>
      </c>
      <c r="D109" s="181"/>
      <c r="E109" s="182"/>
      <c r="F109" s="183"/>
      <c r="G109" s="184"/>
      <c r="H109" s="175"/>
    </row>
    <row r="110" spans="1:8 16368:16369">
      <c r="A110" s="88"/>
      <c r="B110" s="48" t="e">
        <f>VLOOKUP(C110,'PPU '!$K$8:$O$30,8,FALSE)</f>
        <v>#N/A</v>
      </c>
      <c r="C110" s="70" t="s">
        <v>92</v>
      </c>
      <c r="D110" s="66"/>
      <c r="E110" s="67" t="s">
        <v>35</v>
      </c>
      <c r="F110" s="91">
        <v>20</v>
      </c>
      <c r="G110" s="92" t="e">
        <f>IF(F110&gt;0,VLOOKUP(B110,'PPU '!$J$6:$O$98,5,FALSE)+VLOOKUP(B110,'PPU '!$J$6:$O$98,6,FALSE),0)</f>
        <v>#N/A</v>
      </c>
      <c r="H110" s="24" t="e">
        <f>G110*F110</f>
        <v>#N/A</v>
      </c>
    </row>
    <row r="111" spans="1:8 16368:16369">
      <c r="A111" s="88"/>
      <c r="B111" s="68"/>
      <c r="C111" s="70" t="s">
        <v>404</v>
      </c>
      <c r="D111" s="66"/>
      <c r="E111" s="67" t="s">
        <v>404</v>
      </c>
      <c r="F111" s="91"/>
      <c r="G111" s="92">
        <f>IF(F111&gt;0,VLOOKUP(B111,'PPU '!$J$6:$O$98,5,FALSE)+VLOOKUP(B111,'PPU '!$J$6:$O$98,6,FALSE),0)</f>
        <v>0</v>
      </c>
      <c r="H111" s="24">
        <f>G111*F111</f>
        <v>0</v>
      </c>
    </row>
    <row r="112" spans="1:8 16368:16369">
      <c r="A112" s="88"/>
      <c r="B112" s="68"/>
      <c r="C112" s="70" t="s">
        <v>404</v>
      </c>
      <c r="D112" s="66"/>
      <c r="E112" s="67" t="s">
        <v>404</v>
      </c>
      <c r="F112" s="91"/>
      <c r="G112" s="92">
        <f>IF(F112&gt;0,VLOOKUP(B112,'PPU '!$J$6:$O$98,5,FALSE)+VLOOKUP(B112,'PPU '!$J$6:$O$98,6,FALSE),0)</f>
        <v>0</v>
      </c>
      <c r="H112" s="24">
        <f>G112*F112</f>
        <v>0</v>
      </c>
    </row>
    <row r="113" spans="1:8 16368:16369">
      <c r="A113" s="88"/>
      <c r="B113" s="68"/>
      <c r="C113" s="70" t="s">
        <v>404</v>
      </c>
      <c r="D113" s="66"/>
      <c r="E113" s="67" t="s">
        <v>404</v>
      </c>
      <c r="F113" s="91"/>
      <c r="G113" s="92">
        <f>IF(F113&gt;0,VLOOKUP(B113,'PPU '!$J$6:$O$98,5,FALSE)+VLOOKUP(B113,'PPU '!$J$6:$O$98,6,FALSE),0)</f>
        <v>0</v>
      </c>
      <c r="H113" s="24">
        <f>G113*F113</f>
        <v>0</v>
      </c>
    </row>
    <row r="114" spans="1:8 16368:16369">
      <c r="A114" s="88"/>
      <c r="B114" s="68"/>
      <c r="C114" s="70" t="s">
        <v>404</v>
      </c>
      <c r="D114" s="66"/>
      <c r="E114" s="67" t="s">
        <v>404</v>
      </c>
      <c r="F114" s="91"/>
      <c r="G114" s="92">
        <f>IF(F114&gt;0,VLOOKUP(B114,'PPU '!$J$6:$O$98,5,FALSE)+VLOOKUP(B114,'PPU '!$J$6:$O$98,6,FALSE),0)</f>
        <v>0</v>
      </c>
      <c r="H114" s="24">
        <f>G114*F114</f>
        <v>0</v>
      </c>
    </row>
    <row r="115" spans="1:8 16368:16369">
      <c r="A115" s="88"/>
      <c r="B115" s="68"/>
      <c r="C115" s="70" t="s">
        <v>404</v>
      </c>
      <c r="D115" s="66"/>
      <c r="E115" s="67" t="s">
        <v>404</v>
      </c>
      <c r="F115" s="91"/>
      <c r="G115" s="92">
        <f>IF(F115&gt;0,VLOOKUP(B115,'PPU '!$J$6:$O$98,5,FALSE)+VLOOKUP(B115,'PPU '!$J$6:$O$98,6,FALSE),0)</f>
        <v>0</v>
      </c>
      <c r="H115" s="24">
        <f>G115*F115</f>
        <v>0</v>
      </c>
    </row>
    <row r="116" spans="1:8 16368:16369">
      <c r="A116" s="88"/>
      <c r="B116" s="68"/>
      <c r="C116" s="70" t="str">
        <f>IFERROR(VLOOKUP(B116,'PPU '!$J$6:$L$274,2,FALSE),"")</f>
        <v/>
      </c>
      <c r="D116" s="66"/>
      <c r="E116" s="67" t="str">
        <f>IFERROR(VLOOKUP(B116,'PPU '!$J$6:$L$274,3,FALSE),"")</f>
        <v/>
      </c>
      <c r="F116" s="91"/>
      <c r="G116" s="92">
        <f>IF(F116&gt;0,VLOOKUP(B116,'PPU '!$J$6:$O$98,5,FALSE)+VLOOKUP(B116,'PPU '!$J$6:$O$98,6,FALSE),0)</f>
        <v>0</v>
      </c>
      <c r="H116" s="24">
        <f>G116*F116</f>
        <v>0</v>
      </c>
    </row>
    <row r="117" spans="1:8 16368:16369">
      <c r="A117" s="88"/>
      <c r="B117" s="68"/>
      <c r="C117" s="70" t="str">
        <f>IFERROR(VLOOKUP(B117,'PPU '!$J$6:$L$274,2,FALSE),"")</f>
        <v/>
      </c>
      <c r="D117" s="66"/>
      <c r="E117" s="67" t="str">
        <f>IFERROR(VLOOKUP(B117,'PPU '!$J$6:$L$274,3,FALSE),"")</f>
        <v/>
      </c>
      <c r="F117" s="91"/>
      <c r="G117" s="92">
        <f>IF(F117&gt;0,VLOOKUP(B117,'PPU '!$J$6:$O$98,5,FALSE)+VLOOKUP(B117,'PPU '!$J$6:$O$98,6,FALSE),0)</f>
        <v>0</v>
      </c>
      <c r="H117" s="24">
        <f>G117*F117</f>
        <v>0</v>
      </c>
    </row>
    <row r="118" spans="1:8 16368:16369">
      <c r="A118" s="88"/>
      <c r="B118" s="68"/>
      <c r="C118" s="70" t="str">
        <f>IFERROR(VLOOKUP(B118,'PPU '!$J$6:$L$274,2,FALSE),"")</f>
        <v/>
      </c>
      <c r="D118" s="66"/>
      <c r="E118" s="67" t="str">
        <f>IFERROR(VLOOKUP(B118,'PPU '!$J$6:$L$274,3,FALSE),"")</f>
        <v/>
      </c>
      <c r="F118" s="91"/>
      <c r="G118" s="92">
        <f>IF(F118&gt;0,VLOOKUP(B118,'PPU '!$J$6:$O$98,5,FALSE)+VLOOKUP(B118,'PPU '!$J$6:$O$98,6,FALSE),0)</f>
        <v>0</v>
      </c>
      <c r="H118" s="24">
        <f>G118*F118</f>
        <v>0</v>
      </c>
    </row>
    <row r="119" spans="1:8 16368:16369">
      <c r="A119" s="88"/>
      <c r="B119" s="68"/>
      <c r="C119" s="70" t="str">
        <f>IFERROR(VLOOKUP(B119,'PPU '!$J$6:$L$274,2,FALSE),"")</f>
        <v/>
      </c>
      <c r="D119" s="66"/>
      <c r="E119" s="67" t="str">
        <f>IFERROR(VLOOKUP(B119,'PPU '!$J$6:$L$274,3,FALSE),"")</f>
        <v/>
      </c>
      <c r="F119" s="91"/>
      <c r="G119" s="92">
        <f>IF(F119&gt;0,VLOOKUP(B119,'PPU '!$J$6:$O$98,5,FALSE)+VLOOKUP(B119,'PPU '!$J$6:$O$98,6,FALSE),0)</f>
        <v>0</v>
      </c>
      <c r="H119" s="24">
        <f>G119*F119</f>
        <v>0</v>
      </c>
    </row>
    <row r="120" spans="1:8 16368:16369">
      <c r="A120" s="185"/>
      <c r="B120" s="158"/>
      <c r="C120" s="187"/>
      <c r="D120" s="187"/>
      <c r="E120" s="187"/>
      <c r="F120" s="188"/>
      <c r="G120" s="160" t="s">
        <v>185</v>
      </c>
      <c r="H120" s="164" t="e">
        <f>SUM(H5:H119)</f>
        <v>#N/A</v>
      </c>
      <c r="XEN120" s="66"/>
      <c r="XEO120" s="45"/>
    </row>
    <row r="518" spans="1:8">
      <c r="A518" s="88"/>
      <c r="B518" s="68"/>
      <c r="C518" s="70" t="e">
        <f>VLOOKUP(B518,'PPU '!$J$6:$L$30,2,FALSE)</f>
        <v>#N/A</v>
      </c>
      <c r="D518" s="66"/>
      <c r="E518" s="67" t="e">
        <f>VLOOKUP(B518,'PPU '!$J$6:$L$30,3,FALSE)</f>
        <v>#N/A</v>
      </c>
      <c r="F518" s="91"/>
      <c r="G518" s="92"/>
      <c r="H518" s="24">
        <f t="shared" ref="H518" si="3">G518*F518</f>
        <v>0</v>
      </c>
    </row>
  </sheetData>
  <sheetProtection algorithmName="SHA-512" hashValue="NCCM0TQUuwm2uAjlzvOkST60KvZstEgTGHHKUZo9oC5JkCcTd2F6ssqvcrphe4Uqr73pcw+BASL61uk9thH3rA==" saltValue="ewZu8r1IlML05Cff0/suwA==" spinCount="100000" sheet="1" objects="1" scenarios="1" selectLockedCells="1"/>
  <autoFilter ref="A4:Q120" xr:uid="{00000000-0009-0000-0000-000005000000}"/>
  <mergeCells count="1">
    <mergeCell ref="C1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15"/>
  <sheetViews>
    <sheetView zoomScale="85" zoomScaleNormal="85" workbookViewId="0">
      <pane ySplit="4" topLeftCell="A5" activePane="bottomLeft" state="frozen"/>
      <selection activeCell="K155" sqref="K155"/>
      <selection pane="bottomLeft" activeCell="E197" sqref="E197"/>
    </sheetView>
  </sheetViews>
  <sheetFormatPr defaultColWidth="9.140625" defaultRowHeight="14.25"/>
  <cols>
    <col min="1" max="1" width="7.140625" style="21" bestFit="1" customWidth="1"/>
    <col min="2" max="2" width="17" style="65" bestFit="1" customWidth="1"/>
    <col min="3" max="3" width="11" style="65" customWidth="1"/>
    <col min="4" max="4" width="105.28515625" style="21" customWidth="1"/>
    <col min="5" max="5" width="33.85546875" style="21" bestFit="1" customWidth="1"/>
    <col min="6" max="6" width="7.7109375" style="65" customWidth="1"/>
    <col min="7" max="7" width="9.85546875" style="74" customWidth="1"/>
    <col min="8" max="8" width="14.42578125" style="21" customWidth="1"/>
    <col min="9" max="9" width="17.42578125" style="21" bestFit="1" customWidth="1"/>
    <col min="10" max="16384" width="9.140625" style="21"/>
  </cols>
  <sheetData>
    <row r="1" spans="1:9" ht="19.5" customHeight="1">
      <c r="A1" s="56"/>
      <c r="B1" s="57"/>
      <c r="C1" s="57"/>
      <c r="D1" s="287" t="s">
        <v>137</v>
      </c>
      <c r="E1" s="287"/>
      <c r="F1" s="58"/>
      <c r="G1" s="58"/>
      <c r="H1" s="32"/>
      <c r="I1" s="32"/>
    </row>
    <row r="2" spans="1:9" ht="18">
      <c r="A2" s="59"/>
      <c r="B2" s="32"/>
      <c r="C2" s="32"/>
      <c r="D2" s="288"/>
      <c r="E2" s="288"/>
      <c r="F2" s="32"/>
      <c r="G2" s="32"/>
      <c r="H2" s="32"/>
      <c r="I2" s="32"/>
    </row>
    <row r="3" spans="1:9" ht="18">
      <c r="A3" s="59"/>
      <c r="B3" s="60"/>
      <c r="C3" s="61"/>
      <c r="D3" s="289"/>
      <c r="E3" s="289"/>
      <c r="F3" s="32"/>
      <c r="G3" s="32"/>
      <c r="H3" s="32"/>
      <c r="I3" s="32"/>
    </row>
    <row r="4" spans="1:9" s="65" customFormat="1" ht="24.75" customHeight="1">
      <c r="A4" s="62" t="s">
        <v>51</v>
      </c>
      <c r="B4" s="62" t="s">
        <v>142</v>
      </c>
      <c r="C4" s="62" t="s">
        <v>143</v>
      </c>
      <c r="D4" s="62" t="s">
        <v>144</v>
      </c>
      <c r="E4" s="62" t="s">
        <v>243</v>
      </c>
      <c r="F4" s="62" t="s">
        <v>298</v>
      </c>
      <c r="G4" s="63" t="s">
        <v>145</v>
      </c>
      <c r="H4" s="64" t="s">
        <v>146</v>
      </c>
      <c r="I4" s="64" t="s">
        <v>147</v>
      </c>
    </row>
    <row r="5" spans="1:9" ht="25.5">
      <c r="A5" s="66">
        <v>1</v>
      </c>
      <c r="B5" s="68" t="s">
        <v>150</v>
      </c>
      <c r="C5" s="68"/>
      <c r="D5" s="69" t="s">
        <v>400</v>
      </c>
      <c r="E5" s="88" t="s">
        <v>299</v>
      </c>
      <c r="F5" s="68"/>
      <c r="G5" s="126"/>
      <c r="H5" s="88"/>
      <c r="I5" s="88"/>
    </row>
    <row r="6" spans="1:9">
      <c r="A6" s="66"/>
      <c r="B6" s="68"/>
      <c r="C6" s="48" t="e">
        <f>VLOOKUP(D6,'PPU '!$K$8:$O$30,8,FALSE)</f>
        <v>#N/A</v>
      </c>
      <c r="D6" s="70" t="s">
        <v>13</v>
      </c>
      <c r="E6" s="88"/>
      <c r="F6" s="68" t="s">
        <v>3</v>
      </c>
      <c r="G6" s="126">
        <v>1</v>
      </c>
      <c r="H6" s="92" t="e">
        <f>IF(G6&gt;0,VLOOKUP(C6,'PPU '!$J$6:$O$98,5,FALSE)+VLOOKUP(C6,'PPU '!$J$6:$O$98,6,FALSE),0)</f>
        <v>#N/A</v>
      </c>
      <c r="I6" s="127" t="e">
        <f>H6*G6</f>
        <v>#N/A</v>
      </c>
    </row>
    <row r="7" spans="1:9">
      <c r="A7" s="66"/>
      <c r="B7" s="68"/>
      <c r="C7" s="68" t="e">
        <f>VLOOKUP(D7,'PPU '!$K$8:$O$30,8,FALSE)</f>
        <v>#N/A</v>
      </c>
      <c r="D7" s="70" t="s">
        <v>15</v>
      </c>
      <c r="E7" s="88"/>
      <c r="F7" s="68" t="s">
        <v>4</v>
      </c>
      <c r="G7" s="126">
        <v>0.5</v>
      </c>
      <c r="H7" s="92" t="e">
        <f>IF(G7&gt;0,VLOOKUP(C7,'PPU '!$J$6:$O$98,5,FALSE)+VLOOKUP(C7,'PPU '!$J$6:$O$98,6,FALSE),0)</f>
        <v>#N/A</v>
      </c>
      <c r="I7" s="127" t="e">
        <f>H7*G7</f>
        <v>#N/A</v>
      </c>
    </row>
    <row r="8" spans="1:9">
      <c r="A8" s="66"/>
      <c r="B8" s="68"/>
      <c r="C8" s="68" t="e">
        <f>VLOOKUP(D8,'PPU '!$K$8:$O$30,8,FALSE)</f>
        <v>#N/A</v>
      </c>
      <c r="D8" s="70" t="s">
        <v>32</v>
      </c>
      <c r="E8" s="88"/>
      <c r="F8" s="68" t="s">
        <v>1</v>
      </c>
      <c r="G8" s="126">
        <v>0.12</v>
      </c>
      <c r="H8" s="92" t="e">
        <f>IF(G8&gt;0,VLOOKUP(C8,'PPU '!$J$6:$O$98,5,FALSE)+VLOOKUP(C8,'PPU '!$J$6:$O$98,6,FALSE),0)</f>
        <v>#N/A</v>
      </c>
      <c r="I8" s="127" t="e">
        <f>H8*G8</f>
        <v>#N/A</v>
      </c>
    </row>
    <row r="9" spans="1:9">
      <c r="A9" s="66"/>
      <c r="B9" s="68"/>
      <c r="C9" s="68" t="e">
        <f>VLOOKUP(D9,'PPU '!$K$8:$O$30,8,FALSE)</f>
        <v>#N/A</v>
      </c>
      <c r="D9" s="70" t="s">
        <v>38</v>
      </c>
      <c r="E9" s="88"/>
      <c r="F9" s="68" t="s">
        <v>1</v>
      </c>
      <c r="G9" s="126">
        <v>0.12</v>
      </c>
      <c r="H9" s="92" t="e">
        <f>IF(G9&gt;0,VLOOKUP(C9,'PPU '!$J$6:$O$98,5,FALSE)+VLOOKUP(C9,'PPU '!$J$6:$O$98,6,FALSE),0)</f>
        <v>#N/A</v>
      </c>
      <c r="I9" s="127" t="e">
        <f>H9*G9</f>
        <v>#N/A</v>
      </c>
    </row>
    <row r="10" spans="1:9">
      <c r="A10" s="66"/>
      <c r="B10" s="68"/>
      <c r="C10" s="68" t="e">
        <f>VLOOKUP(D10,'PPU '!$K$8:$O$30,8,FALSE)</f>
        <v>#N/A</v>
      </c>
      <c r="D10" s="70" t="s">
        <v>13</v>
      </c>
      <c r="E10" s="88"/>
      <c r="F10" s="68" t="s">
        <v>3</v>
      </c>
      <c r="G10" s="126">
        <v>1</v>
      </c>
      <c r="H10" s="92" t="e">
        <f>IF(G10&gt;0,VLOOKUP(C10,'PPU '!$J$6:$O$98,5,FALSE)+VLOOKUP(C10,'PPU '!$J$6:$O$98,6,FALSE),0)</f>
        <v>#N/A</v>
      </c>
      <c r="I10" s="127" t="e">
        <f>H10*G10</f>
        <v>#N/A</v>
      </c>
    </row>
    <row r="11" spans="1:9" ht="25.5">
      <c r="A11" s="66">
        <v>2</v>
      </c>
      <c r="B11" s="68" t="s">
        <v>150</v>
      </c>
      <c r="C11" s="68"/>
      <c r="D11" s="69" t="s">
        <v>300</v>
      </c>
      <c r="E11" s="88" t="s">
        <v>301</v>
      </c>
      <c r="F11" s="68"/>
      <c r="G11" s="126"/>
      <c r="H11" s="127">
        <f>IF(G11&gt;0,VLOOKUP(C11,'PPU '!$J$6:$O$98,5,FALSE)+VLOOKUP(C11,'PPU '!$J$6:$O$98,6,FALSE),0)</f>
        <v>0</v>
      </c>
      <c r="I11" s="127">
        <f t="shared" ref="I11:I78" si="0">H11*G11</f>
        <v>0</v>
      </c>
    </row>
    <row r="12" spans="1:9">
      <c r="A12" s="66"/>
      <c r="B12" s="68"/>
      <c r="C12" s="68" t="e">
        <f>VLOOKUP(D12,'PPU '!$K$8:$O$30,8,FALSE)</f>
        <v>#N/A</v>
      </c>
      <c r="D12" s="70" t="s">
        <v>15</v>
      </c>
      <c r="E12" s="88"/>
      <c r="F12" s="68" t="s">
        <v>4</v>
      </c>
      <c r="G12" s="126">
        <v>0.25</v>
      </c>
      <c r="H12" s="127" t="e">
        <f>IF(G12&gt;0,VLOOKUP(C12,'PPU '!$J$6:$O$98,5,FALSE)+VLOOKUP(C12,'PPU '!$J$6:$O$98,6,FALSE),0)</f>
        <v>#N/A</v>
      </c>
      <c r="I12" s="127" t="e">
        <f t="shared" si="0"/>
        <v>#N/A</v>
      </c>
    </row>
    <row r="13" spans="1:9">
      <c r="A13" s="66"/>
      <c r="B13" s="68"/>
      <c r="C13" s="68" t="e">
        <f>VLOOKUP(D13,'PPU '!$K$8:$O$30,8,FALSE)</f>
        <v>#N/A</v>
      </c>
      <c r="D13" s="70" t="s">
        <v>32</v>
      </c>
      <c r="E13" s="88"/>
      <c r="F13" s="68" t="s">
        <v>1</v>
      </c>
      <c r="G13" s="126">
        <v>4.8000000000000001E-2</v>
      </c>
      <c r="H13" s="127" t="e">
        <f>IF(G13&gt;0,VLOOKUP(C13,'PPU '!$J$6:$O$98,5,FALSE)+VLOOKUP(C13,'PPU '!$J$6:$O$98,6,FALSE),0)</f>
        <v>#N/A</v>
      </c>
      <c r="I13" s="127" t="e">
        <f t="shared" si="0"/>
        <v>#N/A</v>
      </c>
    </row>
    <row r="14" spans="1:9">
      <c r="A14" s="66"/>
      <c r="B14" s="68"/>
      <c r="C14" s="68" t="e">
        <f>VLOOKUP(D14,'PPU '!$K$8:$O$30,8,FALSE)</f>
        <v>#N/A</v>
      </c>
      <c r="D14" s="70" t="s">
        <v>38</v>
      </c>
      <c r="E14" s="88"/>
      <c r="F14" s="68" t="s">
        <v>1</v>
      </c>
      <c r="G14" s="126">
        <v>4.8000000000000001E-2</v>
      </c>
      <c r="H14" s="127" t="e">
        <f>IF(G14&gt;0,VLOOKUP(C14,'PPU '!$J$6:$O$98,5,FALSE)+VLOOKUP(C14,'PPU '!$J$6:$O$98,6,FALSE),0)</f>
        <v>#N/A</v>
      </c>
      <c r="I14" s="127" t="e">
        <f t="shared" si="0"/>
        <v>#N/A</v>
      </c>
    </row>
    <row r="15" spans="1:9" ht="25.5">
      <c r="A15" s="66">
        <v>3</v>
      </c>
      <c r="B15" s="68" t="s">
        <v>150</v>
      </c>
      <c r="C15" s="68"/>
      <c r="D15" s="69" t="s">
        <v>401</v>
      </c>
      <c r="E15" s="88" t="s">
        <v>302</v>
      </c>
      <c r="F15" s="68"/>
      <c r="G15" s="126"/>
      <c r="H15" s="127">
        <f>IF(G15&gt;0,VLOOKUP(C15,'PPU '!$J$6:$O$98,5,FALSE)+VLOOKUP(C15,'PPU '!$J$6:$O$98,6,FALSE),0)</f>
        <v>0</v>
      </c>
      <c r="I15" s="127">
        <f t="shared" si="0"/>
        <v>0</v>
      </c>
    </row>
    <row r="16" spans="1:9">
      <c r="A16" s="66"/>
      <c r="B16" s="68"/>
      <c r="C16" s="68" t="e">
        <f>VLOOKUP(D16,'PPU '!$K$8:$O$30,8,FALSE)</f>
        <v>#N/A</v>
      </c>
      <c r="D16" s="70" t="s">
        <v>13</v>
      </c>
      <c r="E16" s="88"/>
      <c r="F16" s="68" t="s">
        <v>3</v>
      </c>
      <c r="G16" s="126">
        <v>1</v>
      </c>
      <c r="H16" s="92" t="e">
        <f>IF(G16&gt;0,VLOOKUP(C16,'PPU '!$J$6:$O$98,5,FALSE)+VLOOKUP(C16,'PPU '!$J$6:$O$98,6,FALSE),0)</f>
        <v>#N/A</v>
      </c>
      <c r="I16" s="127" t="e">
        <f>H16*G16</f>
        <v>#N/A</v>
      </c>
    </row>
    <row r="17" spans="1:9">
      <c r="A17" s="66"/>
      <c r="B17" s="68"/>
      <c r="C17" s="68" t="e">
        <f>VLOOKUP(D17,'PPU '!$K$8:$O$30,8,FALSE)</f>
        <v>#N/A</v>
      </c>
      <c r="D17" s="70" t="s">
        <v>18</v>
      </c>
      <c r="E17" s="88"/>
      <c r="F17" s="68" t="s">
        <v>3</v>
      </c>
      <c r="G17" s="126">
        <v>1</v>
      </c>
      <c r="H17" s="127" t="e">
        <f>IF(G17&gt;0,VLOOKUP(C17,'PPU '!$J$6:$O$98,5,FALSE)+VLOOKUP(C17,'PPU '!$J$6:$O$98,6,FALSE),0)</f>
        <v>#N/A</v>
      </c>
      <c r="I17" s="127" t="e">
        <f t="shared" si="0"/>
        <v>#N/A</v>
      </c>
    </row>
    <row r="18" spans="1:9">
      <c r="A18" s="66"/>
      <c r="B18" s="68"/>
      <c r="C18" s="68" t="e">
        <f>VLOOKUP(D18,'PPU '!$K$8:$O$30,8,FALSE)</f>
        <v>#N/A</v>
      </c>
      <c r="D18" s="70" t="s">
        <v>32</v>
      </c>
      <c r="E18" s="88"/>
      <c r="F18" s="68" t="s">
        <v>1</v>
      </c>
      <c r="G18" s="126">
        <v>0.192</v>
      </c>
      <c r="H18" s="127" t="e">
        <f>IF(G18&gt;0,VLOOKUP(C18,'PPU '!$J$6:$O$98,5,FALSE)+VLOOKUP(C18,'PPU '!$J$6:$O$98,6,FALSE),0)</f>
        <v>#N/A</v>
      </c>
      <c r="I18" s="127" t="e">
        <f t="shared" si="0"/>
        <v>#N/A</v>
      </c>
    </row>
    <row r="19" spans="1:9">
      <c r="A19" s="66"/>
      <c r="B19" s="68"/>
      <c r="C19" s="68" t="e">
        <f>VLOOKUP(D19,'PPU '!$K$8:$O$30,8,FALSE)</f>
        <v>#N/A</v>
      </c>
      <c r="D19" s="70" t="s">
        <v>38</v>
      </c>
      <c r="E19" s="88"/>
      <c r="F19" s="68" t="s">
        <v>1</v>
      </c>
      <c r="G19" s="126">
        <v>0.192</v>
      </c>
      <c r="H19" s="127" t="e">
        <f>IF(G19&gt;0,VLOOKUP(C19,'PPU '!$J$6:$O$98,5,FALSE)+VLOOKUP(C19,'PPU '!$J$6:$O$98,6,FALSE),0)</f>
        <v>#N/A</v>
      </c>
      <c r="I19" s="127" t="e">
        <f t="shared" si="0"/>
        <v>#N/A</v>
      </c>
    </row>
    <row r="20" spans="1:9">
      <c r="A20" s="66"/>
      <c r="B20" s="68"/>
      <c r="C20" s="68" t="e">
        <f>VLOOKUP(D20,'PPU '!$K$8:$O$30,8,FALSE)</f>
        <v>#N/A</v>
      </c>
      <c r="D20" s="70" t="s">
        <v>13</v>
      </c>
      <c r="E20" s="88"/>
      <c r="F20" s="68" t="s">
        <v>3</v>
      </c>
      <c r="G20" s="126">
        <v>1</v>
      </c>
      <c r="H20" s="92" t="e">
        <f>IF(G20&gt;0,VLOOKUP(C20,'PPU '!$J$6:$O$98,5,FALSE)+VLOOKUP(C20,'PPU '!$J$6:$O$98,6,FALSE),0)</f>
        <v>#N/A</v>
      </c>
      <c r="I20" s="127" t="e">
        <f>H20*G20</f>
        <v>#N/A</v>
      </c>
    </row>
    <row r="21" spans="1:9" ht="38.25">
      <c r="A21" s="66">
        <f>A15+1</f>
        <v>4</v>
      </c>
      <c r="B21" s="68" t="s">
        <v>150</v>
      </c>
      <c r="C21" s="68"/>
      <c r="D21" s="69" t="s">
        <v>303</v>
      </c>
      <c r="E21" s="88" t="s">
        <v>304</v>
      </c>
      <c r="F21" s="68"/>
      <c r="G21" s="126"/>
      <c r="H21" s="127">
        <f>IF(G21&gt;0,VLOOKUP(C21,'PPU '!$J$6:$O$98,5,FALSE)+VLOOKUP(C21,'PPU '!$J$6:$O$98,6,FALSE),0)</f>
        <v>0</v>
      </c>
      <c r="I21" s="127">
        <f t="shared" si="0"/>
        <v>0</v>
      </c>
    </row>
    <row r="22" spans="1:9">
      <c r="A22" s="66"/>
      <c r="B22" s="68"/>
      <c r="C22" s="68" t="e">
        <f>VLOOKUP(D22,'PPU '!$K$8:$O$30,8,FALSE)</f>
        <v>#N/A</v>
      </c>
      <c r="D22" s="70" t="s">
        <v>13</v>
      </c>
      <c r="E22" s="88"/>
      <c r="F22" s="68" t="s">
        <v>3</v>
      </c>
      <c r="G22" s="126">
        <v>1</v>
      </c>
      <c r="H22" s="92" t="e">
        <f>IF(G22&gt;0,VLOOKUP(C22,'PPU '!$J$6:$O$98,5,FALSE)+VLOOKUP(C22,'PPU '!$J$6:$O$98,6,FALSE),0)</f>
        <v>#N/A</v>
      </c>
      <c r="I22" s="127" t="e">
        <f>H22*G22</f>
        <v>#N/A</v>
      </c>
    </row>
    <row r="23" spans="1:9">
      <c r="A23" s="66"/>
      <c r="B23" s="68"/>
      <c r="C23" s="68" t="e">
        <f>VLOOKUP(D23,'PPU '!$K$8:$O$30,8,FALSE)</f>
        <v>#N/A</v>
      </c>
      <c r="D23" s="70" t="s">
        <v>15</v>
      </c>
      <c r="E23" s="88"/>
      <c r="F23" s="68" t="s">
        <v>4</v>
      </c>
      <c r="G23" s="126">
        <v>1</v>
      </c>
      <c r="H23" s="127" t="e">
        <f>IF(G23&gt;0,VLOOKUP(C23,'PPU '!$J$6:$O$98,5,FALSE)+VLOOKUP(C23,'PPU '!$J$6:$O$98,6,FALSE),0)</f>
        <v>#N/A</v>
      </c>
      <c r="I23" s="127" t="e">
        <f t="shared" si="0"/>
        <v>#N/A</v>
      </c>
    </row>
    <row r="24" spans="1:9">
      <c r="A24" s="66"/>
      <c r="B24" s="68"/>
      <c r="C24" s="68" t="e">
        <f>VLOOKUP(D24,'PPU '!$K$8:$O$30,8,FALSE)</f>
        <v>#N/A</v>
      </c>
      <c r="D24" s="70" t="s">
        <v>32</v>
      </c>
      <c r="E24" s="88"/>
      <c r="F24" s="68" t="s">
        <v>1</v>
      </c>
      <c r="G24" s="126">
        <v>0.192</v>
      </c>
      <c r="H24" s="127" t="e">
        <f>IF(G24&gt;0,VLOOKUP(C24,'PPU '!$J$6:$O$98,5,FALSE)+VLOOKUP(C24,'PPU '!$J$6:$O$98,6,FALSE),0)</f>
        <v>#N/A</v>
      </c>
      <c r="I24" s="127" t="e">
        <f t="shared" si="0"/>
        <v>#N/A</v>
      </c>
    </row>
    <row r="25" spans="1:9">
      <c r="A25" s="66"/>
      <c r="B25" s="68"/>
      <c r="C25" s="68" t="e">
        <f>VLOOKUP(D25,'PPU '!$K$8:$O$30,8,FALSE)</f>
        <v>#N/A</v>
      </c>
      <c r="D25" s="70" t="s">
        <v>38</v>
      </c>
      <c r="E25" s="88"/>
      <c r="F25" s="68" t="s">
        <v>1</v>
      </c>
      <c r="G25" s="126">
        <v>0.192</v>
      </c>
      <c r="H25" s="127" t="e">
        <f>IF(G25&gt;0,VLOOKUP(C25,'PPU '!$J$6:$O$98,5,FALSE)+VLOOKUP(C25,'PPU '!$J$6:$O$98,6,FALSE),0)</f>
        <v>#N/A</v>
      </c>
      <c r="I25" s="127" t="e">
        <f t="shared" si="0"/>
        <v>#N/A</v>
      </c>
    </row>
    <row r="26" spans="1:9">
      <c r="A26" s="66"/>
      <c r="B26" s="68"/>
      <c r="C26" s="68" t="e">
        <f>VLOOKUP(D26,'PPU '!$K$8:$O$30,8,FALSE)</f>
        <v>#N/A</v>
      </c>
      <c r="D26" s="70" t="s">
        <v>13</v>
      </c>
      <c r="E26" s="88"/>
      <c r="F26" s="68" t="s">
        <v>3</v>
      </c>
      <c r="G26" s="126">
        <v>1</v>
      </c>
      <c r="H26" s="92" t="e">
        <f>IF(G26&gt;0,VLOOKUP(C26,'PPU '!$J$6:$O$98,5,FALSE)+VLOOKUP(C26,'PPU '!$J$6:$O$98,6,FALSE),0)</f>
        <v>#N/A</v>
      </c>
      <c r="I26" s="127" t="e">
        <f>H26*G26</f>
        <v>#N/A</v>
      </c>
    </row>
    <row r="27" spans="1:9" ht="38.25">
      <c r="A27" s="66">
        <f>A21+1</f>
        <v>5</v>
      </c>
      <c r="B27" s="68" t="s">
        <v>150</v>
      </c>
      <c r="C27" s="68"/>
      <c r="D27" s="69" t="s">
        <v>305</v>
      </c>
      <c r="E27" s="88" t="s">
        <v>306</v>
      </c>
      <c r="F27" s="68"/>
      <c r="G27" s="126"/>
      <c r="H27" s="127">
        <f>IF(G27&gt;0,VLOOKUP(C27,'PPU '!$J$6:$O$98,5,FALSE)+VLOOKUP(C27,'PPU '!$J$6:$O$98,6,FALSE),0)</f>
        <v>0</v>
      </c>
      <c r="I27" s="127">
        <f t="shared" si="0"/>
        <v>0</v>
      </c>
    </row>
    <row r="28" spans="1:9">
      <c r="A28" s="66"/>
      <c r="B28" s="68"/>
      <c r="C28" s="68" t="e">
        <f>VLOOKUP(D28,'PPU '!$K$8:$O$30,8,FALSE)</f>
        <v>#N/A</v>
      </c>
      <c r="D28" s="70" t="s">
        <v>15</v>
      </c>
      <c r="E28" s="88"/>
      <c r="F28" s="68" t="s">
        <v>4</v>
      </c>
      <c r="G28" s="126">
        <v>1</v>
      </c>
      <c r="H28" s="127" t="e">
        <f>IF(G28&gt;0,VLOOKUP(C28,'PPU '!$J$6:$O$98,5,FALSE)+VLOOKUP(C28,'PPU '!$J$6:$O$98,6,FALSE),0)</f>
        <v>#N/A</v>
      </c>
      <c r="I28" s="127" t="e">
        <f t="shared" si="0"/>
        <v>#N/A</v>
      </c>
    </row>
    <row r="29" spans="1:9">
      <c r="A29" s="66"/>
      <c r="B29" s="68"/>
      <c r="C29" s="68" t="e">
        <f>VLOOKUP(D29,'PPU '!$K$8:$O$30,8,FALSE)</f>
        <v>#N/A</v>
      </c>
      <c r="D29" s="70" t="s">
        <v>32</v>
      </c>
      <c r="E29" s="88"/>
      <c r="F29" s="68" t="s">
        <v>1</v>
      </c>
      <c r="G29" s="126">
        <v>0.192</v>
      </c>
      <c r="H29" s="127" t="e">
        <f>IF(G29&gt;0,VLOOKUP(C29,'PPU '!$J$6:$O$98,5,FALSE)+VLOOKUP(C29,'PPU '!$J$6:$O$98,6,FALSE),0)</f>
        <v>#N/A</v>
      </c>
      <c r="I29" s="127" t="e">
        <f t="shared" si="0"/>
        <v>#N/A</v>
      </c>
    </row>
    <row r="30" spans="1:9">
      <c r="A30" s="66"/>
      <c r="B30" s="68"/>
      <c r="C30" s="68" t="e">
        <f>VLOOKUP(D30,'PPU '!$K$8:$O$30,8,FALSE)</f>
        <v>#N/A</v>
      </c>
      <c r="D30" s="70" t="s">
        <v>38</v>
      </c>
      <c r="E30" s="88"/>
      <c r="F30" s="68" t="s">
        <v>1</v>
      </c>
      <c r="G30" s="126">
        <v>0.192</v>
      </c>
      <c r="H30" s="127" t="e">
        <f>IF(G30&gt;0,VLOOKUP(C30,'PPU '!$J$6:$O$98,5,FALSE)+VLOOKUP(C30,'PPU '!$J$6:$O$98,6,FALSE),0)</f>
        <v>#N/A</v>
      </c>
      <c r="I30" s="127" t="e">
        <f t="shared" si="0"/>
        <v>#N/A</v>
      </c>
    </row>
    <row r="31" spans="1:9" ht="38.25">
      <c r="A31" s="66">
        <f>A27+1</f>
        <v>6</v>
      </c>
      <c r="B31" s="68" t="s">
        <v>150</v>
      </c>
      <c r="C31" s="68"/>
      <c r="D31" s="119" t="s">
        <v>307</v>
      </c>
      <c r="E31" s="88" t="s">
        <v>308</v>
      </c>
      <c r="F31" s="68"/>
      <c r="G31" s="126"/>
      <c r="H31" s="127">
        <f>IF(G31&gt;0,VLOOKUP(C31,'PPU '!$J$6:$O$98,5,FALSE)+VLOOKUP(C31,'PPU '!$J$6:$O$98,6,FALSE),0)</f>
        <v>0</v>
      </c>
      <c r="I31" s="127">
        <f t="shared" si="0"/>
        <v>0</v>
      </c>
    </row>
    <row r="32" spans="1:9">
      <c r="A32" s="66"/>
      <c r="B32" s="68"/>
      <c r="C32" s="68" t="e">
        <f>VLOOKUP(D32,'PPU '!$K$8:$O$30,8,FALSE)</f>
        <v>#N/A</v>
      </c>
      <c r="D32" s="70" t="s">
        <v>15</v>
      </c>
      <c r="E32" s="88"/>
      <c r="F32" s="68" t="s">
        <v>4</v>
      </c>
      <c r="G32" s="126">
        <v>1.5</v>
      </c>
      <c r="H32" s="127" t="e">
        <f>IF(G32&gt;0,VLOOKUP(C32,'PPU '!$J$6:$O$98,5,FALSE)+VLOOKUP(C32,'PPU '!$J$6:$O$98,6,FALSE),0)</f>
        <v>#N/A</v>
      </c>
      <c r="I32" s="127" t="e">
        <f t="shared" si="0"/>
        <v>#N/A</v>
      </c>
    </row>
    <row r="33" spans="1:9">
      <c r="A33" s="66"/>
      <c r="B33" s="68"/>
      <c r="C33" s="68" t="e">
        <f>VLOOKUP(D33,'PPU '!$K$8:$O$30,8,FALSE)</f>
        <v>#N/A</v>
      </c>
      <c r="D33" s="70" t="s">
        <v>32</v>
      </c>
      <c r="E33" s="88"/>
      <c r="F33" s="68" t="s">
        <v>1</v>
      </c>
      <c r="G33" s="126">
        <v>0.57599999999999996</v>
      </c>
      <c r="H33" s="127" t="e">
        <f>IF(G33&gt;0,VLOOKUP(C33,'PPU '!$J$6:$O$98,5,FALSE)+VLOOKUP(C33,'PPU '!$J$6:$O$98,6,FALSE),0)</f>
        <v>#N/A</v>
      </c>
      <c r="I33" s="127" t="e">
        <f t="shared" si="0"/>
        <v>#N/A</v>
      </c>
    </row>
    <row r="34" spans="1:9">
      <c r="A34" s="66"/>
      <c r="B34" s="68"/>
      <c r="C34" s="68" t="e">
        <f>VLOOKUP(D34,'PPU '!$K$8:$O$30,8,FALSE)</f>
        <v>#N/A</v>
      </c>
      <c r="D34" s="70" t="s">
        <v>38</v>
      </c>
      <c r="E34" s="88"/>
      <c r="F34" s="68" t="s">
        <v>1</v>
      </c>
      <c r="G34" s="126">
        <v>0.57599999999999996</v>
      </c>
      <c r="H34" s="127" t="e">
        <f>IF(G34&gt;0,VLOOKUP(C34,'PPU '!$J$6:$O$98,5,FALSE)+VLOOKUP(C34,'PPU '!$J$6:$O$98,6,FALSE),0)</f>
        <v>#N/A</v>
      </c>
      <c r="I34" s="127" t="e">
        <f t="shared" si="0"/>
        <v>#N/A</v>
      </c>
    </row>
    <row r="35" spans="1:9">
      <c r="A35" s="66"/>
      <c r="B35" s="68"/>
      <c r="C35" s="68" t="e">
        <f>VLOOKUP(D35,'PPU '!$K$8:$O$30,8,FALSE)</f>
        <v>#N/A</v>
      </c>
      <c r="D35" s="70" t="s">
        <v>18</v>
      </c>
      <c r="E35" s="88"/>
      <c r="F35" s="68" t="s">
        <v>3</v>
      </c>
      <c r="G35" s="126">
        <v>1</v>
      </c>
      <c r="H35" s="127" t="e">
        <f>IF(G35&gt;0,VLOOKUP(C35,'PPU '!$J$6:$O$98,5,FALSE)+VLOOKUP(C35,'PPU '!$J$6:$O$98,6,FALSE),0)</f>
        <v>#N/A</v>
      </c>
      <c r="I35" s="127" t="e">
        <f t="shared" si="0"/>
        <v>#N/A</v>
      </c>
    </row>
    <row r="36" spans="1:9" ht="25.5">
      <c r="A36" s="66">
        <f>A31+1</f>
        <v>7</v>
      </c>
      <c r="B36" s="68" t="s">
        <v>150</v>
      </c>
      <c r="C36" s="68"/>
      <c r="D36" s="119" t="s">
        <v>309</v>
      </c>
      <c r="E36" s="88" t="s">
        <v>306</v>
      </c>
      <c r="F36" s="68"/>
      <c r="G36" s="126"/>
      <c r="H36" s="127">
        <f>IF(G36&gt;0,VLOOKUP(C36,'PPU '!$J$6:$O$98,5,FALSE)+VLOOKUP(C36,'PPU '!$J$6:$O$98,6,FALSE),0)</f>
        <v>0</v>
      </c>
      <c r="I36" s="127">
        <f t="shared" si="0"/>
        <v>0</v>
      </c>
    </row>
    <row r="37" spans="1:9">
      <c r="A37" s="66"/>
      <c r="B37" s="68"/>
      <c r="C37" s="68" t="e">
        <f>VLOOKUP(D37,'PPU '!$K$8:$O$30,8,FALSE)</f>
        <v>#N/A</v>
      </c>
      <c r="D37" s="70" t="s">
        <v>15</v>
      </c>
      <c r="E37" s="88"/>
      <c r="F37" s="68" t="s">
        <v>4</v>
      </c>
      <c r="G37" s="126">
        <v>0.25</v>
      </c>
      <c r="H37" s="127" t="e">
        <f>IF(G37&gt;0,VLOOKUP(C37,'PPU '!$J$6:$O$98,5,FALSE)+VLOOKUP(C37,'PPU '!$J$6:$O$98,6,FALSE),0)</f>
        <v>#N/A</v>
      </c>
      <c r="I37" s="127" t="e">
        <f t="shared" si="0"/>
        <v>#N/A</v>
      </c>
    </row>
    <row r="38" spans="1:9">
      <c r="A38" s="66"/>
      <c r="B38" s="68"/>
      <c r="C38" s="68" t="e">
        <f>VLOOKUP(D38,'PPU '!$K$8:$O$30,8,FALSE)</f>
        <v>#N/A</v>
      </c>
      <c r="D38" s="70" t="s">
        <v>32</v>
      </c>
      <c r="E38" s="88"/>
      <c r="F38" s="68" t="s">
        <v>1</v>
      </c>
      <c r="G38" s="126">
        <v>0.06</v>
      </c>
      <c r="H38" s="127" t="e">
        <f>IF(G38&gt;0,VLOOKUP(C38,'PPU '!$J$6:$O$98,5,FALSE)+VLOOKUP(C38,'PPU '!$J$6:$O$98,6,FALSE),0)</f>
        <v>#N/A</v>
      </c>
      <c r="I38" s="127" t="e">
        <f t="shared" si="0"/>
        <v>#N/A</v>
      </c>
    </row>
    <row r="39" spans="1:9">
      <c r="A39" s="66"/>
      <c r="B39" s="68"/>
      <c r="C39" s="68" t="e">
        <f>VLOOKUP(D39,'PPU '!$K$8:$O$30,8,FALSE)</f>
        <v>#N/A</v>
      </c>
      <c r="D39" s="70" t="s">
        <v>38</v>
      </c>
      <c r="E39" s="88"/>
      <c r="F39" s="68" t="s">
        <v>1</v>
      </c>
      <c r="G39" s="126">
        <v>0.06</v>
      </c>
      <c r="H39" s="127" t="e">
        <f>IF(G39&gt;0,VLOOKUP(C39,'PPU '!$J$6:$O$98,5,FALSE)+VLOOKUP(C39,'PPU '!$J$6:$O$98,6,FALSE),0)</f>
        <v>#N/A</v>
      </c>
      <c r="I39" s="127" t="e">
        <f t="shared" si="0"/>
        <v>#N/A</v>
      </c>
    </row>
    <row r="40" spans="1:9" ht="25.5">
      <c r="A40" s="66">
        <f>A36+1</f>
        <v>8</v>
      </c>
      <c r="B40" s="68" t="s">
        <v>150</v>
      </c>
      <c r="C40" s="68"/>
      <c r="D40" s="119" t="s">
        <v>310</v>
      </c>
      <c r="E40" s="88" t="s">
        <v>311</v>
      </c>
      <c r="F40" s="68"/>
      <c r="G40" s="126"/>
      <c r="H40" s="127">
        <f>IF(G40&gt;0,VLOOKUP(C40,'PPU '!$J$6:$O$98,5,FALSE)+VLOOKUP(C40,'PPU '!$J$6:$O$98,6,FALSE),0)</f>
        <v>0</v>
      </c>
      <c r="I40" s="127">
        <f t="shared" si="0"/>
        <v>0</v>
      </c>
    </row>
    <row r="41" spans="1:9">
      <c r="A41" s="66"/>
      <c r="B41" s="68"/>
      <c r="C41" s="68" t="e">
        <f>VLOOKUP(D41,'PPU '!$K$8:$O$30,8,FALSE)</f>
        <v>#N/A</v>
      </c>
      <c r="D41" s="70" t="s">
        <v>16</v>
      </c>
      <c r="E41" s="88"/>
      <c r="F41" s="68" t="s">
        <v>4</v>
      </c>
      <c r="G41" s="126">
        <v>0.5</v>
      </c>
      <c r="H41" s="127" t="e">
        <f>IF(G41&gt;0,VLOOKUP(C41,'PPU '!$J$6:$O$98,5,FALSE)+VLOOKUP(C41,'PPU '!$J$6:$O$98,6,FALSE),0)</f>
        <v>#N/A</v>
      </c>
      <c r="I41" s="127" t="e">
        <f t="shared" si="0"/>
        <v>#N/A</v>
      </c>
    </row>
    <row r="42" spans="1:9">
      <c r="A42" s="66"/>
      <c r="B42" s="68"/>
      <c r="C42" s="68" t="e">
        <f>VLOOKUP(D42,'PPU '!$K$8:$O$30,8,FALSE)</f>
        <v>#N/A</v>
      </c>
      <c r="D42" s="70" t="s">
        <v>32</v>
      </c>
      <c r="E42" s="88"/>
      <c r="F42" s="68" t="s">
        <v>1</v>
      </c>
      <c r="G42" s="126">
        <v>0.28799999999999998</v>
      </c>
      <c r="H42" s="127" t="e">
        <f>IF(G42&gt;0,VLOOKUP(C42,'PPU '!$J$6:$O$98,5,FALSE)+VLOOKUP(C42,'PPU '!$J$6:$O$98,6,FALSE),0)</f>
        <v>#N/A</v>
      </c>
      <c r="I42" s="127" t="e">
        <f t="shared" si="0"/>
        <v>#N/A</v>
      </c>
    </row>
    <row r="43" spans="1:9">
      <c r="A43" s="66"/>
      <c r="B43" s="68"/>
      <c r="C43" s="68" t="e">
        <f>VLOOKUP(D43,'PPU '!$K$8:$O$30,8,FALSE)</f>
        <v>#N/A</v>
      </c>
      <c r="D43" s="70" t="s">
        <v>38</v>
      </c>
      <c r="E43" s="88"/>
      <c r="F43" s="68" t="s">
        <v>1</v>
      </c>
      <c r="G43" s="126">
        <v>0.28799999999999998</v>
      </c>
      <c r="H43" s="127" t="e">
        <f>IF(G43&gt;0,VLOOKUP(C43,'PPU '!$J$6:$O$98,5,FALSE)+VLOOKUP(C43,'PPU '!$J$6:$O$98,6,FALSE),0)</f>
        <v>#N/A</v>
      </c>
      <c r="I43" s="127" t="e">
        <f t="shared" si="0"/>
        <v>#N/A</v>
      </c>
    </row>
    <row r="44" spans="1:9" ht="38.25">
      <c r="A44" s="66">
        <f>A40+1</f>
        <v>9</v>
      </c>
      <c r="B44" s="68" t="s">
        <v>150</v>
      </c>
      <c r="C44" s="68"/>
      <c r="D44" s="119" t="s">
        <v>312</v>
      </c>
      <c r="E44" s="88" t="s">
        <v>306</v>
      </c>
      <c r="F44" s="68"/>
      <c r="G44" s="126"/>
      <c r="H44" s="127">
        <f>IF(G44&gt;0,VLOOKUP(C44,'PPU '!$J$6:$O$98,5,FALSE)+VLOOKUP(C44,'PPU '!$J$6:$O$98,6,FALSE),0)</f>
        <v>0</v>
      </c>
      <c r="I44" s="127">
        <f t="shared" si="0"/>
        <v>0</v>
      </c>
    </row>
    <row r="45" spans="1:9">
      <c r="A45" s="66"/>
      <c r="B45" s="68"/>
      <c r="C45" s="68" t="e">
        <f>VLOOKUP(D45,'PPU '!$K$8:$O$30,8,FALSE)</f>
        <v>#N/A</v>
      </c>
      <c r="D45" s="70" t="s">
        <v>15</v>
      </c>
      <c r="E45" s="88"/>
      <c r="F45" s="68" t="s">
        <v>4</v>
      </c>
      <c r="G45" s="126">
        <v>0.25</v>
      </c>
      <c r="H45" s="127" t="e">
        <f>IF(G45&gt;0,VLOOKUP(C45,'PPU '!$J$6:$O$98,5,FALSE)+VLOOKUP(C45,'PPU '!$J$6:$O$98,6,FALSE),0)</f>
        <v>#N/A</v>
      </c>
      <c r="I45" s="127" t="e">
        <f t="shared" si="0"/>
        <v>#N/A</v>
      </c>
    </row>
    <row r="46" spans="1:9">
      <c r="A46" s="66"/>
      <c r="B46" s="68"/>
      <c r="C46" s="68" t="e">
        <f>VLOOKUP(D46,'PPU '!$K$8:$O$30,8,FALSE)</f>
        <v>#N/A</v>
      </c>
      <c r="D46" s="70" t="s">
        <v>32</v>
      </c>
      <c r="E46" s="88"/>
      <c r="F46" s="68" t="s">
        <v>1</v>
      </c>
      <c r="G46" s="126">
        <v>0.06</v>
      </c>
      <c r="H46" s="127" t="e">
        <f>IF(G46&gt;0,VLOOKUP(C46,'PPU '!$J$6:$O$98,5,FALSE)+VLOOKUP(C46,'PPU '!$J$6:$O$98,6,FALSE),0)</f>
        <v>#N/A</v>
      </c>
      <c r="I46" s="127" t="e">
        <f t="shared" si="0"/>
        <v>#N/A</v>
      </c>
    </row>
    <row r="47" spans="1:9">
      <c r="A47" s="66"/>
      <c r="B47" s="68"/>
      <c r="C47" s="68" t="e">
        <f>VLOOKUP(D47,'PPU '!$K$8:$O$30,8,FALSE)</f>
        <v>#N/A</v>
      </c>
      <c r="D47" s="70" t="s">
        <v>38</v>
      </c>
      <c r="E47" s="88"/>
      <c r="F47" s="68" t="s">
        <v>1</v>
      </c>
      <c r="G47" s="126">
        <v>0.06</v>
      </c>
      <c r="H47" s="127" t="e">
        <f>IF(G47&gt;0,VLOOKUP(C47,'PPU '!$J$6:$O$98,5,FALSE)+VLOOKUP(C47,'PPU '!$J$6:$O$98,6,FALSE),0)</f>
        <v>#N/A</v>
      </c>
      <c r="I47" s="127" t="e">
        <f t="shared" si="0"/>
        <v>#N/A</v>
      </c>
    </row>
    <row r="48" spans="1:9" ht="38.25">
      <c r="A48" s="66">
        <f>A44+1</f>
        <v>10</v>
      </c>
      <c r="B48" s="68" t="s">
        <v>150</v>
      </c>
      <c r="C48" s="68"/>
      <c r="D48" s="119" t="s">
        <v>313</v>
      </c>
      <c r="E48" s="88" t="s">
        <v>314</v>
      </c>
      <c r="F48" s="68"/>
      <c r="G48" s="126"/>
      <c r="H48" s="127">
        <f>IF(G48&gt;0,VLOOKUP(C48,'PPU '!$J$6:$O$98,5,FALSE)+VLOOKUP(C48,'PPU '!$J$6:$O$98,6,FALSE),0)</f>
        <v>0</v>
      </c>
      <c r="I48" s="127">
        <f t="shared" si="0"/>
        <v>0</v>
      </c>
    </row>
    <row r="49" spans="1:9">
      <c r="A49" s="66"/>
      <c r="B49" s="68"/>
      <c r="C49" s="68" t="e">
        <f>VLOOKUP(D49,'PPU '!$K$8:$O$30,8,FALSE)</f>
        <v>#N/A</v>
      </c>
      <c r="D49" s="70" t="s">
        <v>8</v>
      </c>
      <c r="E49" s="88"/>
      <c r="F49" s="68" t="s">
        <v>3</v>
      </c>
      <c r="G49" s="126">
        <v>1</v>
      </c>
      <c r="H49" s="127" t="e">
        <f>IF(G49&gt;0,VLOOKUP(C49,'PPU '!$J$6:$O$98,5,FALSE)+VLOOKUP(C49,'PPU '!$J$6:$O$98,6,FALSE),0)</f>
        <v>#N/A</v>
      </c>
      <c r="I49" s="127" t="e">
        <f t="shared" si="0"/>
        <v>#N/A</v>
      </c>
    </row>
    <row r="50" spans="1:9">
      <c r="A50" s="66"/>
      <c r="B50" s="68"/>
      <c r="C50" s="68" t="e">
        <f>VLOOKUP(D50,'PPU '!$K$8:$O$30,8,FALSE)</f>
        <v>#N/A</v>
      </c>
      <c r="D50" s="70" t="s">
        <v>8</v>
      </c>
      <c r="E50" s="88"/>
      <c r="F50" s="68" t="s">
        <v>3</v>
      </c>
      <c r="G50" s="126">
        <v>1</v>
      </c>
      <c r="H50" s="127" t="e">
        <f>IF(G50&gt;0,VLOOKUP(C50,'PPU '!$J$6:$O$98,5,FALSE)+VLOOKUP(C50,'PPU '!$J$6:$O$98,6,FALSE),0)</f>
        <v>#N/A</v>
      </c>
      <c r="I50" s="127" t="e">
        <f t="shared" si="0"/>
        <v>#N/A</v>
      </c>
    </row>
    <row r="51" spans="1:9">
      <c r="A51" s="66"/>
      <c r="B51" s="68"/>
      <c r="C51" s="68" t="e">
        <f>VLOOKUP(D51,'PPU '!$K$8:$O$30,8,FALSE)</f>
        <v>#N/A</v>
      </c>
      <c r="D51" s="70" t="s">
        <v>32</v>
      </c>
      <c r="E51" s="88"/>
      <c r="F51" s="68" t="s">
        <v>1</v>
      </c>
      <c r="G51" s="126">
        <v>0.38400000000000001</v>
      </c>
      <c r="H51" s="127" t="e">
        <f>IF(G51&gt;0,VLOOKUP(C51,'PPU '!$J$6:$O$98,5,FALSE)+VLOOKUP(C51,'PPU '!$J$6:$O$98,6,FALSE),0)</f>
        <v>#N/A</v>
      </c>
      <c r="I51" s="127" t="e">
        <f t="shared" si="0"/>
        <v>#N/A</v>
      </c>
    </row>
    <row r="52" spans="1:9">
      <c r="A52" s="66"/>
      <c r="B52" s="68"/>
      <c r="C52" s="68" t="e">
        <f>VLOOKUP(D52,'PPU '!$K$8:$O$30,8,FALSE)</f>
        <v>#N/A</v>
      </c>
      <c r="D52" s="70" t="s">
        <v>38</v>
      </c>
      <c r="E52" s="88"/>
      <c r="F52" s="68" t="s">
        <v>1</v>
      </c>
      <c r="G52" s="126">
        <v>0.38400000000000001</v>
      </c>
      <c r="H52" s="127" t="e">
        <f>IF(G52&gt;0,VLOOKUP(C52,'PPU '!$J$6:$O$98,5,FALSE)+VLOOKUP(C52,'PPU '!$J$6:$O$98,6,FALSE),0)</f>
        <v>#N/A</v>
      </c>
      <c r="I52" s="127" t="e">
        <f t="shared" si="0"/>
        <v>#N/A</v>
      </c>
    </row>
    <row r="53" spans="1:9" ht="38.25">
      <c r="A53" s="66">
        <f>A48+1</f>
        <v>11</v>
      </c>
      <c r="B53" s="68" t="s">
        <v>150</v>
      </c>
      <c r="C53" s="68"/>
      <c r="D53" s="119" t="s">
        <v>315</v>
      </c>
      <c r="E53" s="88"/>
      <c r="F53" s="68"/>
      <c r="G53" s="126"/>
      <c r="H53" s="127">
        <f>IF(G53&gt;0,VLOOKUP(C53,'PPU '!$J$6:$O$98,5,FALSE)+VLOOKUP(C53,'PPU '!$J$6:$O$98,6,FALSE),0)</f>
        <v>0</v>
      </c>
      <c r="I53" s="127">
        <f t="shared" si="0"/>
        <v>0</v>
      </c>
    </row>
    <row r="54" spans="1:9">
      <c r="A54" s="66"/>
      <c r="B54" s="68"/>
      <c r="C54" s="68" t="e">
        <f>VLOOKUP(D54,'PPU '!$K$8:$O$30,8,FALSE)</f>
        <v>#N/A</v>
      </c>
      <c r="D54" s="70" t="s">
        <v>10</v>
      </c>
      <c r="E54" s="88"/>
      <c r="F54" s="68" t="s">
        <v>3</v>
      </c>
      <c r="G54" s="126">
        <v>1</v>
      </c>
      <c r="H54" s="127" t="e">
        <f>IF(G54&gt;0,VLOOKUP(C54,'PPU '!$J$6:$O$98,5,FALSE)+VLOOKUP(C54,'PPU '!$J$6:$O$98,6,FALSE),0)</f>
        <v>#N/A</v>
      </c>
      <c r="I54" s="127" t="e">
        <f t="shared" si="0"/>
        <v>#N/A</v>
      </c>
    </row>
    <row r="55" spans="1:9">
      <c r="A55" s="66"/>
      <c r="B55" s="68"/>
      <c r="C55" s="68" t="e">
        <f>VLOOKUP(D55,'PPU '!$K$8:$O$30,8,FALSE)</f>
        <v>#N/A</v>
      </c>
      <c r="D55" s="70" t="s">
        <v>32</v>
      </c>
      <c r="E55" s="88"/>
      <c r="F55" s="68" t="s">
        <v>1</v>
      </c>
      <c r="G55" s="126">
        <v>0.38400000000000001</v>
      </c>
      <c r="H55" s="127" t="e">
        <f>IF(G55&gt;0,VLOOKUP(C55,'PPU '!$J$6:$O$98,5,FALSE)+VLOOKUP(C55,'PPU '!$J$6:$O$98,6,FALSE),0)</f>
        <v>#N/A</v>
      </c>
      <c r="I55" s="127" t="e">
        <f t="shared" si="0"/>
        <v>#N/A</v>
      </c>
    </row>
    <row r="56" spans="1:9">
      <c r="A56" s="66"/>
      <c r="B56" s="68"/>
      <c r="C56" s="68" t="e">
        <f>VLOOKUP(D56,'PPU '!$K$8:$O$30,8,FALSE)</f>
        <v>#N/A</v>
      </c>
      <c r="D56" s="70" t="s">
        <v>38</v>
      </c>
      <c r="E56" s="88"/>
      <c r="F56" s="68" t="s">
        <v>1</v>
      </c>
      <c r="G56" s="126">
        <v>0.38400000000000001</v>
      </c>
      <c r="H56" s="127" t="e">
        <f>IF(G56&gt;0,VLOOKUP(C56,'PPU '!$J$6:$O$98,5,FALSE)+VLOOKUP(C56,'PPU '!$J$6:$O$98,6,FALSE),0)</f>
        <v>#N/A</v>
      </c>
      <c r="I56" s="127" t="e">
        <f t="shared" si="0"/>
        <v>#N/A</v>
      </c>
    </row>
    <row r="57" spans="1:9" ht="25.5">
      <c r="A57" s="66">
        <f>A53+1</f>
        <v>12</v>
      </c>
      <c r="B57" s="68" t="s">
        <v>150</v>
      </c>
      <c r="C57" s="68"/>
      <c r="D57" s="119" t="s">
        <v>316</v>
      </c>
      <c r="E57" s="88"/>
      <c r="F57" s="68"/>
      <c r="G57" s="126"/>
      <c r="H57" s="127">
        <f>IF(G57&gt;0,VLOOKUP(C57,'PPU '!$J$6:$O$98,5,FALSE)+VLOOKUP(C57,'PPU '!$J$6:$O$98,6,FALSE),0)</f>
        <v>0</v>
      </c>
      <c r="I57" s="127">
        <f t="shared" si="0"/>
        <v>0</v>
      </c>
    </row>
    <row r="58" spans="1:9" ht="25.5">
      <c r="A58" s="66">
        <f>A57+1</f>
        <v>13</v>
      </c>
      <c r="B58" s="67" t="s">
        <v>148</v>
      </c>
      <c r="C58" s="68"/>
      <c r="D58" s="119" t="s">
        <v>317</v>
      </c>
      <c r="E58" s="88"/>
      <c r="F58" s="68"/>
      <c r="G58" s="126"/>
      <c r="H58" s="127">
        <f>IF(G58&gt;0,VLOOKUP(C58,'PPU '!$J$6:$O$98,5,FALSE)+VLOOKUP(C58,'PPU '!$J$6:$O$98,6,FALSE),0)</f>
        <v>0</v>
      </c>
      <c r="I58" s="127">
        <f t="shared" si="0"/>
        <v>0</v>
      </c>
    </row>
    <row r="59" spans="1:9">
      <c r="A59" s="66"/>
      <c r="B59" s="67"/>
      <c r="C59" s="68" t="e">
        <f>VLOOKUP(D59,'PPU '!$K$8:$O$30,8,FALSE)</f>
        <v>#N/A</v>
      </c>
      <c r="D59" s="70" t="s">
        <v>133</v>
      </c>
      <c r="E59" s="88"/>
      <c r="F59" s="68" t="s">
        <v>2</v>
      </c>
      <c r="G59" s="126">
        <v>0.36</v>
      </c>
      <c r="H59" s="127" t="e">
        <f>IF(G59&gt;0,VLOOKUP(C59,'PPU '!$J$6:$O$98,5,FALSE)+VLOOKUP(C59,'PPU '!$J$6:$O$98,6,FALSE),0)</f>
        <v>#N/A</v>
      </c>
      <c r="I59" s="127" t="e">
        <f t="shared" si="0"/>
        <v>#N/A</v>
      </c>
    </row>
    <row r="60" spans="1:9">
      <c r="A60" s="66">
        <f>A58+1</f>
        <v>14</v>
      </c>
      <c r="B60" s="67" t="s">
        <v>150</v>
      </c>
      <c r="C60" s="68"/>
      <c r="D60" s="119" t="s">
        <v>318</v>
      </c>
      <c r="E60" s="88"/>
      <c r="F60" s="68"/>
      <c r="G60" s="126"/>
      <c r="H60" s="127">
        <f>IF(G60&gt;0,VLOOKUP(C60,'PPU '!$J$6:$O$98,5,FALSE)+VLOOKUP(C60,'PPU '!$J$6:$O$98,6,FALSE),0)</f>
        <v>0</v>
      </c>
      <c r="I60" s="127">
        <f t="shared" si="0"/>
        <v>0</v>
      </c>
    </row>
    <row r="61" spans="1:9">
      <c r="A61" s="66"/>
      <c r="B61" s="67"/>
      <c r="C61" s="68" t="e">
        <f>VLOOKUP(D61,'PPU '!$K$8:$O$30,8,FALSE)</f>
        <v>#N/A</v>
      </c>
      <c r="D61" s="70" t="s">
        <v>8</v>
      </c>
      <c r="E61" s="88"/>
      <c r="F61" s="68" t="s">
        <v>3</v>
      </c>
      <c r="G61" s="126">
        <v>40</v>
      </c>
      <c r="H61" s="127" t="e">
        <f>IF(G61&gt;0,VLOOKUP(C61,'PPU '!$J$6:$O$98,5,FALSE)+VLOOKUP(C61,'PPU '!$J$6:$O$98,6,FALSE),0)</f>
        <v>#N/A</v>
      </c>
      <c r="I61" s="127" t="e">
        <f t="shared" si="0"/>
        <v>#N/A</v>
      </c>
    </row>
    <row r="62" spans="1:9">
      <c r="A62" s="66"/>
      <c r="B62" s="67"/>
      <c r="C62" s="68" t="e">
        <f>VLOOKUP(D62,'PPU '!$K$8:$O$30,8,FALSE)</f>
        <v>#N/A</v>
      </c>
      <c r="D62" s="70" t="s">
        <v>10</v>
      </c>
      <c r="E62" s="88"/>
      <c r="F62" s="68" t="s">
        <v>3</v>
      </c>
      <c r="G62" s="126">
        <v>20</v>
      </c>
      <c r="H62" s="127" t="e">
        <f>IF(G62&gt;0,VLOOKUP(C62,'PPU '!$J$6:$O$98,5,FALSE)+VLOOKUP(C62,'PPU '!$J$6:$O$98,6,FALSE),0)</f>
        <v>#N/A</v>
      </c>
      <c r="I62" s="127" t="e">
        <f t="shared" si="0"/>
        <v>#N/A</v>
      </c>
    </row>
    <row r="63" spans="1:9">
      <c r="A63" s="66"/>
      <c r="B63" s="67"/>
      <c r="C63" s="68" t="e">
        <f>VLOOKUP(D63,'PPU '!$K$8:$O$30,8,FALSE)</f>
        <v>#N/A</v>
      </c>
      <c r="D63" s="70" t="s">
        <v>8</v>
      </c>
      <c r="E63" s="88"/>
      <c r="F63" s="68" t="s">
        <v>3</v>
      </c>
      <c r="G63" s="126">
        <v>40</v>
      </c>
      <c r="H63" s="127" t="e">
        <f>IF(G63&gt;0,VLOOKUP(C63,'PPU '!$J$6:$O$98,5,FALSE)+VLOOKUP(C63,'PPU '!$J$6:$O$98,6,FALSE),0)</f>
        <v>#N/A</v>
      </c>
      <c r="I63" s="127" t="e">
        <f t="shared" si="0"/>
        <v>#N/A</v>
      </c>
    </row>
    <row r="64" spans="1:9">
      <c r="A64" s="66"/>
      <c r="B64" s="67"/>
      <c r="C64" s="68" t="e">
        <f>VLOOKUP(D64,'PPU '!$K$8:$O$30,8,FALSE)</f>
        <v>#N/A</v>
      </c>
      <c r="D64" s="70" t="s">
        <v>10</v>
      </c>
      <c r="E64" s="88"/>
      <c r="F64" s="68" t="s">
        <v>3</v>
      </c>
      <c r="G64" s="126">
        <v>20</v>
      </c>
      <c r="H64" s="127" t="e">
        <f>IF(G64&gt;0,VLOOKUP(C64,'PPU '!$J$6:$O$98,5,FALSE)+VLOOKUP(C64,'PPU '!$J$6:$O$98,6,FALSE),0)</f>
        <v>#N/A</v>
      </c>
      <c r="I64" s="127" t="e">
        <f t="shared" si="0"/>
        <v>#N/A</v>
      </c>
    </row>
    <row r="65" spans="1:9" ht="25.5">
      <c r="A65" s="66">
        <f>A60+1</f>
        <v>15</v>
      </c>
      <c r="B65" s="67" t="s">
        <v>150</v>
      </c>
      <c r="C65" s="68"/>
      <c r="D65" s="119" t="s">
        <v>319</v>
      </c>
      <c r="E65" s="88"/>
      <c r="F65" s="68"/>
      <c r="G65" s="126"/>
      <c r="H65" s="127">
        <f>IF(G65&gt;0,VLOOKUP(C65,'PPU '!$J$6:$O$98,5,FALSE)+VLOOKUP(C65,'PPU '!$J$6:$O$98,6,FALSE),0)</f>
        <v>0</v>
      </c>
      <c r="I65" s="127">
        <f t="shared" si="0"/>
        <v>0</v>
      </c>
    </row>
    <row r="66" spans="1:9">
      <c r="A66" s="66"/>
      <c r="B66" s="67"/>
      <c r="C66" s="68" t="e">
        <f>VLOOKUP(D66,'PPU '!$K$8:$O$30,8,FALSE)</f>
        <v>#N/A</v>
      </c>
      <c r="D66" s="70" t="s">
        <v>8</v>
      </c>
      <c r="E66" s="88"/>
      <c r="F66" s="68" t="s">
        <v>3</v>
      </c>
      <c r="G66" s="126">
        <v>40</v>
      </c>
      <c r="H66" s="127" t="e">
        <f>IF(G66&gt;0,VLOOKUP(C66,'PPU '!$J$6:$O$98,5,FALSE)+VLOOKUP(C66,'PPU '!$J$6:$O$98,6,FALSE),0)</f>
        <v>#N/A</v>
      </c>
      <c r="I66" s="127" t="e">
        <f t="shared" si="0"/>
        <v>#N/A</v>
      </c>
    </row>
    <row r="67" spans="1:9">
      <c r="A67" s="66"/>
      <c r="B67" s="67"/>
      <c r="C67" s="68" t="e">
        <f>VLOOKUP(D67,'PPU '!$K$8:$O$30,8,FALSE)</f>
        <v>#N/A</v>
      </c>
      <c r="D67" s="70" t="s">
        <v>8</v>
      </c>
      <c r="E67" s="88"/>
      <c r="F67" s="68" t="s">
        <v>3</v>
      </c>
      <c r="G67" s="126">
        <v>20</v>
      </c>
      <c r="H67" s="127" t="e">
        <f>IF(G67&gt;0,VLOOKUP(C67,'PPU '!$J$6:$O$98,5,FALSE)+VLOOKUP(C67,'PPU '!$J$6:$O$98,6,FALSE),0)</f>
        <v>#N/A</v>
      </c>
      <c r="I67" s="127" t="e">
        <f t="shared" si="0"/>
        <v>#N/A</v>
      </c>
    </row>
    <row r="68" spans="1:9" ht="255">
      <c r="A68" s="66">
        <f>A65+1</f>
        <v>16</v>
      </c>
      <c r="B68" s="67" t="s">
        <v>152</v>
      </c>
      <c r="C68" s="68"/>
      <c r="D68" s="69" t="s">
        <v>320</v>
      </c>
      <c r="E68" s="88"/>
      <c r="F68" s="68"/>
      <c r="G68" s="126"/>
      <c r="H68" s="127">
        <f>IF(G68&gt;0,VLOOKUP(C68,'PPU '!$J$6:$O$98,5,FALSE)+VLOOKUP(C68,'PPU '!$J$6:$O$98,6,FALSE),0)</f>
        <v>0</v>
      </c>
      <c r="I68" s="127">
        <f t="shared" si="0"/>
        <v>0</v>
      </c>
    </row>
    <row r="69" spans="1:9">
      <c r="A69" s="66"/>
      <c r="B69" s="67"/>
      <c r="C69" s="68" t="e">
        <f>VLOOKUP(D69,'PPU '!$K$8:$O$30,8,FALSE)</f>
        <v>#N/A</v>
      </c>
      <c r="D69" s="70" t="s">
        <v>29</v>
      </c>
      <c r="E69" s="88"/>
      <c r="F69" s="68" t="s">
        <v>1</v>
      </c>
      <c r="G69" s="126">
        <v>6.9600000000000009</v>
      </c>
      <c r="H69" s="127" t="e">
        <f>IF(G69&gt;0,VLOOKUP(C69,'PPU '!$J$6:$O$98,5,FALSE)+VLOOKUP(C69,'PPU '!$J$6:$O$98,6,FALSE),0)</f>
        <v>#N/A</v>
      </c>
      <c r="I69" s="127" t="e">
        <f t="shared" si="0"/>
        <v>#N/A</v>
      </c>
    </row>
    <row r="70" spans="1:9" ht="25.5">
      <c r="A70" s="66">
        <f>A68+1</f>
        <v>17</v>
      </c>
      <c r="B70" s="67" t="s">
        <v>251</v>
      </c>
      <c r="C70" s="68"/>
      <c r="D70" s="119" t="s">
        <v>321</v>
      </c>
      <c r="E70" s="88"/>
      <c r="F70" s="68"/>
      <c r="G70" s="126"/>
      <c r="H70" s="127">
        <f>IF(G70&gt;0,VLOOKUP(C70,'PPU '!$J$6:$O$98,5,FALSE)+VLOOKUP(C70,'PPU '!$J$6:$O$98,6,FALSE),0)</f>
        <v>0</v>
      </c>
      <c r="I70" s="127">
        <f t="shared" si="0"/>
        <v>0</v>
      </c>
    </row>
    <row r="71" spans="1:9">
      <c r="A71" s="66"/>
      <c r="B71" s="67"/>
      <c r="C71" s="68" t="e">
        <f>VLOOKUP(D71,'PPU '!$K$8:$O$30,8,FALSE)</f>
        <v>#N/A</v>
      </c>
      <c r="D71" s="70" t="s">
        <v>136</v>
      </c>
      <c r="E71" s="88"/>
      <c r="F71" s="68" t="s">
        <v>3</v>
      </c>
      <c r="G71" s="126">
        <v>1</v>
      </c>
      <c r="H71" s="127" t="e">
        <f>IF(G71&gt;0,VLOOKUP(C71,'PPU '!$J$6:$O$98,5,FALSE)+VLOOKUP(C71,'PPU '!$J$6:$O$98,6,FALSE),0)</f>
        <v>#N/A</v>
      </c>
      <c r="I71" s="127" t="e">
        <f t="shared" si="0"/>
        <v>#N/A</v>
      </c>
    </row>
    <row r="72" spans="1:9">
      <c r="A72" s="66">
        <f>A70+1</f>
        <v>18</v>
      </c>
      <c r="B72" s="67" t="s">
        <v>150</v>
      </c>
      <c r="C72" s="68"/>
      <c r="D72" s="119" t="s">
        <v>322</v>
      </c>
      <c r="E72" s="88"/>
      <c r="F72" s="68"/>
      <c r="G72" s="126"/>
      <c r="H72" s="127">
        <f>IF(G72&gt;0,VLOOKUP(C72,'PPU '!$J$6:$O$98,5,FALSE)+VLOOKUP(C72,'PPU '!$J$6:$O$98,6,FALSE),0)</f>
        <v>0</v>
      </c>
      <c r="I72" s="127">
        <f t="shared" si="0"/>
        <v>0</v>
      </c>
    </row>
    <row r="73" spans="1:9" ht="25.5">
      <c r="A73" s="66"/>
      <c r="B73" s="67"/>
      <c r="C73" s="68" t="e">
        <f>VLOOKUP(D73,'PPU '!$K$8:$O$30,8,FALSE)</f>
        <v>#N/A</v>
      </c>
      <c r="D73" s="70" t="s">
        <v>127</v>
      </c>
      <c r="E73" s="88"/>
      <c r="F73" s="68" t="s">
        <v>39</v>
      </c>
      <c r="G73" s="126">
        <v>0.2</v>
      </c>
      <c r="H73" s="127" t="e">
        <f>IF(G73&gt;0,VLOOKUP(C73,'PPU '!$J$6:$O$98,5,FALSE)+VLOOKUP(C73,'PPU '!$J$6:$O$98,6,FALSE),0)</f>
        <v>#N/A</v>
      </c>
      <c r="I73" s="127" t="e">
        <f t="shared" si="0"/>
        <v>#N/A</v>
      </c>
    </row>
    <row r="74" spans="1:9" ht="25.5">
      <c r="A74" s="66">
        <f>A72+1</f>
        <v>19</v>
      </c>
      <c r="B74" s="67" t="s">
        <v>150</v>
      </c>
      <c r="C74" s="68"/>
      <c r="D74" s="119" t="s">
        <v>323</v>
      </c>
      <c r="E74" s="88"/>
      <c r="F74" s="68"/>
      <c r="G74" s="126"/>
      <c r="H74" s="127">
        <f>IF(G74&gt;0,VLOOKUP(C74,'PPU '!$J$6:$O$98,5,FALSE)+VLOOKUP(C74,'PPU '!$J$6:$O$98,6,FALSE),0)</f>
        <v>0</v>
      </c>
      <c r="I74" s="127">
        <f t="shared" si="0"/>
        <v>0</v>
      </c>
    </row>
    <row r="75" spans="1:9" ht="25.5">
      <c r="A75" s="66"/>
      <c r="B75" s="67"/>
      <c r="C75" s="68" t="e">
        <f>VLOOKUP(D75,'PPU '!$K$8:$O$30,8,FALSE)</f>
        <v>#N/A</v>
      </c>
      <c r="D75" s="70" t="s">
        <v>127</v>
      </c>
      <c r="E75" s="88"/>
      <c r="F75" s="68" t="s">
        <v>39</v>
      </c>
      <c r="G75" s="126">
        <v>0.3</v>
      </c>
      <c r="H75" s="127" t="e">
        <f>IF(G75&gt;0,VLOOKUP(C75,'PPU '!$J$6:$O$98,5,FALSE)+VLOOKUP(C75,'PPU '!$J$6:$O$98,6,FALSE),0)</f>
        <v>#N/A</v>
      </c>
      <c r="I75" s="127" t="e">
        <f t="shared" si="0"/>
        <v>#N/A</v>
      </c>
    </row>
    <row r="76" spans="1:9">
      <c r="A76" s="66">
        <f>A74+1</f>
        <v>20</v>
      </c>
      <c r="B76" s="67" t="s">
        <v>150</v>
      </c>
      <c r="C76" s="68"/>
      <c r="D76" s="95" t="s">
        <v>324</v>
      </c>
      <c r="E76" s="88"/>
      <c r="F76" s="68"/>
      <c r="G76" s="126"/>
      <c r="H76" s="127">
        <f>IF(G76&gt;0,VLOOKUP(C76,'PPU '!$J$6:$O$98,5,FALSE)+VLOOKUP(C76,'PPU '!$J$6:$O$98,6,FALSE),0)</f>
        <v>0</v>
      </c>
      <c r="I76" s="127">
        <f t="shared" si="0"/>
        <v>0</v>
      </c>
    </row>
    <row r="77" spans="1:9" ht="25.5">
      <c r="A77" s="66"/>
      <c r="B77" s="67"/>
      <c r="C77" s="68" t="e">
        <f>VLOOKUP(D77,'PPU '!$K$8:$O$30,8,FALSE)</f>
        <v>#N/A</v>
      </c>
      <c r="D77" s="70" t="s">
        <v>127</v>
      </c>
      <c r="E77" s="88"/>
      <c r="F77" s="68" t="s">
        <v>39</v>
      </c>
      <c r="G77" s="126">
        <v>0.1</v>
      </c>
      <c r="H77" s="127" t="e">
        <f>IF(G77&gt;0,VLOOKUP(C77,'PPU '!$J$6:$O$98,5,FALSE)+VLOOKUP(C77,'PPU '!$J$6:$O$98,6,FALSE),0)</f>
        <v>#N/A</v>
      </c>
      <c r="I77" s="127" t="e">
        <f t="shared" si="0"/>
        <v>#N/A</v>
      </c>
    </row>
    <row r="78" spans="1:9" ht="38.25">
      <c r="A78" s="66">
        <f>A76+1</f>
        <v>21</v>
      </c>
      <c r="B78" s="67" t="s">
        <v>152</v>
      </c>
      <c r="C78" s="68"/>
      <c r="D78" s="69" t="s">
        <v>325</v>
      </c>
      <c r="E78" s="88"/>
      <c r="F78" s="68"/>
      <c r="G78" s="126"/>
      <c r="H78" s="127">
        <f>IF(G78&gt;0,VLOOKUP(C78,'PPU '!$J$6:$O$98,5,FALSE)+VLOOKUP(C78,'PPU '!$J$6:$O$98,6,FALSE),0)</f>
        <v>0</v>
      </c>
      <c r="I78" s="127">
        <f t="shared" si="0"/>
        <v>0</v>
      </c>
    </row>
    <row r="79" spans="1:9">
      <c r="A79" s="66"/>
      <c r="B79" s="67"/>
      <c r="C79" s="68" t="e">
        <f>VLOOKUP(D79,'PPU '!$K$8:$O$30,8,FALSE)</f>
        <v>#N/A</v>
      </c>
      <c r="D79" s="70" t="s">
        <v>34</v>
      </c>
      <c r="E79" s="88"/>
      <c r="F79" s="68" t="s">
        <v>1</v>
      </c>
      <c r="G79" s="126">
        <v>1440</v>
      </c>
      <c r="H79" s="127" t="e">
        <f>IF(G79&gt;0,VLOOKUP(C79,'PPU '!$J$6:$O$98,5,FALSE)+VLOOKUP(C79,'PPU '!$J$6:$O$98,6,FALSE),0)</f>
        <v>#N/A</v>
      </c>
      <c r="I79" s="127" t="e">
        <f t="shared" ref="I79:I142" si="1">H79*G79</f>
        <v>#N/A</v>
      </c>
    </row>
    <row r="80" spans="1:9">
      <c r="A80" s="66"/>
      <c r="B80" s="67"/>
      <c r="C80" s="68" t="e">
        <f>VLOOKUP(D80,'PPU '!$K$8:$O$30,8,FALSE)</f>
        <v>#N/A</v>
      </c>
      <c r="D80" s="70" t="s">
        <v>38</v>
      </c>
      <c r="E80" s="88"/>
      <c r="F80" s="68" t="s">
        <v>1</v>
      </c>
      <c r="G80" s="126">
        <v>1440</v>
      </c>
      <c r="H80" s="127" t="e">
        <f>IF(G80&gt;0,VLOOKUP(C80,'PPU '!$J$6:$O$98,5,FALSE)+VLOOKUP(C80,'PPU '!$J$6:$O$98,6,FALSE),0)</f>
        <v>#N/A</v>
      </c>
      <c r="I80" s="127" t="e">
        <f t="shared" si="1"/>
        <v>#N/A</v>
      </c>
    </row>
    <row r="81" spans="1:9" ht="25.5">
      <c r="A81" s="66">
        <f>A78+1</f>
        <v>22</v>
      </c>
      <c r="B81" s="71" t="s">
        <v>150</v>
      </c>
      <c r="C81" s="121"/>
      <c r="D81" s="128" t="s">
        <v>326</v>
      </c>
      <c r="E81" s="129" t="s">
        <v>327</v>
      </c>
      <c r="F81" s="130"/>
      <c r="G81" s="131"/>
      <c r="H81" s="127">
        <f>IF(G81&gt;0,VLOOKUP(C81,'PPU '!$J$6:$O$98,5,FALSE)+VLOOKUP(C81,'PPU '!$J$6:$O$98,6,FALSE),0)</f>
        <v>0</v>
      </c>
      <c r="I81" s="127">
        <f t="shared" si="1"/>
        <v>0</v>
      </c>
    </row>
    <row r="82" spans="1:9">
      <c r="A82" s="66"/>
      <c r="B82" s="68"/>
      <c r="C82" s="68" t="e">
        <f>VLOOKUP(D82,'PPU '!$K$8:$O$30,8,FALSE)</f>
        <v>#N/A</v>
      </c>
      <c r="D82" s="70" t="s">
        <v>15</v>
      </c>
      <c r="E82" s="88"/>
      <c r="F82" s="68" t="s">
        <v>4</v>
      </c>
      <c r="G82" s="126">
        <v>0.3</v>
      </c>
      <c r="H82" s="127" t="e">
        <f>IF(G82&gt;0,VLOOKUP(C82,'PPU '!$J$6:$O$98,5,FALSE)+VLOOKUP(C82,'PPU '!$J$6:$O$98,6,FALSE),0)</f>
        <v>#N/A</v>
      </c>
      <c r="I82" s="127" t="e">
        <f t="shared" si="1"/>
        <v>#N/A</v>
      </c>
    </row>
    <row r="83" spans="1:9">
      <c r="A83" s="66"/>
      <c r="B83" s="68"/>
      <c r="C83" s="68" t="e">
        <f>VLOOKUP(D83,'PPU '!$K$8:$O$30,8,FALSE)</f>
        <v>#N/A</v>
      </c>
      <c r="D83" s="70" t="s">
        <v>32</v>
      </c>
      <c r="E83" s="88"/>
      <c r="F83" s="68" t="s">
        <v>1</v>
      </c>
      <c r="G83" s="126">
        <v>5.7599999999999998E-2</v>
      </c>
      <c r="H83" s="127" t="e">
        <f>IF(G83&gt;0,VLOOKUP(C83,'PPU '!$J$6:$O$98,5,FALSE)+VLOOKUP(C83,'PPU '!$J$6:$O$98,6,FALSE),0)</f>
        <v>#N/A</v>
      </c>
      <c r="I83" s="127" t="e">
        <f t="shared" si="1"/>
        <v>#N/A</v>
      </c>
    </row>
    <row r="84" spans="1:9">
      <c r="A84" s="66"/>
      <c r="B84" s="68"/>
      <c r="C84" s="68" t="e">
        <f>VLOOKUP(D84,'PPU '!$K$8:$O$30,8,FALSE)</f>
        <v>#N/A</v>
      </c>
      <c r="D84" s="70" t="s">
        <v>38</v>
      </c>
      <c r="E84" s="88"/>
      <c r="F84" s="68" t="s">
        <v>1</v>
      </c>
      <c r="G84" s="126">
        <v>5.7599999999999998E-2</v>
      </c>
      <c r="H84" s="127" t="e">
        <f>IF(G84&gt;0,VLOOKUP(C84,'PPU '!$J$6:$O$98,5,FALSE)+VLOOKUP(C84,'PPU '!$J$6:$O$98,6,FALSE),0)</f>
        <v>#N/A</v>
      </c>
      <c r="I84" s="127" t="e">
        <f t="shared" si="1"/>
        <v>#N/A</v>
      </c>
    </row>
    <row r="85" spans="1:9" ht="25.5">
      <c r="A85" s="66">
        <f>A81+1</f>
        <v>23</v>
      </c>
      <c r="B85" s="71" t="s">
        <v>150</v>
      </c>
      <c r="C85" s="121"/>
      <c r="D85" s="128" t="s">
        <v>328</v>
      </c>
      <c r="E85" s="129" t="s">
        <v>327</v>
      </c>
      <c r="F85" s="130"/>
      <c r="G85" s="131"/>
      <c r="H85" s="127">
        <f>IF(G85&gt;0,VLOOKUP(C85,'PPU '!$J$6:$O$98,5,FALSE)+VLOOKUP(C85,'PPU '!$J$6:$O$98,6,FALSE),0)</f>
        <v>0</v>
      </c>
      <c r="I85" s="127">
        <f t="shared" si="1"/>
        <v>0</v>
      </c>
    </row>
    <row r="86" spans="1:9">
      <c r="A86" s="66"/>
      <c r="B86" s="68"/>
      <c r="C86" s="68" t="e">
        <f>VLOOKUP(D86,'PPU '!$K$8:$O$30,8,FALSE)</f>
        <v>#N/A</v>
      </c>
      <c r="D86" s="70" t="s">
        <v>15</v>
      </c>
      <c r="E86" s="88"/>
      <c r="F86" s="68" t="s">
        <v>4</v>
      </c>
      <c r="G86" s="126">
        <v>0.3</v>
      </c>
      <c r="H86" s="127" t="e">
        <f>IF(G86&gt;0,VLOOKUP(C86,'PPU '!$J$6:$O$98,5,FALSE)+VLOOKUP(C86,'PPU '!$J$6:$O$98,6,FALSE),0)</f>
        <v>#N/A</v>
      </c>
      <c r="I86" s="127" t="e">
        <f t="shared" si="1"/>
        <v>#N/A</v>
      </c>
    </row>
    <row r="87" spans="1:9">
      <c r="A87" s="66"/>
      <c r="B87" s="68"/>
      <c r="C87" s="68" t="e">
        <f>VLOOKUP(D87,'PPU '!$K$8:$O$30,8,FALSE)</f>
        <v>#N/A</v>
      </c>
      <c r="D87" s="70" t="s">
        <v>32</v>
      </c>
      <c r="E87" s="88"/>
      <c r="F87" s="68" t="s">
        <v>1</v>
      </c>
      <c r="G87" s="126">
        <v>5.7599999999999998E-2</v>
      </c>
      <c r="H87" s="127" t="e">
        <f>IF(G87&gt;0,VLOOKUP(C87,'PPU '!$J$6:$O$98,5,FALSE)+VLOOKUP(C87,'PPU '!$J$6:$O$98,6,FALSE),0)</f>
        <v>#N/A</v>
      </c>
      <c r="I87" s="127" t="e">
        <f t="shared" si="1"/>
        <v>#N/A</v>
      </c>
    </row>
    <row r="88" spans="1:9">
      <c r="A88" s="66"/>
      <c r="B88" s="68"/>
      <c r="C88" s="68" t="e">
        <f>VLOOKUP(D88,'PPU '!$K$8:$O$30,8,FALSE)</f>
        <v>#N/A</v>
      </c>
      <c r="D88" s="70" t="s">
        <v>38</v>
      </c>
      <c r="E88" s="88"/>
      <c r="F88" s="68" t="s">
        <v>1</v>
      </c>
      <c r="G88" s="126">
        <v>5.7599999999999998E-2</v>
      </c>
      <c r="H88" s="127" t="e">
        <f>IF(G88&gt;0,VLOOKUP(C88,'PPU '!$J$6:$O$98,5,FALSE)+VLOOKUP(C88,'PPU '!$J$6:$O$98,6,FALSE),0)</f>
        <v>#N/A</v>
      </c>
      <c r="I88" s="127" t="e">
        <f t="shared" si="1"/>
        <v>#N/A</v>
      </c>
    </row>
    <row r="89" spans="1:9" ht="25.5">
      <c r="A89" s="66">
        <f>A85+1</f>
        <v>24</v>
      </c>
      <c r="B89" s="71" t="s">
        <v>150</v>
      </c>
      <c r="C89" s="121"/>
      <c r="D89" s="128" t="s">
        <v>329</v>
      </c>
      <c r="E89" s="129" t="s">
        <v>330</v>
      </c>
      <c r="F89" s="130"/>
      <c r="G89" s="131"/>
      <c r="H89" s="127">
        <f>IF(G89&gt;0,VLOOKUP(C89,'PPU '!$J$6:$O$98,5,FALSE)+VLOOKUP(C89,'PPU '!$J$6:$O$98,6,FALSE),0)</f>
        <v>0</v>
      </c>
      <c r="I89" s="127">
        <f t="shared" si="1"/>
        <v>0</v>
      </c>
    </row>
    <row r="90" spans="1:9">
      <c r="A90" s="66"/>
      <c r="B90" s="68"/>
      <c r="C90" s="68" t="e">
        <f>VLOOKUP(D90,'PPU '!$K$8:$O$30,8,FALSE)</f>
        <v>#N/A</v>
      </c>
      <c r="D90" s="70" t="s">
        <v>94</v>
      </c>
      <c r="E90" s="88"/>
      <c r="F90" s="68" t="s">
        <v>3</v>
      </c>
      <c r="G90" s="126">
        <v>0.4</v>
      </c>
      <c r="H90" s="127" t="e">
        <f>IF(G90&gt;0,VLOOKUP(C90,'PPU '!$J$6:$O$98,5,FALSE)+VLOOKUP(C90,'PPU '!$J$6:$O$98,6,FALSE),0)</f>
        <v>#N/A</v>
      </c>
      <c r="I90" s="127" t="e">
        <f t="shared" si="1"/>
        <v>#N/A</v>
      </c>
    </row>
    <row r="91" spans="1:9">
      <c r="A91" s="66"/>
      <c r="B91" s="68"/>
      <c r="C91" s="68" t="e">
        <f>VLOOKUP(D91,'PPU '!$K$8:$O$30,8,FALSE)</f>
        <v>#N/A</v>
      </c>
      <c r="D91" s="70" t="s">
        <v>15</v>
      </c>
      <c r="E91" s="88"/>
      <c r="F91" s="68" t="s">
        <v>4</v>
      </c>
      <c r="G91" s="126">
        <v>0.4</v>
      </c>
      <c r="H91" s="127" t="e">
        <f>IF(G91&gt;0,VLOOKUP(C91,'PPU '!$J$6:$O$98,5,FALSE)+VLOOKUP(C91,'PPU '!$J$6:$O$98,6,FALSE),0)</f>
        <v>#N/A</v>
      </c>
      <c r="I91" s="127" t="e">
        <f t="shared" si="1"/>
        <v>#N/A</v>
      </c>
    </row>
    <row r="92" spans="1:9">
      <c r="A92" s="66"/>
      <c r="B92" s="68"/>
      <c r="C92" s="68" t="e">
        <f>VLOOKUP(D92,'PPU '!$K$8:$O$30,8,FALSE)</f>
        <v>#N/A</v>
      </c>
      <c r="D92" s="70" t="s">
        <v>32</v>
      </c>
      <c r="E92" s="88"/>
      <c r="F92" s="68" t="s">
        <v>1</v>
      </c>
      <c r="G92" s="126">
        <v>7.6799999999999993E-2</v>
      </c>
      <c r="H92" s="127" t="e">
        <f>IF(G92&gt;0,VLOOKUP(C92,'PPU '!$J$6:$O$98,5,FALSE)+VLOOKUP(C92,'PPU '!$J$6:$O$98,6,FALSE),0)</f>
        <v>#N/A</v>
      </c>
      <c r="I92" s="127" t="e">
        <f t="shared" si="1"/>
        <v>#N/A</v>
      </c>
    </row>
    <row r="93" spans="1:9">
      <c r="A93" s="66"/>
      <c r="B93" s="68"/>
      <c r="C93" s="68" t="e">
        <f>VLOOKUP(D93,'PPU '!$K$8:$O$30,8,FALSE)</f>
        <v>#N/A</v>
      </c>
      <c r="D93" s="70" t="s">
        <v>38</v>
      </c>
      <c r="E93" s="88"/>
      <c r="F93" s="68" t="s">
        <v>1</v>
      </c>
      <c r="G93" s="126">
        <v>7.6799999999999993E-2</v>
      </c>
      <c r="H93" s="127" t="e">
        <f>IF(G93&gt;0,VLOOKUP(C93,'PPU '!$J$6:$O$98,5,FALSE)+VLOOKUP(C93,'PPU '!$J$6:$O$98,6,FALSE),0)</f>
        <v>#N/A</v>
      </c>
      <c r="I93" s="127" t="e">
        <f t="shared" si="1"/>
        <v>#N/A</v>
      </c>
    </row>
    <row r="94" spans="1:9" ht="38.25">
      <c r="A94" s="66">
        <f>A89+1</f>
        <v>25</v>
      </c>
      <c r="B94" s="71" t="s">
        <v>150</v>
      </c>
      <c r="C94" s="121"/>
      <c r="D94" s="128" t="s">
        <v>331</v>
      </c>
      <c r="E94" s="129" t="s">
        <v>327</v>
      </c>
      <c r="F94" s="130"/>
      <c r="G94" s="131"/>
      <c r="H94" s="127">
        <f>IF(G94&gt;0,VLOOKUP(C94,'PPU '!$J$6:$O$98,5,FALSE)+VLOOKUP(C94,'PPU '!$J$6:$O$98,6,FALSE),0)</f>
        <v>0</v>
      </c>
      <c r="I94" s="127">
        <f t="shared" si="1"/>
        <v>0</v>
      </c>
    </row>
    <row r="95" spans="1:9">
      <c r="A95" s="66"/>
      <c r="B95" s="68"/>
      <c r="C95" s="68" t="e">
        <f>VLOOKUP(D95,'PPU '!$K$8:$O$30,8,FALSE)</f>
        <v>#N/A</v>
      </c>
      <c r="D95" s="70" t="s">
        <v>15</v>
      </c>
      <c r="E95" s="88"/>
      <c r="F95" s="68" t="s">
        <v>4</v>
      </c>
      <c r="G95" s="126">
        <v>0.3</v>
      </c>
      <c r="H95" s="127" t="e">
        <f>IF(G95&gt;0,VLOOKUP(C95,'PPU '!$J$6:$O$98,5,FALSE)+VLOOKUP(C95,'PPU '!$J$6:$O$98,6,FALSE),0)</f>
        <v>#N/A</v>
      </c>
      <c r="I95" s="127" t="e">
        <f t="shared" si="1"/>
        <v>#N/A</v>
      </c>
    </row>
    <row r="96" spans="1:9">
      <c r="A96" s="66"/>
      <c r="B96" s="68"/>
      <c r="C96" s="68" t="e">
        <f>VLOOKUP(D96,'PPU '!$K$8:$O$30,8,FALSE)</f>
        <v>#N/A</v>
      </c>
      <c r="D96" s="70" t="s">
        <v>32</v>
      </c>
      <c r="E96" s="88"/>
      <c r="F96" s="68" t="s">
        <v>1</v>
      </c>
      <c r="G96" s="126">
        <v>5.7599999999999998E-2</v>
      </c>
      <c r="H96" s="127" t="e">
        <f>IF(G96&gt;0,VLOOKUP(C96,'PPU '!$J$6:$O$98,5,FALSE)+VLOOKUP(C96,'PPU '!$J$6:$O$98,6,FALSE),0)</f>
        <v>#N/A</v>
      </c>
      <c r="I96" s="127" t="e">
        <f t="shared" si="1"/>
        <v>#N/A</v>
      </c>
    </row>
    <row r="97" spans="1:9">
      <c r="A97" s="66"/>
      <c r="B97" s="68"/>
      <c r="C97" s="68" t="e">
        <f>VLOOKUP(D97,'PPU '!$K$8:$O$30,8,FALSE)</f>
        <v>#N/A</v>
      </c>
      <c r="D97" s="70" t="s">
        <v>38</v>
      </c>
      <c r="E97" s="88"/>
      <c r="F97" s="68" t="s">
        <v>1</v>
      </c>
      <c r="G97" s="126">
        <v>5.7599999999999998E-2</v>
      </c>
      <c r="H97" s="127" t="e">
        <f>IF(G97&gt;0,VLOOKUP(C97,'PPU '!$J$6:$O$98,5,FALSE)+VLOOKUP(C97,'PPU '!$J$6:$O$98,6,FALSE),0)</f>
        <v>#N/A</v>
      </c>
      <c r="I97" s="127" t="e">
        <f t="shared" si="1"/>
        <v>#N/A</v>
      </c>
    </row>
    <row r="98" spans="1:9" ht="25.5">
      <c r="A98" s="66">
        <f>A94+1</f>
        <v>26</v>
      </c>
      <c r="B98" s="71" t="s">
        <v>150</v>
      </c>
      <c r="C98" s="121"/>
      <c r="D98" s="128" t="s">
        <v>332</v>
      </c>
      <c r="E98" s="129" t="s">
        <v>333</v>
      </c>
      <c r="F98" s="130"/>
      <c r="G98" s="131"/>
      <c r="H98" s="127">
        <f>IF(G98&gt;0,VLOOKUP(C98,'PPU '!$J$6:$O$98,5,FALSE)+VLOOKUP(C98,'PPU '!$J$6:$O$98,6,FALSE),0)</f>
        <v>0</v>
      </c>
      <c r="I98" s="127">
        <f t="shared" si="1"/>
        <v>0</v>
      </c>
    </row>
    <row r="99" spans="1:9">
      <c r="A99" s="66"/>
      <c r="B99" s="68"/>
      <c r="C99" s="68" t="e">
        <f>VLOOKUP(D99,'PPU '!$K$8:$O$30,8,FALSE)</f>
        <v>#N/A</v>
      </c>
      <c r="D99" s="70" t="s">
        <v>20</v>
      </c>
      <c r="E99" s="88"/>
      <c r="F99" s="68" t="s">
        <v>3</v>
      </c>
      <c r="G99" s="126">
        <v>1</v>
      </c>
      <c r="H99" s="127" t="e">
        <f>IF(G99&gt;0,VLOOKUP(C99,'PPU '!$J$6:$O$98,5,FALSE)+VLOOKUP(C99,'PPU '!$J$6:$O$98,6,FALSE),0)</f>
        <v>#N/A</v>
      </c>
      <c r="I99" s="127" t="e">
        <f t="shared" si="1"/>
        <v>#N/A</v>
      </c>
    </row>
    <row r="100" spans="1:9">
      <c r="A100" s="66"/>
      <c r="B100" s="68"/>
      <c r="C100" s="68" t="e">
        <f>VLOOKUP(D100,'PPU '!$K$8:$O$30,8,FALSE)</f>
        <v>#N/A</v>
      </c>
      <c r="D100" s="70" t="s">
        <v>20</v>
      </c>
      <c r="E100" s="88"/>
      <c r="F100" s="68" t="s">
        <v>3</v>
      </c>
      <c r="G100" s="126">
        <v>1</v>
      </c>
      <c r="H100" s="127" t="e">
        <f>IF(G100&gt;0,VLOOKUP(C100,'PPU '!$J$6:$O$98,5,FALSE)+VLOOKUP(C100,'PPU '!$J$6:$O$98,6,FALSE),0)</f>
        <v>#N/A</v>
      </c>
      <c r="I100" s="127" t="e">
        <f t="shared" si="1"/>
        <v>#N/A</v>
      </c>
    </row>
    <row r="101" spans="1:9" ht="25.5">
      <c r="A101" s="66">
        <f>A98+1</f>
        <v>27</v>
      </c>
      <c r="B101" s="71" t="s">
        <v>150</v>
      </c>
      <c r="C101" s="121"/>
      <c r="D101" s="128" t="s">
        <v>334</v>
      </c>
      <c r="E101" s="129" t="s">
        <v>335</v>
      </c>
      <c r="F101" s="130"/>
      <c r="G101" s="131"/>
      <c r="H101" s="127">
        <f>IF(G101&gt;0,VLOOKUP(C101,'PPU '!$J$6:$O$98,5,FALSE)+VLOOKUP(C101,'PPU '!$J$6:$O$98,6,FALSE),0)</f>
        <v>0</v>
      </c>
      <c r="I101" s="127">
        <f t="shared" si="1"/>
        <v>0</v>
      </c>
    </row>
    <row r="102" spans="1:9">
      <c r="A102" s="66"/>
      <c r="B102" s="68"/>
      <c r="C102" s="68" t="e">
        <f>VLOOKUP(D102,'PPU '!$K$8:$O$30,8,FALSE)</f>
        <v>#N/A</v>
      </c>
      <c r="D102" s="70" t="s">
        <v>8</v>
      </c>
      <c r="E102" s="88"/>
      <c r="F102" s="68" t="s">
        <v>3</v>
      </c>
      <c r="G102" s="126">
        <v>1</v>
      </c>
      <c r="H102" s="127" t="e">
        <f>IF(G102&gt;0,VLOOKUP(C102,'PPU '!$J$6:$O$98,5,FALSE)+VLOOKUP(C102,'PPU '!$J$6:$O$98,6,FALSE),0)</f>
        <v>#N/A</v>
      </c>
      <c r="I102" s="127" t="e">
        <f t="shared" si="1"/>
        <v>#N/A</v>
      </c>
    </row>
    <row r="103" spans="1:9">
      <c r="A103" s="66"/>
      <c r="B103" s="68"/>
      <c r="C103" s="68" t="e">
        <f>VLOOKUP(D103,'PPU '!$K$8:$O$30,8,FALSE)</f>
        <v>#N/A</v>
      </c>
      <c r="D103" s="70" t="s">
        <v>8</v>
      </c>
      <c r="E103" s="88"/>
      <c r="F103" s="68" t="s">
        <v>3</v>
      </c>
      <c r="G103" s="126">
        <v>1</v>
      </c>
      <c r="H103" s="127" t="e">
        <f>IF(G103&gt;0,VLOOKUP(C103,'PPU '!$J$6:$O$98,5,FALSE)+VLOOKUP(C103,'PPU '!$J$6:$O$98,6,FALSE),0)</f>
        <v>#N/A</v>
      </c>
      <c r="I103" s="127" t="e">
        <f t="shared" si="1"/>
        <v>#N/A</v>
      </c>
    </row>
    <row r="104" spans="1:9">
      <c r="A104" s="66">
        <f>A101+1</f>
        <v>28</v>
      </c>
      <c r="B104" s="71" t="s">
        <v>336</v>
      </c>
      <c r="C104" s="121"/>
      <c r="D104" s="128" t="s">
        <v>337</v>
      </c>
      <c r="E104" s="129"/>
      <c r="F104" s="130"/>
      <c r="G104" s="131"/>
      <c r="H104" s="127">
        <f>IF(G104&gt;0,VLOOKUP(C104,'PPU '!$J$6:$O$98,5,FALSE)+VLOOKUP(C104,'PPU '!$J$6:$O$98,6,FALSE),0)</f>
        <v>0</v>
      </c>
      <c r="I104" s="127">
        <f t="shared" si="1"/>
        <v>0</v>
      </c>
    </row>
    <row r="105" spans="1:9" ht="25.5">
      <c r="A105" s="66">
        <f t="shared" ref="A105" si="2">A104+1</f>
        <v>29</v>
      </c>
      <c r="B105" s="71" t="s">
        <v>150</v>
      </c>
      <c r="C105" s="121"/>
      <c r="D105" s="128" t="s">
        <v>338</v>
      </c>
      <c r="E105" s="129" t="s">
        <v>339</v>
      </c>
      <c r="F105" s="130"/>
      <c r="G105" s="131"/>
      <c r="H105" s="127">
        <f>IF(G105&gt;0,VLOOKUP(C105,'PPU '!$J$6:$O$98,5,FALSE)+VLOOKUP(C105,'PPU '!$J$6:$O$98,6,FALSE),0)</f>
        <v>0</v>
      </c>
      <c r="I105" s="127">
        <f t="shared" si="1"/>
        <v>0</v>
      </c>
    </row>
    <row r="106" spans="1:9">
      <c r="A106" s="66"/>
      <c r="B106" s="68"/>
      <c r="C106" s="68" t="e">
        <f>VLOOKUP(D106,'PPU '!$K$8:$O$30,8,FALSE)</f>
        <v>#N/A</v>
      </c>
      <c r="D106" s="70" t="s">
        <v>17</v>
      </c>
      <c r="E106" s="88"/>
      <c r="F106" s="68" t="s">
        <v>4</v>
      </c>
      <c r="G106" s="126">
        <v>0.5</v>
      </c>
      <c r="H106" s="127" t="e">
        <f>IF(G106&gt;0,VLOOKUP(C106,'PPU '!$J$6:$O$98,5,FALSE)+VLOOKUP(C106,'PPU '!$J$6:$O$98,6,FALSE),0)</f>
        <v>#N/A</v>
      </c>
      <c r="I106" s="127" t="e">
        <f t="shared" si="1"/>
        <v>#N/A</v>
      </c>
    </row>
    <row r="107" spans="1:9">
      <c r="A107" s="66"/>
      <c r="B107" s="68"/>
      <c r="C107" s="68" t="e">
        <f>VLOOKUP(D107,'PPU '!$K$8:$O$30,8,FALSE)</f>
        <v>#N/A</v>
      </c>
      <c r="D107" s="70" t="s">
        <v>32</v>
      </c>
      <c r="E107" s="88"/>
      <c r="F107" s="68" t="s">
        <v>1</v>
      </c>
      <c r="G107" s="126">
        <v>0.57599999999999996</v>
      </c>
      <c r="H107" s="127" t="e">
        <f>IF(G107&gt;0,VLOOKUP(C107,'PPU '!$J$6:$O$98,5,FALSE)+VLOOKUP(C107,'PPU '!$J$6:$O$98,6,FALSE),0)</f>
        <v>#N/A</v>
      </c>
      <c r="I107" s="127" t="e">
        <f t="shared" si="1"/>
        <v>#N/A</v>
      </c>
    </row>
    <row r="108" spans="1:9">
      <c r="A108" s="66"/>
      <c r="B108" s="68"/>
      <c r="C108" s="68" t="e">
        <f>VLOOKUP(D108,'PPU '!$K$8:$O$30,8,FALSE)</f>
        <v>#N/A</v>
      </c>
      <c r="D108" s="70" t="s">
        <v>38</v>
      </c>
      <c r="E108" s="88"/>
      <c r="F108" s="68" t="s">
        <v>1</v>
      </c>
      <c r="G108" s="126">
        <v>0.57599999999999996</v>
      </c>
      <c r="H108" s="127" t="e">
        <f>IF(G108&gt;0,VLOOKUP(C108,'PPU '!$J$6:$O$98,5,FALSE)+VLOOKUP(C108,'PPU '!$J$6:$O$98,6,FALSE),0)</f>
        <v>#N/A</v>
      </c>
      <c r="I108" s="127" t="e">
        <f t="shared" si="1"/>
        <v>#N/A</v>
      </c>
    </row>
    <row r="109" spans="1:9" ht="38.25">
      <c r="A109" s="66">
        <f>A105+1</f>
        <v>30</v>
      </c>
      <c r="B109" s="71" t="s">
        <v>150</v>
      </c>
      <c r="C109" s="121"/>
      <c r="D109" s="128" t="s">
        <v>340</v>
      </c>
      <c r="E109" s="129" t="s">
        <v>327</v>
      </c>
      <c r="F109" s="130"/>
      <c r="G109" s="131"/>
      <c r="H109" s="127">
        <f>IF(G109&gt;0,VLOOKUP(C109,'PPU '!$J$6:$O$98,5,FALSE)+VLOOKUP(C109,'PPU '!$J$6:$O$98,6,FALSE),0)</f>
        <v>0</v>
      </c>
      <c r="I109" s="127">
        <f t="shared" si="1"/>
        <v>0</v>
      </c>
    </row>
    <row r="110" spans="1:9">
      <c r="A110" s="66"/>
      <c r="B110" s="68"/>
      <c r="C110" s="68" t="e">
        <f>VLOOKUP(D110,'PPU '!$K$8:$O$30,8,FALSE)</f>
        <v>#N/A</v>
      </c>
      <c r="D110" s="70" t="s">
        <v>15</v>
      </c>
      <c r="E110" s="88"/>
      <c r="F110" s="68" t="s">
        <v>4</v>
      </c>
      <c r="G110" s="126">
        <v>0.3</v>
      </c>
      <c r="H110" s="127" t="e">
        <f>IF(G110&gt;0,VLOOKUP(C110,'PPU '!$J$6:$O$98,5,FALSE)+VLOOKUP(C110,'PPU '!$J$6:$O$98,6,FALSE),0)</f>
        <v>#N/A</v>
      </c>
      <c r="I110" s="127" t="e">
        <f t="shared" si="1"/>
        <v>#N/A</v>
      </c>
    </row>
    <row r="111" spans="1:9">
      <c r="A111" s="66"/>
      <c r="B111" s="68"/>
      <c r="C111" s="68" t="e">
        <f>VLOOKUP(D111,'PPU '!$K$8:$O$30,8,FALSE)</f>
        <v>#N/A</v>
      </c>
      <c r="D111" s="70" t="s">
        <v>32</v>
      </c>
      <c r="E111" s="88"/>
      <c r="F111" s="68" t="s">
        <v>1</v>
      </c>
      <c r="G111" s="126">
        <v>7.1999999999999995E-2</v>
      </c>
      <c r="H111" s="127" t="e">
        <f>IF(G111&gt;0,VLOOKUP(C111,'PPU '!$J$6:$O$98,5,FALSE)+VLOOKUP(C111,'PPU '!$J$6:$O$98,6,FALSE),0)</f>
        <v>#N/A</v>
      </c>
      <c r="I111" s="127" t="e">
        <f t="shared" si="1"/>
        <v>#N/A</v>
      </c>
    </row>
    <row r="112" spans="1:9">
      <c r="A112" s="66"/>
      <c r="B112" s="68"/>
      <c r="C112" s="68" t="e">
        <f>VLOOKUP(D112,'PPU '!$K$8:$O$30,8,FALSE)</f>
        <v>#N/A</v>
      </c>
      <c r="D112" s="70" t="s">
        <v>38</v>
      </c>
      <c r="E112" s="88"/>
      <c r="F112" s="68" t="s">
        <v>1</v>
      </c>
      <c r="G112" s="126">
        <v>7.1999999999999995E-2</v>
      </c>
      <c r="H112" s="127" t="e">
        <f>IF(G112&gt;0,VLOOKUP(C112,'PPU '!$J$6:$O$98,5,FALSE)+VLOOKUP(C112,'PPU '!$J$6:$O$98,6,FALSE),0)</f>
        <v>#N/A</v>
      </c>
      <c r="I112" s="127" t="e">
        <f t="shared" si="1"/>
        <v>#N/A</v>
      </c>
    </row>
    <row r="113" spans="1:9" ht="25.5">
      <c r="A113" s="66">
        <f>A109+1</f>
        <v>31</v>
      </c>
      <c r="B113" s="71" t="s">
        <v>150</v>
      </c>
      <c r="C113" s="121"/>
      <c r="D113" s="128" t="s">
        <v>341</v>
      </c>
      <c r="E113" s="129" t="s">
        <v>342</v>
      </c>
      <c r="F113" s="130"/>
      <c r="G113" s="131"/>
      <c r="H113" s="127">
        <f>IF(G113&gt;0,VLOOKUP(C113,'PPU '!$J$6:$O$98,5,FALSE)+VLOOKUP(C113,'PPU '!$J$6:$O$98,6,FALSE),0)</f>
        <v>0</v>
      </c>
      <c r="I113" s="127">
        <f t="shared" si="1"/>
        <v>0</v>
      </c>
    </row>
    <row r="114" spans="1:9">
      <c r="A114" s="66"/>
      <c r="B114" s="68"/>
      <c r="C114" s="68" t="e">
        <f>VLOOKUP(D114,'PPU '!$K$8:$O$30,8,FALSE)</f>
        <v>#N/A</v>
      </c>
      <c r="D114" s="70" t="s">
        <v>15</v>
      </c>
      <c r="E114" s="88"/>
      <c r="F114" s="68" t="s">
        <v>4</v>
      </c>
      <c r="G114" s="126">
        <v>0.3</v>
      </c>
      <c r="H114" s="127" t="e">
        <f>IF(G114&gt;0,VLOOKUP(C114,'PPU '!$J$6:$O$98,5,FALSE)+VLOOKUP(C114,'PPU '!$J$6:$O$98,6,FALSE),0)</f>
        <v>#N/A</v>
      </c>
      <c r="I114" s="127" t="e">
        <f t="shared" si="1"/>
        <v>#N/A</v>
      </c>
    </row>
    <row r="115" spans="1:9">
      <c r="A115" s="66"/>
      <c r="B115" s="68"/>
      <c r="C115" s="68" t="e">
        <f>VLOOKUP(D115,'PPU '!$K$8:$O$30,8,FALSE)</f>
        <v>#N/A</v>
      </c>
      <c r="D115" s="70" t="s">
        <v>32</v>
      </c>
      <c r="E115" s="88"/>
      <c r="F115" s="68" t="s">
        <v>1</v>
      </c>
      <c r="G115" s="126">
        <v>7.1999999999999995E-2</v>
      </c>
      <c r="H115" s="127" t="e">
        <f>IF(G115&gt;0,VLOOKUP(C115,'PPU '!$J$6:$O$98,5,FALSE)+VLOOKUP(C115,'PPU '!$J$6:$O$98,6,FALSE),0)</f>
        <v>#N/A</v>
      </c>
      <c r="I115" s="127" t="e">
        <f t="shared" si="1"/>
        <v>#N/A</v>
      </c>
    </row>
    <row r="116" spans="1:9">
      <c r="A116" s="66"/>
      <c r="B116" s="68"/>
      <c r="C116" s="68" t="e">
        <f>VLOOKUP(D116,'PPU '!$K$8:$O$30,8,FALSE)</f>
        <v>#N/A</v>
      </c>
      <c r="D116" s="70" t="s">
        <v>38</v>
      </c>
      <c r="E116" s="88"/>
      <c r="F116" s="68" t="s">
        <v>1</v>
      </c>
      <c r="G116" s="126">
        <v>7.1999999999999995E-2</v>
      </c>
      <c r="H116" s="127" t="e">
        <f>IF(G116&gt;0,VLOOKUP(C116,'PPU '!$J$6:$O$98,5,FALSE)+VLOOKUP(C116,'PPU '!$J$6:$O$98,6,FALSE),0)</f>
        <v>#N/A</v>
      </c>
      <c r="I116" s="127" t="e">
        <f t="shared" si="1"/>
        <v>#N/A</v>
      </c>
    </row>
    <row r="117" spans="1:9">
      <c r="A117" s="66">
        <f>A113+1</f>
        <v>32</v>
      </c>
      <c r="B117" s="71" t="s">
        <v>150</v>
      </c>
      <c r="C117" s="121"/>
      <c r="D117" s="128" t="s">
        <v>343</v>
      </c>
      <c r="E117" s="129"/>
      <c r="F117" s="130"/>
      <c r="G117" s="131"/>
      <c r="H117" s="127">
        <f>IF(G117&gt;0,VLOOKUP(C117,'PPU '!$J$6:$O$98,5,FALSE)+VLOOKUP(C117,'PPU '!$J$6:$O$98,6,FALSE),0)</f>
        <v>0</v>
      </c>
      <c r="I117" s="127">
        <f t="shared" si="1"/>
        <v>0</v>
      </c>
    </row>
    <row r="118" spans="1:9">
      <c r="A118" s="66"/>
      <c r="B118" s="68"/>
      <c r="C118" s="68" t="e">
        <f>VLOOKUP(D118,'PPU '!$K$8:$O$30,8,FALSE)</f>
        <v>#N/A</v>
      </c>
      <c r="D118" s="70" t="s">
        <v>134</v>
      </c>
      <c r="E118" s="88"/>
      <c r="F118" s="68" t="s">
        <v>39</v>
      </c>
      <c r="G118" s="126">
        <v>0.3</v>
      </c>
      <c r="H118" s="127" t="e">
        <f>IF(G118&gt;0,VLOOKUP(C118,'PPU '!$J$6:$O$98,5,FALSE)+VLOOKUP(C118,'PPU '!$J$6:$O$98,6,FALSE),0)</f>
        <v>#N/A</v>
      </c>
      <c r="I118" s="127" t="e">
        <f t="shared" si="1"/>
        <v>#N/A</v>
      </c>
    </row>
    <row r="119" spans="1:9">
      <c r="A119" s="66">
        <f>A117+1</f>
        <v>33</v>
      </c>
      <c r="B119" s="71" t="s">
        <v>150</v>
      </c>
      <c r="C119" s="121"/>
      <c r="D119" s="128" t="s">
        <v>344</v>
      </c>
      <c r="E119" s="129"/>
      <c r="F119" s="130"/>
      <c r="G119" s="131"/>
      <c r="H119" s="127">
        <f>IF(G119&gt;0,VLOOKUP(C119,'PPU '!$J$6:$O$98,5,FALSE)+VLOOKUP(C119,'PPU '!$J$6:$O$98,6,FALSE),0)</f>
        <v>0</v>
      </c>
      <c r="I119" s="127">
        <f t="shared" si="1"/>
        <v>0</v>
      </c>
    </row>
    <row r="120" spans="1:9">
      <c r="A120" s="66"/>
      <c r="B120" s="68"/>
      <c r="C120" s="68" t="e">
        <f>VLOOKUP(D120,'PPU '!$K$8:$O$30,8,FALSE)</f>
        <v>#N/A</v>
      </c>
      <c r="D120" s="70" t="s">
        <v>134</v>
      </c>
      <c r="E120" s="88"/>
      <c r="F120" s="68" t="s">
        <v>39</v>
      </c>
      <c r="G120" s="126">
        <v>2</v>
      </c>
      <c r="H120" s="127" t="e">
        <f>IF(G120&gt;0,VLOOKUP(C120,'PPU '!$J$6:$O$98,5,FALSE)+VLOOKUP(C120,'PPU '!$J$6:$O$98,6,FALSE),0)</f>
        <v>#N/A</v>
      </c>
      <c r="I120" s="127" t="e">
        <f t="shared" si="1"/>
        <v>#N/A</v>
      </c>
    </row>
    <row r="121" spans="1:9" ht="25.5">
      <c r="A121" s="66">
        <f>A119+1</f>
        <v>34</v>
      </c>
      <c r="B121" s="71" t="s">
        <v>150</v>
      </c>
      <c r="C121" s="121"/>
      <c r="D121" s="128" t="s">
        <v>345</v>
      </c>
      <c r="E121" s="129" t="s">
        <v>346</v>
      </c>
      <c r="F121" s="130"/>
      <c r="G121" s="131"/>
      <c r="H121" s="127">
        <f>IF(G121&gt;0,VLOOKUP(C121,'PPU '!$J$6:$O$98,5,FALSE)+VLOOKUP(C121,'PPU '!$J$6:$O$98,6,FALSE),0)</f>
        <v>0</v>
      </c>
      <c r="I121" s="127">
        <f t="shared" si="1"/>
        <v>0</v>
      </c>
    </row>
    <row r="122" spans="1:9">
      <c r="A122" s="66"/>
      <c r="B122" s="68"/>
      <c r="C122" s="68" t="e">
        <f>VLOOKUP(D122,'PPU '!$K$8:$O$30,8,FALSE)</f>
        <v>#N/A</v>
      </c>
      <c r="D122" s="70" t="s">
        <v>15</v>
      </c>
      <c r="E122" s="88"/>
      <c r="F122" s="68" t="s">
        <v>4</v>
      </c>
      <c r="G122" s="126">
        <v>1.5</v>
      </c>
      <c r="H122" s="127" t="e">
        <f>IF(G122&gt;0,VLOOKUP(C122,'PPU '!$J$6:$O$98,5,FALSE)+VLOOKUP(C122,'PPU '!$J$6:$O$98,6,FALSE),0)</f>
        <v>#N/A</v>
      </c>
      <c r="I122" s="127" t="e">
        <f t="shared" si="1"/>
        <v>#N/A</v>
      </c>
    </row>
    <row r="123" spans="1:9">
      <c r="A123" s="66"/>
      <c r="B123" s="68"/>
      <c r="C123" s="68" t="e">
        <f>VLOOKUP(D123,'PPU '!$K$8:$O$30,8,FALSE)</f>
        <v>#N/A</v>
      </c>
      <c r="D123" s="70" t="s">
        <v>32</v>
      </c>
      <c r="E123" s="88"/>
      <c r="F123" s="68" t="s">
        <v>1</v>
      </c>
      <c r="G123" s="126">
        <v>0.57599999999999996</v>
      </c>
      <c r="H123" s="127" t="e">
        <f>IF(G123&gt;0,VLOOKUP(C123,'PPU '!$J$6:$O$98,5,FALSE)+VLOOKUP(C123,'PPU '!$J$6:$O$98,6,FALSE),0)</f>
        <v>#N/A</v>
      </c>
      <c r="I123" s="127" t="e">
        <f t="shared" si="1"/>
        <v>#N/A</v>
      </c>
    </row>
    <row r="124" spans="1:9">
      <c r="A124" s="66"/>
      <c r="B124" s="68"/>
      <c r="C124" s="68" t="e">
        <f>VLOOKUP(D124,'PPU '!$K$8:$O$30,8,FALSE)</f>
        <v>#N/A</v>
      </c>
      <c r="D124" s="70" t="s">
        <v>38</v>
      </c>
      <c r="E124" s="88"/>
      <c r="F124" s="68" t="s">
        <v>1</v>
      </c>
      <c r="G124" s="126">
        <v>0.57599999999999996</v>
      </c>
      <c r="H124" s="127" t="e">
        <f>IF(G124&gt;0,VLOOKUP(C124,'PPU '!$J$6:$O$98,5,FALSE)+VLOOKUP(C124,'PPU '!$J$6:$O$98,6,FALSE),0)</f>
        <v>#N/A</v>
      </c>
      <c r="I124" s="127" t="e">
        <f t="shared" si="1"/>
        <v>#N/A</v>
      </c>
    </row>
    <row r="125" spans="1:9" ht="25.5">
      <c r="A125" s="66">
        <v>35</v>
      </c>
      <c r="B125" s="71" t="s">
        <v>150</v>
      </c>
      <c r="C125" s="121"/>
      <c r="D125" s="128" t="s">
        <v>347</v>
      </c>
      <c r="E125" s="129" t="s">
        <v>346</v>
      </c>
      <c r="F125" s="130"/>
      <c r="G125" s="131"/>
      <c r="H125" s="127">
        <f>IF(G125&gt;0,VLOOKUP(C125,'PPU '!$J$6:$O$98,5,FALSE)+VLOOKUP(C125,'PPU '!$J$6:$O$98,6,FALSE),0)</f>
        <v>0</v>
      </c>
      <c r="I125" s="127">
        <f t="shared" si="1"/>
        <v>0</v>
      </c>
    </row>
    <row r="126" spans="1:9">
      <c r="A126" s="66"/>
      <c r="B126" s="68"/>
      <c r="C126" s="68" t="e">
        <f>VLOOKUP(D126,'PPU '!$K$8:$O$30,8,FALSE)</f>
        <v>#N/A</v>
      </c>
      <c r="D126" s="70" t="s">
        <v>15</v>
      </c>
      <c r="E126" s="88"/>
      <c r="F126" s="68" t="s">
        <v>4</v>
      </c>
      <c r="G126" s="126">
        <v>1.5</v>
      </c>
      <c r="H126" s="127" t="e">
        <f>IF(G126&gt;0,VLOOKUP(C126,'PPU '!$J$6:$O$98,5,FALSE)+VLOOKUP(C126,'PPU '!$J$6:$O$98,6,FALSE),0)</f>
        <v>#N/A</v>
      </c>
      <c r="I126" s="127" t="e">
        <f t="shared" si="1"/>
        <v>#N/A</v>
      </c>
    </row>
    <row r="127" spans="1:9">
      <c r="A127" s="66"/>
      <c r="B127" s="68"/>
      <c r="C127" s="68" t="e">
        <f>VLOOKUP(D127,'PPU '!$K$8:$O$30,8,FALSE)</f>
        <v>#N/A</v>
      </c>
      <c r="D127" s="70" t="s">
        <v>32</v>
      </c>
      <c r="E127" s="88"/>
      <c r="F127" s="68" t="s">
        <v>1</v>
      </c>
      <c r="G127" s="126">
        <v>0.57599999999999996</v>
      </c>
      <c r="H127" s="127" t="e">
        <f>IF(G127&gt;0,VLOOKUP(C127,'PPU '!$J$6:$O$98,5,FALSE)+VLOOKUP(C127,'PPU '!$J$6:$O$98,6,FALSE),0)</f>
        <v>#N/A</v>
      </c>
      <c r="I127" s="127" t="e">
        <f t="shared" si="1"/>
        <v>#N/A</v>
      </c>
    </row>
    <row r="128" spans="1:9">
      <c r="A128" s="66"/>
      <c r="B128" s="68"/>
      <c r="C128" s="68" t="e">
        <f>VLOOKUP(D128,'PPU '!$K$8:$O$30,8,FALSE)</f>
        <v>#N/A</v>
      </c>
      <c r="D128" s="70" t="s">
        <v>38</v>
      </c>
      <c r="E128" s="88"/>
      <c r="F128" s="68" t="s">
        <v>1</v>
      </c>
      <c r="G128" s="126">
        <v>0.57599999999999996</v>
      </c>
      <c r="H128" s="127" t="e">
        <f>IF(G128&gt;0,VLOOKUP(C128,'PPU '!$J$6:$O$98,5,FALSE)+VLOOKUP(C128,'PPU '!$J$6:$O$98,6,FALSE),0)</f>
        <v>#N/A</v>
      </c>
      <c r="I128" s="127" t="e">
        <f t="shared" si="1"/>
        <v>#N/A</v>
      </c>
    </row>
    <row r="129" spans="1:9" ht="38.25">
      <c r="A129" s="66">
        <f>A125+1</f>
        <v>36</v>
      </c>
      <c r="B129" s="71" t="s">
        <v>150</v>
      </c>
      <c r="C129" s="121"/>
      <c r="D129" s="128" t="s">
        <v>348</v>
      </c>
      <c r="E129" s="129" t="s">
        <v>349</v>
      </c>
      <c r="F129" s="130"/>
      <c r="G129" s="131"/>
      <c r="H129" s="127">
        <f>IF(G129&gt;0,VLOOKUP(C129,'PPU '!$J$6:$O$98,5,FALSE)+VLOOKUP(C129,'PPU '!$J$6:$O$98,6,FALSE),0)</f>
        <v>0</v>
      </c>
      <c r="I129" s="127">
        <f t="shared" si="1"/>
        <v>0</v>
      </c>
    </row>
    <row r="130" spans="1:9">
      <c r="A130" s="66"/>
      <c r="B130" s="68"/>
      <c r="C130" s="68" t="e">
        <f>VLOOKUP(D130,'PPU '!$K$8:$O$30,8,FALSE)</f>
        <v>#N/A</v>
      </c>
      <c r="D130" s="70" t="s">
        <v>15</v>
      </c>
      <c r="E130" s="88"/>
      <c r="F130" s="68" t="s">
        <v>4</v>
      </c>
      <c r="G130" s="126">
        <v>23</v>
      </c>
      <c r="H130" s="127" t="e">
        <f>IF(G130&gt;0,VLOOKUP(C130,'PPU '!$J$6:$O$98,5,FALSE)+VLOOKUP(C130,'PPU '!$J$6:$O$98,6,FALSE),0)</f>
        <v>#N/A</v>
      </c>
      <c r="I130" s="127" t="e">
        <f t="shared" si="1"/>
        <v>#N/A</v>
      </c>
    </row>
    <row r="131" spans="1:9">
      <c r="A131" s="66"/>
      <c r="B131" s="68"/>
      <c r="C131" s="68" t="e">
        <f>VLOOKUP(D131,'PPU '!$K$8:$O$30,8,FALSE)</f>
        <v>#N/A</v>
      </c>
      <c r="D131" s="70" t="s">
        <v>32</v>
      </c>
      <c r="E131" s="88"/>
      <c r="F131" s="68" t="s">
        <v>1</v>
      </c>
      <c r="G131" s="126">
        <v>8.8320000000000007</v>
      </c>
      <c r="H131" s="127" t="e">
        <f>IF(G131&gt;0,VLOOKUP(C131,'PPU '!$J$6:$O$98,5,FALSE)+VLOOKUP(C131,'PPU '!$J$6:$O$98,6,FALSE),0)</f>
        <v>#N/A</v>
      </c>
      <c r="I131" s="127" t="e">
        <f t="shared" si="1"/>
        <v>#N/A</v>
      </c>
    </row>
    <row r="132" spans="1:9">
      <c r="A132" s="66"/>
      <c r="B132" s="68"/>
      <c r="C132" s="68" t="e">
        <f>VLOOKUP(D132,'PPU '!$K$8:$O$30,8,FALSE)</f>
        <v>#N/A</v>
      </c>
      <c r="D132" s="70" t="s">
        <v>38</v>
      </c>
      <c r="E132" s="88"/>
      <c r="F132" s="68" t="s">
        <v>1</v>
      </c>
      <c r="G132" s="126">
        <v>8.8320000000000007</v>
      </c>
      <c r="H132" s="127" t="e">
        <f>IF(G132&gt;0,VLOOKUP(C132,'PPU '!$J$6:$O$98,5,FALSE)+VLOOKUP(C132,'PPU '!$J$6:$O$98,6,FALSE),0)</f>
        <v>#N/A</v>
      </c>
      <c r="I132" s="127" t="e">
        <f t="shared" si="1"/>
        <v>#N/A</v>
      </c>
    </row>
    <row r="133" spans="1:9" ht="38.25">
      <c r="A133" s="66">
        <f>A129+1</f>
        <v>37</v>
      </c>
      <c r="B133" s="71" t="s">
        <v>150</v>
      </c>
      <c r="C133" s="121"/>
      <c r="D133" s="128" t="s">
        <v>350</v>
      </c>
      <c r="E133" s="129" t="s">
        <v>351</v>
      </c>
      <c r="F133" s="130"/>
      <c r="G133" s="131"/>
      <c r="H133" s="127">
        <f>IF(G133&gt;0,VLOOKUP(C133,'PPU '!$J$6:$O$98,5,FALSE)+VLOOKUP(C133,'PPU '!$J$6:$O$98,6,FALSE),0)</f>
        <v>0</v>
      </c>
      <c r="I133" s="127">
        <f t="shared" si="1"/>
        <v>0</v>
      </c>
    </row>
    <row r="134" spans="1:9">
      <c r="A134" s="66"/>
      <c r="B134" s="68"/>
      <c r="C134" s="68" t="e">
        <f>VLOOKUP(D134,'PPU '!$K$8:$O$30,8,FALSE)</f>
        <v>#N/A</v>
      </c>
      <c r="D134" s="70" t="s">
        <v>15</v>
      </c>
      <c r="E134" s="88"/>
      <c r="F134" s="68" t="s">
        <v>4</v>
      </c>
      <c r="G134" s="126">
        <v>0.6</v>
      </c>
      <c r="H134" s="127" t="e">
        <f>IF(G134&gt;0,VLOOKUP(C134,'PPU '!$J$6:$O$98,5,FALSE)+VLOOKUP(C134,'PPU '!$J$6:$O$98,6,FALSE),0)</f>
        <v>#N/A</v>
      </c>
      <c r="I134" s="127" t="e">
        <f t="shared" si="1"/>
        <v>#N/A</v>
      </c>
    </row>
    <row r="135" spans="1:9">
      <c r="A135" s="66"/>
      <c r="B135" s="68"/>
      <c r="C135" s="68" t="e">
        <f>VLOOKUP(D135,'PPU '!$K$8:$O$30,8,FALSE)</f>
        <v>#N/A</v>
      </c>
      <c r="D135" s="70" t="s">
        <v>32</v>
      </c>
      <c r="E135" s="88"/>
      <c r="F135" s="68" t="s">
        <v>1</v>
      </c>
      <c r="G135" s="126">
        <v>0.14399999999999999</v>
      </c>
      <c r="H135" s="127" t="e">
        <f>IF(G135&gt;0,VLOOKUP(C135,'PPU '!$J$6:$O$98,5,FALSE)+VLOOKUP(C135,'PPU '!$J$6:$O$98,6,FALSE),0)</f>
        <v>#N/A</v>
      </c>
      <c r="I135" s="127" t="e">
        <f t="shared" si="1"/>
        <v>#N/A</v>
      </c>
    </row>
    <row r="136" spans="1:9">
      <c r="A136" s="66"/>
      <c r="B136" s="68"/>
      <c r="C136" s="68" t="e">
        <f>VLOOKUP(D136,'PPU '!$K$8:$O$30,8,FALSE)</f>
        <v>#N/A</v>
      </c>
      <c r="D136" s="70" t="s">
        <v>38</v>
      </c>
      <c r="E136" s="88"/>
      <c r="F136" s="68" t="s">
        <v>1</v>
      </c>
      <c r="G136" s="126">
        <v>0.14399999999999999</v>
      </c>
      <c r="H136" s="127" t="e">
        <f>IF(G136&gt;0,VLOOKUP(C136,'PPU '!$J$6:$O$98,5,FALSE)+VLOOKUP(C136,'PPU '!$J$6:$O$98,6,FALSE),0)</f>
        <v>#N/A</v>
      </c>
      <c r="I136" s="127" t="e">
        <f t="shared" si="1"/>
        <v>#N/A</v>
      </c>
    </row>
    <row r="137" spans="1:9" ht="25.5">
      <c r="A137" s="66">
        <f>A133+1</f>
        <v>38</v>
      </c>
      <c r="B137" s="71" t="s">
        <v>148</v>
      </c>
      <c r="C137" s="121"/>
      <c r="D137" s="128" t="s">
        <v>352</v>
      </c>
      <c r="E137" s="129"/>
      <c r="F137" s="130"/>
      <c r="G137" s="131"/>
      <c r="H137" s="127">
        <f>IF(G137&gt;0,VLOOKUP(C137,'PPU '!$J$6:$O$98,5,FALSE)+VLOOKUP(C137,'PPU '!$J$6:$O$98,6,FALSE),0)</f>
        <v>0</v>
      </c>
      <c r="I137" s="127">
        <f t="shared" si="1"/>
        <v>0</v>
      </c>
    </row>
    <row r="138" spans="1:9">
      <c r="A138" s="66"/>
      <c r="B138" s="67"/>
      <c r="C138" s="68" t="e">
        <f>VLOOKUP(D138,'PPU '!$K$8:$O$30,8,FALSE)</f>
        <v>#N/A</v>
      </c>
      <c r="D138" s="70" t="s">
        <v>133</v>
      </c>
      <c r="E138" s="88"/>
      <c r="F138" s="68" t="s">
        <v>2</v>
      </c>
      <c r="G138" s="126">
        <v>0.60000000000000009</v>
      </c>
      <c r="H138" s="127" t="e">
        <f>IF(G138&gt;0,VLOOKUP(C138,'PPU '!$J$6:$O$98,5,FALSE)+VLOOKUP(C138,'PPU '!$J$6:$O$98,6,FALSE),0)</f>
        <v>#N/A</v>
      </c>
      <c r="I138" s="127" t="e">
        <f t="shared" si="1"/>
        <v>#N/A</v>
      </c>
    </row>
    <row r="139" spans="1:9" ht="38.25">
      <c r="A139" s="66">
        <f>A137+1</f>
        <v>39</v>
      </c>
      <c r="B139" s="71" t="s">
        <v>150</v>
      </c>
      <c r="C139" s="110"/>
      <c r="D139" s="128" t="s">
        <v>353</v>
      </c>
      <c r="E139" s="129"/>
      <c r="F139" s="130"/>
      <c r="G139" s="131"/>
      <c r="H139" s="127">
        <f>IF(G139&gt;0,VLOOKUP(C139,'PPU '!$J$6:$O$98,5,FALSE)+VLOOKUP(C139,'PPU '!$J$6:$O$98,6,FALSE),0)</f>
        <v>0</v>
      </c>
      <c r="I139" s="127">
        <f t="shared" si="1"/>
        <v>0</v>
      </c>
    </row>
    <row r="140" spans="1:9">
      <c r="A140" s="66"/>
      <c r="B140" s="68"/>
      <c r="C140" s="68" t="e">
        <f>VLOOKUP(D140,'PPU '!$K$8:$O$30,8,FALSE)</f>
        <v>#N/A</v>
      </c>
      <c r="D140" s="70" t="s">
        <v>11</v>
      </c>
      <c r="E140" s="88"/>
      <c r="F140" s="68" t="s">
        <v>3</v>
      </c>
      <c r="G140" s="126">
        <v>1</v>
      </c>
      <c r="H140" s="127" t="e">
        <f>IF(G140&gt;0,VLOOKUP(C140,'PPU '!$J$6:$O$98,5,FALSE)+VLOOKUP(C140,'PPU '!$J$6:$O$98,6,FALSE),0)</f>
        <v>#N/A</v>
      </c>
      <c r="I140" s="127" t="e">
        <f t="shared" si="1"/>
        <v>#N/A</v>
      </c>
    </row>
    <row r="141" spans="1:9">
      <c r="A141" s="66"/>
      <c r="B141" s="68"/>
      <c r="C141" s="68" t="e">
        <f>VLOOKUP(D141,'PPU '!$K$8:$O$30,8,FALSE)</f>
        <v>#N/A</v>
      </c>
      <c r="D141" s="70" t="s">
        <v>133</v>
      </c>
      <c r="E141" s="88"/>
      <c r="F141" s="68" t="s">
        <v>2</v>
      </c>
      <c r="G141" s="126">
        <v>0.60000000000000009</v>
      </c>
      <c r="H141" s="127" t="e">
        <f>IF(G141&gt;0,VLOOKUP(C141,'PPU '!$J$6:$O$98,5,FALSE)+VLOOKUP(C141,'PPU '!$J$6:$O$98,6,FALSE),0)</f>
        <v>#N/A</v>
      </c>
      <c r="I141" s="127" t="e">
        <f t="shared" si="1"/>
        <v>#N/A</v>
      </c>
    </row>
    <row r="142" spans="1:9">
      <c r="A142" s="66"/>
      <c r="B142" s="68"/>
      <c r="C142" s="68" t="e">
        <f>VLOOKUP(D142,'PPU '!$K$8:$O$30,8,FALSE)</f>
        <v>#N/A</v>
      </c>
      <c r="D142" s="70" t="s">
        <v>17</v>
      </c>
      <c r="E142" s="88"/>
      <c r="F142" s="68" t="s">
        <v>4</v>
      </c>
      <c r="G142" s="126">
        <v>1.5</v>
      </c>
      <c r="H142" s="127" t="e">
        <f>IF(G142&gt;0,VLOOKUP(C142,'PPU '!$J$6:$O$98,5,FALSE)+VLOOKUP(C142,'PPU '!$J$6:$O$98,6,FALSE),0)</f>
        <v>#N/A</v>
      </c>
      <c r="I142" s="127" t="e">
        <f t="shared" si="1"/>
        <v>#N/A</v>
      </c>
    </row>
    <row r="143" spans="1:9">
      <c r="A143" s="66"/>
      <c r="B143" s="68"/>
      <c r="C143" s="68" t="e">
        <f>VLOOKUP(D143,'PPU '!$K$8:$O$30,8,FALSE)</f>
        <v>#N/A</v>
      </c>
      <c r="D143" s="70" t="s">
        <v>32</v>
      </c>
      <c r="E143" s="88"/>
      <c r="F143" s="68" t="s">
        <v>1</v>
      </c>
      <c r="G143" s="126">
        <v>2.1599999999999997</v>
      </c>
      <c r="H143" s="127" t="e">
        <f>IF(G143&gt;0,VLOOKUP(C143,'PPU '!$J$6:$O$98,5,FALSE)+VLOOKUP(C143,'PPU '!$J$6:$O$98,6,FALSE),0)</f>
        <v>#N/A</v>
      </c>
      <c r="I143" s="127" t="e">
        <f t="shared" ref="I143:I206" si="3">H143*G143</f>
        <v>#N/A</v>
      </c>
    </row>
    <row r="144" spans="1:9">
      <c r="A144" s="66"/>
      <c r="B144" s="68"/>
      <c r="C144" s="68" t="e">
        <f>VLOOKUP(D144,'PPU '!$K$8:$O$30,8,FALSE)</f>
        <v>#N/A</v>
      </c>
      <c r="D144" s="70" t="s">
        <v>38</v>
      </c>
      <c r="E144" s="88"/>
      <c r="F144" s="68" t="s">
        <v>1</v>
      </c>
      <c r="G144" s="126">
        <v>2.1599999999999997</v>
      </c>
      <c r="H144" s="127" t="e">
        <f>IF(G144&gt;0,VLOOKUP(C144,'PPU '!$J$6:$O$98,5,FALSE)+VLOOKUP(C144,'PPU '!$J$6:$O$98,6,FALSE),0)</f>
        <v>#N/A</v>
      </c>
      <c r="I144" s="127" t="e">
        <f t="shared" si="3"/>
        <v>#N/A</v>
      </c>
    </row>
    <row r="145" spans="1:9" ht="331.5">
      <c r="A145" s="66">
        <v>40</v>
      </c>
      <c r="B145" s="71" t="s">
        <v>148</v>
      </c>
      <c r="C145" s="110"/>
      <c r="D145" s="72" t="s">
        <v>354</v>
      </c>
      <c r="E145" s="129"/>
      <c r="F145" s="130"/>
      <c r="G145" s="131"/>
      <c r="H145" s="127">
        <f>IF(G145&gt;0,VLOOKUP(C145,'PPU '!$J$6:$O$98,5,FALSE)+VLOOKUP(C145,'PPU '!$J$6:$O$98,6,FALSE),0)</f>
        <v>0</v>
      </c>
      <c r="I145" s="127">
        <f t="shared" si="3"/>
        <v>0</v>
      </c>
    </row>
    <row r="146" spans="1:9">
      <c r="A146" s="66"/>
      <c r="B146" s="67"/>
      <c r="C146" s="68" t="e">
        <f>VLOOKUP(D146,'PPU '!$K$8:$O$30,8,FALSE)</f>
        <v>#N/A</v>
      </c>
      <c r="D146" s="70" t="s">
        <v>29</v>
      </c>
      <c r="E146" s="88"/>
      <c r="F146" s="68" t="s">
        <v>1</v>
      </c>
      <c r="G146" s="126">
        <v>9.84</v>
      </c>
      <c r="H146" s="127" t="e">
        <f>IF(G146&gt;0,VLOOKUP(C146,'PPU '!$J$6:$O$98,5,FALSE)+VLOOKUP(C146,'PPU '!$J$6:$O$98,6,FALSE),0)</f>
        <v>#N/A</v>
      </c>
      <c r="I146" s="127" t="e">
        <f t="shared" si="3"/>
        <v>#N/A</v>
      </c>
    </row>
    <row r="147" spans="1:9" ht="25.5">
      <c r="A147" s="66">
        <f>A145+1</f>
        <v>41</v>
      </c>
      <c r="B147" s="71" t="s">
        <v>251</v>
      </c>
      <c r="C147" s="121"/>
      <c r="D147" s="132" t="s">
        <v>355</v>
      </c>
      <c r="E147" s="129"/>
      <c r="F147" s="130"/>
      <c r="G147" s="131"/>
      <c r="H147" s="127">
        <f>IF(G147&gt;0,VLOOKUP(C147,'PPU '!$J$6:$O$98,5,FALSE)+VLOOKUP(C147,'PPU '!$J$6:$O$98,6,FALSE),0)</f>
        <v>0</v>
      </c>
      <c r="I147" s="127">
        <f t="shared" si="3"/>
        <v>0</v>
      </c>
    </row>
    <row r="148" spans="1:9">
      <c r="A148" s="66"/>
      <c r="B148" s="67"/>
      <c r="C148" s="68" t="e">
        <f>VLOOKUP(D148,'PPU '!$K$8:$O$30,8,FALSE)</f>
        <v>#N/A</v>
      </c>
      <c r="D148" s="70" t="s">
        <v>136</v>
      </c>
      <c r="E148" s="88"/>
      <c r="F148" s="68" t="s">
        <v>3</v>
      </c>
      <c r="G148" s="126">
        <v>1</v>
      </c>
      <c r="H148" s="127" t="e">
        <f>IF(G148&gt;0,VLOOKUP(C148,'PPU '!$J$6:$O$98,5,FALSE)+VLOOKUP(C148,'PPU '!$J$6:$O$98,6,FALSE),0)</f>
        <v>#N/A</v>
      </c>
      <c r="I148" s="127" t="e">
        <f t="shared" si="3"/>
        <v>#N/A</v>
      </c>
    </row>
    <row r="149" spans="1:9">
      <c r="A149" s="66">
        <f>A147+1</f>
        <v>42</v>
      </c>
      <c r="B149" s="71" t="s">
        <v>150</v>
      </c>
      <c r="C149" s="121"/>
      <c r="D149" s="132" t="s">
        <v>356</v>
      </c>
      <c r="E149" s="129"/>
      <c r="F149" s="130"/>
      <c r="G149" s="131"/>
      <c r="H149" s="127">
        <f>IF(G149&gt;0,VLOOKUP(C149,'PPU '!$J$6:$O$98,5,FALSE)+VLOOKUP(C149,'PPU '!$J$6:$O$98,6,FALSE),0)</f>
        <v>0</v>
      </c>
      <c r="I149" s="127">
        <f t="shared" si="3"/>
        <v>0</v>
      </c>
    </row>
    <row r="150" spans="1:9" ht="25.5">
      <c r="A150" s="66"/>
      <c r="B150" s="67"/>
      <c r="C150" s="68" t="e">
        <f>VLOOKUP(D150,'PPU '!$K$8:$O$30,8,FALSE)</f>
        <v>#N/A</v>
      </c>
      <c r="D150" s="70" t="s">
        <v>127</v>
      </c>
      <c r="E150" s="88"/>
      <c r="F150" s="68" t="s">
        <v>39</v>
      </c>
      <c r="G150" s="126">
        <v>1</v>
      </c>
      <c r="H150" s="127" t="e">
        <f>IF(G150&gt;0,VLOOKUP(C150,'PPU '!$J$6:$O$98,5,FALSE)+VLOOKUP(C150,'PPU '!$J$6:$O$98,6,FALSE),0)</f>
        <v>#N/A</v>
      </c>
      <c r="I150" s="127" t="e">
        <f t="shared" si="3"/>
        <v>#N/A</v>
      </c>
    </row>
    <row r="151" spans="1:9">
      <c r="A151" s="66">
        <f>A149+1</f>
        <v>43</v>
      </c>
      <c r="B151" s="71" t="s">
        <v>150</v>
      </c>
      <c r="C151" s="121"/>
      <c r="D151" s="132" t="s">
        <v>357</v>
      </c>
      <c r="E151" s="129"/>
      <c r="F151" s="130"/>
      <c r="G151" s="131"/>
      <c r="H151" s="127">
        <f>IF(G151&gt;0,VLOOKUP(C151,'PPU '!$J$6:$O$98,5,FALSE)+VLOOKUP(C151,'PPU '!$J$6:$O$98,6,FALSE),0)</f>
        <v>0</v>
      </c>
      <c r="I151" s="127">
        <f t="shared" si="3"/>
        <v>0</v>
      </c>
    </row>
    <row r="152" spans="1:9" ht="25.5">
      <c r="A152" s="66"/>
      <c r="B152" s="67"/>
      <c r="C152" s="68" t="e">
        <f>VLOOKUP(D152,'PPU '!$K$8:$O$30,8,FALSE)</f>
        <v>#N/A</v>
      </c>
      <c r="D152" s="70" t="s">
        <v>127</v>
      </c>
      <c r="E152" s="88"/>
      <c r="F152" s="68" t="s">
        <v>39</v>
      </c>
      <c r="G152" s="126">
        <v>1</v>
      </c>
      <c r="H152" s="127" t="e">
        <f>IF(G152&gt;0,VLOOKUP(C152,'PPU '!$J$6:$O$98,5,FALSE)+VLOOKUP(C152,'PPU '!$J$6:$O$98,6,FALSE),0)</f>
        <v>#N/A</v>
      </c>
      <c r="I152" s="127" t="e">
        <f t="shared" si="3"/>
        <v>#N/A</v>
      </c>
    </row>
    <row r="153" spans="1:9" ht="165.75">
      <c r="A153" s="66">
        <f>A151+1</f>
        <v>44</v>
      </c>
      <c r="B153" s="73" t="s">
        <v>148</v>
      </c>
      <c r="C153" s="133"/>
      <c r="D153" s="72" t="s">
        <v>358</v>
      </c>
      <c r="E153" s="129"/>
      <c r="F153" s="130"/>
      <c r="G153" s="131"/>
      <c r="H153" s="127">
        <f>IF(G153&gt;0,VLOOKUP(C153,'PPU '!$J$6:$O$98,5,FALSE)+VLOOKUP(C153,'PPU '!$J$6:$O$98,6,FALSE),0)</f>
        <v>0</v>
      </c>
      <c r="I153" s="127">
        <f t="shared" si="3"/>
        <v>0</v>
      </c>
    </row>
    <row r="154" spans="1:9">
      <c r="A154" s="66"/>
      <c r="B154" s="67"/>
      <c r="C154" s="68" t="e">
        <f>VLOOKUP(D154,'PPU '!$K$8:$O$30,8,FALSE)</f>
        <v>#N/A</v>
      </c>
      <c r="D154" s="70" t="s">
        <v>29</v>
      </c>
      <c r="E154" s="88"/>
      <c r="F154" s="68" t="s">
        <v>1</v>
      </c>
      <c r="G154" s="126">
        <v>6.48</v>
      </c>
      <c r="H154" s="127" t="e">
        <f>IF(G154&gt;0,VLOOKUP(C154,'PPU '!$J$6:$O$98,5,FALSE)+VLOOKUP(C154,'PPU '!$J$6:$O$98,6,FALSE),0)</f>
        <v>#N/A</v>
      </c>
      <c r="I154" s="127" t="e">
        <f t="shared" si="3"/>
        <v>#N/A</v>
      </c>
    </row>
    <row r="155" spans="1:9" ht="38.25">
      <c r="A155" s="66">
        <f>A153+1</f>
        <v>45</v>
      </c>
      <c r="B155" s="66" t="s">
        <v>150</v>
      </c>
      <c r="C155" s="88"/>
      <c r="D155" s="132" t="s">
        <v>359</v>
      </c>
      <c r="E155" s="88" t="s">
        <v>360</v>
      </c>
      <c r="F155" s="68"/>
      <c r="G155" s="126"/>
      <c r="H155" s="127">
        <f>IF(G155&gt;0,VLOOKUP(C155,'PPU '!$J$6:$O$98,5,FALSE)+VLOOKUP(C155,'PPU '!$J$6:$O$98,6,FALSE),0)</f>
        <v>0</v>
      </c>
      <c r="I155" s="127">
        <f t="shared" si="3"/>
        <v>0</v>
      </c>
    </row>
    <row r="156" spans="1:9">
      <c r="A156" s="66"/>
      <c r="B156" s="67"/>
      <c r="C156" s="68" t="e">
        <f>VLOOKUP(D156,'PPU '!$K$8:$O$30,8,FALSE)</f>
        <v>#N/A</v>
      </c>
      <c r="D156" s="70" t="s">
        <v>10</v>
      </c>
      <c r="E156" s="88"/>
      <c r="F156" s="68" t="s">
        <v>3</v>
      </c>
      <c r="G156" s="126">
        <v>2</v>
      </c>
      <c r="H156" s="127" t="e">
        <f>IF(G156&gt;0,VLOOKUP(C156,'PPU '!$J$6:$O$98,5,FALSE)+VLOOKUP(C156,'PPU '!$J$6:$O$98,6,FALSE),0)</f>
        <v>#N/A</v>
      </c>
      <c r="I156" s="127" t="e">
        <f t="shared" si="3"/>
        <v>#N/A</v>
      </c>
    </row>
    <row r="157" spans="1:9" ht="38.25">
      <c r="A157" s="66">
        <f>A155+1</f>
        <v>46</v>
      </c>
      <c r="B157" s="66" t="s">
        <v>150</v>
      </c>
      <c r="C157" s="88"/>
      <c r="D157" s="132" t="s">
        <v>361</v>
      </c>
      <c r="E157" s="88" t="s">
        <v>362</v>
      </c>
      <c r="F157" s="68"/>
      <c r="G157" s="126"/>
      <c r="H157" s="127">
        <f>IF(G157&gt;0,VLOOKUP(C157,'PPU '!$J$6:$O$98,5,FALSE)+VLOOKUP(C157,'PPU '!$J$6:$O$98,6,FALSE),0)</f>
        <v>0</v>
      </c>
      <c r="I157" s="127">
        <f t="shared" si="3"/>
        <v>0</v>
      </c>
    </row>
    <row r="158" spans="1:9">
      <c r="A158" s="66"/>
      <c r="B158" s="67"/>
      <c r="C158" s="68" t="e">
        <f>VLOOKUP(D158,'PPU '!$K$8:$O$30,8,FALSE)</f>
        <v>#N/A</v>
      </c>
      <c r="D158" s="70" t="s">
        <v>19</v>
      </c>
      <c r="E158" s="88"/>
      <c r="F158" s="68" t="s">
        <v>3</v>
      </c>
      <c r="G158" s="126">
        <v>2</v>
      </c>
      <c r="H158" s="127" t="e">
        <f>IF(G158&gt;0,VLOOKUP(C158,'PPU '!$J$6:$O$98,5,FALSE)+VLOOKUP(C158,'PPU '!$J$6:$O$98,6,FALSE),0)</f>
        <v>#N/A</v>
      </c>
      <c r="I158" s="127" t="e">
        <f t="shared" si="3"/>
        <v>#N/A</v>
      </c>
    </row>
    <row r="159" spans="1:9" ht="38.25">
      <c r="A159" s="66">
        <f>A157+1</f>
        <v>47</v>
      </c>
      <c r="B159" s="66" t="s">
        <v>150</v>
      </c>
      <c r="C159" s="88"/>
      <c r="D159" s="132" t="s">
        <v>363</v>
      </c>
      <c r="E159" s="88"/>
      <c r="F159" s="68"/>
      <c r="G159" s="126"/>
      <c r="H159" s="127">
        <f>IF(G159&gt;0,VLOOKUP(C159,'PPU '!$J$6:$O$98,5,FALSE)+VLOOKUP(C159,'PPU '!$J$6:$O$98,6,FALSE),0)</f>
        <v>0</v>
      </c>
      <c r="I159" s="127">
        <f t="shared" si="3"/>
        <v>0</v>
      </c>
    </row>
    <row r="160" spans="1:9">
      <c r="A160" s="66"/>
      <c r="B160" s="67"/>
      <c r="C160" s="68" t="e">
        <f>VLOOKUP(D160,'PPU '!$K$8:$O$30,8,FALSE)</f>
        <v>#N/A</v>
      </c>
      <c r="D160" s="70" t="s">
        <v>10</v>
      </c>
      <c r="E160" s="88"/>
      <c r="F160" s="68" t="s">
        <v>3</v>
      </c>
      <c r="G160" s="126">
        <v>7</v>
      </c>
      <c r="H160" s="127" t="e">
        <f>IF(G160&gt;0,VLOOKUP(C160,'PPU '!$J$6:$O$98,5,FALSE)+VLOOKUP(C160,'PPU '!$J$6:$O$98,6,FALSE),0)</f>
        <v>#N/A</v>
      </c>
      <c r="I160" s="127" t="e">
        <f t="shared" si="3"/>
        <v>#N/A</v>
      </c>
    </row>
    <row r="161" spans="1:9" ht="38.25">
      <c r="A161" s="66">
        <f>A159+1</f>
        <v>48</v>
      </c>
      <c r="B161" s="66" t="s">
        <v>150</v>
      </c>
      <c r="C161" s="88"/>
      <c r="D161" s="132" t="s">
        <v>364</v>
      </c>
      <c r="E161" s="88" t="s">
        <v>327</v>
      </c>
      <c r="F161" s="68"/>
      <c r="G161" s="126"/>
      <c r="H161" s="127">
        <f>IF(G161&gt;0,VLOOKUP(C161,'PPU '!$J$6:$O$98,5,FALSE)+VLOOKUP(C161,'PPU '!$J$6:$O$98,6,FALSE),0)</f>
        <v>0</v>
      </c>
      <c r="I161" s="127">
        <f t="shared" si="3"/>
        <v>0</v>
      </c>
    </row>
    <row r="162" spans="1:9">
      <c r="A162" s="66"/>
      <c r="B162" s="68"/>
      <c r="C162" s="68" t="e">
        <f>VLOOKUP(D162,'PPU '!$K$8:$O$30,8,FALSE)</f>
        <v>#N/A</v>
      </c>
      <c r="D162" s="70" t="s">
        <v>15</v>
      </c>
      <c r="E162" s="88"/>
      <c r="F162" s="68" t="s">
        <v>4</v>
      </c>
      <c r="G162" s="126">
        <v>0.3</v>
      </c>
      <c r="H162" s="127" t="e">
        <f>IF(G162&gt;0,VLOOKUP(C162,'PPU '!$J$6:$O$98,5,FALSE)+VLOOKUP(C162,'PPU '!$J$6:$O$98,6,FALSE),0)</f>
        <v>#N/A</v>
      </c>
      <c r="I162" s="127" t="e">
        <f t="shared" si="3"/>
        <v>#N/A</v>
      </c>
    </row>
    <row r="163" spans="1:9">
      <c r="A163" s="66"/>
      <c r="B163" s="68"/>
      <c r="C163" s="68" t="e">
        <f>VLOOKUP(D163,'PPU '!$K$8:$O$30,8,FALSE)</f>
        <v>#N/A</v>
      </c>
      <c r="D163" s="70" t="s">
        <v>32</v>
      </c>
      <c r="E163" s="88"/>
      <c r="F163" s="68" t="s">
        <v>1</v>
      </c>
      <c r="G163" s="126">
        <v>7.1999999999999995E-2</v>
      </c>
      <c r="H163" s="127" t="e">
        <f>IF(G163&gt;0,VLOOKUP(C163,'PPU '!$J$6:$O$98,5,FALSE)+VLOOKUP(C163,'PPU '!$J$6:$O$98,6,FALSE),0)</f>
        <v>#N/A</v>
      </c>
      <c r="I163" s="127" t="e">
        <f t="shared" si="3"/>
        <v>#N/A</v>
      </c>
    </row>
    <row r="164" spans="1:9">
      <c r="A164" s="66"/>
      <c r="B164" s="68"/>
      <c r="C164" s="68" t="e">
        <f>VLOOKUP(D164,'PPU '!$K$8:$O$30,8,FALSE)</f>
        <v>#N/A</v>
      </c>
      <c r="D164" s="70" t="s">
        <v>38</v>
      </c>
      <c r="E164" s="88"/>
      <c r="F164" s="68" t="s">
        <v>1</v>
      </c>
      <c r="G164" s="126">
        <v>7.1999999999999995E-2</v>
      </c>
      <c r="H164" s="127" t="e">
        <f>IF(G164&gt;0,VLOOKUP(C164,'PPU '!$J$6:$O$98,5,FALSE)+VLOOKUP(C164,'PPU '!$J$6:$O$98,6,FALSE),0)</f>
        <v>#N/A</v>
      </c>
      <c r="I164" s="127" t="e">
        <f t="shared" si="3"/>
        <v>#N/A</v>
      </c>
    </row>
    <row r="165" spans="1:9" ht="38.25">
      <c r="A165" s="66">
        <v>49</v>
      </c>
      <c r="B165" s="66" t="s">
        <v>150</v>
      </c>
      <c r="C165" s="88"/>
      <c r="D165" s="132" t="s">
        <v>365</v>
      </c>
      <c r="E165" s="88"/>
      <c r="F165" s="68"/>
      <c r="G165" s="126"/>
      <c r="H165" s="127">
        <f>IF(G165&gt;0,VLOOKUP(C165,'PPU '!$J$6:$O$98,5,FALSE)+VLOOKUP(C165,'PPU '!$J$6:$O$98,6,FALSE),0)</f>
        <v>0</v>
      </c>
      <c r="I165" s="127">
        <f t="shared" si="3"/>
        <v>0</v>
      </c>
    </row>
    <row r="166" spans="1:9">
      <c r="A166" s="66"/>
      <c r="B166" s="68"/>
      <c r="C166" s="68" t="e">
        <f>VLOOKUP(D166,'PPU '!$K$8:$O$30,8,FALSE)</f>
        <v>#N/A</v>
      </c>
      <c r="D166" s="70" t="s">
        <v>135</v>
      </c>
      <c r="E166" s="88"/>
      <c r="F166" s="68" t="s">
        <v>39</v>
      </c>
      <c r="G166" s="126">
        <v>9</v>
      </c>
      <c r="H166" s="127" t="e">
        <f>IF(G166&gt;0,VLOOKUP(C166,'PPU '!$J$6:$O$98,5,FALSE)+VLOOKUP(C166,'PPU '!$J$6:$O$98,6,FALSE),0)</f>
        <v>#N/A</v>
      </c>
      <c r="I166" s="127" t="e">
        <f t="shared" si="3"/>
        <v>#N/A</v>
      </c>
    </row>
    <row r="167" spans="1:9" ht="153">
      <c r="A167" s="66">
        <f>A165+1</f>
        <v>50</v>
      </c>
      <c r="B167" s="66" t="s">
        <v>366</v>
      </c>
      <c r="C167" s="88"/>
      <c r="D167" s="69" t="s">
        <v>367</v>
      </c>
      <c r="E167" s="88"/>
      <c r="F167" s="68"/>
      <c r="G167" s="126"/>
      <c r="H167" s="127">
        <f>IF(G167&gt;0,VLOOKUP(C167,'PPU '!$J$6:$O$98,5,FALSE)+VLOOKUP(C167,'PPU '!$J$6:$O$98,6,FALSE),0)</f>
        <v>0</v>
      </c>
      <c r="I167" s="127">
        <f t="shared" si="3"/>
        <v>0</v>
      </c>
    </row>
    <row r="168" spans="1:9">
      <c r="A168" s="66"/>
      <c r="B168" s="67"/>
      <c r="C168" s="68" t="e">
        <f>VLOOKUP(D168,'PPU '!$K$8:$O$30,8,FALSE)</f>
        <v>#N/A</v>
      </c>
      <c r="D168" s="70" t="s">
        <v>29</v>
      </c>
      <c r="E168" s="88"/>
      <c r="F168" s="68" t="s">
        <v>1</v>
      </c>
      <c r="G168" s="126">
        <v>3.3779999999999997</v>
      </c>
      <c r="H168" s="127" t="e">
        <f>IF(G168&gt;0,VLOOKUP(C168,'PPU '!$J$6:$O$98,5,FALSE)+VLOOKUP(C168,'PPU '!$J$6:$O$98,6,FALSE),0)</f>
        <v>#N/A</v>
      </c>
      <c r="I168" s="127" t="e">
        <f t="shared" si="3"/>
        <v>#N/A</v>
      </c>
    </row>
    <row r="169" spans="1:9" ht="38.25">
      <c r="A169" s="66">
        <f>A167+1</f>
        <v>51</v>
      </c>
      <c r="B169" s="66" t="s">
        <v>150</v>
      </c>
      <c r="C169" s="88"/>
      <c r="D169" s="69" t="s">
        <v>368</v>
      </c>
      <c r="E169" s="88"/>
      <c r="F169" s="68"/>
      <c r="G169" s="126"/>
      <c r="H169" s="127">
        <f>IF(G169&gt;0,VLOOKUP(C169,'PPU '!$J$6:$O$98,5,FALSE)+VLOOKUP(C169,'PPU '!$J$6:$O$98,6,FALSE),0)</f>
        <v>0</v>
      </c>
      <c r="I169" s="127">
        <f t="shared" si="3"/>
        <v>0</v>
      </c>
    </row>
    <row r="170" spans="1:9">
      <c r="A170" s="66"/>
      <c r="B170" s="67"/>
      <c r="C170" s="68" t="e">
        <f>VLOOKUP(D170,'PPU '!$K$8:$O$30,8,FALSE)</f>
        <v>#N/A</v>
      </c>
      <c r="D170" s="70" t="s">
        <v>136</v>
      </c>
      <c r="E170" s="88"/>
      <c r="F170" s="68" t="s">
        <v>3</v>
      </c>
      <c r="G170" s="126">
        <v>1</v>
      </c>
      <c r="H170" s="127" t="e">
        <f>IF(G170&gt;0,VLOOKUP(C170,'PPU '!$J$6:$O$98,5,FALSE)+VLOOKUP(C170,'PPU '!$J$6:$O$98,6,FALSE),0)</f>
        <v>#N/A</v>
      </c>
      <c r="I170" s="127" t="e">
        <f t="shared" si="3"/>
        <v>#N/A</v>
      </c>
    </row>
    <row r="171" spans="1:9" ht="38.25">
      <c r="A171" s="66">
        <f>A169+1</f>
        <v>52</v>
      </c>
      <c r="B171" s="66" t="s">
        <v>150</v>
      </c>
      <c r="C171" s="88"/>
      <c r="D171" s="69" t="s">
        <v>369</v>
      </c>
      <c r="E171" s="89" t="s">
        <v>370</v>
      </c>
      <c r="F171" s="130"/>
      <c r="G171" s="131"/>
      <c r="H171" s="127">
        <f>IF(G171&gt;0,VLOOKUP(C171,'PPU '!$J$6:$O$98,5,FALSE)+VLOOKUP(C171,'PPU '!$J$6:$O$98,6,FALSE),0)</f>
        <v>0</v>
      </c>
      <c r="I171" s="127">
        <f t="shared" si="3"/>
        <v>0</v>
      </c>
    </row>
    <row r="172" spans="1:9">
      <c r="A172" s="66"/>
      <c r="B172" s="68"/>
      <c r="C172" s="68" t="e">
        <f>VLOOKUP(D172,'PPU '!$K$8:$O$30,8,FALSE)</f>
        <v>#N/A</v>
      </c>
      <c r="D172" s="70" t="s">
        <v>17</v>
      </c>
      <c r="E172" s="88"/>
      <c r="F172" s="68" t="s">
        <v>4</v>
      </c>
      <c r="G172" s="126">
        <v>2.5</v>
      </c>
      <c r="H172" s="127" t="e">
        <f>IF(G172&gt;0,VLOOKUP(C172,'PPU '!$J$6:$O$98,5,FALSE)+VLOOKUP(C172,'PPU '!$J$6:$O$98,6,FALSE),0)</f>
        <v>#N/A</v>
      </c>
      <c r="I172" s="127" t="e">
        <f t="shared" si="3"/>
        <v>#N/A</v>
      </c>
    </row>
    <row r="173" spans="1:9">
      <c r="A173" s="66"/>
      <c r="B173" s="68"/>
      <c r="C173" s="68" t="e">
        <f>VLOOKUP(D173,'PPU '!$K$8:$O$30,8,FALSE)</f>
        <v>#N/A</v>
      </c>
      <c r="D173" s="70" t="s">
        <v>32</v>
      </c>
      <c r="E173" s="88"/>
      <c r="F173" s="68" t="s">
        <v>1</v>
      </c>
      <c r="G173" s="126">
        <v>2.88</v>
      </c>
      <c r="H173" s="127" t="e">
        <f>IF(G173&gt;0,VLOOKUP(C173,'PPU '!$J$6:$O$98,5,FALSE)+VLOOKUP(C173,'PPU '!$J$6:$O$98,6,FALSE),0)</f>
        <v>#N/A</v>
      </c>
      <c r="I173" s="127" t="e">
        <f t="shared" si="3"/>
        <v>#N/A</v>
      </c>
    </row>
    <row r="174" spans="1:9">
      <c r="A174" s="66"/>
      <c r="B174" s="68"/>
      <c r="C174" s="68" t="e">
        <f>VLOOKUP(D174,'PPU '!$K$8:$O$30,8,FALSE)</f>
        <v>#N/A</v>
      </c>
      <c r="D174" s="70" t="s">
        <v>38</v>
      </c>
      <c r="E174" s="88"/>
      <c r="F174" s="68" t="s">
        <v>1</v>
      </c>
      <c r="G174" s="126">
        <v>2.88</v>
      </c>
      <c r="H174" s="127" t="e">
        <f>IF(G174&gt;0,VLOOKUP(C174,'PPU '!$J$6:$O$98,5,FALSE)+VLOOKUP(C174,'PPU '!$J$6:$O$98,6,FALSE),0)</f>
        <v>#N/A</v>
      </c>
      <c r="I174" s="127" t="e">
        <f t="shared" si="3"/>
        <v>#N/A</v>
      </c>
    </row>
    <row r="175" spans="1:9" ht="25.5">
      <c r="A175" s="66">
        <f>A171+1</f>
        <v>53</v>
      </c>
      <c r="B175" s="66" t="s">
        <v>150</v>
      </c>
      <c r="C175" s="88"/>
      <c r="D175" s="69" t="s">
        <v>371</v>
      </c>
      <c r="E175" s="88"/>
      <c r="F175" s="68"/>
      <c r="G175" s="126"/>
      <c r="H175" s="127">
        <f>IF(G175&gt;0,VLOOKUP(C175,'PPU '!$J$6:$O$98,5,FALSE)+VLOOKUP(C175,'PPU '!$J$6:$O$98,6,FALSE),0)</f>
        <v>0</v>
      </c>
      <c r="I175" s="127">
        <f t="shared" si="3"/>
        <v>0</v>
      </c>
    </row>
    <row r="176" spans="1:9">
      <c r="A176" s="66"/>
      <c r="B176" s="68"/>
      <c r="C176" s="68" t="e">
        <f>VLOOKUP(D176,'PPU '!$K$8:$O$30,8,FALSE)</f>
        <v>#N/A</v>
      </c>
      <c r="D176" s="70" t="s">
        <v>134</v>
      </c>
      <c r="E176" s="88"/>
      <c r="F176" s="68" t="s">
        <v>39</v>
      </c>
      <c r="G176" s="126">
        <v>2</v>
      </c>
      <c r="H176" s="127" t="e">
        <f>IF(G176&gt;0,VLOOKUP(C176,'PPU '!$J$6:$O$98,5,FALSE)+VLOOKUP(C176,'PPU '!$J$6:$O$98,6,FALSE),0)</f>
        <v>#N/A</v>
      </c>
      <c r="I176" s="127" t="e">
        <f t="shared" si="3"/>
        <v>#N/A</v>
      </c>
    </row>
    <row r="177" spans="1:9">
      <c r="A177" s="66"/>
      <c r="B177" s="68"/>
      <c r="C177" s="68" t="e">
        <f>VLOOKUP(D177,'PPU '!$K$8:$O$30,8,FALSE)</f>
        <v>#N/A</v>
      </c>
      <c r="D177" s="70" t="s">
        <v>18</v>
      </c>
      <c r="E177" s="88"/>
      <c r="F177" s="68" t="s">
        <v>3</v>
      </c>
      <c r="G177" s="126">
        <v>2</v>
      </c>
      <c r="H177" s="127" t="e">
        <f>IF(G177&gt;0,VLOOKUP(C177,'PPU '!$J$6:$O$98,5,FALSE)+VLOOKUP(C177,'PPU '!$J$6:$O$98,6,FALSE),0)</f>
        <v>#N/A</v>
      </c>
      <c r="I177" s="127" t="e">
        <f t="shared" si="3"/>
        <v>#N/A</v>
      </c>
    </row>
    <row r="178" spans="1:9">
      <c r="A178" s="66">
        <f>A175+1</f>
        <v>54</v>
      </c>
      <c r="B178" s="66" t="s">
        <v>150</v>
      </c>
      <c r="C178" s="88"/>
      <c r="D178" s="69" t="s">
        <v>372</v>
      </c>
      <c r="E178" s="88"/>
      <c r="F178" s="68"/>
      <c r="G178" s="126"/>
      <c r="H178" s="127">
        <f>IF(G178&gt;0,VLOOKUP(C178,'PPU '!$J$6:$O$98,5,FALSE)+VLOOKUP(C178,'PPU '!$J$6:$O$98,6,FALSE),0)</f>
        <v>0</v>
      </c>
      <c r="I178" s="127">
        <f t="shared" si="3"/>
        <v>0</v>
      </c>
    </row>
    <row r="179" spans="1:9">
      <c r="A179" s="66"/>
      <c r="B179" s="68"/>
      <c r="C179" s="68" t="e">
        <f>VLOOKUP(D179,'PPU '!$K$8:$O$30,8,FALSE)</f>
        <v>#N/A</v>
      </c>
      <c r="D179" s="70" t="s">
        <v>135</v>
      </c>
      <c r="E179" s="88"/>
      <c r="F179" s="68" t="s">
        <v>39</v>
      </c>
      <c r="G179" s="126">
        <v>0.3</v>
      </c>
      <c r="H179" s="127" t="e">
        <f>IF(G179&gt;0,VLOOKUP(C179,'PPU '!$J$6:$O$98,5,FALSE)+VLOOKUP(C179,'PPU '!$J$6:$O$98,6,FALSE),0)</f>
        <v>#N/A</v>
      </c>
      <c r="I179" s="127" t="e">
        <f t="shared" si="3"/>
        <v>#N/A</v>
      </c>
    </row>
    <row r="180" spans="1:9">
      <c r="A180" s="66">
        <f>A178+1</f>
        <v>55</v>
      </c>
      <c r="B180" s="66" t="s">
        <v>150</v>
      </c>
      <c r="C180" s="88"/>
      <c r="D180" s="69" t="s">
        <v>373</v>
      </c>
      <c r="E180" s="88"/>
      <c r="F180" s="68"/>
      <c r="G180" s="126"/>
      <c r="H180" s="127">
        <f>IF(G180&gt;0,VLOOKUP(C180,'PPU '!$J$6:$O$98,5,FALSE)+VLOOKUP(C180,'PPU '!$J$6:$O$98,6,FALSE),0)</f>
        <v>0</v>
      </c>
      <c r="I180" s="127">
        <f t="shared" si="3"/>
        <v>0</v>
      </c>
    </row>
    <row r="181" spans="1:9">
      <c r="A181" s="66"/>
      <c r="B181" s="68"/>
      <c r="C181" s="68" t="e">
        <f>VLOOKUP(D181,'PPU '!$K$8:$O$30,8,FALSE)</f>
        <v>#N/A</v>
      </c>
      <c r="D181" s="70" t="s">
        <v>135</v>
      </c>
      <c r="E181" s="88"/>
      <c r="F181" s="68" t="s">
        <v>39</v>
      </c>
      <c r="G181" s="126">
        <v>0.3</v>
      </c>
      <c r="H181" s="127" t="e">
        <f>IF(G181&gt;0,VLOOKUP(C181,'PPU '!$J$6:$O$98,5,FALSE)+VLOOKUP(C181,'PPU '!$J$6:$O$98,6,FALSE),0)</f>
        <v>#N/A</v>
      </c>
      <c r="I181" s="127" t="e">
        <f t="shared" si="3"/>
        <v>#N/A</v>
      </c>
    </row>
    <row r="182" spans="1:9" ht="25.5">
      <c r="A182" s="66">
        <f>A180+1</f>
        <v>56</v>
      </c>
      <c r="B182" s="66" t="s">
        <v>150</v>
      </c>
      <c r="C182" s="88"/>
      <c r="D182" s="69" t="s">
        <v>374</v>
      </c>
      <c r="E182" s="88"/>
      <c r="F182" s="68"/>
      <c r="G182" s="126"/>
      <c r="H182" s="127">
        <f>IF(G182&gt;0,VLOOKUP(C182,'PPU '!$J$6:$O$98,5,FALSE)+VLOOKUP(C182,'PPU '!$J$6:$O$98,6,FALSE),0)</f>
        <v>0</v>
      </c>
      <c r="I182" s="127">
        <f t="shared" si="3"/>
        <v>0</v>
      </c>
    </row>
    <row r="183" spans="1:9">
      <c r="A183" s="66"/>
      <c r="B183" s="68"/>
      <c r="C183" s="68" t="e">
        <f>VLOOKUP(D183,'PPU '!$K$8:$O$30,8,FALSE)</f>
        <v>#N/A</v>
      </c>
      <c r="D183" s="70" t="s">
        <v>135</v>
      </c>
      <c r="E183" s="88"/>
      <c r="F183" s="68" t="s">
        <v>39</v>
      </c>
      <c r="G183" s="126">
        <v>0.3</v>
      </c>
      <c r="H183" s="127" t="e">
        <f>IF(G183&gt;0,VLOOKUP(C183,'PPU '!$J$6:$O$98,5,FALSE)+VLOOKUP(C183,'PPU '!$J$6:$O$98,6,FALSE),0)</f>
        <v>#N/A</v>
      </c>
      <c r="I183" s="127" t="e">
        <f t="shared" si="3"/>
        <v>#N/A</v>
      </c>
    </row>
    <row r="184" spans="1:9" ht="25.5">
      <c r="A184" s="66">
        <f>A182+1</f>
        <v>57</v>
      </c>
      <c r="B184" s="66" t="s">
        <v>150</v>
      </c>
      <c r="C184" s="88"/>
      <c r="D184" s="69" t="s">
        <v>375</v>
      </c>
      <c r="E184" s="88"/>
      <c r="F184" s="68"/>
      <c r="G184" s="126"/>
      <c r="H184" s="127">
        <f>IF(G184&gt;0,VLOOKUP(C184,'PPU '!$J$6:$O$98,5,FALSE)+VLOOKUP(C184,'PPU '!$J$6:$O$98,6,FALSE),0)</f>
        <v>0</v>
      </c>
      <c r="I184" s="127">
        <f t="shared" si="3"/>
        <v>0</v>
      </c>
    </row>
    <row r="185" spans="1:9">
      <c r="A185" s="66"/>
      <c r="B185" s="68"/>
      <c r="C185" s="68" t="e">
        <f>VLOOKUP(D185,'PPU '!$K$8:$O$30,8,FALSE)</f>
        <v>#N/A</v>
      </c>
      <c r="D185" s="70" t="s">
        <v>135</v>
      </c>
      <c r="E185" s="88"/>
      <c r="F185" s="68" t="s">
        <v>39</v>
      </c>
      <c r="G185" s="126">
        <v>0.3</v>
      </c>
      <c r="H185" s="127" t="e">
        <f>IF(G185&gt;0,VLOOKUP(C185,'PPU '!$J$6:$O$98,5,FALSE)+VLOOKUP(C185,'PPU '!$J$6:$O$98,6,FALSE),0)</f>
        <v>#N/A</v>
      </c>
      <c r="I185" s="127" t="e">
        <f t="shared" si="3"/>
        <v>#N/A</v>
      </c>
    </row>
    <row r="186" spans="1:9" ht="25.5">
      <c r="A186" s="66">
        <f>A184+1</f>
        <v>58</v>
      </c>
      <c r="B186" s="66" t="s">
        <v>150</v>
      </c>
      <c r="C186" s="88"/>
      <c r="D186" s="69" t="s">
        <v>376</v>
      </c>
      <c r="E186" s="88"/>
      <c r="F186" s="68"/>
      <c r="G186" s="126"/>
      <c r="H186" s="127">
        <f>IF(G186&gt;0,VLOOKUP(C186,'PPU '!$J$6:$O$98,5,FALSE)+VLOOKUP(C186,'PPU '!$J$6:$O$98,6,FALSE),0)</f>
        <v>0</v>
      </c>
      <c r="I186" s="127">
        <f t="shared" si="3"/>
        <v>0</v>
      </c>
    </row>
    <row r="187" spans="1:9">
      <c r="A187" s="66"/>
      <c r="B187" s="68"/>
      <c r="C187" s="68" t="e">
        <f>VLOOKUP(D187,'PPU '!$K$8:$O$30,8,FALSE)</f>
        <v>#N/A</v>
      </c>
      <c r="D187" s="70" t="s">
        <v>135</v>
      </c>
      <c r="E187" s="88"/>
      <c r="F187" s="68" t="s">
        <v>39</v>
      </c>
      <c r="G187" s="126">
        <v>1</v>
      </c>
      <c r="H187" s="127" t="e">
        <f>IF(G187&gt;0,VLOOKUP(C187,'PPU '!$J$6:$O$98,5,FALSE)+VLOOKUP(C187,'PPU '!$J$6:$O$98,6,FALSE),0)</f>
        <v>#N/A</v>
      </c>
      <c r="I187" s="127" t="e">
        <f t="shared" si="3"/>
        <v>#N/A</v>
      </c>
    </row>
    <row r="188" spans="1:9" ht="89.25">
      <c r="A188" s="66">
        <f>A186+1</f>
        <v>59</v>
      </c>
      <c r="B188" s="66" t="s">
        <v>150</v>
      </c>
      <c r="C188" s="88"/>
      <c r="D188" s="69" t="s">
        <v>377</v>
      </c>
      <c r="E188" s="89" t="s">
        <v>378</v>
      </c>
      <c r="F188" s="130"/>
      <c r="G188" s="131"/>
      <c r="H188" s="127">
        <f>IF(G188&gt;0,VLOOKUP(C188,'PPU '!$J$6:$O$98,5,FALSE)+VLOOKUP(C188,'PPU '!$J$6:$O$98,6,FALSE),0)</f>
        <v>0</v>
      </c>
      <c r="I188" s="127">
        <f t="shared" si="3"/>
        <v>0</v>
      </c>
    </row>
    <row r="189" spans="1:9">
      <c r="A189" s="66"/>
      <c r="B189" s="68"/>
      <c r="C189" s="68" t="e">
        <f>VLOOKUP(D189,'PPU '!$K$8:$O$30,8,FALSE)</f>
        <v>#N/A</v>
      </c>
      <c r="D189" s="70" t="s">
        <v>17</v>
      </c>
      <c r="E189" s="88"/>
      <c r="F189" s="68" t="s">
        <v>4</v>
      </c>
      <c r="G189" s="126">
        <v>1</v>
      </c>
      <c r="H189" s="127" t="e">
        <f>IF(G189&gt;0,VLOOKUP(C189,'PPU '!$J$6:$O$98,5,FALSE)+VLOOKUP(C189,'PPU '!$J$6:$O$98,6,FALSE),0)</f>
        <v>#N/A</v>
      </c>
      <c r="I189" s="127" t="e">
        <f t="shared" si="3"/>
        <v>#N/A</v>
      </c>
    </row>
    <row r="190" spans="1:9">
      <c r="A190" s="66"/>
      <c r="B190" s="68"/>
      <c r="C190" s="68" t="e">
        <f>VLOOKUP(D190,'PPU '!$K$8:$O$30,8,FALSE)</f>
        <v>#N/A</v>
      </c>
      <c r="D190" s="70" t="s">
        <v>15</v>
      </c>
      <c r="E190" s="88"/>
      <c r="F190" s="68" t="s">
        <v>4</v>
      </c>
      <c r="G190" s="126">
        <v>0.5</v>
      </c>
      <c r="H190" s="127" t="e">
        <f>IF(G190&gt;0,VLOOKUP(C190,'PPU '!$J$6:$O$98,5,FALSE)+VLOOKUP(C190,'PPU '!$J$6:$O$98,6,FALSE),0)</f>
        <v>#N/A</v>
      </c>
      <c r="I190" s="127" t="e">
        <f t="shared" si="3"/>
        <v>#N/A</v>
      </c>
    </row>
    <row r="191" spans="1:9">
      <c r="A191" s="66"/>
      <c r="B191" s="68"/>
      <c r="C191" s="68" t="e">
        <f>VLOOKUP(D191,'PPU '!$K$8:$O$30,8,FALSE)</f>
        <v>#N/A</v>
      </c>
      <c r="D191" s="70" t="s">
        <v>32</v>
      </c>
      <c r="E191" s="88"/>
      <c r="F191" s="68" t="s">
        <v>1</v>
      </c>
      <c r="G191" s="126">
        <v>2</v>
      </c>
      <c r="H191" s="127" t="e">
        <f>IF(G191&gt;0,VLOOKUP(C191,'PPU '!$J$6:$O$98,5,FALSE)+VLOOKUP(C191,'PPU '!$J$6:$O$98,6,FALSE),0)</f>
        <v>#N/A</v>
      </c>
      <c r="I191" s="127" t="e">
        <f t="shared" si="3"/>
        <v>#N/A</v>
      </c>
    </row>
    <row r="192" spans="1:9">
      <c r="A192" s="66"/>
      <c r="B192" s="68"/>
      <c r="C192" s="68" t="e">
        <f>VLOOKUP(D192,'PPU '!$K$8:$O$30,8,FALSE)</f>
        <v>#N/A</v>
      </c>
      <c r="D192" s="70" t="s">
        <v>38</v>
      </c>
      <c r="E192" s="88"/>
      <c r="F192" s="68" t="s">
        <v>1</v>
      </c>
      <c r="G192" s="126">
        <v>2</v>
      </c>
      <c r="H192" s="127" t="e">
        <f>IF(G192&gt;0,VLOOKUP(C192,'PPU '!$J$6:$O$98,5,FALSE)+VLOOKUP(C192,'PPU '!$J$6:$O$98,6,FALSE),0)</f>
        <v>#N/A</v>
      </c>
      <c r="I192" s="127" t="e">
        <f t="shared" si="3"/>
        <v>#N/A</v>
      </c>
    </row>
    <row r="193" spans="1:9" ht="51">
      <c r="A193" s="66">
        <f>A188+1</f>
        <v>60</v>
      </c>
      <c r="B193" s="66" t="s">
        <v>150</v>
      </c>
      <c r="C193" s="88"/>
      <c r="D193" s="69" t="s">
        <v>379</v>
      </c>
      <c r="E193" s="89" t="s">
        <v>380</v>
      </c>
      <c r="F193" s="130"/>
      <c r="G193" s="131"/>
      <c r="H193" s="127">
        <f>IF(G193&gt;0,VLOOKUP(C193,'PPU '!$J$6:$O$98,5,FALSE)+VLOOKUP(C193,'PPU '!$J$6:$O$98,6,FALSE),0)</f>
        <v>0</v>
      </c>
      <c r="I193" s="127">
        <f t="shared" si="3"/>
        <v>0</v>
      </c>
    </row>
    <row r="194" spans="1:9">
      <c r="A194" s="66"/>
      <c r="B194" s="68"/>
      <c r="C194" s="68" t="e">
        <f>VLOOKUP(D194,'PPU '!$K$8:$O$30,8,FALSE)</f>
        <v>#N/A</v>
      </c>
      <c r="D194" s="70" t="s">
        <v>17</v>
      </c>
      <c r="E194" s="88"/>
      <c r="F194" s="68" t="s">
        <v>4</v>
      </c>
      <c r="G194" s="126">
        <v>33</v>
      </c>
      <c r="H194" s="127" t="e">
        <f>IF(G194&gt;0,VLOOKUP(C194,'PPU '!$J$6:$O$98,5,FALSE)+VLOOKUP(C194,'PPU '!$J$6:$O$98,6,FALSE),0)</f>
        <v>#N/A</v>
      </c>
      <c r="I194" s="127" t="e">
        <f t="shared" si="3"/>
        <v>#N/A</v>
      </c>
    </row>
    <row r="195" spans="1:9">
      <c r="A195" s="66"/>
      <c r="B195" s="68"/>
      <c r="C195" s="68" t="e">
        <f>VLOOKUP(D195,'PPU '!$K$8:$O$30,8,FALSE)</f>
        <v>#N/A</v>
      </c>
      <c r="D195" s="70" t="s">
        <v>34</v>
      </c>
      <c r="E195" s="88"/>
      <c r="F195" s="68" t="s">
        <v>1</v>
      </c>
      <c r="G195" s="126">
        <v>38.015999999999998</v>
      </c>
      <c r="H195" s="127" t="e">
        <f>IF(G195&gt;0,VLOOKUP(C195,'PPU '!$J$6:$O$98,5,FALSE)+VLOOKUP(C195,'PPU '!$J$6:$O$98,6,FALSE),0)</f>
        <v>#N/A</v>
      </c>
      <c r="I195" s="127" t="e">
        <f t="shared" si="3"/>
        <v>#N/A</v>
      </c>
    </row>
    <row r="196" spans="1:9">
      <c r="A196" s="66"/>
      <c r="B196" s="68"/>
      <c r="C196" s="68" t="e">
        <f>VLOOKUP(D196,'PPU '!$K$8:$O$30,8,FALSE)</f>
        <v>#N/A</v>
      </c>
      <c r="D196" s="70" t="s">
        <v>38</v>
      </c>
      <c r="E196" s="88"/>
      <c r="F196" s="68" t="s">
        <v>1</v>
      </c>
      <c r="G196" s="126">
        <v>38.015999999999998</v>
      </c>
      <c r="H196" s="127" t="e">
        <f>IF(G196&gt;0,VLOOKUP(C196,'PPU '!$J$6:$O$98,5,FALSE)+VLOOKUP(C196,'PPU '!$J$6:$O$98,6,FALSE),0)</f>
        <v>#N/A</v>
      </c>
      <c r="I196" s="127" t="e">
        <f t="shared" si="3"/>
        <v>#N/A</v>
      </c>
    </row>
    <row r="197" spans="1:9" ht="38.25">
      <c r="A197" s="66">
        <f>A193+1</f>
        <v>61</v>
      </c>
      <c r="B197" s="66" t="s">
        <v>150</v>
      </c>
      <c r="C197" s="88"/>
      <c r="D197" s="69" t="s">
        <v>381</v>
      </c>
      <c r="E197" s="89" t="s">
        <v>382</v>
      </c>
      <c r="F197" s="130"/>
      <c r="G197" s="131"/>
      <c r="H197" s="127">
        <f>IF(G197&gt;0,VLOOKUP(C197,'PPU '!$J$6:$O$98,5,FALSE)+VLOOKUP(C197,'PPU '!$J$6:$O$98,6,FALSE),0)</f>
        <v>0</v>
      </c>
      <c r="I197" s="127">
        <f t="shared" si="3"/>
        <v>0</v>
      </c>
    </row>
    <row r="198" spans="1:9">
      <c r="A198" s="66"/>
      <c r="B198" s="68"/>
      <c r="C198" s="68" t="e">
        <f>VLOOKUP(D198,'PPU '!$K$8:$O$30,8,FALSE)</f>
        <v>#N/A</v>
      </c>
      <c r="D198" s="70" t="s">
        <v>17</v>
      </c>
      <c r="E198" s="88"/>
      <c r="F198" s="68" t="s">
        <v>4</v>
      </c>
      <c r="G198" s="126">
        <v>0.3</v>
      </c>
      <c r="H198" s="127" t="e">
        <f>IF(G198&gt;0,VLOOKUP(C198,'PPU '!$J$6:$O$98,5,FALSE)+VLOOKUP(C198,'PPU '!$J$6:$O$98,6,FALSE),0)</f>
        <v>#N/A</v>
      </c>
      <c r="I198" s="127" t="e">
        <f t="shared" si="3"/>
        <v>#N/A</v>
      </c>
    </row>
    <row r="199" spans="1:9">
      <c r="A199" s="66"/>
      <c r="B199" s="68"/>
      <c r="C199" s="68" t="e">
        <f>VLOOKUP(D199,'PPU '!$K$8:$O$30,8,FALSE)</f>
        <v>#N/A</v>
      </c>
      <c r="D199" s="70" t="s">
        <v>34</v>
      </c>
      <c r="E199" s="88"/>
      <c r="F199" s="68" t="s">
        <v>1</v>
      </c>
      <c r="G199" s="126">
        <v>0.34559999999999996</v>
      </c>
      <c r="H199" s="127" t="e">
        <f>IF(G199&gt;0,VLOOKUP(C199,'PPU '!$J$6:$O$98,5,FALSE)+VLOOKUP(C199,'PPU '!$J$6:$O$98,6,FALSE),0)</f>
        <v>#N/A</v>
      </c>
      <c r="I199" s="127" t="e">
        <f t="shared" si="3"/>
        <v>#N/A</v>
      </c>
    </row>
    <row r="200" spans="1:9">
      <c r="A200" s="66"/>
      <c r="B200" s="68"/>
      <c r="C200" s="68" t="e">
        <f>VLOOKUP(D200,'PPU '!$K$8:$O$30,8,FALSE)</f>
        <v>#N/A</v>
      </c>
      <c r="D200" s="70" t="s">
        <v>38</v>
      </c>
      <c r="E200" s="88"/>
      <c r="F200" s="68" t="s">
        <v>1</v>
      </c>
      <c r="G200" s="126">
        <v>0.34559999999999996</v>
      </c>
      <c r="H200" s="127" t="e">
        <f>IF(G200&gt;0,VLOOKUP(C200,'PPU '!$J$6:$O$98,5,FALSE)+VLOOKUP(C200,'PPU '!$J$6:$O$98,6,FALSE),0)</f>
        <v>#N/A</v>
      </c>
      <c r="I200" s="127" t="e">
        <f t="shared" si="3"/>
        <v>#N/A</v>
      </c>
    </row>
    <row r="201" spans="1:9" ht="102">
      <c r="A201" s="66">
        <f>A197+1</f>
        <v>62</v>
      </c>
      <c r="B201" s="66" t="s">
        <v>150</v>
      </c>
      <c r="C201" s="88"/>
      <c r="D201" s="69" t="s">
        <v>383</v>
      </c>
      <c r="E201" s="89" t="s">
        <v>384</v>
      </c>
      <c r="F201" s="130"/>
      <c r="G201" s="131"/>
      <c r="H201" s="127">
        <f>IF(G201&gt;0,VLOOKUP(C201,'PPU '!$J$6:$O$98,5,FALSE)+VLOOKUP(C201,'PPU '!$J$6:$O$98,6,FALSE),0)</f>
        <v>0</v>
      </c>
      <c r="I201" s="127">
        <f t="shared" si="3"/>
        <v>0</v>
      </c>
    </row>
    <row r="202" spans="1:9">
      <c r="A202" s="66"/>
      <c r="B202" s="68"/>
      <c r="C202" s="68" t="e">
        <f>VLOOKUP(D202,'PPU '!$K$8:$O$30,8,FALSE)</f>
        <v>#N/A</v>
      </c>
      <c r="D202" s="70" t="s">
        <v>17</v>
      </c>
      <c r="E202" s="88"/>
      <c r="F202" s="68" t="s">
        <v>4</v>
      </c>
      <c r="G202" s="126">
        <v>0.3</v>
      </c>
      <c r="H202" s="127" t="e">
        <f>IF(G202&gt;0,VLOOKUP(C202,'PPU '!$J$6:$O$98,5,FALSE)+VLOOKUP(C202,'PPU '!$J$6:$O$98,6,FALSE),0)</f>
        <v>#N/A</v>
      </c>
      <c r="I202" s="127" t="e">
        <f t="shared" si="3"/>
        <v>#N/A</v>
      </c>
    </row>
    <row r="203" spans="1:9">
      <c r="A203" s="66"/>
      <c r="B203" s="68"/>
      <c r="C203" s="68" t="e">
        <f>VLOOKUP(D203,'PPU '!$K$8:$O$30,8,FALSE)</f>
        <v>#N/A</v>
      </c>
      <c r="D203" s="70" t="s">
        <v>16</v>
      </c>
      <c r="E203" s="88"/>
      <c r="F203" s="68" t="s">
        <v>4</v>
      </c>
      <c r="G203" s="126">
        <v>3</v>
      </c>
      <c r="H203" s="127" t="e">
        <f>IF(G203&gt;0,VLOOKUP(C203,'PPU '!$J$6:$O$98,5,FALSE)+VLOOKUP(C203,'PPU '!$J$6:$O$98,6,FALSE),0)</f>
        <v>#N/A</v>
      </c>
      <c r="I203" s="127" t="e">
        <f t="shared" si="3"/>
        <v>#N/A</v>
      </c>
    </row>
    <row r="204" spans="1:9">
      <c r="A204" s="66"/>
      <c r="B204" s="68"/>
      <c r="C204" s="68" t="e">
        <f>VLOOKUP(D204,'PPU '!$K$8:$O$30,8,FALSE)</f>
        <v>#N/A</v>
      </c>
      <c r="D204" s="70" t="s">
        <v>34</v>
      </c>
      <c r="E204" s="88"/>
      <c r="F204" s="68" t="s">
        <v>1</v>
      </c>
      <c r="G204" s="126">
        <v>2.1456</v>
      </c>
      <c r="H204" s="127" t="e">
        <f>IF(G204&gt;0,VLOOKUP(C204,'PPU '!$J$6:$O$98,5,FALSE)+VLOOKUP(C204,'PPU '!$J$6:$O$98,6,FALSE),0)</f>
        <v>#N/A</v>
      </c>
      <c r="I204" s="127" t="e">
        <f t="shared" si="3"/>
        <v>#N/A</v>
      </c>
    </row>
    <row r="205" spans="1:9">
      <c r="A205" s="66"/>
      <c r="B205" s="68"/>
      <c r="C205" s="68" t="e">
        <f>VLOOKUP(D205,'PPU '!$K$8:$O$30,8,FALSE)</f>
        <v>#N/A</v>
      </c>
      <c r="D205" s="70" t="s">
        <v>38</v>
      </c>
      <c r="E205" s="88"/>
      <c r="F205" s="68" t="s">
        <v>1</v>
      </c>
      <c r="G205" s="126">
        <v>2.1456</v>
      </c>
      <c r="H205" s="127" t="e">
        <f>IF(G205&gt;0,VLOOKUP(C205,'PPU '!$J$6:$O$98,5,FALSE)+VLOOKUP(C205,'PPU '!$J$6:$O$98,6,FALSE),0)</f>
        <v>#N/A</v>
      </c>
      <c r="I205" s="127" t="e">
        <f t="shared" si="3"/>
        <v>#N/A</v>
      </c>
    </row>
    <row r="206" spans="1:9" ht="38.25">
      <c r="A206" s="66">
        <f>A201+1</f>
        <v>63</v>
      </c>
      <c r="B206" s="66" t="s">
        <v>150</v>
      </c>
      <c r="C206" s="88"/>
      <c r="D206" s="69" t="s">
        <v>385</v>
      </c>
      <c r="E206" s="88" t="s">
        <v>386</v>
      </c>
      <c r="F206" s="68"/>
      <c r="G206" s="126"/>
      <c r="H206" s="127">
        <f>IF(G206&gt;0,VLOOKUP(C206,'PPU '!$J$6:$O$98,5,FALSE)+VLOOKUP(C206,'PPU '!$J$6:$O$98,6,FALSE),0)</f>
        <v>0</v>
      </c>
      <c r="I206" s="127">
        <f t="shared" si="3"/>
        <v>0</v>
      </c>
    </row>
    <row r="207" spans="1:9">
      <c r="A207" s="66"/>
      <c r="B207" s="68"/>
      <c r="C207" s="68" t="e">
        <f>VLOOKUP(D207,'PPU '!$K$8:$O$30,8,FALSE)</f>
        <v>#N/A</v>
      </c>
      <c r="D207" s="70" t="s">
        <v>16</v>
      </c>
      <c r="E207" s="88"/>
      <c r="F207" s="68" t="s">
        <v>4</v>
      </c>
      <c r="G207" s="126">
        <v>3</v>
      </c>
      <c r="H207" s="127" t="e">
        <f>IF(G207&gt;0,VLOOKUP(C207,'PPU '!$J$6:$O$98,5,FALSE)+VLOOKUP(C207,'PPU '!$J$6:$O$98,6,FALSE),0)</f>
        <v>#N/A</v>
      </c>
      <c r="I207" s="127" t="e">
        <f t="shared" ref="I207:I216" si="4">H207*G207</f>
        <v>#N/A</v>
      </c>
    </row>
    <row r="208" spans="1:9">
      <c r="A208" s="66"/>
      <c r="B208" s="68"/>
      <c r="C208" s="68" t="e">
        <f>VLOOKUP(D208,'PPU '!$K$8:$O$30,8,FALSE)</f>
        <v>#N/A</v>
      </c>
      <c r="D208" s="70" t="s">
        <v>34</v>
      </c>
      <c r="E208" s="88"/>
      <c r="F208" s="68" t="s">
        <v>1</v>
      </c>
      <c r="G208" s="126">
        <v>3.456</v>
      </c>
      <c r="H208" s="127" t="e">
        <f>IF(G208&gt;0,VLOOKUP(C208,'PPU '!$J$6:$O$98,5,FALSE)+VLOOKUP(C208,'PPU '!$J$6:$O$98,6,FALSE),0)</f>
        <v>#N/A</v>
      </c>
      <c r="I208" s="127" t="e">
        <f t="shared" si="4"/>
        <v>#N/A</v>
      </c>
    </row>
    <row r="209" spans="1:9">
      <c r="A209" s="66"/>
      <c r="B209" s="68"/>
      <c r="C209" s="68" t="e">
        <f>VLOOKUP(D209,'PPU '!$K$8:$O$30,8,FALSE)</f>
        <v>#N/A</v>
      </c>
      <c r="D209" s="70" t="s">
        <v>38</v>
      </c>
      <c r="E209" s="88"/>
      <c r="F209" s="68" t="s">
        <v>1</v>
      </c>
      <c r="G209" s="126">
        <v>3.456</v>
      </c>
      <c r="H209" s="127" t="e">
        <f>IF(G209&gt;0,VLOOKUP(C209,'PPU '!$J$6:$O$98,5,FALSE)+VLOOKUP(C209,'PPU '!$J$6:$O$98,6,FALSE),0)</f>
        <v>#N/A</v>
      </c>
      <c r="I209" s="127" t="e">
        <f t="shared" si="4"/>
        <v>#N/A</v>
      </c>
    </row>
    <row r="210" spans="1:9" ht="25.5">
      <c r="A210" s="66">
        <f>A206+1</f>
        <v>64</v>
      </c>
      <c r="B210" s="66" t="s">
        <v>150</v>
      </c>
      <c r="C210" s="88"/>
      <c r="D210" s="69" t="s">
        <v>387</v>
      </c>
      <c r="E210" s="88"/>
      <c r="F210" s="68"/>
      <c r="G210" s="126"/>
      <c r="H210" s="127">
        <f>IF(G210&gt;0,VLOOKUP(C210,'PPU '!$J$6:$O$98,5,FALSE)+VLOOKUP(C210,'PPU '!$J$6:$O$98,6,FALSE),0)</f>
        <v>0</v>
      </c>
      <c r="I210" s="127">
        <f t="shared" si="4"/>
        <v>0</v>
      </c>
    </row>
    <row r="211" spans="1:9">
      <c r="A211" s="66"/>
      <c r="B211" s="67"/>
      <c r="C211" s="68" t="e">
        <f>VLOOKUP(D211,'PPU '!$K$8:$O$30,8,FALSE)</f>
        <v>#N/A</v>
      </c>
      <c r="D211" s="70" t="s">
        <v>29</v>
      </c>
      <c r="E211" s="88"/>
      <c r="F211" s="68" t="s">
        <v>1</v>
      </c>
      <c r="G211" s="126">
        <v>2</v>
      </c>
      <c r="H211" s="127" t="e">
        <f>IF(G211&gt;0,VLOOKUP(C211,'PPU '!$J$6:$O$98,5,FALSE)+VLOOKUP(C211,'PPU '!$J$6:$O$98,6,FALSE),0)</f>
        <v>#N/A</v>
      </c>
      <c r="I211" s="127" t="e">
        <f t="shared" si="4"/>
        <v>#N/A</v>
      </c>
    </row>
    <row r="212" spans="1:9" ht="25.5">
      <c r="A212" s="66">
        <f>A210+1</f>
        <v>65</v>
      </c>
      <c r="B212" s="66" t="s">
        <v>150</v>
      </c>
      <c r="C212" s="88"/>
      <c r="D212" s="69" t="s">
        <v>388</v>
      </c>
      <c r="E212" s="88"/>
      <c r="F212" s="68"/>
      <c r="G212" s="126"/>
      <c r="H212" s="127">
        <f>IF(G212&gt;0,VLOOKUP(C212,'PPU '!$J$6:$O$98,5,FALSE)+VLOOKUP(C212,'PPU '!$J$6:$O$98,6,FALSE),0)</f>
        <v>0</v>
      </c>
      <c r="I212" s="127">
        <f t="shared" si="4"/>
        <v>0</v>
      </c>
    </row>
    <row r="213" spans="1:9">
      <c r="A213" s="66"/>
      <c r="B213" s="68"/>
      <c r="C213" s="68" t="e">
        <f>VLOOKUP(D213,'PPU '!$K$8:$O$30,8,FALSE)</f>
        <v>#N/A</v>
      </c>
      <c r="D213" s="70" t="s">
        <v>135</v>
      </c>
      <c r="E213" s="88"/>
      <c r="F213" s="68" t="s">
        <v>39</v>
      </c>
      <c r="G213" s="126">
        <v>2</v>
      </c>
      <c r="H213" s="127" t="e">
        <f>IF(G213&gt;0,VLOOKUP(C213,'PPU '!$J$6:$O$98,5,FALSE)+VLOOKUP(C213,'PPU '!$J$6:$O$98,6,FALSE),0)</f>
        <v>#N/A</v>
      </c>
      <c r="I213" s="127" t="e">
        <f t="shared" si="4"/>
        <v>#N/A</v>
      </c>
    </row>
    <row r="214" spans="1:9" ht="25.5">
      <c r="A214" s="66">
        <f>A212+1</f>
        <v>66</v>
      </c>
      <c r="B214" s="66" t="s">
        <v>150</v>
      </c>
      <c r="C214" s="88"/>
      <c r="D214" s="69" t="s">
        <v>389</v>
      </c>
      <c r="E214" s="88"/>
      <c r="F214" s="68"/>
      <c r="G214" s="126"/>
      <c r="H214" s="127">
        <f>IF(G214&gt;0,VLOOKUP(C214,'PPU '!$J$6:$O$98,5,FALSE)+VLOOKUP(C214,'PPU '!$J$6:$O$98,6,FALSE),0)</f>
        <v>0</v>
      </c>
      <c r="I214" s="127">
        <f t="shared" si="4"/>
        <v>0</v>
      </c>
    </row>
    <row r="215" spans="1:9">
      <c r="A215" s="66"/>
      <c r="B215" s="68"/>
      <c r="C215" s="68" t="e">
        <f>VLOOKUP(D215,'PPU '!$K$8:$O$30,8,FALSE)</f>
        <v>#N/A</v>
      </c>
      <c r="D215" s="70" t="s">
        <v>135</v>
      </c>
      <c r="E215" s="88"/>
      <c r="F215" s="68" t="s">
        <v>39</v>
      </c>
      <c r="G215" s="126">
        <v>36</v>
      </c>
      <c r="H215" s="127" t="e">
        <f>IF(G215&gt;0,VLOOKUP(C215,'PPU '!$J$6:$O$98,5,FALSE)+VLOOKUP(C215,'PPU '!$J$6:$O$98,6,FALSE),0)</f>
        <v>#N/A</v>
      </c>
      <c r="I215" s="127" t="e">
        <f t="shared" si="4"/>
        <v>#N/A</v>
      </c>
    </row>
    <row r="216" spans="1:9">
      <c r="A216" s="66"/>
      <c r="B216" s="27"/>
      <c r="C216" s="134"/>
      <c r="D216" s="90"/>
      <c r="E216" s="129"/>
      <c r="F216" s="130"/>
      <c r="G216" s="131"/>
      <c r="H216" s="88"/>
      <c r="I216" s="127">
        <f t="shared" si="4"/>
        <v>0</v>
      </c>
    </row>
    <row r="217" spans="1:9">
      <c r="A217" s="180"/>
      <c r="B217" s="180"/>
      <c r="C217" s="180"/>
      <c r="D217" s="144" t="s">
        <v>395</v>
      </c>
      <c r="E217" s="181"/>
      <c r="F217" s="182"/>
      <c r="G217" s="183"/>
      <c r="H217" s="184"/>
      <c r="I217" s="175"/>
    </row>
    <row r="218" spans="1:9">
      <c r="A218" s="66"/>
      <c r="B218" s="68" t="s">
        <v>399</v>
      </c>
      <c r="C218" s="68" t="e">
        <f>VLOOKUP(D218,'PPU '!$K$8:$O$30,8,FALSE)</f>
        <v>#N/A</v>
      </c>
      <c r="D218" s="70" t="s">
        <v>92</v>
      </c>
      <c r="E218" s="66"/>
      <c r="F218" s="67" t="s">
        <v>35</v>
      </c>
      <c r="G218" s="91">
        <v>60</v>
      </c>
      <c r="H218" s="92" t="e">
        <f>IF(G218&gt;0,VLOOKUP(C218,'PPU '!$J$6:$O$98,5,FALSE)+VLOOKUP(C218,'PPU '!$J$6:$O$98,6,FALSE),0)</f>
        <v>#N/A</v>
      </c>
      <c r="I218" s="24" t="e">
        <f>H218*G218</f>
        <v>#N/A</v>
      </c>
    </row>
    <row r="219" spans="1:9">
      <c r="A219" s="66"/>
      <c r="B219" s="68"/>
      <c r="C219" s="68"/>
      <c r="D219" s="70" t="s">
        <v>404</v>
      </c>
      <c r="E219" s="66"/>
      <c r="F219" s="67" t="s">
        <v>404</v>
      </c>
      <c r="G219" s="91"/>
      <c r="H219" s="92">
        <f>IF(G219&gt;0,VLOOKUP(C219,'PPU '!$J$6:$O$98,5,FALSE)+VLOOKUP(C219,'PPU '!$J$6:$O$98,6,FALSE),0)</f>
        <v>0</v>
      </c>
      <c r="I219" s="24">
        <f t="shared" ref="I219:I227" si="5">H219*G219</f>
        <v>0</v>
      </c>
    </row>
    <row r="220" spans="1:9">
      <c r="A220" s="66"/>
      <c r="B220" s="68"/>
      <c r="C220" s="68"/>
      <c r="D220" s="70" t="s">
        <v>404</v>
      </c>
      <c r="E220" s="66"/>
      <c r="F220" s="67" t="s">
        <v>404</v>
      </c>
      <c r="G220" s="91"/>
      <c r="H220" s="92">
        <f>IF(G220&gt;0,VLOOKUP(C220,'PPU '!$J$6:$O$98,5,FALSE)+VLOOKUP(C220,'PPU '!$J$6:$O$98,6,FALSE),0)</f>
        <v>0</v>
      </c>
      <c r="I220" s="24">
        <f t="shared" si="5"/>
        <v>0</v>
      </c>
    </row>
    <row r="221" spans="1:9">
      <c r="A221" s="66"/>
      <c r="B221" s="68"/>
      <c r="C221" s="68"/>
      <c r="D221" s="70" t="s">
        <v>404</v>
      </c>
      <c r="E221" s="66"/>
      <c r="F221" s="67" t="s">
        <v>404</v>
      </c>
      <c r="G221" s="91"/>
      <c r="H221" s="92">
        <f>IF(G221&gt;0,VLOOKUP(C221,'PPU '!$J$6:$O$98,5,FALSE)+VLOOKUP(C221,'PPU '!$J$6:$O$98,6,FALSE),0)</f>
        <v>0</v>
      </c>
      <c r="I221" s="24">
        <f t="shared" si="5"/>
        <v>0</v>
      </c>
    </row>
    <row r="222" spans="1:9">
      <c r="A222" s="66"/>
      <c r="B222" s="68"/>
      <c r="C222" s="68"/>
      <c r="D222" s="70" t="s">
        <v>404</v>
      </c>
      <c r="E222" s="66"/>
      <c r="F222" s="67" t="s">
        <v>404</v>
      </c>
      <c r="G222" s="91"/>
      <c r="H222" s="92">
        <f>IF(G222&gt;0,VLOOKUP(C222,'PPU '!$J$6:$O$98,5,FALSE)+VLOOKUP(C222,'PPU '!$J$6:$O$98,6,FALSE),0)</f>
        <v>0</v>
      </c>
      <c r="I222" s="24">
        <f t="shared" si="5"/>
        <v>0</v>
      </c>
    </row>
    <row r="223" spans="1:9">
      <c r="A223" s="66"/>
      <c r="B223" s="27"/>
      <c r="C223" s="134"/>
      <c r="D223" s="70" t="s">
        <v>404</v>
      </c>
      <c r="E223" s="129"/>
      <c r="F223" s="67" t="s">
        <v>404</v>
      </c>
      <c r="G223" s="131"/>
      <c r="H223" s="92">
        <f>IF(G223&gt;0,VLOOKUP(C223,'PPU '!$J$6:$O$98,5,FALSE)+VLOOKUP(C223,'PPU '!$J$6:$O$98,6,FALSE),0)</f>
        <v>0</v>
      </c>
      <c r="I223" s="24">
        <f t="shared" si="5"/>
        <v>0</v>
      </c>
    </row>
    <row r="224" spans="1:9">
      <c r="A224" s="66"/>
      <c r="B224" s="27"/>
      <c r="C224" s="134"/>
      <c r="D224" s="70" t="s">
        <v>404</v>
      </c>
      <c r="E224" s="129"/>
      <c r="F224" s="67" t="s">
        <v>404</v>
      </c>
      <c r="G224" s="131"/>
      <c r="H224" s="92">
        <f>IF(G224&gt;0,VLOOKUP(C224,'PPU '!$J$6:$O$98,5,FALSE)+VLOOKUP(C224,'PPU '!$J$6:$O$98,6,FALSE),0)</f>
        <v>0</v>
      </c>
      <c r="I224" s="24">
        <f t="shared" si="5"/>
        <v>0</v>
      </c>
    </row>
    <row r="225" spans="1:9">
      <c r="A225" s="66"/>
      <c r="B225" s="27"/>
      <c r="C225" s="134"/>
      <c r="D225" s="70" t="str">
        <f>IFERROR(VLOOKUP(C225,'PPU '!$J$6:$L$274,2,FALSE),"")</f>
        <v/>
      </c>
      <c r="E225" s="129"/>
      <c r="F225" s="67" t="str">
        <f>IFERROR(VLOOKUP(C225,'PPU '!$J$6:$L$274,3,FALSE),"")</f>
        <v/>
      </c>
      <c r="G225" s="131"/>
      <c r="H225" s="92">
        <f>IF(G225&gt;0,VLOOKUP(C225,'PPU '!$J$6:$O$98,5,FALSE)+VLOOKUP(C225,'PPU '!$J$6:$O$98,6,FALSE),0)</f>
        <v>0</v>
      </c>
      <c r="I225" s="24">
        <f t="shared" si="5"/>
        <v>0</v>
      </c>
    </row>
    <row r="226" spans="1:9">
      <c r="A226" s="66"/>
      <c r="B226" s="27"/>
      <c r="C226" s="134"/>
      <c r="D226" s="70" t="str">
        <f>IFERROR(VLOOKUP(C226,'PPU '!$J$6:$L$274,2,FALSE),"")</f>
        <v/>
      </c>
      <c r="E226" s="129"/>
      <c r="F226" s="67" t="str">
        <f>IFERROR(VLOOKUP(C226,'PPU '!$J$6:$L$274,3,FALSE),"")</f>
        <v/>
      </c>
      <c r="G226" s="131"/>
      <c r="H226" s="92">
        <f>IF(G226&gt;0,VLOOKUP(C226,'PPU '!$J$6:$O$98,5,FALSE)+VLOOKUP(C226,'PPU '!$J$6:$O$98,6,FALSE),0)</f>
        <v>0</v>
      </c>
      <c r="I226" s="24">
        <f t="shared" si="5"/>
        <v>0</v>
      </c>
    </row>
    <row r="227" spans="1:9">
      <c r="A227" s="66"/>
      <c r="B227" s="27"/>
      <c r="C227" s="134"/>
      <c r="D227" s="70" t="str">
        <f>IFERROR(VLOOKUP(C227,'PPU '!$J$6:$L$274,2,FALSE),"")</f>
        <v/>
      </c>
      <c r="E227" s="129"/>
      <c r="F227" s="67" t="str">
        <f>IFERROR(VLOOKUP(C227,'PPU '!$J$6:$L$274,3,FALSE),"")</f>
        <v/>
      </c>
      <c r="G227" s="131"/>
      <c r="H227" s="92">
        <f>IF(G227&gt;0,VLOOKUP(C227,'PPU '!$J$6:$O$98,5,FALSE)+VLOOKUP(C227,'PPU '!$J$6:$O$98,6,FALSE),0)</f>
        <v>0</v>
      </c>
      <c r="I227" s="24">
        <f t="shared" si="5"/>
        <v>0</v>
      </c>
    </row>
    <row r="228" spans="1:9">
      <c r="A228" s="66"/>
      <c r="B228" s="27"/>
      <c r="C228" s="134"/>
      <c r="D228" s="70" t="str">
        <f>IFERROR(VLOOKUP(C228,'PPU '!$J$6:$L$274,2,FALSE),"")</f>
        <v/>
      </c>
      <c r="E228" s="129"/>
      <c r="F228" s="67" t="str">
        <f>IFERROR(VLOOKUP(C228,'PPU '!$J$6:$L$274,3,FALSE),"")</f>
        <v/>
      </c>
      <c r="G228" s="131"/>
      <c r="H228" s="92">
        <f>IF(G228&gt;0,VLOOKUP(C228,'PPU '!$J$6:$O$98,5,FALSE)+VLOOKUP(C228,'PPU '!$J$6:$O$98,6,FALSE),0)</f>
        <v>0</v>
      </c>
      <c r="I228" s="24">
        <f>H228*G228</f>
        <v>0</v>
      </c>
    </row>
    <row r="229" spans="1:9">
      <c r="A229" s="185"/>
      <c r="B229" s="186"/>
      <c r="C229" s="158"/>
      <c r="D229" s="158"/>
      <c r="E229" s="187"/>
      <c r="F229" s="187"/>
      <c r="G229" s="187"/>
      <c r="H229" s="160" t="s">
        <v>185</v>
      </c>
      <c r="I229" s="164" t="e">
        <f>SUM(I5:I228)</f>
        <v>#N/A</v>
      </c>
    </row>
    <row r="515" spans="1:9">
      <c r="A515" s="66"/>
      <c r="B515" s="68"/>
      <c r="C515" s="68"/>
      <c r="D515" s="70" t="e">
        <f>VLOOKUP(C515,'PPU '!$J$6:$L$30,2,FALSE)</f>
        <v>#N/A</v>
      </c>
      <c r="E515" s="88"/>
      <c r="F515" s="68" t="e">
        <f>VLOOKUP(C515,'PPU '!$J$6:$L$30,3,FALSE)</f>
        <v>#N/A</v>
      </c>
      <c r="G515" s="126"/>
      <c r="H515" s="127">
        <f>IF(G515&gt;0,VLOOKUP(C515,'PPU '!$J$6:$O$98,5,FALSE)+VLOOKUP(C515,'PPU '!$J$6:$O$98,6,FALSE),0)</f>
        <v>0</v>
      </c>
      <c r="I515" s="127">
        <f t="shared" ref="I515" si="6">H515*G515</f>
        <v>0</v>
      </c>
    </row>
  </sheetData>
  <sheetProtection algorithmName="SHA-512" hashValue="ilGxu3eoBxdWnQEpSB3wg5ouqJJT53EJCprVZUwF5fuTkjuHxsjteCBHsFko6Kii85JtydySwkrWSD2+GHTDmw==" saltValue="SM+mt4lUvqEWbY4npHEQdw==" spinCount="100000" sheet="1" objects="1" scenarios="1" selectLockedCells="1"/>
  <autoFilter ref="A4:I229" xr:uid="{00000000-0009-0000-0000-000006000000}"/>
  <mergeCells count="1">
    <mergeCell ref="D1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2"/>
  <dimension ref="B2:I31"/>
  <sheetViews>
    <sheetView topLeftCell="A7" zoomScale="70" zoomScaleNormal="70" workbookViewId="0">
      <selection activeCell="C23" sqref="C23"/>
    </sheetView>
  </sheetViews>
  <sheetFormatPr defaultColWidth="9.140625" defaultRowHeight="15"/>
  <cols>
    <col min="1" max="1" width="5.7109375" style="2" customWidth="1"/>
    <col min="2" max="2" width="25.7109375" style="2" customWidth="1"/>
    <col min="3" max="3" width="130.7109375" style="2" customWidth="1"/>
    <col min="4" max="4" width="15.7109375" style="2" customWidth="1"/>
    <col min="5" max="6" width="20.7109375" style="2" customWidth="1"/>
    <col min="7" max="7" width="25.7109375" style="2" customWidth="1"/>
    <col min="8" max="8" width="9.140625" style="2"/>
    <col min="9" max="9" width="147.42578125" style="2" bestFit="1" customWidth="1"/>
    <col min="10" max="16384" width="9.140625" style="2"/>
  </cols>
  <sheetData>
    <row r="2" spans="2:9" ht="15" customHeight="1">
      <c r="B2" s="291" t="s">
        <v>0</v>
      </c>
      <c r="C2" s="292" t="s">
        <v>43</v>
      </c>
      <c r="D2" s="293"/>
      <c r="E2" s="293"/>
      <c r="F2" s="293"/>
      <c r="G2" s="293"/>
    </row>
    <row r="3" spans="2:9" ht="21.75" customHeight="1">
      <c r="B3" s="291"/>
      <c r="C3" s="292"/>
      <c r="D3" s="293"/>
      <c r="E3" s="293"/>
      <c r="F3" s="293"/>
      <c r="G3" s="293"/>
    </row>
    <row r="4" spans="2:9" ht="30" customHeight="1">
      <c r="B4" s="291"/>
      <c r="C4" s="292"/>
      <c r="D4" s="293"/>
      <c r="E4" s="293"/>
      <c r="F4" s="293"/>
      <c r="G4" s="293"/>
      <c r="I4" s="3"/>
    </row>
    <row r="5" spans="2:9" ht="24" customHeight="1">
      <c r="B5" s="4" t="s">
        <v>44</v>
      </c>
      <c r="C5" s="294" t="s">
        <v>45</v>
      </c>
      <c r="D5" s="295" t="s">
        <v>46</v>
      </c>
      <c r="E5" s="295"/>
      <c r="F5" s="295"/>
      <c r="G5" s="295"/>
      <c r="I5" s="3"/>
    </row>
    <row r="6" spans="2:9" ht="23.25" customHeight="1">
      <c r="B6" s="296" t="s">
        <v>47</v>
      </c>
      <c r="C6" s="294"/>
      <c r="D6" s="297" t="s">
        <v>48</v>
      </c>
      <c r="E6" s="297"/>
      <c r="F6" s="297"/>
      <c r="G6" s="297"/>
      <c r="I6" s="3"/>
    </row>
    <row r="7" spans="2:9" ht="23.25" customHeight="1">
      <c r="B7" s="296"/>
      <c r="C7" s="294"/>
      <c r="D7" s="297" t="s">
        <v>49</v>
      </c>
      <c r="E7" s="297"/>
      <c r="F7" s="297"/>
      <c r="G7" s="297"/>
      <c r="I7" s="3"/>
    </row>
    <row r="8" spans="2:9" ht="16.5" customHeight="1">
      <c r="B8" s="296"/>
      <c r="C8" s="294"/>
      <c r="D8" s="297" t="s">
        <v>50</v>
      </c>
      <c r="E8" s="297"/>
      <c r="F8" s="297"/>
      <c r="G8" s="297"/>
      <c r="I8" s="3"/>
    </row>
    <row r="9" spans="2:9" ht="31.5">
      <c r="B9" s="5" t="s">
        <v>51</v>
      </c>
      <c r="C9" s="5" t="s">
        <v>52</v>
      </c>
      <c r="D9" s="6" t="s">
        <v>53</v>
      </c>
      <c r="E9" s="7" t="s">
        <v>54</v>
      </c>
      <c r="F9" s="6" t="s">
        <v>55</v>
      </c>
      <c r="G9" s="6" t="s">
        <v>56</v>
      </c>
      <c r="I9" s="3"/>
    </row>
    <row r="10" spans="2:9">
      <c r="B10" s="8">
        <v>1</v>
      </c>
      <c r="C10" s="9" t="s">
        <v>57</v>
      </c>
      <c r="D10" s="8" t="s">
        <v>58</v>
      </c>
      <c r="E10" s="10">
        <v>0</v>
      </c>
      <c r="F10" s="9"/>
      <c r="G10" s="9">
        <f>E10*F10</f>
        <v>0</v>
      </c>
      <c r="I10" s="3"/>
    </row>
    <row r="11" spans="2:9">
      <c r="B11" s="8">
        <v>2</v>
      </c>
      <c r="C11" s="9" t="s">
        <v>59</v>
      </c>
      <c r="D11" s="8" t="s">
        <v>58</v>
      </c>
      <c r="E11" s="10">
        <v>0</v>
      </c>
      <c r="F11" s="9"/>
      <c r="G11" s="9">
        <f t="shared" ref="G11:G23" si="0">E11*F11</f>
        <v>0</v>
      </c>
      <c r="I11" s="3"/>
    </row>
    <row r="12" spans="2:9">
      <c r="B12" s="8">
        <v>3</v>
      </c>
      <c r="C12" s="9" t="s">
        <v>60</v>
      </c>
      <c r="D12" s="8" t="s">
        <v>58</v>
      </c>
      <c r="E12" s="10">
        <v>0</v>
      </c>
      <c r="F12" s="9"/>
      <c r="G12" s="9">
        <f t="shared" si="0"/>
        <v>0</v>
      </c>
      <c r="I12" s="3"/>
    </row>
    <row r="13" spans="2:9">
      <c r="B13" s="11">
        <v>4</v>
      </c>
      <c r="C13" s="9" t="s">
        <v>61</v>
      </c>
      <c r="D13" s="8" t="s">
        <v>58</v>
      </c>
      <c r="E13" s="10">
        <v>0</v>
      </c>
      <c r="F13" s="9"/>
      <c r="G13" s="9">
        <f t="shared" si="0"/>
        <v>0</v>
      </c>
      <c r="I13" s="3"/>
    </row>
    <row r="14" spans="2:9">
      <c r="B14" s="11">
        <v>5</v>
      </c>
      <c r="C14" s="9" t="s">
        <v>62</v>
      </c>
      <c r="D14" s="8" t="s">
        <v>58</v>
      </c>
      <c r="E14" s="10">
        <v>0</v>
      </c>
      <c r="F14" s="9"/>
      <c r="G14" s="9">
        <f t="shared" si="0"/>
        <v>0</v>
      </c>
      <c r="I14" s="3"/>
    </row>
    <row r="15" spans="2:9">
      <c r="B15" s="8">
        <v>6</v>
      </c>
      <c r="C15" s="9" t="s">
        <v>95</v>
      </c>
      <c r="D15" s="8" t="s">
        <v>58</v>
      </c>
      <c r="E15" s="10">
        <v>0</v>
      </c>
      <c r="F15" s="9"/>
      <c r="G15" s="9">
        <f t="shared" si="0"/>
        <v>0</v>
      </c>
      <c r="I15" s="3"/>
    </row>
    <row r="16" spans="2:9">
      <c r="B16" s="8">
        <v>7</v>
      </c>
      <c r="C16" s="9" t="s">
        <v>96</v>
      </c>
      <c r="D16" s="8" t="s">
        <v>58</v>
      </c>
      <c r="E16" s="10">
        <v>0</v>
      </c>
      <c r="F16" s="9"/>
      <c r="G16" s="9">
        <f t="shared" si="0"/>
        <v>0</v>
      </c>
      <c r="I16" s="3"/>
    </row>
    <row r="17" spans="2:9">
      <c r="B17" s="8">
        <v>8</v>
      </c>
      <c r="C17" s="9" t="s">
        <v>97</v>
      </c>
      <c r="D17" s="8" t="s">
        <v>58</v>
      </c>
      <c r="E17" s="10">
        <v>0</v>
      </c>
      <c r="F17" s="9"/>
      <c r="G17" s="9">
        <f t="shared" si="0"/>
        <v>0</v>
      </c>
      <c r="I17" s="3"/>
    </row>
    <row r="18" spans="2:9">
      <c r="B18" s="8">
        <v>9</v>
      </c>
      <c r="C18" s="9" t="s">
        <v>63</v>
      </c>
      <c r="D18" s="8" t="s">
        <v>58</v>
      </c>
      <c r="E18" s="10">
        <v>0</v>
      </c>
      <c r="F18" s="9"/>
      <c r="G18" s="9">
        <f t="shared" si="0"/>
        <v>0</v>
      </c>
      <c r="I18" s="3"/>
    </row>
    <row r="19" spans="2:9">
      <c r="B19" s="8">
        <v>10</v>
      </c>
      <c r="C19" s="9" t="s">
        <v>64</v>
      </c>
      <c r="D19" s="8" t="s">
        <v>58</v>
      </c>
      <c r="E19" s="10">
        <v>0</v>
      </c>
      <c r="F19" s="9"/>
      <c r="G19" s="9">
        <f t="shared" si="0"/>
        <v>0</v>
      </c>
      <c r="I19" s="3"/>
    </row>
    <row r="20" spans="2:9">
      <c r="B20" s="11">
        <v>11</v>
      </c>
      <c r="C20" s="9" t="s">
        <v>65</v>
      </c>
      <c r="D20" s="8" t="s">
        <v>58</v>
      </c>
      <c r="E20" s="10">
        <v>0</v>
      </c>
      <c r="F20" s="9"/>
      <c r="G20" s="9">
        <f t="shared" si="0"/>
        <v>0</v>
      </c>
      <c r="I20" s="3"/>
    </row>
    <row r="21" spans="2:9">
      <c r="B21" s="11">
        <v>12</v>
      </c>
      <c r="C21" s="17" t="s">
        <v>66</v>
      </c>
      <c r="D21" s="18" t="s">
        <v>58</v>
      </c>
      <c r="E21" s="19">
        <v>0</v>
      </c>
      <c r="F21" s="17"/>
      <c r="G21" s="17">
        <f t="shared" si="0"/>
        <v>0</v>
      </c>
      <c r="I21" s="3"/>
    </row>
    <row r="22" spans="2:9">
      <c r="B22" s="13">
        <v>13</v>
      </c>
      <c r="C22" s="17" t="s">
        <v>98</v>
      </c>
      <c r="D22" s="15" t="s">
        <v>58</v>
      </c>
      <c r="E22" s="16">
        <v>0</v>
      </c>
      <c r="F22" s="14"/>
      <c r="G22" s="14">
        <f t="shared" ref="G22" si="1">E22*F22</f>
        <v>0</v>
      </c>
      <c r="I22" s="3"/>
    </row>
    <row r="23" spans="2:9">
      <c r="B23" s="8">
        <v>14</v>
      </c>
      <c r="C23" s="9" t="s">
        <v>67</v>
      </c>
      <c r="D23" s="8" t="s">
        <v>58</v>
      </c>
      <c r="E23" s="10">
        <v>0</v>
      </c>
      <c r="F23" s="9"/>
      <c r="G23" s="9">
        <f t="shared" si="0"/>
        <v>0</v>
      </c>
      <c r="I23" s="3"/>
    </row>
    <row r="24" spans="2:9">
      <c r="B24" s="290" t="s">
        <v>68</v>
      </c>
      <c r="C24" s="290"/>
      <c r="D24" s="290"/>
      <c r="E24" s="290"/>
      <c r="F24" s="290"/>
      <c r="G24" s="12">
        <f>SUM(G10:G23)</f>
        <v>0</v>
      </c>
    </row>
    <row r="26" spans="2:9">
      <c r="C26" s="20" t="s">
        <v>79</v>
      </c>
    </row>
    <row r="27" spans="2:9">
      <c r="C27" s="20" t="s">
        <v>76</v>
      </c>
    </row>
    <row r="28" spans="2:9">
      <c r="C28" s="20" t="s">
        <v>77</v>
      </c>
    </row>
    <row r="29" spans="2:9">
      <c r="C29" s="20" t="s">
        <v>78</v>
      </c>
    </row>
    <row r="30" spans="2:9">
      <c r="C30" s="20"/>
    </row>
    <row r="31" spans="2:9">
      <c r="C31" s="20"/>
    </row>
  </sheetData>
  <sheetProtection selectLockedCells="1"/>
  <mergeCells count="10">
    <mergeCell ref="B24:F24"/>
    <mergeCell ref="B2:B4"/>
    <mergeCell ref="C2:C4"/>
    <mergeCell ref="D2:G4"/>
    <mergeCell ref="C5:C8"/>
    <mergeCell ref="D5:G5"/>
    <mergeCell ref="B6:B8"/>
    <mergeCell ref="D6:G6"/>
    <mergeCell ref="D7:G7"/>
    <mergeCell ref="D8:G8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headerFooter>
    <oddFooter>&amp;LAnexo 2 Planilha de preços Unitários&amp;R&amp;Pde&amp;N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26FEBF65ACB644B9A0C31D31C05A50" ma:contentTypeVersion="13" ma:contentTypeDescription="Crie um novo documento." ma:contentTypeScope="" ma:versionID="4afec0f142e72d52bfb300094eb55ab6">
  <xsd:schema xmlns:xsd="http://www.w3.org/2001/XMLSchema" xmlns:xs="http://www.w3.org/2001/XMLSchema" xmlns:p="http://schemas.microsoft.com/office/2006/metadata/properties" xmlns:ns2="9cea10b7-bbab-4710-b03b-fc5f0efd4cd1" xmlns:ns3="04760718-1613-44ea-ba0b-17b7e3b5813a" targetNamespace="http://schemas.microsoft.com/office/2006/metadata/properties" ma:root="true" ma:fieldsID="bf8a5f2bbb6f951cc2f00b47219794ad" ns2:_="" ns3:_="">
    <xsd:import namespace="9cea10b7-bbab-4710-b03b-fc5f0efd4cd1"/>
    <xsd:import namespace="04760718-1613-44ea-ba0b-17b7e3b581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a10b7-bbab-4710-b03b-fc5f0efd4c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60718-1613-44ea-ba0b-17b7e3b581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9F69B-EE57-431E-80E9-747F75499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6F26D-9DD4-43DA-9507-5717DE480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a10b7-bbab-4710-b03b-fc5f0efd4cd1"/>
    <ds:schemaRef ds:uri="04760718-1613-44ea-ba0b-17b7e3b581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E4FB92-4208-4771-A6CA-9B40B5D625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PPU </vt:lpstr>
      <vt:lpstr>Tanque Grande Porte</vt:lpstr>
      <vt:lpstr>Tanque Médio Porte</vt:lpstr>
      <vt:lpstr>Tanque Pequeno Porte</vt:lpstr>
      <vt:lpstr>Linha Pequeno Porte</vt:lpstr>
      <vt:lpstr>Linha Médio Porte</vt:lpstr>
      <vt:lpstr>Linha Grande Porte</vt:lpstr>
      <vt:lpstr>FORNECIMENTO DE MATERIAL</vt:lpstr>
      <vt:lpstr>'PPU '!Area_de_impressao</vt:lpstr>
      <vt:lpstr>'Tanque Grande Porte'!Area_de_impressao</vt:lpstr>
      <vt:lpstr>'Tanque Médio Porte'!Area_de_impressao</vt:lpstr>
      <vt:lpstr>'Tanque Pequeno Porte'!Area_de_impressao</vt:lpstr>
      <vt:lpstr>'PPU '!Titulos_de_impressao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DHEON DE SOUZA</dc:creator>
  <cp:lastModifiedBy>Risoterm - Gabriel</cp:lastModifiedBy>
  <cp:lastPrinted>2024-04-15T21:18:20Z</cp:lastPrinted>
  <dcterms:created xsi:type="dcterms:W3CDTF">2017-11-30T19:24:10Z</dcterms:created>
  <dcterms:modified xsi:type="dcterms:W3CDTF">2024-04-16T17:12:54Z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0x0101005126FEBF65ACB644B9A0C31D31C05A50</vt:lpwstr>
  </property>
  <property fmtid="{D5CDD505-2E9C-101B-9397-08002B2CF9AE}" pid="3" name="Order">
    <vt:r8>2783000</vt:r8>
  </property>
  <property fmtid="{D5CDD505-2E9C-101B-9397-08002B2CF9AE}" pid="4" name="MSIP_Label_cad58c76-fd94-422c-84ae-5930ae9e51dd_Enabled">
    <vt:lpwstr>true</vt:lpwstr>
  </property>
  <property fmtid="{D5CDD505-2E9C-101B-9397-08002B2CF9AE}" pid="5" name="MSIP_Label_cad58c76-fd94-422c-84ae-5930ae9e51dd_SetDate">
    <vt:lpwstr>2024-02-28T20:16:19Z</vt:lpwstr>
  </property>
  <property fmtid="{D5CDD505-2E9C-101B-9397-08002B2CF9AE}" pid="6" name="MSIP_Label_cad58c76-fd94-422c-84ae-5930ae9e51dd_Method">
    <vt:lpwstr>Privileged</vt:lpwstr>
  </property>
  <property fmtid="{D5CDD505-2E9C-101B-9397-08002B2CF9AE}" pid="7" name="MSIP_Label_cad58c76-fd94-422c-84ae-5930ae9e51dd_Name">
    <vt:lpwstr>Pública</vt:lpwstr>
  </property>
  <property fmtid="{D5CDD505-2E9C-101B-9397-08002B2CF9AE}" pid="8" name="MSIP_Label_cad58c76-fd94-422c-84ae-5930ae9e51dd_SiteId">
    <vt:lpwstr>72b5f416-8f41-4c88-a6a0-bb4b91383888</vt:lpwstr>
  </property>
  <property fmtid="{D5CDD505-2E9C-101B-9397-08002B2CF9AE}" pid="9" name="MSIP_Label_cad58c76-fd94-422c-84ae-5930ae9e51dd_ActionId">
    <vt:lpwstr>1bf85994-ce44-45ff-befc-c195e6f0e35c</vt:lpwstr>
  </property>
  <property fmtid="{D5CDD505-2E9C-101B-9397-08002B2CF9AE}" pid="10" name="MSIP_Label_cad58c76-fd94-422c-84ae-5930ae9e51dd_ContentBits">
    <vt:lpwstr>0</vt:lpwstr>
  </property>
</Properties>
</file>